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2025\2025-01\"/>
    </mc:Choice>
  </mc:AlternateContent>
  <xr:revisionPtr revIDLastSave="0" documentId="13_ncr:1_{5309CD0D-CC8B-4F08-8C2C-A10D60D2D523}" xr6:coauthVersionLast="47" xr6:coauthVersionMax="47" xr10:uidLastSave="{00000000-0000-0000-0000-000000000000}"/>
  <bookViews>
    <workbookView xWindow="660" yWindow="945" windowWidth="27585" windowHeight="19890" activeTab="22" xr2:uid="{00000000-000D-0000-FFFF-FFFF00000000}"/>
  </bookViews>
  <sheets>
    <sheet name="Parameters" sheetId="1" r:id="rId1"/>
    <sheet name="1K" sheetId="30" r:id="rId2"/>
    <sheet name="Mile" sheetId="28" r:id="rId3"/>
    <sheet name="3K" sheetId="31" r:id="rId4"/>
    <sheet name="5K" sheetId="2" r:id="rId5"/>
    <sheet name="6K" sheetId="3" r:id="rId6"/>
    <sheet name="4MI" sheetId="4" r:id="rId7"/>
    <sheet name="8K" sheetId="5" r:id="rId8"/>
    <sheet name="5MI" sheetId="6" r:id="rId9"/>
    <sheet name="10K" sheetId="7" r:id="rId10"/>
    <sheet name="7MI" sheetId="29" r:id="rId11"/>
    <sheet name="12K" sheetId="8" r:id="rId12"/>
    <sheet name="15K" sheetId="9" r:id="rId13"/>
    <sheet name="10MI" sheetId="10" r:id="rId14"/>
    <sheet name="20K" sheetId="11" r:id="rId15"/>
    <sheet name="H.Marathon" sheetId="12" r:id="rId16"/>
    <sheet name="25K" sheetId="13" r:id="rId17"/>
    <sheet name="30K" sheetId="14" r:id="rId18"/>
    <sheet name="Marathon" sheetId="15" r:id="rId19"/>
    <sheet name="50K" sheetId="16" r:id="rId20"/>
    <sheet name="100K" sheetId="17" r:id="rId21"/>
    <sheet name="200K" sheetId="18" r:id="rId22"/>
    <sheet name="Age Factors" sheetId="19" r:id="rId23"/>
    <sheet name="AgeStanSec" sheetId="20" r:id="rId24"/>
    <sheet name="Age Stan HMS" sheetId="22" r:id="rId25"/>
    <sheet name="Pace" sheetId="21" r:id="rId26"/>
    <sheet name="Perf" sheetId="23" r:id="rId27"/>
    <sheet name="2010 Perf" sheetId="25" r:id="rId28"/>
    <sheet name="Sheet1" sheetId="26" r:id="rId29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0" l="1"/>
  <c r="E9" i="30"/>
  <c r="E9" i="31"/>
  <c r="D15" i="1" l="1"/>
  <c r="F13" i="1"/>
  <c r="E104" i="30" l="1"/>
  <c r="E103" i="30"/>
  <c r="E102" i="30"/>
  <c r="B97" i="19" s="1"/>
  <c r="E101" i="30"/>
  <c r="B96" i="19" s="1"/>
  <c r="E100" i="30"/>
  <c r="B95" i="19" s="1"/>
  <c r="E99" i="30"/>
  <c r="E98" i="30"/>
  <c r="E97" i="30"/>
  <c r="E96" i="30"/>
  <c r="E95" i="30"/>
  <c r="E94" i="30"/>
  <c r="E93" i="30"/>
  <c r="E92" i="30"/>
  <c r="B87" i="19" s="1"/>
  <c r="E91" i="30"/>
  <c r="B86" i="19" s="1"/>
  <c r="E90" i="30"/>
  <c r="B85" i="19" s="1"/>
  <c r="E89" i="30"/>
  <c r="B84" i="19" s="1"/>
  <c r="E88" i="30"/>
  <c r="B83" i="19" s="1"/>
  <c r="E87" i="30"/>
  <c r="B82" i="19" s="1"/>
  <c r="E86" i="30"/>
  <c r="E85" i="30"/>
  <c r="E84" i="30"/>
  <c r="E83" i="30"/>
  <c r="E82" i="30"/>
  <c r="B77" i="19" s="1"/>
  <c r="E81" i="30"/>
  <c r="B76" i="19" s="1"/>
  <c r="E80" i="30"/>
  <c r="B75" i="19" s="1"/>
  <c r="E79" i="30"/>
  <c r="E78" i="30"/>
  <c r="E77" i="30"/>
  <c r="E76" i="30"/>
  <c r="E75" i="30"/>
  <c r="E74" i="30"/>
  <c r="E73" i="30"/>
  <c r="E72" i="30"/>
  <c r="B67" i="19" s="1"/>
  <c r="E71" i="30"/>
  <c r="B66" i="19" s="1"/>
  <c r="E70" i="30"/>
  <c r="B65" i="19" s="1"/>
  <c r="E69" i="30"/>
  <c r="B64" i="19" s="1"/>
  <c r="E68" i="30"/>
  <c r="B63" i="19" s="1"/>
  <c r="E67" i="30"/>
  <c r="B62" i="19" s="1"/>
  <c r="E66" i="30"/>
  <c r="E65" i="30"/>
  <c r="E64" i="30"/>
  <c r="E63" i="30"/>
  <c r="E62" i="30"/>
  <c r="B57" i="19" s="1"/>
  <c r="E61" i="30"/>
  <c r="B56" i="19" s="1"/>
  <c r="E60" i="30"/>
  <c r="B55" i="19" s="1"/>
  <c r="E59" i="30"/>
  <c r="E58" i="30"/>
  <c r="E57" i="30"/>
  <c r="E56" i="30"/>
  <c r="E55" i="30"/>
  <c r="E54" i="30"/>
  <c r="E53" i="30"/>
  <c r="E52" i="30"/>
  <c r="B47" i="19" s="1"/>
  <c r="E51" i="30"/>
  <c r="B46" i="19" s="1"/>
  <c r="E50" i="30"/>
  <c r="B45" i="19" s="1"/>
  <c r="E49" i="30"/>
  <c r="B44" i="19" s="1"/>
  <c r="E48" i="30"/>
  <c r="B43" i="19" s="1"/>
  <c r="E47" i="30"/>
  <c r="B42" i="19" s="1"/>
  <c r="E46" i="30"/>
  <c r="E45" i="30"/>
  <c r="E44" i="30"/>
  <c r="E43" i="30"/>
  <c r="E42" i="30"/>
  <c r="B37" i="19" s="1"/>
  <c r="E41" i="30"/>
  <c r="B36" i="19" s="1"/>
  <c r="E40" i="30"/>
  <c r="B35" i="19" s="1"/>
  <c r="E39" i="30"/>
  <c r="E38" i="30"/>
  <c r="E37" i="30"/>
  <c r="E36" i="30"/>
  <c r="E35" i="30"/>
  <c r="E34" i="30"/>
  <c r="E33" i="30"/>
  <c r="E32" i="30"/>
  <c r="B27" i="19" s="1"/>
  <c r="E31" i="30"/>
  <c r="B26" i="19" s="1"/>
  <c r="E30" i="30"/>
  <c r="B25" i="19" s="1"/>
  <c r="E29" i="30"/>
  <c r="B24" i="19" s="1"/>
  <c r="E28" i="30"/>
  <c r="B23" i="19" s="1"/>
  <c r="E27" i="30"/>
  <c r="B22" i="19" s="1"/>
  <c r="E26" i="30"/>
  <c r="E25" i="30"/>
  <c r="E24" i="30"/>
  <c r="E23" i="30"/>
  <c r="E22" i="30"/>
  <c r="B17" i="19" s="1"/>
  <c r="E21" i="30"/>
  <c r="B16" i="19" s="1"/>
  <c r="E20" i="30"/>
  <c r="B15" i="19" s="1"/>
  <c r="E19" i="30"/>
  <c r="E18" i="30"/>
  <c r="E17" i="30"/>
  <c r="E16" i="30"/>
  <c r="E15" i="30"/>
  <c r="E14" i="30"/>
  <c r="E13" i="30"/>
  <c r="E12" i="30"/>
  <c r="B7" i="19" s="1"/>
  <c r="E11" i="30"/>
  <c r="B6" i="19" s="1"/>
  <c r="K2" i="30"/>
  <c r="E106" i="31"/>
  <c r="D101" i="19" s="1"/>
  <c r="E105" i="31"/>
  <c r="E104" i="31"/>
  <c r="E103" i="31"/>
  <c r="E102" i="31"/>
  <c r="E101" i="31"/>
  <c r="E100" i="31"/>
  <c r="E99" i="31"/>
  <c r="E98" i="31"/>
  <c r="D93" i="19" s="1"/>
  <c r="E97" i="31"/>
  <c r="D92" i="19" s="1"/>
  <c r="E96" i="31"/>
  <c r="D91" i="19" s="1"/>
  <c r="E95" i="31"/>
  <c r="D90" i="19" s="1"/>
  <c r="E94" i="31"/>
  <c r="E93" i="31"/>
  <c r="E92" i="31"/>
  <c r="E91" i="31"/>
  <c r="D86" i="19" s="1"/>
  <c r="E90" i="31"/>
  <c r="D85" i="19" s="1"/>
  <c r="E89" i="31"/>
  <c r="D84" i="19" s="1"/>
  <c r="E88" i="31"/>
  <c r="D83" i="19" s="1"/>
  <c r="E87" i="31"/>
  <c r="D82" i="19" s="1"/>
  <c r="E86" i="31"/>
  <c r="D81" i="19" s="1"/>
  <c r="E85" i="31"/>
  <c r="E84" i="31"/>
  <c r="E83" i="31"/>
  <c r="E82" i="31"/>
  <c r="E81" i="31"/>
  <c r="E80" i="31"/>
  <c r="E79" i="31"/>
  <c r="E78" i="31"/>
  <c r="D73" i="19" s="1"/>
  <c r="E77" i="31"/>
  <c r="D72" i="19" s="1"/>
  <c r="E76" i="31"/>
  <c r="D71" i="19" s="1"/>
  <c r="E75" i="31"/>
  <c r="D70" i="19" s="1"/>
  <c r="E74" i="31"/>
  <c r="E73" i="31"/>
  <c r="E72" i="31"/>
  <c r="E71" i="31"/>
  <c r="D66" i="19" s="1"/>
  <c r="E70" i="31"/>
  <c r="D65" i="19" s="1"/>
  <c r="E69" i="31"/>
  <c r="D64" i="19" s="1"/>
  <c r="E68" i="31"/>
  <c r="D63" i="19" s="1"/>
  <c r="E67" i="31"/>
  <c r="D62" i="19" s="1"/>
  <c r="E66" i="31"/>
  <c r="D61" i="19" s="1"/>
  <c r="E65" i="31"/>
  <c r="E64" i="31"/>
  <c r="E63" i="31"/>
  <c r="E62" i="31"/>
  <c r="E61" i="31"/>
  <c r="E60" i="31"/>
  <c r="E59" i="31"/>
  <c r="E58" i="31"/>
  <c r="D53" i="19" s="1"/>
  <c r="E57" i="31"/>
  <c r="D52" i="19" s="1"/>
  <c r="E56" i="31"/>
  <c r="D51" i="19" s="1"/>
  <c r="E55" i="31"/>
  <c r="D50" i="19" s="1"/>
  <c r="E54" i="31"/>
  <c r="E53" i="31"/>
  <c r="E52" i="31"/>
  <c r="E51" i="31"/>
  <c r="D46" i="19" s="1"/>
  <c r="E50" i="31"/>
  <c r="D45" i="19" s="1"/>
  <c r="E49" i="31"/>
  <c r="D44" i="19" s="1"/>
  <c r="E48" i="31"/>
  <c r="D43" i="19" s="1"/>
  <c r="E47" i="31"/>
  <c r="D42" i="19" s="1"/>
  <c r="E46" i="31"/>
  <c r="D41" i="19" s="1"/>
  <c r="E45" i="31"/>
  <c r="E44" i="31"/>
  <c r="E43" i="31"/>
  <c r="E42" i="31"/>
  <c r="E41" i="31"/>
  <c r="E40" i="31"/>
  <c r="E39" i="31"/>
  <c r="E38" i="31"/>
  <c r="D33" i="19" s="1"/>
  <c r="E37" i="31"/>
  <c r="D32" i="19" s="1"/>
  <c r="E36" i="31"/>
  <c r="D31" i="19" s="1"/>
  <c r="E35" i="31"/>
  <c r="D30" i="19" s="1"/>
  <c r="E34" i="31"/>
  <c r="E33" i="31"/>
  <c r="E32" i="31"/>
  <c r="E31" i="31"/>
  <c r="D26" i="19" s="1"/>
  <c r="E30" i="31"/>
  <c r="D25" i="19" s="1"/>
  <c r="E29" i="31"/>
  <c r="D24" i="19" s="1"/>
  <c r="E28" i="31"/>
  <c r="D23" i="19" s="1"/>
  <c r="E27" i="31"/>
  <c r="D22" i="19" s="1"/>
  <c r="E26" i="31"/>
  <c r="D21" i="19" s="1"/>
  <c r="E25" i="31"/>
  <c r="E24" i="31"/>
  <c r="E23" i="31"/>
  <c r="E22" i="31"/>
  <c r="E21" i="31"/>
  <c r="E20" i="31"/>
  <c r="E19" i="31"/>
  <c r="D14" i="19" s="1"/>
  <c r="E18" i="31"/>
  <c r="D13" i="19" s="1"/>
  <c r="E17" i="31"/>
  <c r="D12" i="19" s="1"/>
  <c r="E16" i="31"/>
  <c r="D11" i="19" s="1"/>
  <c r="E15" i="31"/>
  <c r="D10" i="19" s="1"/>
  <c r="E14" i="31"/>
  <c r="E13" i="31"/>
  <c r="E12" i="31"/>
  <c r="E11" i="31"/>
  <c r="E10" i="31"/>
  <c r="D9" i="3"/>
  <c r="M15" i="1"/>
  <c r="M14" i="1"/>
  <c r="M13" i="1"/>
  <c r="M11" i="1"/>
  <c r="M30" i="1" s="1"/>
  <c r="M10" i="1"/>
  <c r="M26" i="1" s="1"/>
  <c r="M9" i="1"/>
  <c r="M20" i="1" s="1"/>
  <c r="M8" i="1"/>
  <c r="D3" i="22"/>
  <c r="B4" i="22"/>
  <c r="B5" i="22" s="1"/>
  <c r="B3" i="22"/>
  <c r="D3" i="20"/>
  <c r="B4" i="20"/>
  <c r="B3" i="20"/>
  <c r="B8" i="19"/>
  <c r="B9" i="19"/>
  <c r="B10" i="19"/>
  <c r="B11" i="19"/>
  <c r="B12" i="19"/>
  <c r="B13" i="19"/>
  <c r="B14" i="19"/>
  <c r="B18" i="19"/>
  <c r="B19" i="19"/>
  <c r="B20" i="19"/>
  <c r="B21" i="19"/>
  <c r="B28" i="19"/>
  <c r="B29" i="19"/>
  <c r="B30" i="19"/>
  <c r="B31" i="19"/>
  <c r="B32" i="19"/>
  <c r="B33" i="19"/>
  <c r="B34" i="19"/>
  <c r="B38" i="19"/>
  <c r="B39" i="19"/>
  <c r="B40" i="19"/>
  <c r="B41" i="19"/>
  <c r="B48" i="19"/>
  <c r="B49" i="19"/>
  <c r="B50" i="19"/>
  <c r="B51" i="19"/>
  <c r="B52" i="19"/>
  <c r="B53" i="19"/>
  <c r="B54" i="19"/>
  <c r="B58" i="19"/>
  <c r="B59" i="19"/>
  <c r="B60" i="19"/>
  <c r="B61" i="19"/>
  <c r="B68" i="19"/>
  <c r="B69" i="19"/>
  <c r="B70" i="19"/>
  <c r="B71" i="19"/>
  <c r="B72" i="19"/>
  <c r="B73" i="19"/>
  <c r="B74" i="19"/>
  <c r="B78" i="19"/>
  <c r="B79" i="19"/>
  <c r="B80" i="19"/>
  <c r="B81" i="19"/>
  <c r="B88" i="19"/>
  <c r="B89" i="19"/>
  <c r="B90" i="19"/>
  <c r="B91" i="19"/>
  <c r="B92" i="19"/>
  <c r="B93" i="19"/>
  <c r="B94" i="19"/>
  <c r="B98" i="19"/>
  <c r="B99" i="19"/>
  <c r="D6" i="19"/>
  <c r="D3" i="19"/>
  <c r="D8" i="19"/>
  <c r="D7" i="19"/>
  <c r="D100" i="19"/>
  <c r="D99" i="19"/>
  <c r="D98" i="19"/>
  <c r="D97" i="19"/>
  <c r="D96" i="19"/>
  <c r="D95" i="19"/>
  <c r="D94" i="19"/>
  <c r="D89" i="19"/>
  <c r="D88" i="19"/>
  <c r="D87" i="19"/>
  <c r="D80" i="19"/>
  <c r="D79" i="19"/>
  <c r="D78" i="19"/>
  <c r="D77" i="19"/>
  <c r="D76" i="19"/>
  <c r="D75" i="19"/>
  <c r="D74" i="19"/>
  <c r="D69" i="19"/>
  <c r="D68" i="19"/>
  <c r="D67" i="19"/>
  <c r="D60" i="19"/>
  <c r="D59" i="19"/>
  <c r="D58" i="19"/>
  <c r="D57" i="19"/>
  <c r="D56" i="19"/>
  <c r="D55" i="19"/>
  <c r="D54" i="19"/>
  <c r="D49" i="19"/>
  <c r="D48" i="19"/>
  <c r="D47" i="19"/>
  <c r="D40" i="19"/>
  <c r="D39" i="19"/>
  <c r="D38" i="19"/>
  <c r="D37" i="19"/>
  <c r="D36" i="19"/>
  <c r="D35" i="19"/>
  <c r="D34" i="19"/>
  <c r="D29" i="19"/>
  <c r="D28" i="19"/>
  <c r="D27" i="19"/>
  <c r="D20" i="19"/>
  <c r="D19" i="19"/>
  <c r="D18" i="19"/>
  <c r="C9" i="19"/>
  <c r="D9" i="19"/>
  <c r="D17" i="19"/>
  <c r="D16" i="19"/>
  <c r="D15" i="19"/>
  <c r="B4" i="19"/>
  <c r="B5" i="19" s="1"/>
  <c r="C3" i="19"/>
  <c r="B3" i="19"/>
  <c r="E3" i="19"/>
  <c r="F3" i="19"/>
  <c r="D4" i="31"/>
  <c r="E4" i="31" s="1"/>
  <c r="D4" i="30"/>
  <c r="E4" i="30" s="1"/>
  <c r="J15" i="1"/>
  <c r="J13" i="1"/>
  <c r="C15" i="1"/>
  <c r="F15" i="1"/>
  <c r="H15" i="1"/>
  <c r="D4" i="20" s="1"/>
  <c r="H13" i="1"/>
  <c r="D13" i="1"/>
  <c r="C13" i="1" s="1"/>
  <c r="D4" i="8"/>
  <c r="H22" i="1"/>
  <c r="K4" i="20" s="1"/>
  <c r="D4" i="29"/>
  <c r="E4" i="29" s="1"/>
  <c r="B22" i="1"/>
  <c r="J22" i="1" s="1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M16" i="1" l="1"/>
  <c r="M17" i="1"/>
  <c r="M18" i="1"/>
  <c r="M19" i="1"/>
  <c r="M21" i="1"/>
  <c r="M22" i="1"/>
  <c r="M23" i="1"/>
  <c r="M24" i="1"/>
  <c r="M25" i="1"/>
  <c r="M27" i="1"/>
  <c r="M28" i="1"/>
  <c r="K2" i="13" s="1"/>
  <c r="M29" i="1"/>
  <c r="K2" i="14" s="1"/>
  <c r="D95" i="20"/>
  <c r="D95" i="22" s="1"/>
  <c r="D61" i="20"/>
  <c r="D61" i="22" s="1"/>
  <c r="D62" i="20"/>
  <c r="D62" i="22" s="1"/>
  <c r="D4" i="19"/>
  <c r="D5" i="19" s="1"/>
  <c r="D4" i="22"/>
  <c r="D5" i="22" s="1"/>
  <c r="D76" i="20"/>
  <c r="D76" i="22" s="1"/>
  <c r="D17" i="20"/>
  <c r="D17" i="22" s="1"/>
  <c r="D79" i="20"/>
  <c r="D79" i="22" s="1"/>
  <c r="D20" i="20"/>
  <c r="D20" i="22" s="1"/>
  <c r="D84" i="20"/>
  <c r="D84" i="22" s="1"/>
  <c r="D96" i="20"/>
  <c r="D96" i="22" s="1"/>
  <c r="D97" i="20"/>
  <c r="D97" i="22" s="1"/>
  <c r="D98" i="20"/>
  <c r="D98" i="22" s="1"/>
  <c r="D40" i="20"/>
  <c r="D40" i="22" s="1"/>
  <c r="D99" i="20"/>
  <c r="D99" i="22" s="1"/>
  <c r="D63" i="20"/>
  <c r="D63" i="22" s="1"/>
  <c r="D16" i="20"/>
  <c r="D16" i="22" s="1"/>
  <c r="D18" i="20"/>
  <c r="D18" i="22" s="1"/>
  <c r="D19" i="20"/>
  <c r="D19" i="22" s="1"/>
  <c r="D81" i="20"/>
  <c r="D81" i="22" s="1"/>
  <c r="D82" i="20"/>
  <c r="D82" i="22" s="1"/>
  <c r="D21" i="20"/>
  <c r="D21" i="22" s="1"/>
  <c r="D23" i="20"/>
  <c r="D23" i="22" s="1"/>
  <c r="D37" i="20"/>
  <c r="D37" i="22" s="1"/>
  <c r="D38" i="20"/>
  <c r="D38" i="22" s="1"/>
  <c r="D41" i="20"/>
  <c r="D41" i="22" s="1"/>
  <c r="D100" i="20"/>
  <c r="D100" i="22" s="1"/>
  <c r="D77" i="20"/>
  <c r="D77" i="22" s="1"/>
  <c r="D42" i="20"/>
  <c r="D42" i="22" s="1"/>
  <c r="D101" i="20"/>
  <c r="D101" i="22" s="1"/>
  <c r="D43" i="20"/>
  <c r="D43" i="22" s="1"/>
  <c r="B46" i="20"/>
  <c r="B46" i="22" s="1"/>
  <c r="D56" i="20"/>
  <c r="D56" i="22" s="1"/>
  <c r="D57" i="20"/>
  <c r="D57" i="22" s="1"/>
  <c r="D58" i="20"/>
  <c r="D58" i="22" s="1"/>
  <c r="D60" i="20"/>
  <c r="D60" i="22" s="1"/>
  <c r="D59" i="20"/>
  <c r="D59" i="22" s="1"/>
  <c r="B23" i="20"/>
  <c r="B23" i="22" s="1"/>
  <c r="B25" i="20"/>
  <c r="B25" i="22" s="1"/>
  <c r="B47" i="20"/>
  <c r="B47" i="22" s="1"/>
  <c r="B67" i="20"/>
  <c r="B67" i="22" s="1"/>
  <c r="D22" i="20"/>
  <c r="D22" i="22" s="1"/>
  <c r="D78" i="20"/>
  <c r="D78" i="22" s="1"/>
  <c r="B68" i="20"/>
  <c r="B68" i="22" s="1"/>
  <c r="B24" i="20"/>
  <c r="B24" i="22" s="1"/>
  <c r="B80" i="20"/>
  <c r="B80" i="22" s="1"/>
  <c r="D36" i="20"/>
  <c r="D36" i="22" s="1"/>
  <c r="D80" i="20"/>
  <c r="D80" i="22" s="1"/>
  <c r="B45" i="20"/>
  <c r="B45" i="22" s="1"/>
  <c r="D39" i="20"/>
  <c r="D39" i="22" s="1"/>
  <c r="D83" i="20"/>
  <c r="D83" i="22" s="1"/>
  <c r="B5" i="20"/>
  <c r="B99" i="20"/>
  <c r="B99" i="22" s="1"/>
  <c r="B79" i="20"/>
  <c r="B79" i="22" s="1"/>
  <c r="B59" i="20"/>
  <c r="B59" i="22" s="1"/>
  <c r="B39" i="20"/>
  <c r="B39" i="22" s="1"/>
  <c r="B19" i="20"/>
  <c r="B19" i="22" s="1"/>
  <c r="B77" i="20"/>
  <c r="B77" i="22" s="1"/>
  <c r="B57" i="20"/>
  <c r="B57" i="22" s="1"/>
  <c r="B37" i="20"/>
  <c r="B37" i="22" s="1"/>
  <c r="B56" i="20"/>
  <c r="B56" i="22" s="1"/>
  <c r="B55" i="20"/>
  <c r="B55" i="22" s="1"/>
  <c r="B74" i="20"/>
  <c r="B74" i="22" s="1"/>
  <c r="B53" i="20"/>
  <c r="B53" i="22" s="1"/>
  <c r="B52" i="20"/>
  <c r="B52" i="22" s="1"/>
  <c r="B71" i="20"/>
  <c r="B71" i="22" s="1"/>
  <c r="B30" i="20"/>
  <c r="B30" i="22" s="1"/>
  <c r="B89" i="20"/>
  <c r="B89" i="22" s="1"/>
  <c r="B88" i="20"/>
  <c r="B88" i="22" s="1"/>
  <c r="B8" i="20"/>
  <c r="B8" i="22" s="1"/>
  <c r="B98" i="20"/>
  <c r="B98" i="22" s="1"/>
  <c r="B78" i="20"/>
  <c r="B78" i="22" s="1"/>
  <c r="B58" i="20"/>
  <c r="B58" i="22" s="1"/>
  <c r="B38" i="20"/>
  <c r="B38" i="22" s="1"/>
  <c r="B18" i="20"/>
  <c r="B18" i="22" s="1"/>
  <c r="B17" i="20"/>
  <c r="B17" i="22" s="1"/>
  <c r="B96" i="20"/>
  <c r="B96" i="22" s="1"/>
  <c r="B76" i="20"/>
  <c r="B76" i="22" s="1"/>
  <c r="B36" i="20"/>
  <c r="B36" i="22" s="1"/>
  <c r="B16" i="20"/>
  <c r="B16" i="22" s="1"/>
  <c r="B75" i="20"/>
  <c r="B75" i="22" s="1"/>
  <c r="B94" i="20"/>
  <c r="B94" i="22" s="1"/>
  <c r="B34" i="20"/>
  <c r="B34" i="22" s="1"/>
  <c r="B14" i="20"/>
  <c r="B14" i="22" s="1"/>
  <c r="B73" i="20"/>
  <c r="B73" i="22" s="1"/>
  <c r="B13" i="20"/>
  <c r="B13" i="22" s="1"/>
  <c r="B92" i="20"/>
  <c r="B92" i="22" s="1"/>
  <c r="B32" i="20"/>
  <c r="B32" i="22" s="1"/>
  <c r="B12" i="20"/>
  <c r="B12" i="22" s="1"/>
  <c r="B51" i="20"/>
  <c r="B51" i="22" s="1"/>
  <c r="B50" i="20"/>
  <c r="B50" i="22" s="1"/>
  <c r="B49" i="20"/>
  <c r="B49" i="22" s="1"/>
  <c r="B97" i="20"/>
  <c r="B97" i="22" s="1"/>
  <c r="B95" i="20"/>
  <c r="B95" i="22" s="1"/>
  <c r="B35" i="20"/>
  <c r="B35" i="22" s="1"/>
  <c r="B15" i="20"/>
  <c r="B15" i="22" s="1"/>
  <c r="B54" i="20"/>
  <c r="B54" i="22" s="1"/>
  <c r="B93" i="20"/>
  <c r="B93" i="22" s="1"/>
  <c r="B33" i="20"/>
  <c r="B33" i="22" s="1"/>
  <c r="B72" i="20"/>
  <c r="B72" i="22" s="1"/>
  <c r="B91" i="20"/>
  <c r="B91" i="22" s="1"/>
  <c r="B31" i="20"/>
  <c r="B31" i="22" s="1"/>
  <c r="B70" i="20"/>
  <c r="B70" i="22" s="1"/>
  <c r="B29" i="20"/>
  <c r="B29" i="22" s="1"/>
  <c r="B48" i="20"/>
  <c r="B48" i="22" s="1"/>
  <c r="B69" i="20"/>
  <c r="B69" i="22" s="1"/>
  <c r="B11" i="20"/>
  <c r="B11" i="22" s="1"/>
  <c r="B90" i="20"/>
  <c r="B90" i="22" s="1"/>
  <c r="B10" i="20"/>
  <c r="B10" i="22" s="1"/>
  <c r="B9" i="20"/>
  <c r="B9" i="22" s="1"/>
  <c r="B28" i="20"/>
  <c r="B28" i="22" s="1"/>
  <c r="B60" i="20"/>
  <c r="B60" i="22" s="1"/>
  <c r="B61" i="20"/>
  <c r="B61" i="22" s="1"/>
  <c r="B6" i="20"/>
  <c r="B6" i="22" s="1"/>
  <c r="B62" i="20"/>
  <c r="B62" i="22" s="1"/>
  <c r="B7" i="20"/>
  <c r="B7" i="22" s="1"/>
  <c r="B63" i="20"/>
  <c r="B63" i="22" s="1"/>
  <c r="B20" i="20"/>
  <c r="B20" i="22" s="1"/>
  <c r="B64" i="20"/>
  <c r="B64" i="22" s="1"/>
  <c r="B21" i="20"/>
  <c r="B21" i="22" s="1"/>
  <c r="B65" i="20"/>
  <c r="B65" i="22" s="1"/>
  <c r="B22" i="20"/>
  <c r="B22" i="22" s="1"/>
  <c r="B66" i="20"/>
  <c r="B66" i="22" s="1"/>
  <c r="B26" i="20"/>
  <c r="B26" i="22" s="1"/>
  <c r="B81" i="20"/>
  <c r="B81" i="22" s="1"/>
  <c r="B27" i="20"/>
  <c r="B27" i="22" s="1"/>
  <c r="B82" i="20"/>
  <c r="B82" i="22" s="1"/>
  <c r="B40" i="20"/>
  <c r="B40" i="22" s="1"/>
  <c r="B83" i="20"/>
  <c r="B83" i="22" s="1"/>
  <c r="B41" i="20"/>
  <c r="B41" i="22" s="1"/>
  <c r="B84" i="20"/>
  <c r="B84" i="22" s="1"/>
  <c r="B42" i="20"/>
  <c r="B42" i="22" s="1"/>
  <c r="B85" i="20"/>
  <c r="B85" i="22" s="1"/>
  <c r="B43" i="20"/>
  <c r="B43" i="22" s="1"/>
  <c r="B86" i="20"/>
  <c r="B86" i="22" s="1"/>
  <c r="B44" i="20"/>
  <c r="B44" i="22" s="1"/>
  <c r="B87" i="20"/>
  <c r="B87" i="22" s="1"/>
  <c r="D24" i="20"/>
  <c r="D24" i="22" s="1"/>
  <c r="D25" i="20"/>
  <c r="D25" i="22" s="1"/>
  <c r="D65" i="20"/>
  <c r="D65" i="22" s="1"/>
  <c r="D46" i="20"/>
  <c r="D46" i="22" s="1"/>
  <c r="D45" i="20"/>
  <c r="D45" i="22" s="1"/>
  <c r="D44" i="20"/>
  <c r="D44" i="22" s="1"/>
  <c r="D5" i="20"/>
  <c r="D85" i="20"/>
  <c r="D85" i="22" s="1"/>
  <c r="D7" i="20"/>
  <c r="D7" i="22" s="1"/>
  <c r="D67" i="20"/>
  <c r="D67" i="22" s="1"/>
  <c r="D8" i="20"/>
  <c r="D8" i="22" s="1"/>
  <c r="D9" i="20"/>
  <c r="D9" i="22" s="1"/>
  <c r="D69" i="20"/>
  <c r="D69" i="22" s="1"/>
  <c r="D30" i="20"/>
  <c r="D30" i="22" s="1"/>
  <c r="D70" i="20"/>
  <c r="D70" i="22" s="1"/>
  <c r="D31" i="20"/>
  <c r="D31" i="22" s="1"/>
  <c r="D71" i="20"/>
  <c r="D71" i="22" s="1"/>
  <c r="D6" i="20"/>
  <c r="D6" i="22" s="1"/>
  <c r="D27" i="20"/>
  <c r="D27" i="22" s="1"/>
  <c r="D87" i="20"/>
  <c r="D87" i="22" s="1"/>
  <c r="D28" i="20"/>
  <c r="D28" i="22" s="1"/>
  <c r="D48" i="20"/>
  <c r="D48" i="22" s="1"/>
  <c r="D68" i="20"/>
  <c r="D68" i="22" s="1"/>
  <c r="D88" i="20"/>
  <c r="D88" i="22" s="1"/>
  <c r="D49" i="20"/>
  <c r="D49" i="22" s="1"/>
  <c r="D10" i="20"/>
  <c r="D10" i="22" s="1"/>
  <c r="D50" i="20"/>
  <c r="D50" i="22" s="1"/>
  <c r="D90" i="20"/>
  <c r="D90" i="22" s="1"/>
  <c r="D11" i="20"/>
  <c r="D11" i="22" s="1"/>
  <c r="D91" i="20"/>
  <c r="D91" i="22" s="1"/>
  <c r="D12" i="20"/>
  <c r="D12" i="22" s="1"/>
  <c r="D52" i="20"/>
  <c r="D52" i="22" s="1"/>
  <c r="D72" i="20"/>
  <c r="D72" i="22" s="1"/>
  <c r="D53" i="20"/>
  <c r="D53" i="22" s="1"/>
  <c r="D14" i="20"/>
  <c r="D14" i="22" s="1"/>
  <c r="D34" i="20"/>
  <c r="D34" i="22" s="1"/>
  <c r="D54" i="20"/>
  <c r="D54" i="22" s="1"/>
  <c r="D74" i="20"/>
  <c r="D74" i="22" s="1"/>
  <c r="D94" i="20"/>
  <c r="D94" i="22" s="1"/>
  <c r="D64" i="20"/>
  <c r="D64" i="22" s="1"/>
  <c r="D26" i="20"/>
  <c r="D26" i="22" s="1"/>
  <c r="D66" i="20"/>
  <c r="D66" i="22" s="1"/>
  <c r="D86" i="20"/>
  <c r="D86" i="22" s="1"/>
  <c r="D47" i="20"/>
  <c r="D47" i="22" s="1"/>
  <c r="D29" i="20"/>
  <c r="D29" i="22" s="1"/>
  <c r="D89" i="20"/>
  <c r="D89" i="22" s="1"/>
  <c r="D51" i="20"/>
  <c r="D51" i="22" s="1"/>
  <c r="D32" i="20"/>
  <c r="D32" i="22" s="1"/>
  <c r="D92" i="20"/>
  <c r="D92" i="22" s="1"/>
  <c r="D13" i="20"/>
  <c r="D13" i="22" s="1"/>
  <c r="D33" i="20"/>
  <c r="D33" i="22" s="1"/>
  <c r="D73" i="20"/>
  <c r="D73" i="22" s="1"/>
  <c r="D93" i="20"/>
  <c r="D93" i="22" s="1"/>
  <c r="D15" i="20"/>
  <c r="D15" i="22" s="1"/>
  <c r="D35" i="20"/>
  <c r="D35" i="22" s="1"/>
  <c r="D55" i="20"/>
  <c r="D55" i="22" s="1"/>
  <c r="D75" i="20"/>
  <c r="D75" i="22" s="1"/>
  <c r="D104" i="31"/>
  <c r="D84" i="31"/>
  <c r="D64" i="31"/>
  <c r="D44" i="31"/>
  <c r="D24" i="31"/>
  <c r="D103" i="31"/>
  <c r="D83" i="31"/>
  <c r="D63" i="31"/>
  <c r="D43" i="31"/>
  <c r="D23" i="31"/>
  <c r="D102" i="31"/>
  <c r="D82" i="31"/>
  <c r="D62" i="31"/>
  <c r="D42" i="31"/>
  <c r="D22" i="31"/>
  <c r="D101" i="31"/>
  <c r="D81" i="31"/>
  <c r="D61" i="31"/>
  <c r="D41" i="31"/>
  <c r="D21" i="31"/>
  <c r="D100" i="31"/>
  <c r="D80" i="31"/>
  <c r="D60" i="31"/>
  <c r="D40" i="31"/>
  <c r="D20" i="31"/>
  <c r="D99" i="31"/>
  <c r="D79" i="31"/>
  <c r="D59" i="31"/>
  <c r="D39" i="31"/>
  <c r="D19" i="31"/>
  <c r="D98" i="31"/>
  <c r="D78" i="31"/>
  <c r="D58" i="31"/>
  <c r="D38" i="31"/>
  <c r="D18" i="31"/>
  <c r="D97" i="31"/>
  <c r="D77" i="31"/>
  <c r="D57" i="31"/>
  <c r="D37" i="31"/>
  <c r="D17" i="31"/>
  <c r="D96" i="31"/>
  <c r="D76" i="31"/>
  <c r="D56" i="31"/>
  <c r="D36" i="31"/>
  <c r="D16" i="31"/>
  <c r="D95" i="31"/>
  <c r="D75" i="31"/>
  <c r="D55" i="31"/>
  <c r="D35" i="31"/>
  <c r="D15" i="31"/>
  <c r="D94" i="31"/>
  <c r="D74" i="31"/>
  <c r="D54" i="31"/>
  <c r="D34" i="31"/>
  <c r="D14" i="31"/>
  <c r="D93" i="31"/>
  <c r="D73" i="31"/>
  <c r="D53" i="31"/>
  <c r="D33" i="31"/>
  <c r="D13" i="31"/>
  <c r="D92" i="31"/>
  <c r="D72" i="31"/>
  <c r="D52" i="31"/>
  <c r="D32" i="31"/>
  <c r="D12" i="31"/>
  <c r="D91" i="31"/>
  <c r="D71" i="31"/>
  <c r="D51" i="31"/>
  <c r="D31" i="31"/>
  <c r="D11" i="31"/>
  <c r="D90" i="31"/>
  <c r="D70" i="31"/>
  <c r="D50" i="31"/>
  <c r="D30" i="31"/>
  <c r="D10" i="31"/>
  <c r="D89" i="31"/>
  <c r="D69" i="31"/>
  <c r="D49" i="31"/>
  <c r="D29" i="31"/>
  <c r="D9" i="31"/>
  <c r="D88" i="31"/>
  <c r="D68" i="31"/>
  <c r="D48" i="31"/>
  <c r="D28" i="31"/>
  <c r="E5" i="31"/>
  <c r="D106" i="31"/>
  <c r="D105" i="31"/>
  <c r="D87" i="31"/>
  <c r="D86" i="31"/>
  <c r="D85" i="31"/>
  <c r="D67" i="31"/>
  <c r="D66" i="31"/>
  <c r="D65" i="31"/>
  <c r="D47" i="31"/>
  <c r="D46" i="31"/>
  <c r="D45" i="31"/>
  <c r="D27" i="31"/>
  <c r="D26" i="31"/>
  <c r="D25" i="31"/>
  <c r="D31" i="30"/>
  <c r="D100" i="30"/>
  <c r="D70" i="30"/>
  <c r="D20" i="30"/>
  <c r="D34" i="30"/>
  <c r="D24" i="30"/>
  <c r="D14" i="30"/>
  <c r="D22" i="30"/>
  <c r="D12" i="30"/>
  <c r="D91" i="30"/>
  <c r="D61" i="30"/>
  <c r="D41" i="30"/>
  <c r="D11" i="30"/>
  <c r="D80" i="30"/>
  <c r="D50" i="30"/>
  <c r="D40" i="30"/>
  <c r="D10" i="30"/>
  <c r="D99" i="30"/>
  <c r="D89" i="30"/>
  <c r="D79" i="30"/>
  <c r="D69" i="30"/>
  <c r="D59" i="30"/>
  <c r="D49" i="30"/>
  <c r="D39" i="30"/>
  <c r="D29" i="30"/>
  <c r="D19" i="30"/>
  <c r="D9" i="30"/>
  <c r="E5" i="30"/>
  <c r="D57" i="30"/>
  <c r="D47" i="30"/>
  <c r="D37" i="30"/>
  <c r="D27" i="30"/>
  <c r="D101" i="30"/>
  <c r="D21" i="30"/>
  <c r="D90" i="30"/>
  <c r="D60" i="30"/>
  <c r="D30" i="30"/>
  <c r="D17" i="30"/>
  <c r="D67" i="30"/>
  <c r="D77" i="30"/>
  <c r="D87" i="30"/>
  <c r="D97" i="30"/>
  <c r="D18" i="30"/>
  <c r="D28" i="30"/>
  <c r="D38" i="30"/>
  <c r="D48" i="30"/>
  <c r="D58" i="30"/>
  <c r="D68" i="30"/>
  <c r="D78" i="30"/>
  <c r="D88" i="30"/>
  <c r="D98" i="30"/>
  <c r="D51" i="30"/>
  <c r="D71" i="30"/>
  <c r="D81" i="30"/>
  <c r="D32" i="30"/>
  <c r="D42" i="30"/>
  <c r="D52" i="30"/>
  <c r="D62" i="30"/>
  <c r="D72" i="30"/>
  <c r="D82" i="30"/>
  <c r="D92" i="30"/>
  <c r="D102" i="30"/>
  <c r="D13" i="30"/>
  <c r="D23" i="30"/>
  <c r="D33" i="30"/>
  <c r="D43" i="30"/>
  <c r="D53" i="30"/>
  <c r="D63" i="30"/>
  <c r="D73" i="30"/>
  <c r="D83" i="30"/>
  <c r="D93" i="30"/>
  <c r="D103" i="30"/>
  <c r="D44" i="30"/>
  <c r="D54" i="30"/>
  <c r="D64" i="30"/>
  <c r="D74" i="30"/>
  <c r="D84" i="30"/>
  <c r="D94" i="30"/>
  <c r="D104" i="30"/>
  <c r="D15" i="30"/>
  <c r="D25" i="30"/>
  <c r="D35" i="30"/>
  <c r="D45" i="30"/>
  <c r="D55" i="30"/>
  <c r="D65" i="30"/>
  <c r="D75" i="30"/>
  <c r="D85" i="30"/>
  <c r="D95" i="30"/>
  <c r="D16" i="30"/>
  <c r="D26" i="30"/>
  <c r="D36" i="30"/>
  <c r="D46" i="30"/>
  <c r="D56" i="30"/>
  <c r="D66" i="30"/>
  <c r="D76" i="30"/>
  <c r="D86" i="30"/>
  <c r="D96" i="30"/>
  <c r="K4" i="22"/>
  <c r="K5" i="22" s="1"/>
  <c r="K5" i="20"/>
  <c r="K4" i="19"/>
  <c r="K5" i="19" s="1"/>
  <c r="E5" i="29"/>
  <c r="K2" i="8"/>
  <c r="K2" i="9"/>
  <c r="K2" i="11"/>
  <c r="K2" i="3"/>
  <c r="K2" i="5"/>
  <c r="H9" i="28"/>
  <c r="K2" i="29" l="1"/>
  <c r="E29" i="29" s="1"/>
  <c r="C73" i="28"/>
  <c r="C55" i="28"/>
  <c r="C102" i="28"/>
  <c r="C98" i="28"/>
  <c r="C96" i="28"/>
  <c r="C95" i="28"/>
  <c r="C92" i="28"/>
  <c r="C91" i="28"/>
  <c r="C83" i="28"/>
  <c r="C36" i="28"/>
  <c r="C79" i="28"/>
  <c r="C78" i="28"/>
  <c r="E20" i="29" l="1"/>
  <c r="K15" i="19" s="1"/>
  <c r="K15" i="20" s="1"/>
  <c r="K15" i="22" s="1"/>
  <c r="E32" i="29"/>
  <c r="K27" i="19" s="1"/>
  <c r="K27" i="20" s="1"/>
  <c r="K27" i="22" s="1"/>
  <c r="E21" i="29"/>
  <c r="E27" i="29"/>
  <c r="E23" i="29"/>
  <c r="E10" i="29"/>
  <c r="D10" i="29" s="1"/>
  <c r="E11" i="29"/>
  <c r="E31" i="29"/>
  <c r="E13" i="29"/>
  <c r="K8" i="19" s="1"/>
  <c r="K8" i="20" s="1"/>
  <c r="K8" i="22" s="1"/>
  <c r="E14" i="29"/>
  <c r="K9" i="19" s="1"/>
  <c r="K9" i="20" s="1"/>
  <c r="K9" i="22" s="1"/>
  <c r="E16" i="29"/>
  <c r="D16" i="29" s="1"/>
  <c r="E19" i="29"/>
  <c r="K14" i="19" s="1"/>
  <c r="K14" i="20" s="1"/>
  <c r="K14" i="22" s="1"/>
  <c r="E18" i="29"/>
  <c r="D18" i="29" s="1"/>
  <c r="E22" i="29"/>
  <c r="K17" i="19" s="1"/>
  <c r="K17" i="20" s="1"/>
  <c r="K17" i="22" s="1"/>
  <c r="E12" i="29"/>
  <c r="K7" i="19" s="1"/>
  <c r="K7" i="20" s="1"/>
  <c r="K7" i="22" s="1"/>
  <c r="E28" i="29"/>
  <c r="K23" i="19" s="1"/>
  <c r="K23" i="20" s="1"/>
  <c r="K23" i="22" s="1"/>
  <c r="E17" i="29"/>
  <c r="K12" i="19" s="1"/>
  <c r="K12" i="20" s="1"/>
  <c r="K12" i="22" s="1"/>
  <c r="E15" i="29"/>
  <c r="K10" i="19" s="1"/>
  <c r="K10" i="20" s="1"/>
  <c r="K10" i="22" s="1"/>
  <c r="E25" i="29"/>
  <c r="K20" i="19" s="1"/>
  <c r="K20" i="20" s="1"/>
  <c r="K20" i="22" s="1"/>
  <c r="E26" i="29"/>
  <c r="D26" i="29" s="1"/>
  <c r="E30" i="29"/>
  <c r="D30" i="29" s="1"/>
  <c r="E24" i="29"/>
  <c r="K19" i="19" s="1"/>
  <c r="K19" i="20" s="1"/>
  <c r="K19" i="22" s="1"/>
  <c r="E9" i="29"/>
  <c r="D9" i="29" s="1"/>
  <c r="K16" i="19"/>
  <c r="K16" i="20" s="1"/>
  <c r="K16" i="22" s="1"/>
  <c r="D21" i="29"/>
  <c r="K18" i="19"/>
  <c r="K18" i="20" s="1"/>
  <c r="K18" i="22" s="1"/>
  <c r="D23" i="29"/>
  <c r="K22" i="19"/>
  <c r="K22" i="20" s="1"/>
  <c r="K22" i="22" s="1"/>
  <c r="D27" i="29"/>
  <c r="K24" i="19"/>
  <c r="K24" i="20" s="1"/>
  <c r="K24" i="22" s="1"/>
  <c r="D29" i="29"/>
  <c r="K6" i="19"/>
  <c r="K6" i="20" s="1"/>
  <c r="K6" i="22" s="1"/>
  <c r="D11" i="29"/>
  <c r="K26" i="19"/>
  <c r="K26" i="20" s="1"/>
  <c r="K26" i="22" s="1"/>
  <c r="D31" i="29"/>
  <c r="D4" i="28"/>
  <c r="D24" i="29" l="1"/>
  <c r="D32" i="29"/>
  <c r="K25" i="19"/>
  <c r="K25" i="20" s="1"/>
  <c r="K25" i="22" s="1"/>
  <c r="K13" i="19"/>
  <c r="K13" i="20" s="1"/>
  <c r="K13" i="22" s="1"/>
  <c r="D14" i="29"/>
  <c r="D13" i="29"/>
  <c r="D28" i="29"/>
  <c r="D19" i="29"/>
  <c r="D20" i="29"/>
  <c r="D15" i="29"/>
  <c r="D12" i="29"/>
  <c r="K11" i="19"/>
  <c r="K11" i="20" s="1"/>
  <c r="K11" i="22" s="1"/>
  <c r="K21" i="19"/>
  <c r="K21" i="20" s="1"/>
  <c r="K21" i="22" s="1"/>
  <c r="D22" i="29"/>
  <c r="D17" i="29"/>
  <c r="D25" i="29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1" i="15"/>
  <c r="J10" i="15"/>
  <c r="J12" i="15"/>
  <c r="C97" i="15" l="1"/>
  <c r="C11" i="15"/>
  <c r="C10" i="15"/>
  <c r="J97" i="12" l="1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19" i="12"/>
  <c r="J18" i="12"/>
  <c r="J17" i="12"/>
  <c r="J16" i="12"/>
  <c r="J15" i="12"/>
  <c r="J14" i="12"/>
  <c r="J13" i="12"/>
  <c r="J12" i="12"/>
  <c r="J11" i="12"/>
  <c r="J20" i="12"/>
  <c r="C97" i="12"/>
  <c r="C96" i="12"/>
  <c r="C95" i="12"/>
  <c r="C94" i="12"/>
  <c r="C93" i="12"/>
  <c r="C92" i="12"/>
  <c r="C100" i="7" l="1"/>
  <c r="C99" i="7"/>
  <c r="C97" i="7"/>
  <c r="C10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8" i="7"/>
  <c r="J17" i="7"/>
  <c r="J16" i="7"/>
  <c r="J15" i="7"/>
  <c r="J14" i="7"/>
  <c r="J13" i="7"/>
  <c r="J12" i="7"/>
  <c r="J10" i="7"/>
  <c r="D11" i="1" l="1"/>
  <c r="D10" i="1"/>
  <c r="D9" i="1"/>
  <c r="D8" i="1"/>
  <c r="D7" i="1"/>
  <c r="D6" i="1"/>
  <c r="D4" i="6" l="1"/>
  <c r="D4" i="3" l="1"/>
  <c r="D4" i="2"/>
  <c r="E4" i="2" s="1"/>
  <c r="E5" i="2" s="1"/>
  <c r="F2" i="2"/>
  <c r="F2" i="28"/>
  <c r="D4" i="7"/>
  <c r="E4" i="7" s="1"/>
  <c r="F2" i="7"/>
  <c r="F3" i="2"/>
  <c r="G2" i="7"/>
  <c r="G2" i="6" l="1"/>
  <c r="C12" i="7"/>
  <c r="F3" i="7"/>
  <c r="E32" i="7"/>
  <c r="L6" i="1"/>
  <c r="G3" i="14"/>
  <c r="F3" i="14"/>
  <c r="G2" i="14"/>
  <c r="F2" i="14"/>
  <c r="G3" i="12"/>
  <c r="F3" i="12"/>
  <c r="G2" i="12"/>
  <c r="F2" i="12"/>
  <c r="G3" i="11"/>
  <c r="F3" i="11"/>
  <c r="G2" i="11"/>
  <c r="F2" i="11"/>
  <c r="G3" i="10"/>
  <c r="F3" i="10"/>
  <c r="G2" i="10"/>
  <c r="F2" i="10"/>
  <c r="G3" i="9"/>
  <c r="F3" i="9"/>
  <c r="G2" i="9"/>
  <c r="F2" i="9"/>
  <c r="G3" i="8"/>
  <c r="F3" i="8"/>
  <c r="G2" i="8"/>
  <c r="F2" i="8"/>
  <c r="G3" i="6"/>
  <c r="F3" i="6"/>
  <c r="F2" i="6"/>
  <c r="G3" i="5"/>
  <c r="F3" i="5"/>
  <c r="G2" i="5"/>
  <c r="F2" i="5"/>
  <c r="G3" i="4"/>
  <c r="F3" i="4"/>
  <c r="G2" i="4"/>
  <c r="F2" i="4"/>
  <c r="G3" i="3"/>
  <c r="F3" i="3"/>
  <c r="G2" i="3"/>
  <c r="F2" i="3"/>
  <c r="G3" i="2"/>
  <c r="G2" i="2"/>
  <c r="J21" i="1" l="1"/>
  <c r="H21" i="1"/>
  <c r="J4" i="20" s="1"/>
  <c r="C89" i="14"/>
  <c r="C88" i="14"/>
  <c r="C87" i="14"/>
  <c r="C85" i="14"/>
  <c r="C84" i="14"/>
  <c r="C85" i="13"/>
  <c r="C84" i="13"/>
  <c r="C83" i="13"/>
  <c r="C82" i="13"/>
  <c r="J5" i="20" l="1"/>
  <c r="C98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12" i="15" l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8" i="15"/>
  <c r="H3" i="19" l="1"/>
  <c r="J3" i="19"/>
  <c r="L3" i="19"/>
  <c r="M3" i="19"/>
  <c r="O3" i="19"/>
  <c r="P3" i="19"/>
  <c r="Q3" i="19"/>
  <c r="R3" i="19"/>
  <c r="S3" i="19"/>
  <c r="T3" i="19"/>
  <c r="V3" i="19"/>
  <c r="W3" i="19"/>
  <c r="Y3" i="19"/>
  <c r="C88" i="28" l="1"/>
  <c r="C87" i="28"/>
  <c r="C86" i="28"/>
  <c r="C82" i="28"/>
  <c r="C81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Y3" i="22" l="1"/>
  <c r="W3" i="22"/>
  <c r="V3" i="22"/>
  <c r="T3" i="22"/>
  <c r="S3" i="22"/>
  <c r="R3" i="22"/>
  <c r="Q3" i="22"/>
  <c r="P3" i="22"/>
  <c r="O3" i="22"/>
  <c r="M3" i="22"/>
  <c r="L3" i="22"/>
  <c r="J3" i="22"/>
  <c r="H3" i="22"/>
  <c r="F3" i="22"/>
  <c r="E3" i="22"/>
  <c r="Y3" i="20"/>
  <c r="W3" i="20"/>
  <c r="V3" i="20"/>
  <c r="T3" i="20"/>
  <c r="S3" i="20"/>
  <c r="R3" i="20"/>
  <c r="Q3" i="20"/>
  <c r="P3" i="20"/>
  <c r="O3" i="20"/>
  <c r="M3" i="20"/>
  <c r="L3" i="20"/>
  <c r="J3" i="20"/>
  <c r="H3" i="20"/>
  <c r="F3" i="20"/>
  <c r="E3" i="20"/>
  <c r="F14" i="1"/>
  <c r="H14" i="1" l="1"/>
  <c r="C4" i="19" s="1"/>
  <c r="J14" i="1"/>
  <c r="D14" i="1"/>
  <c r="C14" i="1" s="1"/>
  <c r="C4" i="20" l="1"/>
  <c r="C5" i="20" s="1"/>
  <c r="C5" i="19"/>
  <c r="C95" i="2"/>
  <c r="J95" i="2" s="1"/>
  <c r="C94" i="2"/>
  <c r="J94" i="2" s="1"/>
  <c r="C93" i="2"/>
  <c r="J93" i="2" s="1"/>
  <c r="E32" i="28" l="1"/>
  <c r="C27" i="19" s="1"/>
  <c r="C27" i="20" s="1"/>
  <c r="C27" i="22" s="1"/>
  <c r="E31" i="28"/>
  <c r="C26" i="19" s="1"/>
  <c r="C26" i="20" s="1"/>
  <c r="C26" i="22" s="1"/>
  <c r="E30" i="28"/>
  <c r="C25" i="19" s="1"/>
  <c r="C25" i="20" s="1"/>
  <c r="C25" i="22" s="1"/>
  <c r="E29" i="28"/>
  <c r="C24" i="19" s="1"/>
  <c r="C24" i="20" s="1"/>
  <c r="C24" i="22" s="1"/>
  <c r="E28" i="28"/>
  <c r="C23" i="19" s="1"/>
  <c r="C23" i="20" s="1"/>
  <c r="C23" i="22" s="1"/>
  <c r="E27" i="28"/>
  <c r="C22" i="19" s="1"/>
  <c r="C22" i="20" s="1"/>
  <c r="C22" i="22" s="1"/>
  <c r="E26" i="28"/>
  <c r="C21" i="19" s="1"/>
  <c r="C21" i="20" s="1"/>
  <c r="C21" i="22" s="1"/>
  <c r="E4" i="28"/>
  <c r="F3" i="28"/>
  <c r="E19" i="28"/>
  <c r="C14" i="19" s="1"/>
  <c r="C14" i="20" s="1"/>
  <c r="C14" i="22" s="1"/>
  <c r="E5" i="28" l="1"/>
  <c r="E23" i="28"/>
  <c r="C18" i="19" s="1"/>
  <c r="C18" i="20" s="1"/>
  <c r="C18" i="22" s="1"/>
  <c r="D29" i="28"/>
  <c r="E12" i="28"/>
  <c r="E16" i="28"/>
  <c r="E20" i="28"/>
  <c r="E24" i="28"/>
  <c r="E9" i="28"/>
  <c r="D9" i="28" s="1"/>
  <c r="E13" i="28"/>
  <c r="E17" i="28"/>
  <c r="E21" i="28"/>
  <c r="E25" i="28"/>
  <c r="D26" i="28"/>
  <c r="D30" i="28"/>
  <c r="E10" i="28"/>
  <c r="D10" i="28" s="1"/>
  <c r="E14" i="28"/>
  <c r="E18" i="28"/>
  <c r="E22" i="28"/>
  <c r="D19" i="28"/>
  <c r="D27" i="28"/>
  <c r="D31" i="28"/>
  <c r="E11" i="28"/>
  <c r="E15" i="28"/>
  <c r="D28" i="28"/>
  <c r="D32" i="28"/>
  <c r="D18" i="28" l="1"/>
  <c r="C13" i="19"/>
  <c r="C13" i="20" s="1"/>
  <c r="C13" i="22" s="1"/>
  <c r="D25" i="28"/>
  <c r="C20" i="19"/>
  <c r="C20" i="20" s="1"/>
  <c r="C20" i="22" s="1"/>
  <c r="D11" i="28"/>
  <c r="C6" i="19"/>
  <c r="C6" i="20" s="1"/>
  <c r="C6" i="22" s="1"/>
  <c r="D13" i="28"/>
  <c r="C8" i="19"/>
  <c r="C8" i="20" s="1"/>
  <c r="C8" i="22" s="1"/>
  <c r="D22" i="28"/>
  <c r="C17" i="19"/>
  <c r="C17" i="20" s="1"/>
  <c r="C17" i="22" s="1"/>
  <c r="D17" i="28"/>
  <c r="C12" i="19"/>
  <c r="C12" i="20" s="1"/>
  <c r="C12" i="22" s="1"/>
  <c r="D20" i="28"/>
  <c r="C15" i="19"/>
  <c r="C15" i="20" s="1"/>
  <c r="C15" i="22" s="1"/>
  <c r="D12" i="28"/>
  <c r="C7" i="19"/>
  <c r="C7" i="20" s="1"/>
  <c r="C7" i="22" s="1"/>
  <c r="D14" i="28"/>
  <c r="C9" i="20"/>
  <c r="C9" i="22" s="1"/>
  <c r="D21" i="28"/>
  <c r="C16" i="19"/>
  <c r="C16" i="20" s="1"/>
  <c r="C16" i="22" s="1"/>
  <c r="D24" i="28"/>
  <c r="C19" i="19"/>
  <c r="C19" i="20" s="1"/>
  <c r="C19" i="22" s="1"/>
  <c r="D16" i="28"/>
  <c r="C11" i="19"/>
  <c r="C11" i="20" s="1"/>
  <c r="C11" i="22" s="1"/>
  <c r="D15" i="28"/>
  <c r="C10" i="19"/>
  <c r="C10" i="20" s="1"/>
  <c r="C10" i="22" s="1"/>
  <c r="D23" i="28"/>
  <c r="C18" i="9"/>
  <c r="C16" i="9"/>
  <c r="C15" i="9"/>
  <c r="C14" i="9"/>
  <c r="C13" i="9"/>
  <c r="C11" i="12" l="1"/>
  <c r="C88" i="5" l="1"/>
  <c r="C9" i="2" l="1"/>
  <c r="C100" i="2" l="1"/>
  <c r="J100" i="2" s="1"/>
  <c r="C98" i="2"/>
  <c r="J98" i="2" s="1"/>
  <c r="C97" i="2"/>
  <c r="J97" i="2" s="1"/>
  <c r="C96" i="2"/>
  <c r="J96" i="2" s="1"/>
  <c r="G3" i="15" l="1"/>
  <c r="F3" i="15"/>
  <c r="G2" i="15"/>
  <c r="E86" i="15" s="1"/>
  <c r="F2" i="15"/>
  <c r="F3" i="13"/>
  <c r="F2" i="13"/>
  <c r="G3" i="7"/>
  <c r="E39" i="7" s="1"/>
  <c r="C89" i="12" l="1"/>
  <c r="C88" i="12"/>
  <c r="C87" i="12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14" i="14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5" i="13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90" i="12"/>
  <c r="C91" i="12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J4" i="19"/>
  <c r="J5" i="19" s="1"/>
  <c r="H20" i="1"/>
  <c r="H19" i="1"/>
  <c r="H18" i="1"/>
  <c r="H17" i="1"/>
  <c r="H16" i="1"/>
  <c r="H11" i="1"/>
  <c r="H10" i="1"/>
  <c r="H9" i="1"/>
  <c r="H7" i="1"/>
  <c r="H8" i="1"/>
  <c r="H6" i="1"/>
  <c r="H5" i="1"/>
  <c r="H4" i="1"/>
  <c r="H3" i="1"/>
  <c r="H2" i="1"/>
  <c r="D36" i="1"/>
  <c r="C36" i="1" s="1"/>
  <c r="D35" i="1"/>
  <c r="D34" i="1"/>
  <c r="D33" i="1"/>
  <c r="D32" i="1"/>
  <c r="D31" i="1"/>
  <c r="D30" i="1"/>
  <c r="D29" i="1"/>
  <c r="D28" i="1"/>
  <c r="C28" i="1" s="1"/>
  <c r="D27" i="1"/>
  <c r="D26" i="1"/>
  <c r="D25" i="1"/>
  <c r="D24" i="1"/>
  <c r="D23" i="1"/>
  <c r="D21" i="1"/>
  <c r="D19" i="1"/>
  <c r="C19" i="1" s="1"/>
  <c r="D16" i="1"/>
  <c r="C16" i="1" s="1"/>
  <c r="C10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19" i="1"/>
  <c r="F16" i="1"/>
  <c r="F11" i="1"/>
  <c r="F10" i="1"/>
  <c r="F9" i="1"/>
  <c r="C9" i="1" s="1"/>
  <c r="F8" i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10"/>
  <c r="E4" i="10" s="1"/>
  <c r="E4" i="8"/>
  <c r="D4" i="9"/>
  <c r="E4" i="9" s="1"/>
  <c r="F2" i="18"/>
  <c r="E13" i="18" s="1"/>
  <c r="G2" i="18"/>
  <c r="F3" i="18"/>
  <c r="G3" i="18"/>
  <c r="E36" i="18" s="1"/>
  <c r="D4" i="18"/>
  <c r="E4" i="18" s="1"/>
  <c r="D12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D4" i="13"/>
  <c r="E4" i="13" s="1"/>
  <c r="D4" i="14"/>
  <c r="E4" i="14" s="1"/>
  <c r="D4" i="4"/>
  <c r="E4" i="4" s="1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E14" i="2"/>
  <c r="E30" i="2"/>
  <c r="E32" i="2"/>
  <c r="E32" i="3" s="1"/>
  <c r="F27" i="19" s="1"/>
  <c r="E36" i="2"/>
  <c r="E37" i="2"/>
  <c r="E37" i="3" s="1"/>
  <c r="E41" i="2"/>
  <c r="E41" i="3" s="1"/>
  <c r="E49" i="2"/>
  <c r="E49" i="3" s="1"/>
  <c r="E52" i="2"/>
  <c r="E56" i="2"/>
  <c r="E68" i="2"/>
  <c r="E68" i="3" s="1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4" i="6"/>
  <c r="E4" i="3"/>
  <c r="D4" i="5"/>
  <c r="E4" i="5" s="1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D9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C2" i="1"/>
  <c r="K2" i="1"/>
  <c r="C3" i="1"/>
  <c r="K3" i="1"/>
  <c r="C4" i="1"/>
  <c r="K4" i="1"/>
  <c r="C5" i="1"/>
  <c r="K5" i="1"/>
  <c r="C6" i="1"/>
  <c r="K6" i="1"/>
  <c r="M6" i="1" s="1"/>
  <c r="C7" i="1"/>
  <c r="K7" i="1"/>
  <c r="M7" i="1" s="1"/>
  <c r="L7" i="1"/>
  <c r="K8" i="1"/>
  <c r="K9" i="1"/>
  <c r="K10" i="1"/>
  <c r="C11" i="1"/>
  <c r="K11" i="1"/>
  <c r="J16" i="1"/>
  <c r="J17" i="1"/>
  <c r="B18" i="1"/>
  <c r="K2" i="4" s="1"/>
  <c r="J19" i="1"/>
  <c r="B20" i="1"/>
  <c r="J23" i="1"/>
  <c r="J24" i="1"/>
  <c r="B25" i="1"/>
  <c r="K2" i="10" s="1"/>
  <c r="J26" i="1"/>
  <c r="J27" i="1"/>
  <c r="J28" i="1"/>
  <c r="J29" i="1"/>
  <c r="J30" i="1"/>
  <c r="C31" i="1"/>
  <c r="J31" i="1"/>
  <c r="B32" i="1"/>
  <c r="C33" i="1"/>
  <c r="J33" i="1"/>
  <c r="J34" i="1"/>
  <c r="B35" i="1"/>
  <c r="J36" i="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13" i="2"/>
  <c r="E11" i="2"/>
  <c r="E12" i="2"/>
  <c r="E10" i="2"/>
  <c r="E10" i="3" s="1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12" i="18"/>
  <c r="E15" i="18"/>
  <c r="E20" i="18"/>
  <c r="E23" i="18"/>
  <c r="E28" i="18"/>
  <c r="E31" i="18"/>
  <c r="E11" i="18"/>
  <c r="E16" i="18"/>
  <c r="E19" i="18"/>
  <c r="E24" i="18"/>
  <c r="E27" i="18"/>
  <c r="E32" i="18"/>
  <c r="E22" i="18"/>
  <c r="E17" i="18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30" i="18"/>
  <c r="E25" i="18"/>
  <c r="E14" i="18"/>
  <c r="E9" i="18"/>
  <c r="E48" i="18"/>
  <c r="E51" i="18"/>
  <c r="E57" i="18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E33" i="7"/>
  <c r="E33" i="29" s="1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43" i="7"/>
  <c r="E59" i="7"/>
  <c r="E71" i="7"/>
  <c r="E87" i="7"/>
  <c r="E99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35" i="7"/>
  <c r="E47" i="7"/>
  <c r="E63" i="7"/>
  <c r="E75" i="7"/>
  <c r="E91" i="7"/>
  <c r="E103" i="7"/>
  <c r="E51" i="7"/>
  <c r="E79" i="7"/>
  <c r="E36" i="7"/>
  <c r="E40" i="7"/>
  <c r="E44" i="7"/>
  <c r="E48" i="7"/>
  <c r="E52" i="7"/>
  <c r="E56" i="7"/>
  <c r="E60" i="7"/>
  <c r="E64" i="7"/>
  <c r="E68" i="7"/>
  <c r="E72" i="7"/>
  <c r="E76" i="7"/>
  <c r="E80" i="7"/>
  <c r="E84" i="7"/>
  <c r="E88" i="7"/>
  <c r="E92" i="7"/>
  <c r="E96" i="7"/>
  <c r="E100" i="7"/>
  <c r="E104" i="7"/>
  <c r="E55" i="7"/>
  <c r="E67" i="7"/>
  <c r="E83" i="7"/>
  <c r="E95" i="7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15" i="7"/>
  <c r="E27" i="7"/>
  <c r="E105" i="2"/>
  <c r="E105" i="3" s="1"/>
  <c r="E99" i="2"/>
  <c r="E99" i="3" s="1"/>
  <c r="E91" i="2"/>
  <c r="E85" i="2"/>
  <c r="E76" i="2"/>
  <c r="E58" i="2"/>
  <c r="E48" i="2"/>
  <c r="E34" i="2"/>
  <c r="E101" i="2"/>
  <c r="E98" i="2"/>
  <c r="E98" i="3" s="1"/>
  <c r="E92" i="2"/>
  <c r="E87" i="2"/>
  <c r="E82" i="2"/>
  <c r="E74" i="2"/>
  <c r="E66" i="2"/>
  <c r="E51" i="2"/>
  <c r="E40" i="2"/>
  <c r="E106" i="2"/>
  <c r="E102" i="2"/>
  <c r="E102" i="3" s="1"/>
  <c r="E97" i="2"/>
  <c r="E93" i="2"/>
  <c r="E93" i="3" s="1"/>
  <c r="E90" i="2"/>
  <c r="E90" i="3" s="1"/>
  <c r="E84" i="2"/>
  <c r="E78" i="2"/>
  <c r="E75" i="2"/>
  <c r="E53" i="2"/>
  <c r="E50" i="2"/>
  <c r="E44" i="2"/>
  <c r="E31" i="2"/>
  <c r="E39" i="2"/>
  <c r="E39" i="3" s="1"/>
  <c r="E80" i="2"/>
  <c r="E77" i="2"/>
  <c r="E73" i="2"/>
  <c r="E71" i="2"/>
  <c r="E71" i="3" s="1"/>
  <c r="E67" i="2"/>
  <c r="E67" i="3" s="1"/>
  <c r="E59" i="2"/>
  <c r="E59" i="3" s="1"/>
  <c r="E54" i="2"/>
  <c r="E54" i="3" s="1"/>
  <c r="E46" i="2"/>
  <c r="E46" i="3" s="1"/>
  <c r="E45" i="2"/>
  <c r="E45" i="3" s="1"/>
  <c r="E38" i="2"/>
  <c r="E38" i="3" s="1"/>
  <c r="E29" i="2"/>
  <c r="E29" i="3" s="1"/>
  <c r="F24" i="19" s="1"/>
  <c r="E28" i="2"/>
  <c r="E26" i="2"/>
  <c r="E69" i="2"/>
  <c r="E65" i="2"/>
  <c r="E64" i="2"/>
  <c r="E63" i="2"/>
  <c r="E62" i="2"/>
  <c r="E61" i="2"/>
  <c r="E60" i="2"/>
  <c r="E57" i="2"/>
  <c r="E57" i="3" s="1"/>
  <c r="E55" i="2"/>
  <c r="E47" i="2"/>
  <c r="E43" i="2"/>
  <c r="E43" i="3" s="1"/>
  <c r="E42" i="2"/>
  <c r="E27" i="2"/>
  <c r="E25" i="2"/>
  <c r="E24" i="2"/>
  <c r="E24" i="3" s="1"/>
  <c r="F19" i="19" s="1"/>
  <c r="E23" i="2"/>
  <c r="E23" i="3" s="1"/>
  <c r="F18" i="19" s="1"/>
  <c r="E22" i="2"/>
  <c r="E21" i="2"/>
  <c r="E20" i="2"/>
  <c r="E19" i="2"/>
  <c r="E18" i="2"/>
  <c r="E17" i="2"/>
  <c r="E16" i="2"/>
  <c r="E15" i="2"/>
  <c r="K2" i="6" l="1"/>
  <c r="D15" i="18"/>
  <c r="D30" i="18"/>
  <c r="D18" i="18"/>
  <c r="D33" i="18"/>
  <c r="E106" i="3"/>
  <c r="E100" i="3"/>
  <c r="E47" i="3"/>
  <c r="E87" i="3"/>
  <c r="E35" i="3"/>
  <c r="E73" i="3"/>
  <c r="E92" i="3"/>
  <c r="E94" i="3"/>
  <c r="E61" i="3"/>
  <c r="E64" i="3"/>
  <c r="E77" i="3"/>
  <c r="E58" i="3"/>
  <c r="E104" i="3"/>
  <c r="E36" i="3"/>
  <c r="E40" i="3"/>
  <c r="E51" i="3"/>
  <c r="E42" i="3"/>
  <c r="E66" i="3"/>
  <c r="E103" i="3"/>
  <c r="E82" i="3"/>
  <c r="E96" i="3"/>
  <c r="E55" i="3"/>
  <c r="E95" i="3"/>
  <c r="E33" i="3"/>
  <c r="E52" i="3"/>
  <c r="E74" i="3"/>
  <c r="E101" i="3"/>
  <c r="E86" i="3"/>
  <c r="E34" i="3"/>
  <c r="E48" i="3"/>
  <c r="E83" i="3"/>
  <c r="E97" i="3"/>
  <c r="E81" i="3"/>
  <c r="E62" i="3"/>
  <c r="K28" i="19"/>
  <c r="K28" i="20" s="1"/>
  <c r="K28" i="22" s="1"/>
  <c r="D33" i="29"/>
  <c r="E79" i="3"/>
  <c r="E89" i="3"/>
  <c r="E69" i="3"/>
  <c r="E78" i="3"/>
  <c r="E85" i="3"/>
  <c r="E72" i="3"/>
  <c r="E56" i="3"/>
  <c r="E60" i="3"/>
  <c r="E88" i="3"/>
  <c r="E44" i="3"/>
  <c r="E63" i="3"/>
  <c r="E50" i="3"/>
  <c r="E53" i="3"/>
  <c r="E65" i="3"/>
  <c r="E75" i="3"/>
  <c r="E76" i="3"/>
  <c r="E84" i="3"/>
  <c r="E91" i="3"/>
  <c r="E70" i="3"/>
  <c r="E80" i="3"/>
  <c r="E75" i="19"/>
  <c r="D14" i="18"/>
  <c r="D16" i="18"/>
  <c r="D20" i="18"/>
  <c r="D25" i="18"/>
  <c r="D49" i="18"/>
  <c r="D26" i="18"/>
  <c r="D21" i="18"/>
  <c r="E5" i="18"/>
  <c r="O4" i="19"/>
  <c r="O5" i="19" s="1"/>
  <c r="O4" i="20"/>
  <c r="O5" i="20" s="1"/>
  <c r="P4" i="19"/>
  <c r="P5" i="19" s="1"/>
  <c r="P4" i="20"/>
  <c r="P5" i="20" s="1"/>
  <c r="Q4" i="19"/>
  <c r="Q5" i="19" s="1"/>
  <c r="Q4" i="20"/>
  <c r="Q5" i="20" s="1"/>
  <c r="R4" i="19"/>
  <c r="R5" i="19" s="1"/>
  <c r="R4" i="20"/>
  <c r="R5" i="20" s="1"/>
  <c r="S4" i="19"/>
  <c r="S5" i="19" s="1"/>
  <c r="S4" i="20"/>
  <c r="S5" i="20" s="1"/>
  <c r="T4" i="19"/>
  <c r="T5" i="19" s="1"/>
  <c r="T4" i="20"/>
  <c r="T5" i="20" s="1"/>
  <c r="V4" i="19"/>
  <c r="V5" i="19" s="1"/>
  <c r="V4" i="20"/>
  <c r="V5" i="20" s="1"/>
  <c r="F4" i="19"/>
  <c r="F5" i="19" s="1"/>
  <c r="F4" i="20"/>
  <c r="F5" i="20" s="1"/>
  <c r="D22" i="18"/>
  <c r="G4" i="19"/>
  <c r="G5" i="19" s="1"/>
  <c r="G4" i="20"/>
  <c r="G5" i="20" s="1"/>
  <c r="N4" i="19"/>
  <c r="N5" i="19" s="1"/>
  <c r="N4" i="20"/>
  <c r="N5" i="20" s="1"/>
  <c r="W4" i="19"/>
  <c r="W5" i="19" s="1"/>
  <c r="W4" i="20"/>
  <c r="W5" i="20" s="1"/>
  <c r="X4" i="19"/>
  <c r="X5" i="19" s="1"/>
  <c r="X4" i="20"/>
  <c r="X5" i="20" s="1"/>
  <c r="E4" i="20"/>
  <c r="E5" i="20" s="1"/>
  <c r="E4" i="19"/>
  <c r="E5" i="19" s="1"/>
  <c r="D57" i="18"/>
  <c r="F57" i="18" s="1"/>
  <c r="H4" i="19"/>
  <c r="H5" i="19" s="1"/>
  <c r="H4" i="20"/>
  <c r="H5" i="20" s="1"/>
  <c r="D51" i="18"/>
  <c r="F51" i="18" s="1"/>
  <c r="I4" i="19"/>
  <c r="I5" i="19" s="1"/>
  <c r="I4" i="20"/>
  <c r="I5" i="20" s="1"/>
  <c r="U4" i="19"/>
  <c r="U5" i="19" s="1"/>
  <c r="U4" i="20"/>
  <c r="U5" i="20" s="1"/>
  <c r="Y4" i="19"/>
  <c r="Y5" i="19" s="1"/>
  <c r="Y4" i="20"/>
  <c r="Y5" i="20" s="1"/>
  <c r="D48" i="18"/>
  <c r="F48" i="18" s="1"/>
  <c r="D24" i="18"/>
  <c r="M4" i="19"/>
  <c r="M5" i="19" s="1"/>
  <c r="M4" i="20"/>
  <c r="M5" i="20" s="1"/>
  <c r="D19" i="18"/>
  <c r="L4" i="19"/>
  <c r="L5" i="19" s="1"/>
  <c r="L4" i="20"/>
  <c r="L5" i="20" s="1"/>
  <c r="E22" i="3"/>
  <c r="F17" i="19" s="1"/>
  <c r="E12" i="3"/>
  <c r="F7" i="19" s="1"/>
  <c r="E21" i="3"/>
  <c r="F16" i="19" s="1"/>
  <c r="E11" i="3"/>
  <c r="F6" i="19" s="1"/>
  <c r="E31" i="3"/>
  <c r="F26" i="19" s="1"/>
  <c r="E25" i="3"/>
  <c r="F20" i="19" s="1"/>
  <c r="E18" i="3"/>
  <c r="F13" i="19" s="1"/>
  <c r="E13" i="3"/>
  <c r="F8" i="19" s="1"/>
  <c r="E30" i="3"/>
  <c r="F25" i="19" s="1"/>
  <c r="E14" i="3"/>
  <c r="F9" i="19" s="1"/>
  <c r="E15" i="3"/>
  <c r="F10" i="19" s="1"/>
  <c r="E16" i="3"/>
  <c r="F11" i="19" s="1"/>
  <c r="E27" i="3"/>
  <c r="F22" i="19" s="1"/>
  <c r="E17" i="3"/>
  <c r="F12" i="19" s="1"/>
  <c r="E9" i="3"/>
  <c r="E26" i="3"/>
  <c r="F21" i="19" s="1"/>
  <c r="E19" i="3"/>
  <c r="F14" i="19" s="1"/>
  <c r="E20" i="3"/>
  <c r="F15" i="19" s="1"/>
  <c r="E28" i="3"/>
  <c r="F23" i="19" s="1"/>
  <c r="D10" i="3"/>
  <c r="E86" i="4"/>
  <c r="G3" i="19"/>
  <c r="G3" i="22"/>
  <c r="G3" i="20"/>
  <c r="I3" i="19"/>
  <c r="I3" i="22"/>
  <c r="I3" i="20"/>
  <c r="U3" i="19"/>
  <c r="U3" i="22"/>
  <c r="U3" i="20"/>
  <c r="X3" i="19"/>
  <c r="X3" i="22"/>
  <c r="X3" i="20"/>
  <c r="D3" i="21"/>
  <c r="N3" i="19"/>
  <c r="N3" i="22"/>
  <c r="N3" i="20"/>
  <c r="P4" i="21"/>
  <c r="P5" i="21" s="1"/>
  <c r="P11" i="19"/>
  <c r="E16" i="14"/>
  <c r="R11" i="19" s="1"/>
  <c r="E16" i="13"/>
  <c r="Q11" i="19" s="1"/>
  <c r="P28" i="19"/>
  <c r="E33" i="14"/>
  <c r="R28" i="19" s="1"/>
  <c r="E33" i="13"/>
  <c r="Q28" i="19" s="1"/>
  <c r="P17" i="19"/>
  <c r="E22" i="13"/>
  <c r="Q17" i="19" s="1"/>
  <c r="E22" i="14"/>
  <c r="R17" i="19" s="1"/>
  <c r="P26" i="19"/>
  <c r="E31" i="13"/>
  <c r="Q26" i="19" s="1"/>
  <c r="E31" i="14"/>
  <c r="R26" i="19" s="1"/>
  <c r="E10" i="14"/>
  <c r="E10" i="13"/>
  <c r="P10" i="19"/>
  <c r="E15" i="14"/>
  <c r="R10" i="19" s="1"/>
  <c r="E15" i="13"/>
  <c r="Q10" i="19" s="1"/>
  <c r="P21" i="19"/>
  <c r="E26" i="13"/>
  <c r="Q21" i="19" s="1"/>
  <c r="E26" i="14"/>
  <c r="R21" i="19" s="1"/>
  <c r="P24" i="19"/>
  <c r="P23" i="19"/>
  <c r="E28" i="14"/>
  <c r="R23" i="19" s="1"/>
  <c r="E28" i="13"/>
  <c r="Q23" i="19" s="1"/>
  <c r="P22" i="19"/>
  <c r="E27" i="14"/>
  <c r="R22" i="19" s="1"/>
  <c r="E27" i="13"/>
  <c r="Q22" i="19" s="1"/>
  <c r="P25" i="19"/>
  <c r="E30" i="14"/>
  <c r="R25" i="19" s="1"/>
  <c r="E30" i="13"/>
  <c r="Q25" i="19" s="1"/>
  <c r="P20" i="19"/>
  <c r="E25" i="13"/>
  <c r="Q20" i="19" s="1"/>
  <c r="E25" i="14"/>
  <c r="R20" i="19" s="1"/>
  <c r="P27" i="19"/>
  <c r="E32" i="14"/>
  <c r="R27" i="19" s="1"/>
  <c r="E32" i="13"/>
  <c r="Q27" i="19" s="1"/>
  <c r="E32" i="11"/>
  <c r="O27" i="19" s="1"/>
  <c r="E32" i="8"/>
  <c r="L27" i="19" s="1"/>
  <c r="E32" i="9"/>
  <c r="M27" i="19" s="1"/>
  <c r="P19" i="19"/>
  <c r="E24" i="13"/>
  <c r="Q19" i="19" s="1"/>
  <c r="E24" i="14"/>
  <c r="R19" i="19" s="1"/>
  <c r="P9" i="19"/>
  <c r="E14" i="13"/>
  <c r="Q9" i="19" s="1"/>
  <c r="E14" i="14"/>
  <c r="R9" i="19" s="1"/>
  <c r="P18" i="19"/>
  <c r="E23" i="13"/>
  <c r="Q18" i="19" s="1"/>
  <c r="E23" i="14"/>
  <c r="R18" i="19" s="1"/>
  <c r="P16" i="19"/>
  <c r="E21" i="13"/>
  <c r="Q16" i="19" s="1"/>
  <c r="E21" i="14"/>
  <c r="R16" i="19" s="1"/>
  <c r="P14" i="19"/>
  <c r="P8" i="19"/>
  <c r="E13" i="14"/>
  <c r="R8" i="19" s="1"/>
  <c r="E13" i="13"/>
  <c r="Q8" i="19" s="1"/>
  <c r="P15" i="19"/>
  <c r="E20" i="14"/>
  <c r="R15" i="19" s="1"/>
  <c r="E20" i="13"/>
  <c r="Q15" i="19" s="1"/>
  <c r="P13" i="19"/>
  <c r="E18" i="14"/>
  <c r="R13" i="19" s="1"/>
  <c r="E18" i="13"/>
  <c r="Q13" i="19" s="1"/>
  <c r="P7" i="19"/>
  <c r="E33" i="11"/>
  <c r="O28" i="19" s="1"/>
  <c r="E33" i="9"/>
  <c r="M28" i="19" s="1"/>
  <c r="E33" i="8"/>
  <c r="L28" i="19" s="1"/>
  <c r="E23" i="9"/>
  <c r="M18" i="19" s="1"/>
  <c r="E23" i="8"/>
  <c r="L18" i="19" s="1"/>
  <c r="E23" i="11"/>
  <c r="O18" i="19" s="1"/>
  <c r="E29" i="11"/>
  <c r="O24" i="19" s="1"/>
  <c r="E29" i="8"/>
  <c r="L24" i="19" s="1"/>
  <c r="E29" i="9"/>
  <c r="M24" i="19" s="1"/>
  <c r="E25" i="8"/>
  <c r="L20" i="19" s="1"/>
  <c r="E25" i="11"/>
  <c r="O20" i="19" s="1"/>
  <c r="E25" i="9"/>
  <c r="M20" i="19" s="1"/>
  <c r="E21" i="9"/>
  <c r="M16" i="19" s="1"/>
  <c r="E21" i="11"/>
  <c r="O16" i="19" s="1"/>
  <c r="E21" i="8"/>
  <c r="L16" i="19" s="1"/>
  <c r="E14" i="8"/>
  <c r="L9" i="19" s="1"/>
  <c r="E14" i="11"/>
  <c r="O9" i="19" s="1"/>
  <c r="E14" i="9"/>
  <c r="M9" i="19" s="1"/>
  <c r="E10" i="9"/>
  <c r="D10" i="9" s="1"/>
  <c r="E10" i="8"/>
  <c r="E10" i="11"/>
  <c r="E31" i="11"/>
  <c r="O26" i="19" s="1"/>
  <c r="E31" i="8"/>
  <c r="L26" i="19" s="1"/>
  <c r="E31" i="9"/>
  <c r="M26" i="19" s="1"/>
  <c r="E27" i="8"/>
  <c r="L22" i="19" s="1"/>
  <c r="E27" i="11"/>
  <c r="O22" i="19" s="1"/>
  <c r="E27" i="9"/>
  <c r="M22" i="19" s="1"/>
  <c r="E28" i="9"/>
  <c r="M23" i="19" s="1"/>
  <c r="E28" i="11"/>
  <c r="O23" i="19" s="1"/>
  <c r="E28" i="8"/>
  <c r="L23" i="19" s="1"/>
  <c r="E24" i="9"/>
  <c r="M19" i="19" s="1"/>
  <c r="E24" i="11"/>
  <c r="O19" i="19" s="1"/>
  <c r="E24" i="8"/>
  <c r="L19" i="19" s="1"/>
  <c r="E20" i="9"/>
  <c r="M15" i="19" s="1"/>
  <c r="E20" i="11"/>
  <c r="O15" i="19" s="1"/>
  <c r="E20" i="8"/>
  <c r="L15" i="19" s="1"/>
  <c r="E15" i="11"/>
  <c r="O10" i="19" s="1"/>
  <c r="E15" i="9"/>
  <c r="M10" i="19" s="1"/>
  <c r="E15" i="8"/>
  <c r="L10" i="19" s="1"/>
  <c r="E13" i="8"/>
  <c r="L8" i="19" s="1"/>
  <c r="E13" i="11"/>
  <c r="O8" i="19" s="1"/>
  <c r="E13" i="9"/>
  <c r="M8" i="19" s="1"/>
  <c r="E16" i="11"/>
  <c r="O11" i="19" s="1"/>
  <c r="E16" i="9"/>
  <c r="M11" i="19" s="1"/>
  <c r="E16" i="8"/>
  <c r="L11" i="19" s="1"/>
  <c r="E12" i="9"/>
  <c r="M7" i="19" s="1"/>
  <c r="E12" i="8"/>
  <c r="L7" i="19" s="1"/>
  <c r="E12" i="11"/>
  <c r="O7" i="19" s="1"/>
  <c r="D12" i="7"/>
  <c r="E19" i="8"/>
  <c r="L14" i="19" s="1"/>
  <c r="E19" i="11"/>
  <c r="O14" i="19" s="1"/>
  <c r="E19" i="9"/>
  <c r="M14" i="19" s="1"/>
  <c r="E22" i="11"/>
  <c r="O17" i="19" s="1"/>
  <c r="E22" i="9"/>
  <c r="M17" i="19" s="1"/>
  <c r="E22" i="8"/>
  <c r="L17" i="19" s="1"/>
  <c r="E30" i="11"/>
  <c r="O25" i="19" s="1"/>
  <c r="E30" i="8"/>
  <c r="L25" i="19" s="1"/>
  <c r="E30" i="9"/>
  <c r="M25" i="19" s="1"/>
  <c r="E26" i="8"/>
  <c r="L21" i="19" s="1"/>
  <c r="E26" i="11"/>
  <c r="O21" i="19" s="1"/>
  <c r="E26" i="9"/>
  <c r="M21" i="19" s="1"/>
  <c r="E18" i="8"/>
  <c r="L13" i="19" s="1"/>
  <c r="E18" i="11"/>
  <c r="O13" i="19" s="1"/>
  <c r="E18" i="9"/>
  <c r="M13" i="19" s="1"/>
  <c r="E12" i="19"/>
  <c r="E17" i="5"/>
  <c r="H12" i="19" s="1"/>
  <c r="E17" i="4"/>
  <c r="E60" i="19"/>
  <c r="E65" i="4"/>
  <c r="E65" i="5"/>
  <c r="E71" i="19"/>
  <c r="E76" i="4"/>
  <c r="E76" i="5"/>
  <c r="E64" i="19"/>
  <c r="E69" i="5"/>
  <c r="E69" i="4"/>
  <c r="E80" i="19"/>
  <c r="E85" i="5"/>
  <c r="E85" i="4"/>
  <c r="E47" i="19"/>
  <c r="E52" i="4"/>
  <c r="E52" i="5"/>
  <c r="E14" i="19"/>
  <c r="E19" i="5"/>
  <c r="H14" i="19" s="1"/>
  <c r="E19" i="4"/>
  <c r="E21" i="19"/>
  <c r="E26" i="4"/>
  <c r="E26" i="5"/>
  <c r="H21" i="19" s="1"/>
  <c r="E79" i="19"/>
  <c r="E84" i="5"/>
  <c r="E84" i="4"/>
  <c r="E86" i="19"/>
  <c r="E91" i="4"/>
  <c r="E91" i="5"/>
  <c r="E44" i="19"/>
  <c r="E49" i="4"/>
  <c r="E49" i="5"/>
  <c r="E15" i="19"/>
  <c r="E20" i="5"/>
  <c r="H15" i="19" s="1"/>
  <c r="E20" i="4"/>
  <c r="E23" i="19"/>
  <c r="E28" i="5"/>
  <c r="H23" i="19" s="1"/>
  <c r="E28" i="4"/>
  <c r="E85" i="19"/>
  <c r="E90" i="4"/>
  <c r="E90" i="5"/>
  <c r="E94" i="19"/>
  <c r="E99" i="5"/>
  <c r="E99" i="4"/>
  <c r="E36" i="19"/>
  <c r="E41" i="5"/>
  <c r="E41" i="4"/>
  <c r="E16" i="19"/>
  <c r="E21" i="4"/>
  <c r="E21" i="5"/>
  <c r="H16" i="19" s="1"/>
  <c r="E24" i="19"/>
  <c r="E29" i="4"/>
  <c r="E29" i="5"/>
  <c r="H24" i="19" s="1"/>
  <c r="E88" i="19"/>
  <c r="E93" i="4"/>
  <c r="E93" i="5"/>
  <c r="E100" i="19"/>
  <c r="E105" i="5"/>
  <c r="E105" i="4"/>
  <c r="E32" i="19"/>
  <c r="E37" i="5"/>
  <c r="E37" i="4"/>
  <c r="E17" i="19"/>
  <c r="E22" i="4"/>
  <c r="E22" i="5"/>
  <c r="H17" i="19" s="1"/>
  <c r="E33" i="19"/>
  <c r="E38" i="5"/>
  <c r="E38" i="4"/>
  <c r="E92" i="19"/>
  <c r="E97" i="4"/>
  <c r="E97" i="5"/>
  <c r="E99" i="19"/>
  <c r="E104" i="4"/>
  <c r="E104" i="5"/>
  <c r="E31" i="19"/>
  <c r="E36" i="4"/>
  <c r="E36" i="5"/>
  <c r="E70" i="19"/>
  <c r="E75" i="4"/>
  <c r="E75" i="5"/>
  <c r="E51" i="19"/>
  <c r="E56" i="5"/>
  <c r="E56" i="4"/>
  <c r="E13" i="19"/>
  <c r="E18" i="5"/>
  <c r="H13" i="19" s="1"/>
  <c r="E18" i="4"/>
  <c r="E73" i="19"/>
  <c r="E78" i="5"/>
  <c r="E78" i="4"/>
  <c r="E18" i="19"/>
  <c r="E23" i="4"/>
  <c r="E23" i="5"/>
  <c r="H18" i="19" s="1"/>
  <c r="E40" i="19"/>
  <c r="E45" i="5"/>
  <c r="E45" i="4"/>
  <c r="E97" i="19"/>
  <c r="E102" i="5"/>
  <c r="E102" i="4"/>
  <c r="E98" i="19"/>
  <c r="E103" i="4"/>
  <c r="E103" i="5"/>
  <c r="E27" i="19"/>
  <c r="E32" i="5"/>
  <c r="H27" i="19" s="1"/>
  <c r="E32" i="4"/>
  <c r="E19" i="19"/>
  <c r="E24" i="4"/>
  <c r="D24" i="4" s="1"/>
  <c r="E24" i="5"/>
  <c r="H19" i="19" s="1"/>
  <c r="E41" i="19"/>
  <c r="E46" i="4"/>
  <c r="E46" i="5"/>
  <c r="E101" i="19"/>
  <c r="E106" i="5"/>
  <c r="E106" i="4"/>
  <c r="E95" i="19"/>
  <c r="E100" i="5"/>
  <c r="E100" i="4"/>
  <c r="E25" i="19"/>
  <c r="E30" i="4"/>
  <c r="E30" i="5"/>
  <c r="H25" i="19" s="1"/>
  <c r="E20" i="19"/>
  <c r="E25" i="4"/>
  <c r="E25" i="5"/>
  <c r="H20" i="19" s="1"/>
  <c r="E49" i="19"/>
  <c r="E54" i="4"/>
  <c r="E54" i="5"/>
  <c r="E35" i="19"/>
  <c r="E40" i="5"/>
  <c r="E40" i="4"/>
  <c r="E6" i="19"/>
  <c r="E11" i="5"/>
  <c r="H6" i="19" s="1"/>
  <c r="E11" i="4"/>
  <c r="E91" i="19"/>
  <c r="E96" i="4"/>
  <c r="E96" i="5"/>
  <c r="E9" i="19"/>
  <c r="E14" i="5"/>
  <c r="H9" i="19" s="1"/>
  <c r="E14" i="4"/>
  <c r="D14" i="4" s="1"/>
  <c r="E22" i="19"/>
  <c r="E27" i="4"/>
  <c r="E27" i="5"/>
  <c r="H22" i="19" s="1"/>
  <c r="E54" i="19"/>
  <c r="E59" i="4"/>
  <c r="E59" i="5"/>
  <c r="E46" i="19"/>
  <c r="E51" i="5"/>
  <c r="E51" i="4"/>
  <c r="E8" i="19"/>
  <c r="E13" i="4"/>
  <c r="E13" i="5"/>
  <c r="H8" i="19" s="1"/>
  <c r="E90" i="19"/>
  <c r="E95" i="5"/>
  <c r="E95" i="4"/>
  <c r="E28" i="19"/>
  <c r="E33" i="5"/>
  <c r="E33" i="4"/>
  <c r="E37" i="19"/>
  <c r="E42" i="5"/>
  <c r="E42" i="4"/>
  <c r="E62" i="19"/>
  <c r="E67" i="4"/>
  <c r="E67" i="5"/>
  <c r="E61" i="19"/>
  <c r="E66" i="4"/>
  <c r="E66" i="5"/>
  <c r="E89" i="19"/>
  <c r="E94" i="4"/>
  <c r="E94" i="5"/>
  <c r="E9" i="4"/>
  <c r="E9" i="5"/>
  <c r="D9" i="5" s="1"/>
  <c r="E30" i="19"/>
  <c r="E35" i="4"/>
  <c r="E35" i="5"/>
  <c r="E72" i="19"/>
  <c r="E77" i="5"/>
  <c r="E77" i="4"/>
  <c r="E80" i="5"/>
  <c r="E80" i="4"/>
  <c r="E93" i="19"/>
  <c r="E98" i="5"/>
  <c r="E98" i="4"/>
  <c r="E38" i="19"/>
  <c r="E43" i="4"/>
  <c r="E43" i="5"/>
  <c r="E42" i="19"/>
  <c r="E47" i="4"/>
  <c r="E47" i="5"/>
  <c r="E69" i="19"/>
  <c r="E74" i="4"/>
  <c r="E74" i="5"/>
  <c r="E84" i="19"/>
  <c r="E89" i="5"/>
  <c r="E89" i="4"/>
  <c r="E77" i="19"/>
  <c r="E82" i="5"/>
  <c r="E82" i="4"/>
  <c r="E83" i="19"/>
  <c r="E88" i="5"/>
  <c r="E88" i="4"/>
  <c r="E50" i="19"/>
  <c r="E55" i="5"/>
  <c r="E55" i="4"/>
  <c r="E10" i="4"/>
  <c r="D10" i="4" s="1"/>
  <c r="E10" i="5"/>
  <c r="D10" i="5" s="1"/>
  <c r="E81" i="19"/>
  <c r="E86" i="5"/>
  <c r="E86" i="8"/>
  <c r="E52" i="19"/>
  <c r="E57" i="4"/>
  <c r="E57" i="5"/>
  <c r="E87" i="19"/>
  <c r="E92" i="5"/>
  <c r="E92" i="4"/>
  <c r="E78" i="19"/>
  <c r="E83" i="5"/>
  <c r="E83" i="4"/>
  <c r="E34" i="19"/>
  <c r="E39" i="5"/>
  <c r="E39" i="4"/>
  <c r="E76" i="19"/>
  <c r="E81" i="5"/>
  <c r="E81" i="4"/>
  <c r="E56" i="19"/>
  <c r="E61" i="4"/>
  <c r="E61" i="5"/>
  <c r="E96" i="19"/>
  <c r="E101" i="5"/>
  <c r="E101" i="4"/>
  <c r="E39" i="19"/>
  <c r="E44" i="5"/>
  <c r="E44" i="4"/>
  <c r="E10" i="19"/>
  <c r="E15" i="4"/>
  <c r="E15" i="5"/>
  <c r="H10" i="19" s="1"/>
  <c r="E58" i="19"/>
  <c r="E63" i="4"/>
  <c r="E63" i="5"/>
  <c r="E45" i="19"/>
  <c r="E50" i="4"/>
  <c r="E50" i="5"/>
  <c r="E43" i="19"/>
  <c r="E48" i="4"/>
  <c r="E48" i="5"/>
  <c r="E65" i="19"/>
  <c r="E70" i="4"/>
  <c r="E70" i="5"/>
  <c r="E66" i="19"/>
  <c r="E71" i="4"/>
  <c r="E71" i="5"/>
  <c r="E68" i="19"/>
  <c r="E73" i="4"/>
  <c r="E73" i="5"/>
  <c r="E82" i="19"/>
  <c r="E87" i="4"/>
  <c r="E87" i="5"/>
  <c r="E7" i="19"/>
  <c r="E12" i="4"/>
  <c r="E12" i="5"/>
  <c r="H7" i="19" s="1"/>
  <c r="D12" i="2"/>
  <c r="K12" i="2" s="1"/>
  <c r="E55" i="19"/>
  <c r="E60" i="4"/>
  <c r="E60" i="5"/>
  <c r="E26" i="19"/>
  <c r="E31" i="4"/>
  <c r="E31" i="5"/>
  <c r="H26" i="19" s="1"/>
  <c r="E74" i="19"/>
  <c r="E79" i="5"/>
  <c r="E79" i="4"/>
  <c r="E57" i="19"/>
  <c r="E62" i="4"/>
  <c r="E62" i="5"/>
  <c r="E29" i="19"/>
  <c r="E34" i="5"/>
  <c r="E34" i="4"/>
  <c r="E67" i="19"/>
  <c r="E72" i="4"/>
  <c r="E72" i="5"/>
  <c r="E11" i="19"/>
  <c r="E16" i="5"/>
  <c r="H11" i="19" s="1"/>
  <c r="E16" i="4"/>
  <c r="E59" i="19"/>
  <c r="E64" i="5"/>
  <c r="E64" i="4"/>
  <c r="E48" i="19"/>
  <c r="E53" i="5"/>
  <c r="E53" i="4"/>
  <c r="E53" i="19"/>
  <c r="E58" i="4"/>
  <c r="E58" i="5"/>
  <c r="E63" i="19"/>
  <c r="E68" i="4"/>
  <c r="E68" i="5"/>
  <c r="T4" i="21"/>
  <c r="T5" i="21" s="1"/>
  <c r="R4" i="21"/>
  <c r="R5" i="21" s="1"/>
  <c r="C27" i="1"/>
  <c r="C23" i="1"/>
  <c r="C42" i="1"/>
  <c r="E5" i="7"/>
  <c r="G4" i="21" s="1"/>
  <c r="G5" i="21" s="1"/>
  <c r="D14" i="7"/>
  <c r="D21" i="7"/>
  <c r="D9" i="7"/>
  <c r="H9" i="7" s="1"/>
  <c r="D10" i="7"/>
  <c r="C29" i="1"/>
  <c r="D20" i="7"/>
  <c r="J15" i="19"/>
  <c r="D26" i="7"/>
  <c r="J21" i="19"/>
  <c r="D22" i="7"/>
  <c r="J17" i="19"/>
  <c r="D24" i="7"/>
  <c r="J19" i="19"/>
  <c r="D11" i="7"/>
  <c r="H11" i="7" s="1"/>
  <c r="J6" i="19"/>
  <c r="J6" i="20" s="1"/>
  <c r="D30" i="7"/>
  <c r="J25" i="19"/>
  <c r="D23" i="7"/>
  <c r="J18" i="19"/>
  <c r="D29" i="7"/>
  <c r="J24" i="19"/>
  <c r="D19" i="7"/>
  <c r="H19" i="7" s="1"/>
  <c r="J14" i="19"/>
  <c r="D18" i="7"/>
  <c r="J13" i="19"/>
  <c r="D31" i="7"/>
  <c r="J26" i="19"/>
  <c r="D25" i="7"/>
  <c r="J20" i="19"/>
  <c r="J9" i="19"/>
  <c r="D27" i="7"/>
  <c r="J22" i="19"/>
  <c r="J16" i="19"/>
  <c r="D16" i="7"/>
  <c r="J11" i="19"/>
  <c r="D17" i="7"/>
  <c r="J12" i="19"/>
  <c r="D15" i="7"/>
  <c r="J10" i="19"/>
  <c r="D32" i="7"/>
  <c r="J27" i="19"/>
  <c r="D13" i="7"/>
  <c r="J8" i="19"/>
  <c r="J7" i="19"/>
  <c r="J7" i="20" s="1"/>
  <c r="D28" i="7"/>
  <c r="J23" i="19"/>
  <c r="S97" i="19"/>
  <c r="U97" i="19"/>
  <c r="X97" i="19"/>
  <c r="W97" i="19"/>
  <c r="Y97" i="19"/>
  <c r="T97" i="19"/>
  <c r="V97" i="19"/>
  <c r="U44" i="19"/>
  <c r="V44" i="19"/>
  <c r="W44" i="19"/>
  <c r="X44" i="19"/>
  <c r="Y44" i="19"/>
  <c r="S44" i="19"/>
  <c r="T44" i="19"/>
  <c r="S37" i="19"/>
  <c r="T37" i="19"/>
  <c r="U37" i="19"/>
  <c r="X37" i="19"/>
  <c r="W37" i="19"/>
  <c r="Y37" i="19"/>
  <c r="V37" i="19"/>
  <c r="V38" i="19"/>
  <c r="X38" i="19"/>
  <c r="W38" i="19"/>
  <c r="Y38" i="19"/>
  <c r="U38" i="19"/>
  <c r="S38" i="19"/>
  <c r="T38" i="19"/>
  <c r="S46" i="19"/>
  <c r="T46" i="19"/>
  <c r="U46" i="19"/>
  <c r="V46" i="19"/>
  <c r="V46" i="20" s="1"/>
  <c r="W46" i="19"/>
  <c r="W46" i="20" s="1"/>
  <c r="Y46" i="19"/>
  <c r="X46" i="19"/>
  <c r="T80" i="19"/>
  <c r="U80" i="19"/>
  <c r="S80" i="19"/>
  <c r="V80" i="19"/>
  <c r="W80" i="19"/>
  <c r="X80" i="19"/>
  <c r="Y80" i="19"/>
  <c r="S47" i="19"/>
  <c r="T47" i="19"/>
  <c r="U47" i="19"/>
  <c r="X47" i="19"/>
  <c r="V47" i="19"/>
  <c r="W47" i="19"/>
  <c r="Y47" i="19"/>
  <c r="V78" i="19"/>
  <c r="V78" i="20" s="1"/>
  <c r="Y78" i="19"/>
  <c r="W78" i="19"/>
  <c r="X78" i="19"/>
  <c r="X78" i="20" s="1"/>
  <c r="X78" i="22" s="1"/>
  <c r="T78" i="19"/>
  <c r="S78" i="19"/>
  <c r="U78" i="19"/>
  <c r="S25" i="19"/>
  <c r="V25" i="19"/>
  <c r="V25" i="20" s="1"/>
  <c r="R25" i="21" s="1"/>
  <c r="T25" i="19"/>
  <c r="U25" i="19"/>
  <c r="W25" i="19"/>
  <c r="X25" i="19"/>
  <c r="Y25" i="19"/>
  <c r="V48" i="19"/>
  <c r="V48" i="20" s="1"/>
  <c r="X48" i="19"/>
  <c r="W48" i="19"/>
  <c r="Y48" i="19"/>
  <c r="S48" i="19"/>
  <c r="T48" i="19"/>
  <c r="U48" i="19"/>
  <c r="T75" i="19"/>
  <c r="S75" i="19"/>
  <c r="U75" i="19"/>
  <c r="Y75" i="19"/>
  <c r="V75" i="19"/>
  <c r="V75" i="20" s="1"/>
  <c r="V75" i="22" s="1"/>
  <c r="X75" i="19"/>
  <c r="W75" i="19"/>
  <c r="W75" i="20" s="1"/>
  <c r="W75" i="22" s="1"/>
  <c r="X21" i="19"/>
  <c r="Y21" i="19"/>
  <c r="W21" i="19"/>
  <c r="T21" i="19"/>
  <c r="S21" i="19"/>
  <c r="V21" i="19"/>
  <c r="U21" i="19"/>
  <c r="S92" i="19"/>
  <c r="U92" i="19"/>
  <c r="X92" i="19"/>
  <c r="V92" i="19"/>
  <c r="V92" i="20" s="1"/>
  <c r="V92" i="22" s="1"/>
  <c r="W92" i="19"/>
  <c r="Y92" i="19"/>
  <c r="T92" i="19"/>
  <c r="S72" i="19"/>
  <c r="T72" i="19"/>
  <c r="U72" i="19"/>
  <c r="X72" i="19"/>
  <c r="W72" i="19"/>
  <c r="W72" i="20" s="1"/>
  <c r="W72" i="22" s="1"/>
  <c r="V72" i="19"/>
  <c r="V72" i="20" s="1"/>
  <c r="V72" i="22" s="1"/>
  <c r="Y72" i="19"/>
  <c r="T19" i="19"/>
  <c r="V19" i="19"/>
  <c r="Y19" i="19"/>
  <c r="U19" i="19"/>
  <c r="W19" i="19"/>
  <c r="X19" i="19"/>
  <c r="S19" i="19"/>
  <c r="T70" i="19"/>
  <c r="V70" i="19"/>
  <c r="W70" i="19"/>
  <c r="U70" i="19"/>
  <c r="X70" i="19"/>
  <c r="Y70" i="19"/>
  <c r="S70" i="19"/>
  <c r="V28" i="19"/>
  <c r="V28" i="20" s="1"/>
  <c r="V28" i="22" s="1"/>
  <c r="X28" i="19"/>
  <c r="W28" i="19"/>
  <c r="W28" i="20" s="1"/>
  <c r="W28" i="22" s="1"/>
  <c r="Y28" i="19"/>
  <c r="S28" i="19"/>
  <c r="T28" i="19"/>
  <c r="U28" i="19"/>
  <c r="S32" i="19"/>
  <c r="T32" i="19"/>
  <c r="U32" i="19"/>
  <c r="X32" i="19"/>
  <c r="V32" i="19"/>
  <c r="V32" i="20" s="1"/>
  <c r="R32" i="21" s="1"/>
  <c r="W32" i="19"/>
  <c r="Y32" i="19"/>
  <c r="S16" i="19"/>
  <c r="U16" i="19"/>
  <c r="V16" i="19"/>
  <c r="W16" i="19"/>
  <c r="X16" i="19"/>
  <c r="Y16" i="19"/>
  <c r="T16" i="19"/>
  <c r="U17" i="19"/>
  <c r="S17" i="19"/>
  <c r="T17" i="19"/>
  <c r="W17" i="19"/>
  <c r="W17" i="20" s="1"/>
  <c r="W17" i="22" s="1"/>
  <c r="X17" i="19"/>
  <c r="Y17" i="19"/>
  <c r="V17" i="19"/>
  <c r="S67" i="19"/>
  <c r="T67" i="19"/>
  <c r="U67" i="19"/>
  <c r="X67" i="19"/>
  <c r="Y67" i="19"/>
  <c r="V67" i="19"/>
  <c r="V67" i="20" s="1"/>
  <c r="V67" i="22" s="1"/>
  <c r="W67" i="19"/>
  <c r="S52" i="19"/>
  <c r="T52" i="19"/>
  <c r="U52" i="19"/>
  <c r="X52" i="19"/>
  <c r="Y52" i="19"/>
  <c r="W52" i="19"/>
  <c r="W52" i="20" s="1"/>
  <c r="S52" i="21" s="1"/>
  <c r="V52" i="19"/>
  <c r="V52" i="20" s="1"/>
  <c r="V52" i="22" s="1"/>
  <c r="S23" i="19"/>
  <c r="T23" i="19"/>
  <c r="V23" i="19"/>
  <c r="V23" i="20" s="1"/>
  <c r="U23" i="19"/>
  <c r="W23" i="19"/>
  <c r="Y23" i="19"/>
  <c r="X23" i="19"/>
  <c r="U27" i="19"/>
  <c r="S27" i="19"/>
  <c r="T27" i="19"/>
  <c r="W27" i="19"/>
  <c r="X27" i="19"/>
  <c r="Y27" i="19"/>
  <c r="V27" i="19"/>
  <c r="V27" i="20" s="1"/>
  <c r="T45" i="19"/>
  <c r="W45" i="19"/>
  <c r="X45" i="19"/>
  <c r="U45" i="19"/>
  <c r="S45" i="19"/>
  <c r="V45" i="19"/>
  <c r="V45" i="20" s="1"/>
  <c r="R45" i="21" s="1"/>
  <c r="Y45" i="19"/>
  <c r="T60" i="19"/>
  <c r="X60" i="19"/>
  <c r="S60" i="19"/>
  <c r="U60" i="19"/>
  <c r="V60" i="19"/>
  <c r="Y60" i="19"/>
  <c r="W60" i="19"/>
  <c r="S41" i="19"/>
  <c r="T41" i="19"/>
  <c r="W41" i="19"/>
  <c r="U41" i="19"/>
  <c r="V41" i="19"/>
  <c r="Y41" i="19"/>
  <c r="X41" i="19"/>
  <c r="T95" i="19"/>
  <c r="U95" i="19"/>
  <c r="V95" i="19"/>
  <c r="V95" i="20" s="1"/>
  <c r="R95" i="21" s="1"/>
  <c r="X95" i="19"/>
  <c r="X95" i="20" s="1"/>
  <c r="S95" i="19"/>
  <c r="Y95" i="19"/>
  <c r="W95" i="19"/>
  <c r="W95" i="20" s="1"/>
  <c r="S95" i="21" s="1"/>
  <c r="S34" i="19"/>
  <c r="U34" i="19"/>
  <c r="V34" i="19"/>
  <c r="W34" i="19"/>
  <c r="X34" i="19"/>
  <c r="Y34" i="19"/>
  <c r="T34" i="19"/>
  <c r="S36" i="19"/>
  <c r="T36" i="19"/>
  <c r="U36" i="19"/>
  <c r="V36" i="19"/>
  <c r="W36" i="19"/>
  <c r="Y36" i="19"/>
  <c r="X36" i="19"/>
  <c r="S12" i="19"/>
  <c r="T12" i="19"/>
  <c r="U12" i="19"/>
  <c r="V12" i="19"/>
  <c r="V12" i="20" s="1"/>
  <c r="R12" i="21" s="1"/>
  <c r="W12" i="19"/>
  <c r="W12" i="20" s="1"/>
  <c r="W12" i="22" s="1"/>
  <c r="X12" i="19"/>
  <c r="Y12" i="19"/>
  <c r="S13" i="19"/>
  <c r="T13" i="19"/>
  <c r="V13" i="19"/>
  <c r="W13" i="19"/>
  <c r="Y13" i="19"/>
  <c r="U13" i="19"/>
  <c r="X13" i="19"/>
  <c r="X11" i="19"/>
  <c r="Y11" i="19"/>
  <c r="S11" i="19"/>
  <c r="W11" i="19"/>
  <c r="T11" i="19"/>
  <c r="U11" i="19"/>
  <c r="V11" i="19"/>
  <c r="V11" i="20" s="1"/>
  <c r="U49" i="19"/>
  <c r="V49" i="19"/>
  <c r="V49" i="20" s="1"/>
  <c r="V49" i="22" s="1"/>
  <c r="W49" i="19"/>
  <c r="W49" i="20" s="1"/>
  <c r="X49" i="19"/>
  <c r="Y49" i="19"/>
  <c r="S49" i="19"/>
  <c r="T49" i="19"/>
  <c r="V58" i="19"/>
  <c r="X58" i="19"/>
  <c r="W58" i="19"/>
  <c r="Y58" i="19"/>
  <c r="S58" i="19"/>
  <c r="T58" i="19"/>
  <c r="U58" i="19"/>
  <c r="S6" i="19"/>
  <c r="T6" i="19"/>
  <c r="U6" i="19"/>
  <c r="V6" i="19"/>
  <c r="W6" i="19"/>
  <c r="X6" i="19"/>
  <c r="Y6" i="19"/>
  <c r="T35" i="19"/>
  <c r="U35" i="19"/>
  <c r="W35" i="19"/>
  <c r="W35" i="20" s="1"/>
  <c r="X35" i="19"/>
  <c r="S35" i="19"/>
  <c r="Y35" i="19"/>
  <c r="V35" i="19"/>
  <c r="S18" i="19"/>
  <c r="T18" i="19"/>
  <c r="U18" i="19"/>
  <c r="W18" i="19"/>
  <c r="V18" i="19"/>
  <c r="V18" i="20" s="1"/>
  <c r="V18" i="22" s="1"/>
  <c r="Y18" i="19"/>
  <c r="X18" i="19"/>
  <c r="V88" i="19"/>
  <c r="W88" i="19"/>
  <c r="X88" i="19"/>
  <c r="Y88" i="19"/>
  <c r="S88" i="19"/>
  <c r="T88" i="19"/>
  <c r="U88" i="19"/>
  <c r="U86" i="19"/>
  <c r="S86" i="19"/>
  <c r="T86" i="19"/>
  <c r="V86" i="19"/>
  <c r="V86" i="20" s="1"/>
  <c r="V86" i="22" s="1"/>
  <c r="Y86" i="19"/>
  <c r="W86" i="19"/>
  <c r="X86" i="19"/>
  <c r="S15" i="19"/>
  <c r="T15" i="19"/>
  <c r="U15" i="19"/>
  <c r="V15" i="19"/>
  <c r="V15" i="20" s="1"/>
  <c r="V15" i="22" s="1"/>
  <c r="W15" i="19"/>
  <c r="X15" i="19"/>
  <c r="Y15" i="19"/>
  <c r="U64" i="19"/>
  <c r="V64" i="19"/>
  <c r="W64" i="19"/>
  <c r="X64" i="19"/>
  <c r="Y64" i="19"/>
  <c r="T64" i="19"/>
  <c r="S64" i="19"/>
  <c r="V53" i="19"/>
  <c r="V53" i="20" s="1"/>
  <c r="W53" i="19"/>
  <c r="W53" i="20" s="1"/>
  <c r="W53" i="22" s="1"/>
  <c r="X53" i="19"/>
  <c r="Y53" i="19"/>
  <c r="S53" i="19"/>
  <c r="T53" i="19"/>
  <c r="U53" i="19"/>
  <c r="S62" i="19"/>
  <c r="T62" i="19"/>
  <c r="U62" i="19"/>
  <c r="X62" i="19"/>
  <c r="V62" i="19"/>
  <c r="V62" i="20" s="1"/>
  <c r="R62" i="21" s="1"/>
  <c r="W62" i="19"/>
  <c r="Y62" i="19"/>
  <c r="S56" i="19"/>
  <c r="T56" i="19"/>
  <c r="U56" i="19"/>
  <c r="V56" i="19"/>
  <c r="V56" i="20" s="1"/>
  <c r="V56" i="22" s="1"/>
  <c r="Y56" i="19"/>
  <c r="W56" i="19"/>
  <c r="W56" i="20" s="1"/>
  <c r="W56" i="22" s="1"/>
  <c r="X56" i="19"/>
  <c r="S8" i="19"/>
  <c r="T8" i="19"/>
  <c r="U8" i="19"/>
  <c r="W8" i="19"/>
  <c r="V8" i="19"/>
  <c r="Y8" i="19"/>
  <c r="X8" i="19"/>
  <c r="S29" i="19"/>
  <c r="U29" i="19"/>
  <c r="V29" i="19"/>
  <c r="W29" i="19"/>
  <c r="X29" i="19"/>
  <c r="Y29" i="19"/>
  <c r="T29" i="19"/>
  <c r="T22" i="19"/>
  <c r="X22" i="19"/>
  <c r="S22" i="19"/>
  <c r="V22" i="19"/>
  <c r="V22" i="20" s="1"/>
  <c r="R22" i="21" s="1"/>
  <c r="Y22" i="19"/>
  <c r="W22" i="19"/>
  <c r="W22" i="20" s="1"/>
  <c r="W22" i="22" s="1"/>
  <c r="U22" i="19"/>
  <c r="S42" i="19"/>
  <c r="T42" i="19"/>
  <c r="U42" i="19"/>
  <c r="X42" i="19"/>
  <c r="V42" i="19"/>
  <c r="Y42" i="19"/>
  <c r="W42" i="19"/>
  <c r="V91" i="19"/>
  <c r="V91" i="20" s="1"/>
  <c r="V91" i="22" s="1"/>
  <c r="S91" i="19"/>
  <c r="T91" i="19"/>
  <c r="U91" i="19"/>
  <c r="Y91" i="19"/>
  <c r="X91" i="19"/>
  <c r="W91" i="19"/>
  <c r="T40" i="19"/>
  <c r="V40" i="19"/>
  <c r="V40" i="20" s="1"/>
  <c r="V40" i="22" s="1"/>
  <c r="X40" i="19"/>
  <c r="X40" i="20" s="1"/>
  <c r="X40" i="22" s="1"/>
  <c r="Y40" i="19"/>
  <c r="S40" i="19"/>
  <c r="W40" i="19"/>
  <c r="W40" i="20" s="1"/>
  <c r="W40" i="22" s="1"/>
  <c r="U40" i="19"/>
  <c r="V83" i="19"/>
  <c r="V83" i="20" s="1"/>
  <c r="V83" i="22" s="1"/>
  <c r="X83" i="19"/>
  <c r="W83" i="19"/>
  <c r="Y83" i="19"/>
  <c r="U83" i="19"/>
  <c r="T83" i="19"/>
  <c r="S83" i="19"/>
  <c r="V63" i="19"/>
  <c r="W63" i="19"/>
  <c r="X63" i="19"/>
  <c r="Y63" i="19"/>
  <c r="U63" i="19"/>
  <c r="S63" i="19"/>
  <c r="T63" i="19"/>
  <c r="V20" i="19"/>
  <c r="V20" i="20" s="1"/>
  <c r="V20" i="22" s="1"/>
  <c r="W20" i="19"/>
  <c r="W20" i="20" s="1"/>
  <c r="W20" i="22" s="1"/>
  <c r="X20" i="19"/>
  <c r="Y20" i="19"/>
  <c r="U20" i="19"/>
  <c r="S20" i="19"/>
  <c r="T20" i="19"/>
  <c r="U59" i="19"/>
  <c r="V59" i="19"/>
  <c r="W59" i="19"/>
  <c r="X59" i="19"/>
  <c r="Y59" i="19"/>
  <c r="T59" i="19"/>
  <c r="S59" i="19"/>
  <c r="T9" i="19"/>
  <c r="V9" i="19"/>
  <c r="Y9" i="19"/>
  <c r="U9" i="19"/>
  <c r="W9" i="19"/>
  <c r="X9" i="19"/>
  <c r="S9" i="19"/>
  <c r="U54" i="19"/>
  <c r="V54" i="19"/>
  <c r="V54" i="20" s="1"/>
  <c r="R54" i="21" s="1"/>
  <c r="W54" i="19"/>
  <c r="W54" i="20" s="1"/>
  <c r="W54" i="22" s="1"/>
  <c r="X54" i="19"/>
  <c r="Y54" i="19"/>
  <c r="T54" i="19"/>
  <c r="S54" i="19"/>
  <c r="V10" i="19"/>
  <c r="W10" i="19"/>
  <c r="X10" i="19"/>
  <c r="Y10" i="19"/>
  <c r="T10" i="19"/>
  <c r="U10" i="19"/>
  <c r="S10" i="19"/>
  <c r="T100" i="19"/>
  <c r="Y100" i="19"/>
  <c r="U100" i="19"/>
  <c r="X100" i="19"/>
  <c r="V100" i="19"/>
  <c r="V100" i="20" s="1"/>
  <c r="R100" i="21" s="1"/>
  <c r="S100" i="19"/>
  <c r="W100" i="19"/>
  <c r="W100" i="20" s="1"/>
  <c r="S100" i="21" s="1"/>
  <c r="S26" i="19"/>
  <c r="U26" i="19"/>
  <c r="V26" i="19"/>
  <c r="V26" i="20" s="1"/>
  <c r="V26" i="22" s="1"/>
  <c r="W26" i="19"/>
  <c r="W26" i="20" s="1"/>
  <c r="X26" i="19"/>
  <c r="Y26" i="19"/>
  <c r="T26" i="19"/>
  <c r="D28" i="2"/>
  <c r="K28" i="2" s="1"/>
  <c r="D48" i="2"/>
  <c r="K48" i="2" s="1"/>
  <c r="D68" i="2"/>
  <c r="K68" i="2" s="1"/>
  <c r="D88" i="2"/>
  <c r="K88" i="2" s="1"/>
  <c r="D91" i="2"/>
  <c r="K91" i="2" s="1"/>
  <c r="D74" i="2"/>
  <c r="K74" i="2" s="1"/>
  <c r="D9" i="2"/>
  <c r="K9" i="2" s="1"/>
  <c r="D29" i="2"/>
  <c r="K29" i="2" s="1"/>
  <c r="D49" i="2"/>
  <c r="K49" i="2" s="1"/>
  <c r="D69" i="2"/>
  <c r="K69" i="2" s="1"/>
  <c r="D89" i="2"/>
  <c r="K89" i="2" s="1"/>
  <c r="D10" i="2"/>
  <c r="K10" i="2" s="1"/>
  <c r="D15" i="2"/>
  <c r="K15" i="2" s="1"/>
  <c r="D35" i="2"/>
  <c r="K35" i="2" s="1"/>
  <c r="D55" i="2"/>
  <c r="K55" i="2" s="1"/>
  <c r="D75" i="2"/>
  <c r="K75" i="2" s="1"/>
  <c r="D95" i="2"/>
  <c r="K95" i="2" s="1"/>
  <c r="D58" i="2"/>
  <c r="K58" i="2" s="1"/>
  <c r="D78" i="2"/>
  <c r="K78" i="2" s="1"/>
  <c r="D19" i="2"/>
  <c r="K19" i="2" s="1"/>
  <c r="D79" i="2"/>
  <c r="K79" i="2" s="1"/>
  <c r="D99" i="2"/>
  <c r="D20" i="2"/>
  <c r="K20" i="2" s="1"/>
  <c r="D100" i="2"/>
  <c r="K100" i="2" s="1"/>
  <c r="D21" i="2"/>
  <c r="K21" i="2" s="1"/>
  <c r="D81" i="2"/>
  <c r="K81" i="2" s="1"/>
  <c r="D42" i="2"/>
  <c r="K42" i="2" s="1"/>
  <c r="D82" i="2"/>
  <c r="K82" i="2" s="1"/>
  <c r="D23" i="2"/>
  <c r="K23" i="2" s="1"/>
  <c r="D83" i="2"/>
  <c r="K83" i="2" s="1"/>
  <c r="D24" i="2"/>
  <c r="K24" i="2" s="1"/>
  <c r="D84" i="2"/>
  <c r="K84" i="2" s="1"/>
  <c r="D25" i="2"/>
  <c r="K25" i="2" s="1"/>
  <c r="D85" i="2"/>
  <c r="K85" i="2" s="1"/>
  <c r="D26" i="2"/>
  <c r="K26" i="2" s="1"/>
  <c r="D86" i="2"/>
  <c r="K86" i="2" s="1"/>
  <c r="D27" i="2"/>
  <c r="K27" i="2" s="1"/>
  <c r="D87" i="2"/>
  <c r="K87" i="2" s="1"/>
  <c r="D70" i="2"/>
  <c r="K70" i="2" s="1"/>
  <c r="D90" i="2"/>
  <c r="K90" i="2" s="1"/>
  <c r="D11" i="2"/>
  <c r="K11" i="2" s="1"/>
  <c r="D32" i="2"/>
  <c r="K32" i="2" s="1"/>
  <c r="D72" i="2"/>
  <c r="K72" i="2" s="1"/>
  <c r="D13" i="2"/>
  <c r="K13" i="2" s="1"/>
  <c r="D73" i="2"/>
  <c r="K73" i="2" s="1"/>
  <c r="D14" i="2"/>
  <c r="K14" i="2" s="1"/>
  <c r="D94" i="2"/>
  <c r="K94" i="2" s="1"/>
  <c r="D16" i="2"/>
  <c r="K16" i="2" s="1"/>
  <c r="D36" i="2"/>
  <c r="K36" i="2" s="1"/>
  <c r="D56" i="2"/>
  <c r="K56" i="2" s="1"/>
  <c r="D76" i="2"/>
  <c r="K76" i="2" s="1"/>
  <c r="D96" i="2"/>
  <c r="K96" i="2" s="1"/>
  <c r="D38" i="2"/>
  <c r="K38" i="2" s="1"/>
  <c r="D59" i="2"/>
  <c r="K59" i="2" s="1"/>
  <c r="D60" i="2"/>
  <c r="K60" i="2" s="1"/>
  <c r="D61" i="2"/>
  <c r="K61" i="2" s="1"/>
  <c r="D62" i="2"/>
  <c r="K62" i="2" s="1"/>
  <c r="D63" i="2"/>
  <c r="K63" i="2" s="1"/>
  <c r="D44" i="2"/>
  <c r="K44" i="2" s="1"/>
  <c r="D65" i="2"/>
  <c r="K65" i="2" s="1"/>
  <c r="D66" i="2"/>
  <c r="K66" i="2" s="1"/>
  <c r="D47" i="2"/>
  <c r="K47" i="2" s="1"/>
  <c r="D30" i="2"/>
  <c r="K30" i="2" s="1"/>
  <c r="D51" i="2"/>
  <c r="K51" i="2" s="1"/>
  <c r="D52" i="2"/>
  <c r="K52" i="2" s="1"/>
  <c r="D53" i="2"/>
  <c r="K53" i="2" s="1"/>
  <c r="D34" i="2"/>
  <c r="K34" i="2" s="1"/>
  <c r="D17" i="2"/>
  <c r="K17" i="2" s="1"/>
  <c r="D37" i="2"/>
  <c r="K37" i="2" s="1"/>
  <c r="D57" i="2"/>
  <c r="K57" i="2" s="1"/>
  <c r="D77" i="2"/>
  <c r="K77" i="2" s="1"/>
  <c r="D97" i="2"/>
  <c r="K97" i="2" s="1"/>
  <c r="D18" i="2"/>
  <c r="K18" i="2" s="1"/>
  <c r="D98" i="2"/>
  <c r="K98" i="2" s="1"/>
  <c r="D39" i="2"/>
  <c r="K39" i="2" s="1"/>
  <c r="D40" i="2"/>
  <c r="K40" i="2" s="1"/>
  <c r="D80" i="2"/>
  <c r="K80" i="2" s="1"/>
  <c r="D41" i="2"/>
  <c r="K41" i="2" s="1"/>
  <c r="D101" i="2"/>
  <c r="D22" i="2"/>
  <c r="K22" i="2" s="1"/>
  <c r="D102" i="2"/>
  <c r="H102" i="2" s="1"/>
  <c r="D43" i="2"/>
  <c r="K43" i="2" s="1"/>
  <c r="D103" i="2"/>
  <c r="H103" i="2" s="1"/>
  <c r="D64" i="2"/>
  <c r="K64" i="2" s="1"/>
  <c r="D104" i="2"/>
  <c r="H104" i="2" s="1"/>
  <c r="D45" i="2"/>
  <c r="K45" i="2" s="1"/>
  <c r="D105" i="2"/>
  <c r="H105" i="2" s="1"/>
  <c r="D46" i="2"/>
  <c r="K46" i="2" s="1"/>
  <c r="D106" i="2"/>
  <c r="H106" i="2" s="1"/>
  <c r="D67" i="2"/>
  <c r="K67" i="2" s="1"/>
  <c r="D50" i="2"/>
  <c r="K50" i="2" s="1"/>
  <c r="D31" i="2"/>
  <c r="K31" i="2" s="1"/>
  <c r="D71" i="2"/>
  <c r="K71" i="2" s="1"/>
  <c r="D92" i="2"/>
  <c r="K92" i="2" s="1"/>
  <c r="D33" i="2"/>
  <c r="K33" i="2" s="1"/>
  <c r="D93" i="2"/>
  <c r="K93" i="2" s="1"/>
  <c r="D54" i="2"/>
  <c r="K54" i="2" s="1"/>
  <c r="J80" i="19"/>
  <c r="D85" i="7"/>
  <c r="J95" i="19"/>
  <c r="D100" i="7"/>
  <c r="J56" i="19"/>
  <c r="D61" i="7"/>
  <c r="J91" i="19"/>
  <c r="D96" i="7"/>
  <c r="J70" i="19"/>
  <c r="D75" i="7"/>
  <c r="J37" i="19"/>
  <c r="D42" i="7"/>
  <c r="J52" i="19"/>
  <c r="D57" i="7"/>
  <c r="J78" i="19"/>
  <c r="D83" i="7"/>
  <c r="J86" i="19"/>
  <c r="D91" i="7"/>
  <c r="J41" i="19"/>
  <c r="D46" i="7"/>
  <c r="J87" i="19"/>
  <c r="D92" i="7"/>
  <c r="J58" i="19"/>
  <c r="D63" i="7"/>
  <c r="J33" i="19"/>
  <c r="D38" i="7"/>
  <c r="J48" i="19"/>
  <c r="D53" i="7"/>
  <c r="J35" i="19"/>
  <c r="D40" i="7"/>
  <c r="J57" i="19"/>
  <c r="D62" i="7"/>
  <c r="J74" i="19"/>
  <c r="D79" i="7"/>
  <c r="J99" i="19"/>
  <c r="D104" i="7"/>
  <c r="J71" i="19"/>
  <c r="D76" i="7"/>
  <c r="J97" i="19"/>
  <c r="D102" i="7"/>
  <c r="J66" i="19"/>
  <c r="D71" i="7"/>
  <c r="J32" i="19"/>
  <c r="D37" i="7"/>
  <c r="J62" i="19"/>
  <c r="D67" i="7"/>
  <c r="J68" i="19"/>
  <c r="D73" i="7"/>
  <c r="J49" i="19"/>
  <c r="D54" i="7"/>
  <c r="J29" i="19"/>
  <c r="D34" i="7"/>
  <c r="J94" i="19"/>
  <c r="D99" i="7"/>
  <c r="J36" i="19"/>
  <c r="D41" i="7"/>
  <c r="J67" i="19"/>
  <c r="D72" i="7"/>
  <c r="J93" i="19"/>
  <c r="D98" i="7"/>
  <c r="J54" i="19"/>
  <c r="D59" i="7"/>
  <c r="J28" i="19"/>
  <c r="D33" i="7"/>
  <c r="J72" i="19"/>
  <c r="D77" i="7"/>
  <c r="J50" i="19"/>
  <c r="D55" i="7"/>
  <c r="J64" i="19"/>
  <c r="D69" i="7"/>
  <c r="J30" i="19"/>
  <c r="D35" i="7"/>
  <c r="J63" i="19"/>
  <c r="D68" i="7"/>
  <c r="J89" i="19"/>
  <c r="D94" i="7"/>
  <c r="J38" i="19"/>
  <c r="D43" i="7"/>
  <c r="J60" i="19"/>
  <c r="D65" i="7"/>
  <c r="J83" i="19"/>
  <c r="D88" i="7"/>
  <c r="J59" i="19"/>
  <c r="D64" i="7"/>
  <c r="J85" i="19"/>
  <c r="D90" i="7"/>
  <c r="J100" i="19"/>
  <c r="D105" i="7"/>
  <c r="J44" i="19"/>
  <c r="D49" i="7"/>
  <c r="J55" i="19"/>
  <c r="D60" i="7"/>
  <c r="J81" i="19"/>
  <c r="D86" i="7"/>
  <c r="J96" i="19"/>
  <c r="D101" i="7"/>
  <c r="J65" i="19"/>
  <c r="D70" i="7"/>
  <c r="J46" i="19"/>
  <c r="D51" i="7"/>
  <c r="J79" i="19"/>
  <c r="D84" i="7"/>
  <c r="J101" i="19"/>
  <c r="D106" i="7"/>
  <c r="J51" i="19"/>
  <c r="D56" i="7"/>
  <c r="J77" i="19"/>
  <c r="D82" i="7"/>
  <c r="J92" i="19"/>
  <c r="D97" i="7"/>
  <c r="J39" i="19"/>
  <c r="D44" i="7"/>
  <c r="J61" i="19"/>
  <c r="D66" i="7"/>
  <c r="J45" i="19"/>
  <c r="D50" i="7"/>
  <c r="J40" i="19"/>
  <c r="D45" i="7"/>
  <c r="J82" i="19"/>
  <c r="D87" i="7"/>
  <c r="J47" i="19"/>
  <c r="D52" i="7"/>
  <c r="J73" i="19"/>
  <c r="D78" i="7"/>
  <c r="J88" i="19"/>
  <c r="D93" i="7"/>
  <c r="J90" i="19"/>
  <c r="D95" i="7"/>
  <c r="J76" i="19"/>
  <c r="D81" i="7"/>
  <c r="J31" i="19"/>
  <c r="D36" i="7"/>
  <c r="J53" i="19"/>
  <c r="D58" i="7"/>
  <c r="J34" i="19"/>
  <c r="D39" i="7"/>
  <c r="J98" i="19"/>
  <c r="D103" i="7"/>
  <c r="J42" i="19"/>
  <c r="D47" i="7"/>
  <c r="J75" i="19"/>
  <c r="D80" i="7"/>
  <c r="J43" i="19"/>
  <c r="D48" i="7"/>
  <c r="J69" i="19"/>
  <c r="D74" i="7"/>
  <c r="J84" i="19"/>
  <c r="D89" i="7"/>
  <c r="D100" i="15"/>
  <c r="H100" i="15" s="1"/>
  <c r="D88" i="15"/>
  <c r="K88" i="15" s="1"/>
  <c r="D15" i="12"/>
  <c r="K15" i="12" s="1"/>
  <c r="E5" i="12"/>
  <c r="D22" i="12"/>
  <c r="K22" i="12" s="1"/>
  <c r="D28" i="12"/>
  <c r="K28" i="12" s="1"/>
  <c r="D20" i="12"/>
  <c r="K20" i="12" s="1"/>
  <c r="D26" i="12"/>
  <c r="K26" i="12" s="1"/>
  <c r="D32" i="12"/>
  <c r="K32" i="12" s="1"/>
  <c r="D28" i="14"/>
  <c r="F28" i="14" s="1"/>
  <c r="K20" i="23" s="1"/>
  <c r="D77" i="15"/>
  <c r="K77" i="15" s="1"/>
  <c r="D50" i="15"/>
  <c r="K50" i="15" s="1"/>
  <c r="D97" i="15"/>
  <c r="K97" i="15" s="1"/>
  <c r="F3" i="21"/>
  <c r="J20" i="1"/>
  <c r="B4" i="21"/>
  <c r="B5" i="21" s="1"/>
  <c r="C4" i="12"/>
  <c r="E21" i="16"/>
  <c r="E13" i="16"/>
  <c r="E22" i="16"/>
  <c r="E14" i="16"/>
  <c r="C24" i="1"/>
  <c r="E43" i="18"/>
  <c r="E38" i="18"/>
  <c r="D38" i="18" s="1"/>
  <c r="E41" i="16"/>
  <c r="E47" i="18"/>
  <c r="E42" i="18"/>
  <c r="E37" i="18"/>
  <c r="E17" i="16"/>
  <c r="E9" i="16"/>
  <c r="E18" i="16"/>
  <c r="E50" i="18"/>
  <c r="D50" i="18" s="1"/>
  <c r="E46" i="18"/>
  <c r="E41" i="18"/>
  <c r="D41" i="18" s="1"/>
  <c r="E35" i="18"/>
  <c r="D35" i="18" s="1"/>
  <c r="D64" i="15"/>
  <c r="K64" i="15" s="1"/>
  <c r="D40" i="15"/>
  <c r="K40" i="15" s="1"/>
  <c r="D85" i="15"/>
  <c r="K85" i="15" s="1"/>
  <c r="D75" i="15"/>
  <c r="K75" i="15" s="1"/>
  <c r="D34" i="15"/>
  <c r="K34" i="15" s="1"/>
  <c r="D42" i="15"/>
  <c r="K42" i="15" s="1"/>
  <c r="D11" i="15"/>
  <c r="K11" i="15" s="1"/>
  <c r="D15" i="15"/>
  <c r="K15" i="15" s="1"/>
  <c r="D23" i="15"/>
  <c r="K23" i="15" s="1"/>
  <c r="D27" i="15"/>
  <c r="K27" i="15" s="1"/>
  <c r="D31" i="15"/>
  <c r="K31" i="15" s="1"/>
  <c r="D16" i="15"/>
  <c r="K16" i="15" s="1"/>
  <c r="D20" i="15"/>
  <c r="K20" i="15" s="1"/>
  <c r="D24" i="15"/>
  <c r="K24" i="15" s="1"/>
  <c r="D28" i="15"/>
  <c r="K28" i="15" s="1"/>
  <c r="D32" i="15"/>
  <c r="K32" i="15" s="1"/>
  <c r="D13" i="15"/>
  <c r="K13" i="15" s="1"/>
  <c r="D17" i="15"/>
  <c r="K17" i="15" s="1"/>
  <c r="D21" i="15"/>
  <c r="K21" i="15" s="1"/>
  <c r="D25" i="15"/>
  <c r="K25" i="15" s="1"/>
  <c r="D33" i="15"/>
  <c r="K33" i="15" s="1"/>
  <c r="D10" i="15"/>
  <c r="K10" i="15" s="1"/>
  <c r="D14" i="15"/>
  <c r="K14" i="15" s="1"/>
  <c r="D18" i="15"/>
  <c r="K18" i="15" s="1"/>
  <c r="D22" i="15"/>
  <c r="K22" i="15" s="1"/>
  <c r="D26" i="15"/>
  <c r="K26" i="15" s="1"/>
  <c r="D30" i="15"/>
  <c r="K30" i="15" s="1"/>
  <c r="D67" i="15"/>
  <c r="K67" i="15" s="1"/>
  <c r="D59" i="15"/>
  <c r="K59" i="15" s="1"/>
  <c r="D45" i="15"/>
  <c r="K45" i="15" s="1"/>
  <c r="D52" i="15"/>
  <c r="K52" i="15" s="1"/>
  <c r="D65" i="15"/>
  <c r="K65" i="15" s="1"/>
  <c r="D102" i="15"/>
  <c r="H102" i="15" s="1"/>
  <c r="D80" i="15"/>
  <c r="K80" i="15" s="1"/>
  <c r="D68" i="15"/>
  <c r="K68" i="15" s="1"/>
  <c r="D46" i="15"/>
  <c r="K46" i="15" s="1"/>
  <c r="D43" i="18"/>
  <c r="D57" i="15"/>
  <c r="K57" i="15" s="1"/>
  <c r="D43" i="15"/>
  <c r="K43" i="15" s="1"/>
  <c r="D58" i="15"/>
  <c r="K58" i="15" s="1"/>
  <c r="D63" i="15"/>
  <c r="K63" i="15" s="1"/>
  <c r="D41" i="15"/>
  <c r="K41" i="15" s="1"/>
  <c r="D53" i="15"/>
  <c r="K53" i="15" s="1"/>
  <c r="D93" i="15"/>
  <c r="K93" i="15" s="1"/>
  <c r="D54" i="15"/>
  <c r="K54" i="15" s="1"/>
  <c r="D69" i="15"/>
  <c r="K69" i="15" s="1"/>
  <c r="D61" i="15"/>
  <c r="K61" i="15" s="1"/>
  <c r="D47" i="15"/>
  <c r="K47" i="15" s="1"/>
  <c r="D37" i="15"/>
  <c r="K37" i="15" s="1"/>
  <c r="D91" i="15"/>
  <c r="K91" i="15" s="1"/>
  <c r="D96" i="15"/>
  <c r="K96" i="15" s="1"/>
  <c r="D49" i="15"/>
  <c r="K49" i="15" s="1"/>
  <c r="D39" i="15"/>
  <c r="K39" i="15" s="1"/>
  <c r="D105" i="15"/>
  <c r="H105" i="15" s="1"/>
  <c r="D83" i="15"/>
  <c r="K83" i="15" s="1"/>
  <c r="D72" i="15"/>
  <c r="K72" i="15" s="1"/>
  <c r="D51" i="15"/>
  <c r="K51" i="15" s="1"/>
  <c r="C26" i="1"/>
  <c r="C30" i="1"/>
  <c r="Q4" i="21"/>
  <c r="Q5" i="21" s="1"/>
  <c r="C21" i="1"/>
  <c r="C34" i="1"/>
  <c r="U4" i="21"/>
  <c r="U5" i="21" s="1"/>
  <c r="D30" i="12"/>
  <c r="K30" i="12" s="1"/>
  <c r="D16" i="12"/>
  <c r="K16" i="12" s="1"/>
  <c r="H10" i="23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E106" i="18"/>
  <c r="E90" i="18"/>
  <c r="E74" i="18"/>
  <c r="D74" i="18" s="1"/>
  <c r="E58" i="18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28" i="16"/>
  <c r="D33" i="16"/>
  <c r="F33" i="16" s="1"/>
  <c r="D65" i="16"/>
  <c r="D72" i="16"/>
  <c r="D73" i="16"/>
  <c r="F73" i="16" s="1"/>
  <c r="D78" i="16"/>
  <c r="D106" i="16"/>
  <c r="J18" i="1"/>
  <c r="D103" i="16"/>
  <c r="D61" i="16"/>
  <c r="F61" i="16" s="1"/>
  <c r="E5" i="6"/>
  <c r="D44" i="16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85" i="16"/>
  <c r="D17" i="16"/>
  <c r="E5" i="16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K19" i="12" s="1"/>
  <c r="D25" i="12"/>
  <c r="K25" i="12" s="1"/>
  <c r="D21" i="12"/>
  <c r="K21" i="12" s="1"/>
  <c r="J35" i="1"/>
  <c r="T3" i="2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5" i="1"/>
  <c r="J32" i="1"/>
  <c r="Q3" i="21"/>
  <c r="J3" i="21"/>
  <c r="C35" i="1"/>
  <c r="C32" i="1"/>
  <c r="C25" i="1"/>
  <c r="D92" i="16"/>
  <c r="D84" i="16"/>
  <c r="D80" i="16"/>
  <c r="D76" i="16"/>
  <c r="F76" i="16" s="1"/>
  <c r="D75" i="16"/>
  <c r="D62" i="16"/>
  <c r="E5" i="5"/>
  <c r="E5" i="4"/>
  <c r="E5" i="3"/>
  <c r="D23" i="3"/>
  <c r="D24" i="3"/>
  <c r="D32" i="3"/>
  <c r="E5" i="14"/>
  <c r="E5" i="8"/>
  <c r="E5" i="9"/>
  <c r="E5" i="10"/>
  <c r="E5" i="11"/>
  <c r="D29" i="3"/>
  <c r="E5" i="13"/>
  <c r="E104" i="15"/>
  <c r="E98" i="15"/>
  <c r="E92" i="15"/>
  <c r="E87" i="15"/>
  <c r="E81" i="15"/>
  <c r="E76" i="15"/>
  <c r="E71" i="15"/>
  <c r="E60" i="15"/>
  <c r="E48" i="15"/>
  <c r="E36" i="15"/>
  <c r="E19" i="15"/>
  <c r="E19" i="13" s="1"/>
  <c r="Q14" i="19" s="1"/>
  <c r="E12" i="15"/>
  <c r="E12" i="14" s="1"/>
  <c r="E38" i="15"/>
  <c r="E106" i="15"/>
  <c r="E101" i="15"/>
  <c r="E95" i="15"/>
  <c r="E89" i="15"/>
  <c r="E84" i="15"/>
  <c r="E79" i="15"/>
  <c r="E73" i="15"/>
  <c r="E66" i="15"/>
  <c r="E56" i="15"/>
  <c r="E35" i="15"/>
  <c r="E5" i="15"/>
  <c r="G5" i="13"/>
  <c r="E103" i="15"/>
  <c r="E99" i="15"/>
  <c r="E94" i="15"/>
  <c r="E90" i="15"/>
  <c r="E82" i="15"/>
  <c r="E78" i="15"/>
  <c r="E74" i="15"/>
  <c r="E70" i="15"/>
  <c r="E62" i="15"/>
  <c r="E55" i="15"/>
  <c r="E44" i="15"/>
  <c r="E29" i="15"/>
  <c r="E29" i="13" s="1"/>
  <c r="E9" i="12"/>
  <c r="D12" i="12"/>
  <c r="K12" i="12" s="1"/>
  <c r="D14" i="12"/>
  <c r="K14" i="12" s="1"/>
  <c r="D18" i="12"/>
  <c r="K18" i="12" s="1"/>
  <c r="D27" i="12"/>
  <c r="D31" i="12"/>
  <c r="D23" i="12"/>
  <c r="D13" i="12"/>
  <c r="K13" i="12" s="1"/>
  <c r="D24" i="12"/>
  <c r="D29" i="12"/>
  <c r="D33" i="12"/>
  <c r="E11" i="12"/>
  <c r="E17" i="12"/>
  <c r="E17" i="8" s="1"/>
  <c r="L12" i="19" s="1"/>
  <c r="V64" i="20" l="1"/>
  <c r="V64" i="22" s="1"/>
  <c r="V16" i="20"/>
  <c r="V16" i="22" s="1"/>
  <c r="V44" i="20"/>
  <c r="V6" i="20"/>
  <c r="R6" i="21" s="1"/>
  <c r="V42" i="20"/>
  <c r="V42" i="22" s="1"/>
  <c r="V37" i="20"/>
  <c r="V37" i="22" s="1"/>
  <c r="V35" i="20"/>
  <c r="V35" i="22" s="1"/>
  <c r="V58" i="20"/>
  <c r="R58" i="21" s="1"/>
  <c r="V34" i="20"/>
  <c r="V34" i="22" s="1"/>
  <c r="V80" i="20"/>
  <c r="V80" i="22" s="1"/>
  <c r="D22" i="3"/>
  <c r="W8" i="20"/>
  <c r="W86" i="20"/>
  <c r="S86" i="21" s="1"/>
  <c r="W23" i="20"/>
  <c r="S23" i="21" s="1"/>
  <c r="W37" i="20"/>
  <c r="W37" i="22" s="1"/>
  <c r="D12" i="3"/>
  <c r="W9" i="20"/>
  <c r="W9" i="22" s="1"/>
  <c r="W91" i="20"/>
  <c r="S91" i="21" s="1"/>
  <c r="W64" i="20"/>
  <c r="W64" i="22" s="1"/>
  <c r="W45" i="20"/>
  <c r="S45" i="21" s="1"/>
  <c r="W16" i="20"/>
  <c r="S16" i="21" s="1"/>
  <c r="W44" i="20"/>
  <c r="W78" i="20"/>
  <c r="W78" i="22" s="1"/>
  <c r="D16" i="13"/>
  <c r="J8" i="23" s="1"/>
  <c r="K28" i="7"/>
  <c r="H28" i="7"/>
  <c r="K31" i="7"/>
  <c r="H31" i="7"/>
  <c r="K32" i="7"/>
  <c r="H32" i="7"/>
  <c r="K29" i="7"/>
  <c r="H29" i="7"/>
  <c r="K18" i="7"/>
  <c r="H18" i="7"/>
  <c r="K15" i="7"/>
  <c r="H15" i="7"/>
  <c r="K23" i="7"/>
  <c r="H23" i="7"/>
  <c r="K21" i="7"/>
  <c r="H21" i="7"/>
  <c r="K17" i="7"/>
  <c r="H17" i="7"/>
  <c r="K30" i="7"/>
  <c r="H30" i="7"/>
  <c r="K20" i="7"/>
  <c r="H20" i="7"/>
  <c r="K16" i="7"/>
  <c r="H16" i="7"/>
  <c r="K10" i="7"/>
  <c r="H10" i="7"/>
  <c r="K14" i="7"/>
  <c r="H14" i="7"/>
  <c r="K24" i="7"/>
  <c r="H24" i="7"/>
  <c r="K22" i="7"/>
  <c r="H22" i="7"/>
  <c r="K25" i="7"/>
  <c r="H25" i="7"/>
  <c r="K26" i="7"/>
  <c r="H26" i="7"/>
  <c r="K13" i="7"/>
  <c r="H13" i="7"/>
  <c r="K27" i="7"/>
  <c r="H27" i="7"/>
  <c r="K12" i="7"/>
  <c r="H12" i="7"/>
  <c r="K35" i="7"/>
  <c r="H35" i="7"/>
  <c r="K58" i="7"/>
  <c r="H58" i="7"/>
  <c r="K66" i="7"/>
  <c r="H66" i="7"/>
  <c r="K86" i="7"/>
  <c r="H86" i="7"/>
  <c r="K68" i="7"/>
  <c r="H68" i="7"/>
  <c r="K99" i="7"/>
  <c r="H99" i="7"/>
  <c r="K79" i="7"/>
  <c r="H79" i="7"/>
  <c r="K57" i="7"/>
  <c r="H57" i="7"/>
  <c r="K36" i="7"/>
  <c r="H36" i="7"/>
  <c r="K54" i="7"/>
  <c r="H54" i="7"/>
  <c r="K62" i="7"/>
  <c r="H62" i="7"/>
  <c r="K74" i="7"/>
  <c r="H74" i="7"/>
  <c r="K93" i="7"/>
  <c r="H93" i="7"/>
  <c r="K56" i="7"/>
  <c r="H56" i="7"/>
  <c r="K90" i="7"/>
  <c r="H90" i="7"/>
  <c r="K77" i="7"/>
  <c r="H77" i="7"/>
  <c r="K67" i="7"/>
  <c r="H67" i="7"/>
  <c r="K38" i="7"/>
  <c r="H38" i="7"/>
  <c r="K61" i="7"/>
  <c r="H61" i="7"/>
  <c r="K44" i="7"/>
  <c r="H44" i="7"/>
  <c r="K42" i="7"/>
  <c r="H42" i="7"/>
  <c r="K49" i="7"/>
  <c r="H49" i="7"/>
  <c r="K48" i="7"/>
  <c r="H48" i="7"/>
  <c r="K78" i="7"/>
  <c r="H78" i="7"/>
  <c r="K64" i="7"/>
  <c r="H64" i="7"/>
  <c r="K33" i="7"/>
  <c r="H33" i="7"/>
  <c r="K37" i="7"/>
  <c r="H37" i="7"/>
  <c r="K63" i="7"/>
  <c r="H63" i="7"/>
  <c r="K100" i="7"/>
  <c r="H100" i="7"/>
  <c r="K60" i="7"/>
  <c r="H60" i="7"/>
  <c r="K40" i="7"/>
  <c r="H40" i="7"/>
  <c r="K89" i="7"/>
  <c r="H89" i="7"/>
  <c r="K95" i="7"/>
  <c r="H95" i="7"/>
  <c r="K53" i="7"/>
  <c r="H53" i="7"/>
  <c r="K80" i="7"/>
  <c r="H80" i="7"/>
  <c r="K52" i="7"/>
  <c r="H52" i="7"/>
  <c r="K84" i="7"/>
  <c r="H84" i="7"/>
  <c r="K88" i="7"/>
  <c r="H88" i="7"/>
  <c r="K59" i="7"/>
  <c r="H59" i="7"/>
  <c r="K71" i="7"/>
  <c r="H71" i="7"/>
  <c r="K92" i="7"/>
  <c r="H92" i="7"/>
  <c r="K85" i="7"/>
  <c r="H85" i="7"/>
  <c r="K34" i="7"/>
  <c r="H34" i="7"/>
  <c r="K97" i="7"/>
  <c r="H97" i="7"/>
  <c r="K69" i="7"/>
  <c r="H69" i="7"/>
  <c r="K96" i="7"/>
  <c r="H96" i="7"/>
  <c r="K47" i="7"/>
  <c r="H47" i="7"/>
  <c r="K87" i="7"/>
  <c r="H87" i="7"/>
  <c r="K51" i="7"/>
  <c r="H51" i="7"/>
  <c r="K65" i="7"/>
  <c r="H65" i="7"/>
  <c r="K98" i="7"/>
  <c r="H98" i="7"/>
  <c r="K46" i="7"/>
  <c r="H46" i="7"/>
  <c r="K82" i="7"/>
  <c r="H82" i="7"/>
  <c r="K45" i="7"/>
  <c r="H45" i="7"/>
  <c r="K70" i="7"/>
  <c r="H70" i="7"/>
  <c r="K43" i="7"/>
  <c r="H43" i="7"/>
  <c r="K72" i="7"/>
  <c r="H72" i="7"/>
  <c r="K76" i="7"/>
  <c r="H76" i="7"/>
  <c r="K91" i="7"/>
  <c r="H91" i="7"/>
  <c r="K81" i="7"/>
  <c r="H81" i="7"/>
  <c r="K75" i="7"/>
  <c r="H75" i="7"/>
  <c r="K73" i="7"/>
  <c r="H73" i="7"/>
  <c r="K39" i="7"/>
  <c r="H39" i="7"/>
  <c r="K50" i="7"/>
  <c r="H50" i="7"/>
  <c r="K94" i="7"/>
  <c r="H94" i="7"/>
  <c r="K41" i="7"/>
  <c r="H41" i="7"/>
  <c r="K83" i="7"/>
  <c r="H83" i="7"/>
  <c r="K55" i="7"/>
  <c r="H55" i="7"/>
  <c r="D21" i="3"/>
  <c r="D16" i="14"/>
  <c r="K8" i="23" s="1"/>
  <c r="X45" i="20"/>
  <c r="X45" i="22" s="1"/>
  <c r="X100" i="20"/>
  <c r="T100" i="21" s="1"/>
  <c r="X36" i="20"/>
  <c r="X36" i="22" s="1"/>
  <c r="W88" i="20"/>
  <c r="S88" i="21" s="1"/>
  <c r="W11" i="20"/>
  <c r="S11" i="21" s="1"/>
  <c r="W36" i="20"/>
  <c r="S36" i="21" s="1"/>
  <c r="W70" i="20"/>
  <c r="W70" i="22" s="1"/>
  <c r="W47" i="20"/>
  <c r="W47" i="22" s="1"/>
  <c r="V9" i="20"/>
  <c r="V9" i="22" s="1"/>
  <c r="V88" i="20"/>
  <c r="V88" i="22" s="1"/>
  <c r="V36" i="20"/>
  <c r="V36" i="22" s="1"/>
  <c r="V41" i="20"/>
  <c r="V41" i="22" s="1"/>
  <c r="V70" i="20"/>
  <c r="V70" i="22" s="1"/>
  <c r="V47" i="20"/>
  <c r="V47" i="22" s="1"/>
  <c r="V97" i="20"/>
  <c r="R97" i="21" s="1"/>
  <c r="X70" i="20"/>
  <c r="X70" i="22" s="1"/>
  <c r="W63" i="20"/>
  <c r="W63" i="22" s="1"/>
  <c r="W29" i="20"/>
  <c r="W29" i="22" s="1"/>
  <c r="W48" i="20"/>
  <c r="S48" i="21" s="1"/>
  <c r="V63" i="20"/>
  <c r="R63" i="21" s="1"/>
  <c r="V29" i="20"/>
  <c r="V29" i="22" s="1"/>
  <c r="X62" i="20"/>
  <c r="X62" i="22" s="1"/>
  <c r="W15" i="20"/>
  <c r="W15" i="22" s="1"/>
  <c r="X11" i="20"/>
  <c r="X11" i="22" s="1"/>
  <c r="W41" i="20"/>
  <c r="W41" i="22" s="1"/>
  <c r="W27" i="20"/>
  <c r="S27" i="21" s="1"/>
  <c r="W32" i="20"/>
  <c r="S32" i="21" s="1"/>
  <c r="X48" i="20"/>
  <c r="X48" i="22" s="1"/>
  <c r="V21" i="20"/>
  <c r="R21" i="21" s="1"/>
  <c r="X10" i="20"/>
  <c r="X10" i="22" s="1"/>
  <c r="X59" i="20"/>
  <c r="X59" i="22" s="1"/>
  <c r="X8" i="20"/>
  <c r="X8" i="22" s="1"/>
  <c r="W60" i="20"/>
  <c r="W60" i="22" s="1"/>
  <c r="X25" i="20"/>
  <c r="X25" i="22" s="1"/>
  <c r="V38" i="20"/>
  <c r="R38" i="21" s="1"/>
  <c r="X9" i="20"/>
  <c r="X9" i="22" s="1"/>
  <c r="X22" i="20"/>
  <c r="X22" i="22" s="1"/>
  <c r="X64" i="20"/>
  <c r="X64" i="22" s="1"/>
  <c r="X52" i="20"/>
  <c r="X52" i="22" s="1"/>
  <c r="X16" i="20"/>
  <c r="X16" i="22" s="1"/>
  <c r="X44" i="20"/>
  <c r="X44" i="22" s="1"/>
  <c r="X6" i="20"/>
  <c r="X6" i="22" s="1"/>
  <c r="V10" i="20"/>
  <c r="V10" i="22" s="1"/>
  <c r="V59" i="20"/>
  <c r="V59" i="22" s="1"/>
  <c r="V8" i="20"/>
  <c r="V8" i="22" s="1"/>
  <c r="V13" i="20"/>
  <c r="V13" i="22" s="1"/>
  <c r="V60" i="20"/>
  <c r="R60" i="21" s="1"/>
  <c r="V17" i="20"/>
  <c r="V17" i="22" s="1"/>
  <c r="V19" i="20"/>
  <c r="R19" i="21" s="1"/>
  <c r="W92" i="20"/>
  <c r="S92" i="21" s="1"/>
  <c r="W62" i="20"/>
  <c r="S62" i="21" s="1"/>
  <c r="W67" i="20"/>
  <c r="W67" i="22" s="1"/>
  <c r="D25" i="3"/>
  <c r="W38" i="20"/>
  <c r="S38" i="21" s="1"/>
  <c r="W97" i="20"/>
  <c r="S97" i="21" s="1"/>
  <c r="D18" i="11"/>
  <c r="D11" i="3"/>
  <c r="W6" i="20"/>
  <c r="W6" i="22" s="1"/>
  <c r="W42" i="20"/>
  <c r="S42" i="21" s="1"/>
  <c r="W18" i="20"/>
  <c r="S18" i="21" s="1"/>
  <c r="W19" i="20"/>
  <c r="W19" i="22" s="1"/>
  <c r="W10" i="20"/>
  <c r="S10" i="21" s="1"/>
  <c r="W59" i="20"/>
  <c r="W59" i="22" s="1"/>
  <c r="W58" i="20"/>
  <c r="W58" i="22" s="1"/>
  <c r="W13" i="20"/>
  <c r="S13" i="21" s="1"/>
  <c r="W25" i="20"/>
  <c r="W25" i="22" s="1"/>
  <c r="D18" i="3"/>
  <c r="W83" i="20"/>
  <c r="S83" i="21" s="1"/>
  <c r="W34" i="20"/>
  <c r="S34" i="21" s="1"/>
  <c r="W21" i="20"/>
  <c r="S21" i="21" s="1"/>
  <c r="W80" i="20"/>
  <c r="W80" i="22" s="1"/>
  <c r="Y97" i="20"/>
  <c r="U97" i="21" s="1"/>
  <c r="D14" i="13"/>
  <c r="J6" i="23" s="1"/>
  <c r="Y58" i="20"/>
  <c r="U58" i="21" s="1"/>
  <c r="D17" i="3"/>
  <c r="D24" i="13"/>
  <c r="F24" i="13" s="1"/>
  <c r="J16" i="23" s="1"/>
  <c r="D13" i="3"/>
  <c r="D26" i="3"/>
  <c r="D31" i="3"/>
  <c r="D27" i="3"/>
  <c r="D30" i="3"/>
  <c r="D15" i="3"/>
  <c r="D14" i="3"/>
  <c r="D28" i="3"/>
  <c r="D20" i="3"/>
  <c r="D19" i="3"/>
  <c r="D16" i="3"/>
  <c r="D13" i="8"/>
  <c r="F13" i="8" s="1"/>
  <c r="E5" i="23" s="1"/>
  <c r="D19" i="5"/>
  <c r="F19" i="5" s="1"/>
  <c r="C11" i="23" s="1"/>
  <c r="D25" i="5"/>
  <c r="F25" i="5" s="1"/>
  <c r="C17" i="23" s="1"/>
  <c r="D17" i="5"/>
  <c r="F17" i="5" s="1"/>
  <c r="C9" i="23" s="1"/>
  <c r="D15" i="5"/>
  <c r="F15" i="5" s="1"/>
  <c r="C7" i="23" s="1"/>
  <c r="D23" i="5"/>
  <c r="F23" i="5" s="1"/>
  <c r="C15" i="23" s="1"/>
  <c r="D15" i="8"/>
  <c r="F15" i="8" s="1"/>
  <c r="E7" i="23" s="1"/>
  <c r="D18" i="13"/>
  <c r="F18" i="13" s="1"/>
  <c r="J10" i="23" s="1"/>
  <c r="D27" i="8"/>
  <c r="F27" i="8" s="1"/>
  <c r="E19" i="23" s="1"/>
  <c r="D25" i="8"/>
  <c r="F25" i="8" s="1"/>
  <c r="E17" i="23" s="1"/>
  <c r="D23" i="14"/>
  <c r="F23" i="14" s="1"/>
  <c r="K15" i="23" s="1"/>
  <c r="D13" i="11"/>
  <c r="F13" i="11" s="1"/>
  <c r="H5" i="23" s="1"/>
  <c r="D27" i="11"/>
  <c r="F27" i="11" s="1"/>
  <c r="H19" i="23" s="1"/>
  <c r="D32" i="9"/>
  <c r="F32" i="9" s="1"/>
  <c r="F24" i="23" s="1"/>
  <c r="D21" i="11"/>
  <c r="F21" i="11" s="1"/>
  <c r="H13" i="23" s="1"/>
  <c r="D21" i="9"/>
  <c r="F21" i="9" s="1"/>
  <c r="F13" i="23" s="1"/>
  <c r="D18" i="14"/>
  <c r="K10" i="23" s="1"/>
  <c r="D30" i="9"/>
  <c r="F30" i="9" s="1"/>
  <c r="F22" i="23" s="1"/>
  <c r="D16" i="11"/>
  <c r="H8" i="23" s="1"/>
  <c r="D30" i="8"/>
  <c r="F30" i="8" s="1"/>
  <c r="E22" i="23" s="1"/>
  <c r="D27" i="9"/>
  <c r="F27" i="9" s="1"/>
  <c r="F19" i="23" s="1"/>
  <c r="D21" i="5"/>
  <c r="F21" i="5" s="1"/>
  <c r="C13" i="23" s="1"/>
  <c r="G9" i="19"/>
  <c r="G12" i="19"/>
  <c r="G7" i="19"/>
  <c r="G20" i="19"/>
  <c r="G18" i="19"/>
  <c r="G27" i="19"/>
  <c r="G8" i="19"/>
  <c r="G25" i="19"/>
  <c r="E17" i="10"/>
  <c r="G13" i="19"/>
  <c r="G22" i="19"/>
  <c r="G10" i="19"/>
  <c r="G23" i="19"/>
  <c r="G21" i="19"/>
  <c r="G17" i="19"/>
  <c r="G19" i="19"/>
  <c r="G24" i="19"/>
  <c r="D12" i="4"/>
  <c r="G16" i="19"/>
  <c r="G6" i="19"/>
  <c r="G11" i="19"/>
  <c r="G26" i="19"/>
  <c r="D25" i="4"/>
  <c r="D22" i="4"/>
  <c r="G15" i="19"/>
  <c r="G14" i="19"/>
  <c r="D33" i="13"/>
  <c r="F33" i="13" s="1"/>
  <c r="J25" i="23" s="1"/>
  <c r="D33" i="14"/>
  <c r="F33" i="14" s="1"/>
  <c r="K25" i="23" s="1"/>
  <c r="D30" i="13"/>
  <c r="F30" i="13" s="1"/>
  <c r="J22" i="23" s="1"/>
  <c r="D27" i="14"/>
  <c r="F27" i="14" s="1"/>
  <c r="K19" i="23" s="1"/>
  <c r="D21" i="14"/>
  <c r="K13" i="23" s="1"/>
  <c r="D20" i="13"/>
  <c r="J12" i="23" s="1"/>
  <c r="E19" i="14"/>
  <c r="R14" i="19" s="1"/>
  <c r="D20" i="14"/>
  <c r="K12" i="23" s="1"/>
  <c r="E12" i="13"/>
  <c r="D30" i="14"/>
  <c r="F30" i="14" s="1"/>
  <c r="K22" i="23" s="1"/>
  <c r="D14" i="14"/>
  <c r="F14" i="14" s="1"/>
  <c r="K6" i="23" s="1"/>
  <c r="Q24" i="19"/>
  <c r="D29" i="13"/>
  <c r="F29" i="13" s="1"/>
  <c r="J21" i="23" s="1"/>
  <c r="R7" i="19"/>
  <c r="D12" i="14"/>
  <c r="H11" i="15"/>
  <c r="H37" i="15"/>
  <c r="L29" i="23"/>
  <c r="H40" i="15"/>
  <c r="L32" i="23"/>
  <c r="H75" i="15"/>
  <c r="L67" i="23"/>
  <c r="H64" i="15"/>
  <c r="L56" i="23"/>
  <c r="H54" i="15"/>
  <c r="L46" i="23"/>
  <c r="H93" i="15"/>
  <c r="L85" i="23"/>
  <c r="D22" i="13"/>
  <c r="F22" i="13" s="1"/>
  <c r="J14" i="23" s="1"/>
  <c r="H46" i="15"/>
  <c r="L38" i="23"/>
  <c r="D22" i="14"/>
  <c r="K14" i="23" s="1"/>
  <c r="H42" i="15"/>
  <c r="H80" i="15"/>
  <c r="H88" i="15"/>
  <c r="L80" i="23"/>
  <c r="H97" i="15"/>
  <c r="H34" i="15"/>
  <c r="L26" i="23"/>
  <c r="H18" i="15"/>
  <c r="L10" i="23"/>
  <c r="H77" i="15"/>
  <c r="L69" i="23"/>
  <c r="H85" i="15"/>
  <c r="L77" i="23"/>
  <c r="H58" i="15"/>
  <c r="H65" i="15"/>
  <c r="H26" i="15"/>
  <c r="L18" i="23"/>
  <c r="H68" i="15"/>
  <c r="L60" i="23"/>
  <c r="H32" i="15"/>
  <c r="L24" i="23"/>
  <c r="H31" i="15"/>
  <c r="L23" i="23"/>
  <c r="H72" i="15"/>
  <c r="L64" i="23"/>
  <c r="E29" i="14"/>
  <c r="H91" i="15"/>
  <c r="L83" i="23"/>
  <c r="H83" i="15"/>
  <c r="L75" i="23"/>
  <c r="H16" i="15"/>
  <c r="L8" i="23"/>
  <c r="D19" i="11"/>
  <c r="F19" i="11" s="1"/>
  <c r="H11" i="23" s="1"/>
  <c r="D20" i="9"/>
  <c r="F20" i="9" s="1"/>
  <c r="F12" i="23" s="1"/>
  <c r="D33" i="9"/>
  <c r="F33" i="9" s="1"/>
  <c r="F25" i="23" s="1"/>
  <c r="D24" i="9"/>
  <c r="F24" i="9" s="1"/>
  <c r="F16" i="23" s="1"/>
  <c r="D23" i="13"/>
  <c r="F23" i="13" s="1"/>
  <c r="J15" i="23" s="1"/>
  <c r="D29" i="11"/>
  <c r="F29" i="11" s="1"/>
  <c r="H21" i="23" s="1"/>
  <c r="D18" i="8"/>
  <c r="F18" i="8" s="1"/>
  <c r="E10" i="23" s="1"/>
  <c r="D24" i="11"/>
  <c r="F24" i="11" s="1"/>
  <c r="H16" i="23" s="1"/>
  <c r="D23" i="9"/>
  <c r="F23" i="9" s="1"/>
  <c r="F15" i="23" s="1"/>
  <c r="D31" i="13"/>
  <c r="F31" i="13" s="1"/>
  <c r="J23" i="23" s="1"/>
  <c r="D31" i="14"/>
  <c r="F31" i="14" s="1"/>
  <c r="K23" i="23" s="1"/>
  <c r="H27" i="12"/>
  <c r="K27" i="12"/>
  <c r="I19" i="23" s="1"/>
  <c r="H23" i="12"/>
  <c r="K23" i="12"/>
  <c r="I15" i="23" s="1"/>
  <c r="H24" i="12"/>
  <c r="K24" i="12"/>
  <c r="I16" i="23" s="1"/>
  <c r="H31" i="12"/>
  <c r="K31" i="12"/>
  <c r="I23" i="23" s="1"/>
  <c r="H33" i="12"/>
  <c r="K33" i="12"/>
  <c r="I25" i="23" s="1"/>
  <c r="H29" i="12"/>
  <c r="K29" i="12"/>
  <c r="I21" i="23" s="1"/>
  <c r="D26" i="13"/>
  <c r="F26" i="13" s="1"/>
  <c r="J18" i="23" s="1"/>
  <c r="D24" i="14"/>
  <c r="F24" i="14" s="1"/>
  <c r="K16" i="23" s="1"/>
  <c r="D21" i="13"/>
  <c r="F21" i="13" s="1"/>
  <c r="J13" i="23" s="1"/>
  <c r="D19" i="8"/>
  <c r="F19" i="8" s="1"/>
  <c r="E11" i="23" s="1"/>
  <c r="D13" i="14"/>
  <c r="K5" i="23" s="1"/>
  <c r="D25" i="13"/>
  <c r="F25" i="13" s="1"/>
  <c r="J17" i="23" s="1"/>
  <c r="D32" i="11"/>
  <c r="F32" i="11" s="1"/>
  <c r="H24" i="23" s="1"/>
  <c r="D27" i="13"/>
  <c r="F27" i="13" s="1"/>
  <c r="J19" i="23" s="1"/>
  <c r="D21" i="8"/>
  <c r="F21" i="8" s="1"/>
  <c r="E13" i="23" s="1"/>
  <c r="D31" i="8"/>
  <c r="F31" i="8" s="1"/>
  <c r="E23" i="23" s="1"/>
  <c r="E11" i="11"/>
  <c r="O6" i="19" s="1"/>
  <c r="D26" i="14"/>
  <c r="F26" i="14" s="1"/>
  <c r="K18" i="23" s="1"/>
  <c r="E11" i="8"/>
  <c r="L6" i="19" s="1"/>
  <c r="D13" i="13"/>
  <c r="J5" i="23" s="1"/>
  <c r="D29" i="8"/>
  <c r="F29" i="8" s="1"/>
  <c r="E21" i="23" s="1"/>
  <c r="D15" i="9"/>
  <c r="D32" i="8"/>
  <c r="F32" i="8" s="1"/>
  <c r="E24" i="23" s="1"/>
  <c r="D23" i="8"/>
  <c r="F23" i="8" s="1"/>
  <c r="E15" i="23" s="1"/>
  <c r="D28" i="13"/>
  <c r="F28" i="13" s="1"/>
  <c r="J20" i="23" s="1"/>
  <c r="D32" i="13"/>
  <c r="F32" i="13" s="1"/>
  <c r="J24" i="23" s="1"/>
  <c r="D20" i="8"/>
  <c r="F20" i="8" s="1"/>
  <c r="E12" i="23" s="1"/>
  <c r="D15" i="14"/>
  <c r="K7" i="23" s="1"/>
  <c r="D14" i="11"/>
  <c r="H6" i="23" s="1"/>
  <c r="D32" i="14"/>
  <c r="F32" i="14" s="1"/>
  <c r="K24" i="23" s="1"/>
  <c r="E11" i="9"/>
  <c r="D30" i="11"/>
  <c r="F30" i="11" s="1"/>
  <c r="H22" i="23" s="1"/>
  <c r="E9" i="14"/>
  <c r="E9" i="13"/>
  <c r="E17" i="9"/>
  <c r="E9" i="8"/>
  <c r="E9" i="11"/>
  <c r="E17" i="11"/>
  <c r="E9" i="9"/>
  <c r="D25" i="11"/>
  <c r="F25" i="11" s="1"/>
  <c r="H17" i="23" s="1"/>
  <c r="D15" i="11"/>
  <c r="H7" i="23" s="1"/>
  <c r="P12" i="19"/>
  <c r="E17" i="14"/>
  <c r="E17" i="13"/>
  <c r="D15" i="13"/>
  <c r="F15" i="13" s="1"/>
  <c r="J7" i="23" s="1"/>
  <c r="P6" i="19"/>
  <c r="E11" i="14"/>
  <c r="E11" i="13"/>
  <c r="D19" i="13"/>
  <c r="F19" i="13" s="1"/>
  <c r="J11" i="23" s="1"/>
  <c r="D25" i="14"/>
  <c r="F25" i="14" s="1"/>
  <c r="K17" i="23" s="1"/>
  <c r="D29" i="9"/>
  <c r="F29" i="9" s="1"/>
  <c r="F21" i="23" s="1"/>
  <c r="D23" i="4"/>
  <c r="D28" i="11"/>
  <c r="F28" i="11" s="1"/>
  <c r="H20" i="23" s="1"/>
  <c r="D26" i="9"/>
  <c r="F26" i="9" s="1"/>
  <c r="F18" i="23" s="1"/>
  <c r="D33" i="11"/>
  <c r="F33" i="11" s="1"/>
  <c r="H25" i="23" s="1"/>
  <c r="D26" i="5"/>
  <c r="F26" i="5" s="1"/>
  <c r="C18" i="23" s="1"/>
  <c r="D22" i="11"/>
  <c r="F22" i="11" s="1"/>
  <c r="H14" i="23" s="1"/>
  <c r="D33" i="8"/>
  <c r="F33" i="8" s="1"/>
  <c r="E25" i="23" s="1"/>
  <c r="D20" i="5"/>
  <c r="C12" i="23" s="1"/>
  <c r="D14" i="5"/>
  <c r="F14" i="5" s="1"/>
  <c r="C6" i="23" s="1"/>
  <c r="D29" i="5"/>
  <c r="F29" i="5" s="1"/>
  <c r="C21" i="23" s="1"/>
  <c r="D20" i="11"/>
  <c r="F20" i="11" s="1"/>
  <c r="H12" i="23" s="1"/>
  <c r="D19" i="9"/>
  <c r="F19" i="9" s="1"/>
  <c r="F11" i="23" s="1"/>
  <c r="D31" i="9"/>
  <c r="F31" i="9" s="1"/>
  <c r="F23" i="23" s="1"/>
  <c r="D22" i="5"/>
  <c r="F22" i="5" s="1"/>
  <c r="C14" i="23" s="1"/>
  <c r="D28" i="8"/>
  <c r="F28" i="8" s="1"/>
  <c r="E20" i="23" s="1"/>
  <c r="D28" i="9"/>
  <c r="F28" i="9" s="1"/>
  <c r="F20" i="23" s="1"/>
  <c r="D12" i="11"/>
  <c r="D12" i="8"/>
  <c r="F12" i="8" s="1"/>
  <c r="E4" i="23" s="1"/>
  <c r="D11" i="5"/>
  <c r="D14" i="9"/>
  <c r="F14" i="9" s="1"/>
  <c r="F6" i="23" s="1"/>
  <c r="D16" i="4"/>
  <c r="D13" i="9"/>
  <c r="F13" i="9" s="1"/>
  <c r="D16" i="8"/>
  <c r="F16" i="8" s="1"/>
  <c r="E8" i="23" s="1"/>
  <c r="D17" i="8"/>
  <c r="F17" i="8" s="1"/>
  <c r="E9" i="23" s="1"/>
  <c r="D12" i="9"/>
  <c r="D17" i="4"/>
  <c r="D26" i="8"/>
  <c r="F26" i="8" s="1"/>
  <c r="E18" i="23" s="1"/>
  <c r="D22" i="8"/>
  <c r="F22" i="8" s="1"/>
  <c r="E14" i="23" s="1"/>
  <c r="D24" i="8"/>
  <c r="F24" i="8" s="1"/>
  <c r="E16" i="23" s="1"/>
  <c r="D18" i="9"/>
  <c r="F18" i="9" s="1"/>
  <c r="D22" i="9"/>
  <c r="F22" i="9" s="1"/>
  <c r="F14" i="23" s="1"/>
  <c r="D14" i="8"/>
  <c r="F14" i="8" s="1"/>
  <c r="E6" i="23" s="1"/>
  <c r="D16" i="5"/>
  <c r="F16" i="5" s="1"/>
  <c r="C8" i="23" s="1"/>
  <c r="D23" i="11"/>
  <c r="F23" i="11" s="1"/>
  <c r="H15" i="23" s="1"/>
  <c r="D26" i="11"/>
  <c r="F26" i="11" s="1"/>
  <c r="H18" i="23" s="1"/>
  <c r="D24" i="5"/>
  <c r="F24" i="5" s="1"/>
  <c r="C16" i="23" s="1"/>
  <c r="D25" i="9"/>
  <c r="F25" i="9" s="1"/>
  <c r="F17" i="23" s="1"/>
  <c r="D18" i="5"/>
  <c r="F18" i="5" s="1"/>
  <c r="C10" i="23" s="1"/>
  <c r="D16" i="9"/>
  <c r="D31" i="11"/>
  <c r="F31" i="11" s="1"/>
  <c r="H23" i="23" s="1"/>
  <c r="D26" i="4"/>
  <c r="D21" i="4"/>
  <c r="D11" i="4"/>
  <c r="D31" i="5"/>
  <c r="F31" i="5" s="1"/>
  <c r="C23" i="23" s="1"/>
  <c r="D31" i="4"/>
  <c r="D28" i="5"/>
  <c r="F28" i="5" s="1"/>
  <c r="C20" i="23" s="1"/>
  <c r="D13" i="5"/>
  <c r="F13" i="5" s="1"/>
  <c r="C5" i="23" s="1"/>
  <c r="D29" i="4"/>
  <c r="D18" i="4"/>
  <c r="D15" i="4"/>
  <c r="D28" i="4"/>
  <c r="D19" i="4"/>
  <c r="D27" i="5"/>
  <c r="F27" i="5" s="1"/>
  <c r="C19" i="23" s="1"/>
  <c r="D30" i="5"/>
  <c r="F30" i="5" s="1"/>
  <c r="C22" i="23" s="1"/>
  <c r="D20" i="4"/>
  <c r="D32" i="5"/>
  <c r="F32" i="5" s="1"/>
  <c r="C24" i="23" s="1"/>
  <c r="D32" i="4"/>
  <c r="D13" i="4"/>
  <c r="D12" i="5"/>
  <c r="F12" i="5" s="1"/>
  <c r="C4" i="23" s="1"/>
  <c r="D27" i="4"/>
  <c r="D30" i="4"/>
  <c r="T63" i="20"/>
  <c r="T63" i="22" s="1"/>
  <c r="T92" i="20"/>
  <c r="T92" i="22" s="1"/>
  <c r="T40" i="20"/>
  <c r="T40" i="22" s="1"/>
  <c r="T36" i="20"/>
  <c r="T36" i="22" s="1"/>
  <c r="X20" i="20"/>
  <c r="X20" i="22" s="1"/>
  <c r="X28" i="20"/>
  <c r="X28" i="22" s="1"/>
  <c r="T78" i="20"/>
  <c r="T78" i="22" s="1"/>
  <c r="Y46" i="20"/>
  <c r="U46" i="21" s="1"/>
  <c r="T64" i="20"/>
  <c r="T64" i="22" s="1"/>
  <c r="T35" i="20"/>
  <c r="T35" i="22" s="1"/>
  <c r="T16" i="20"/>
  <c r="T16" i="22" s="1"/>
  <c r="T88" i="20"/>
  <c r="T88" i="22" s="1"/>
  <c r="T12" i="20"/>
  <c r="T12" i="22" s="1"/>
  <c r="T22" i="20"/>
  <c r="P22" i="21" s="1"/>
  <c r="T56" i="20"/>
  <c r="T56" i="22" s="1"/>
  <c r="T95" i="20"/>
  <c r="T95" i="22" s="1"/>
  <c r="T46" i="20"/>
  <c r="P46" i="21" s="1"/>
  <c r="T6" i="20"/>
  <c r="P6" i="21" s="1"/>
  <c r="X91" i="20"/>
  <c r="T91" i="21" s="1"/>
  <c r="T29" i="20"/>
  <c r="P29" i="21" s="1"/>
  <c r="X88" i="20"/>
  <c r="T88" i="21" s="1"/>
  <c r="X41" i="20"/>
  <c r="T41" i="21" s="1"/>
  <c r="T45" i="20"/>
  <c r="P45" i="21" s="1"/>
  <c r="T52" i="20"/>
  <c r="P52" i="21" s="1"/>
  <c r="T48" i="20"/>
  <c r="T48" i="22" s="1"/>
  <c r="Y91" i="20"/>
  <c r="U91" i="21" s="1"/>
  <c r="T38" i="20"/>
  <c r="P38" i="21" s="1"/>
  <c r="D68" i="17"/>
  <c r="T100" i="20"/>
  <c r="P100" i="21" s="1"/>
  <c r="X63" i="20"/>
  <c r="T63" i="21" s="1"/>
  <c r="X29" i="20"/>
  <c r="X29" i="22" s="1"/>
  <c r="X92" i="20"/>
  <c r="T92" i="21" s="1"/>
  <c r="Y48" i="20"/>
  <c r="Y48" i="22" s="1"/>
  <c r="D54" i="17"/>
  <c r="D37" i="17"/>
  <c r="T9" i="20"/>
  <c r="T9" i="22" s="1"/>
  <c r="T91" i="20"/>
  <c r="T91" i="22" s="1"/>
  <c r="X15" i="20"/>
  <c r="X15" i="22" s="1"/>
  <c r="X18" i="20"/>
  <c r="X18" i="22" s="1"/>
  <c r="Y11" i="20"/>
  <c r="U11" i="21" s="1"/>
  <c r="X27" i="20"/>
  <c r="X27" i="22" s="1"/>
  <c r="T70" i="20"/>
  <c r="T70" i="22" s="1"/>
  <c r="X47" i="20"/>
  <c r="X47" i="22" s="1"/>
  <c r="T97" i="20"/>
  <c r="P97" i="21" s="1"/>
  <c r="T10" i="20"/>
  <c r="T10" i="22" s="1"/>
  <c r="T59" i="20"/>
  <c r="T59" i="22" s="1"/>
  <c r="T58" i="20"/>
  <c r="P58" i="21" s="1"/>
  <c r="X13" i="20"/>
  <c r="X13" i="22" s="1"/>
  <c r="T41" i="20"/>
  <c r="T41" i="22" s="1"/>
  <c r="T27" i="20"/>
  <c r="T27" i="22" s="1"/>
  <c r="X67" i="20"/>
  <c r="X67" i="22" s="1"/>
  <c r="X19" i="20"/>
  <c r="X19" i="22" s="1"/>
  <c r="T47" i="20"/>
  <c r="T47" i="22" s="1"/>
  <c r="T83" i="20"/>
  <c r="T83" i="22" s="1"/>
  <c r="T62" i="20"/>
  <c r="P62" i="21" s="1"/>
  <c r="T34" i="20"/>
  <c r="T34" i="22" s="1"/>
  <c r="X32" i="20"/>
  <c r="X32" i="22" s="1"/>
  <c r="X38" i="20"/>
  <c r="X38" i="22" s="1"/>
  <c r="X97" i="20"/>
  <c r="T97" i="21" s="1"/>
  <c r="T26" i="20"/>
  <c r="T26" i="22" s="1"/>
  <c r="X42" i="20"/>
  <c r="X42" i="22" s="1"/>
  <c r="T53" i="20"/>
  <c r="P53" i="21" s="1"/>
  <c r="X86" i="20"/>
  <c r="T86" i="21" s="1"/>
  <c r="X58" i="20"/>
  <c r="T58" i="21" s="1"/>
  <c r="X83" i="20"/>
  <c r="T83" i="21" s="1"/>
  <c r="T13" i="20"/>
  <c r="P13" i="21" s="1"/>
  <c r="Y17" i="20"/>
  <c r="U17" i="21" s="1"/>
  <c r="T19" i="20"/>
  <c r="T19" i="22" s="1"/>
  <c r="T25" i="20"/>
  <c r="P25" i="21" s="1"/>
  <c r="X26" i="20"/>
  <c r="X26" i="22" s="1"/>
  <c r="T42" i="20"/>
  <c r="T42" i="22" s="1"/>
  <c r="T49" i="20"/>
  <c r="T49" i="22" s="1"/>
  <c r="X17" i="20"/>
  <c r="X17" i="22" s="1"/>
  <c r="T28" i="20"/>
  <c r="T28" i="22" s="1"/>
  <c r="X37" i="20"/>
  <c r="T37" i="21" s="1"/>
  <c r="T8" i="20"/>
  <c r="P8" i="21" s="1"/>
  <c r="X53" i="20"/>
  <c r="X53" i="22" s="1"/>
  <c r="X60" i="20"/>
  <c r="X60" i="22" s="1"/>
  <c r="T21" i="20"/>
  <c r="T21" i="22" s="1"/>
  <c r="T54" i="20"/>
  <c r="T54" i="22" s="1"/>
  <c r="T20" i="20"/>
  <c r="P20" i="21" s="1"/>
  <c r="X21" i="20"/>
  <c r="X21" i="22" s="1"/>
  <c r="X54" i="20"/>
  <c r="X54" i="22" s="1"/>
  <c r="T86" i="20"/>
  <c r="T86" i="22" s="1"/>
  <c r="X35" i="20"/>
  <c r="X35" i="22" s="1"/>
  <c r="X12" i="20"/>
  <c r="X12" i="22" s="1"/>
  <c r="T60" i="20"/>
  <c r="T60" i="22" s="1"/>
  <c r="T23" i="20"/>
  <c r="T23" i="22" s="1"/>
  <c r="T17" i="20"/>
  <c r="P17" i="21" s="1"/>
  <c r="X75" i="20"/>
  <c r="T75" i="21" s="1"/>
  <c r="T80" i="20"/>
  <c r="T80" i="22" s="1"/>
  <c r="T15" i="20"/>
  <c r="T15" i="22" s="1"/>
  <c r="T67" i="20"/>
  <c r="T67" i="22" s="1"/>
  <c r="T18" i="20"/>
  <c r="P18" i="21" s="1"/>
  <c r="X34" i="20"/>
  <c r="T34" i="21" s="1"/>
  <c r="X23" i="20"/>
  <c r="T23" i="21" s="1"/>
  <c r="T32" i="20"/>
  <c r="T32" i="22" s="1"/>
  <c r="X80" i="20"/>
  <c r="T80" i="21" s="1"/>
  <c r="T11" i="20"/>
  <c r="T11" i="22" s="1"/>
  <c r="X56" i="20"/>
  <c r="X56" i="22" s="1"/>
  <c r="X49" i="20"/>
  <c r="X49" i="22" s="1"/>
  <c r="X72" i="20"/>
  <c r="X72" i="22" s="1"/>
  <c r="X46" i="20"/>
  <c r="X46" i="22" s="1"/>
  <c r="T44" i="20"/>
  <c r="P44" i="21" s="1"/>
  <c r="T37" i="20"/>
  <c r="T37" i="22" s="1"/>
  <c r="T72" i="20"/>
  <c r="T72" i="22" s="1"/>
  <c r="T75" i="20"/>
  <c r="T75" i="22" s="1"/>
  <c r="U69" i="19"/>
  <c r="U69" i="20" s="1"/>
  <c r="U69" i="22" s="1"/>
  <c r="V69" i="19"/>
  <c r="V69" i="20" s="1"/>
  <c r="V69" i="22" s="1"/>
  <c r="W69" i="19"/>
  <c r="W69" i="20" s="1"/>
  <c r="W69" i="22" s="1"/>
  <c r="X69" i="19"/>
  <c r="X69" i="20" s="1"/>
  <c r="X69" i="22" s="1"/>
  <c r="Y69" i="19"/>
  <c r="Y69" i="20" s="1"/>
  <c r="S69" i="19"/>
  <c r="T69" i="19"/>
  <c r="T69" i="20" s="1"/>
  <c r="T69" i="22" s="1"/>
  <c r="V81" i="19"/>
  <c r="V81" i="20" s="1"/>
  <c r="V81" i="22" s="1"/>
  <c r="S81" i="19"/>
  <c r="T81" i="19"/>
  <c r="T81" i="20" s="1"/>
  <c r="T81" i="22" s="1"/>
  <c r="U81" i="19"/>
  <c r="U81" i="20" s="1"/>
  <c r="U81" i="22" s="1"/>
  <c r="Y81" i="19"/>
  <c r="Y81" i="20" s="1"/>
  <c r="U81" i="21" s="1"/>
  <c r="W81" i="19"/>
  <c r="W81" i="20" s="1"/>
  <c r="W81" i="22" s="1"/>
  <c r="X81" i="19"/>
  <c r="X81" i="20" s="1"/>
  <c r="T81" i="21" s="1"/>
  <c r="S24" i="19"/>
  <c r="T24" i="19"/>
  <c r="T24" i="20" s="1"/>
  <c r="U24" i="19"/>
  <c r="U24" i="20" s="1"/>
  <c r="V24" i="19"/>
  <c r="V24" i="20" s="1"/>
  <c r="X24" i="19"/>
  <c r="X24" i="20" s="1"/>
  <c r="Y24" i="19"/>
  <c r="Y24" i="20" s="1"/>
  <c r="W24" i="19"/>
  <c r="W24" i="20" s="1"/>
  <c r="S31" i="19"/>
  <c r="T31" i="19"/>
  <c r="T31" i="20" s="1"/>
  <c r="W31" i="19"/>
  <c r="W31" i="20" s="1"/>
  <c r="U31" i="19"/>
  <c r="U31" i="20" s="1"/>
  <c r="V31" i="19"/>
  <c r="V31" i="20" s="1"/>
  <c r="Y31" i="19"/>
  <c r="Y31" i="20" s="1"/>
  <c r="X31" i="19"/>
  <c r="X31" i="20" s="1"/>
  <c r="V43" i="19"/>
  <c r="V43" i="20" s="1"/>
  <c r="X43" i="19"/>
  <c r="X43" i="20" s="1"/>
  <c r="W43" i="19"/>
  <c r="W43" i="20" s="1"/>
  <c r="Y43" i="19"/>
  <c r="Y43" i="20" s="1"/>
  <c r="S43" i="19"/>
  <c r="T43" i="19"/>
  <c r="T43" i="20" s="1"/>
  <c r="U43" i="19"/>
  <c r="U43" i="20" s="1"/>
  <c r="U89" i="19"/>
  <c r="U89" i="20" s="1"/>
  <c r="U89" i="22" s="1"/>
  <c r="V89" i="19"/>
  <c r="V89" i="20" s="1"/>
  <c r="V89" i="22" s="1"/>
  <c r="W89" i="19"/>
  <c r="W89" i="20" s="1"/>
  <c r="S89" i="21" s="1"/>
  <c r="Y89" i="19"/>
  <c r="Y89" i="20" s="1"/>
  <c r="U89" i="21" s="1"/>
  <c r="S89" i="19"/>
  <c r="T89" i="19"/>
  <c r="T89" i="20" s="1"/>
  <c r="T89" i="22" s="1"/>
  <c r="X89" i="19"/>
  <c r="X89" i="20" s="1"/>
  <c r="T89" i="21" s="1"/>
  <c r="S39" i="19"/>
  <c r="U39" i="19"/>
  <c r="U39" i="20" s="1"/>
  <c r="V39" i="19"/>
  <c r="V39" i="20" s="1"/>
  <c r="W39" i="19"/>
  <c r="W39" i="20" s="1"/>
  <c r="X39" i="19"/>
  <c r="X39" i="20" s="1"/>
  <c r="Y39" i="19"/>
  <c r="Y39" i="20" s="1"/>
  <c r="T39" i="19"/>
  <c r="T39" i="20" s="1"/>
  <c r="S57" i="19"/>
  <c r="U57" i="19"/>
  <c r="U57" i="20" s="1"/>
  <c r="X57" i="19"/>
  <c r="X57" i="20" s="1"/>
  <c r="V57" i="19"/>
  <c r="V57" i="20" s="1"/>
  <c r="T57" i="19"/>
  <c r="T57" i="20" s="1"/>
  <c r="W57" i="19"/>
  <c r="W57" i="20" s="1"/>
  <c r="Y57" i="19"/>
  <c r="Y57" i="20" s="1"/>
  <c r="V33" i="19"/>
  <c r="V33" i="20" s="1"/>
  <c r="X33" i="19"/>
  <c r="X33" i="20" s="1"/>
  <c r="X33" i="22" s="1"/>
  <c r="W33" i="19"/>
  <c r="W33" i="20" s="1"/>
  <c r="W33" i="22" s="1"/>
  <c r="Y33" i="19"/>
  <c r="Y33" i="20" s="1"/>
  <c r="T33" i="19"/>
  <c r="T33" i="20" s="1"/>
  <c r="S33" i="19"/>
  <c r="U33" i="19"/>
  <c r="U33" i="20" s="1"/>
  <c r="U33" i="22" s="1"/>
  <c r="V73" i="19"/>
  <c r="V73" i="20" s="1"/>
  <c r="V73" i="22" s="1"/>
  <c r="W73" i="19"/>
  <c r="W73" i="20" s="1"/>
  <c r="W73" i="22" s="1"/>
  <c r="X73" i="19"/>
  <c r="X73" i="20" s="1"/>
  <c r="X73" i="22" s="1"/>
  <c r="Y73" i="19"/>
  <c r="Y73" i="20" s="1"/>
  <c r="U73" i="21" s="1"/>
  <c r="S73" i="19"/>
  <c r="T73" i="19"/>
  <c r="T73" i="20" s="1"/>
  <c r="T73" i="22" s="1"/>
  <c r="U73" i="19"/>
  <c r="U73" i="20" s="1"/>
  <c r="U73" i="22" s="1"/>
  <c r="T85" i="19"/>
  <c r="T85" i="20" s="1"/>
  <c r="T85" i="22" s="1"/>
  <c r="W85" i="19"/>
  <c r="W85" i="20" s="1"/>
  <c r="S85" i="21" s="1"/>
  <c r="S85" i="19"/>
  <c r="U85" i="19"/>
  <c r="U85" i="20" s="1"/>
  <c r="U85" i="22" s="1"/>
  <c r="V85" i="19"/>
  <c r="V85" i="20" s="1"/>
  <c r="V85" i="22" s="1"/>
  <c r="X85" i="19"/>
  <c r="X85" i="20" s="1"/>
  <c r="T85" i="21" s="1"/>
  <c r="Y85" i="19"/>
  <c r="Y85" i="20" s="1"/>
  <c r="U85" i="21" s="1"/>
  <c r="T55" i="19"/>
  <c r="T55" i="20" s="1"/>
  <c r="S55" i="19"/>
  <c r="V55" i="19"/>
  <c r="V55" i="20" s="1"/>
  <c r="W55" i="19"/>
  <c r="W55" i="20" s="1"/>
  <c r="U55" i="19"/>
  <c r="U55" i="20" s="1"/>
  <c r="X55" i="19"/>
  <c r="X55" i="20" s="1"/>
  <c r="Y55" i="19"/>
  <c r="Y55" i="20" s="1"/>
  <c r="U94" i="19"/>
  <c r="U94" i="20" s="1"/>
  <c r="U94" i="22" s="1"/>
  <c r="V94" i="19"/>
  <c r="V94" i="20" s="1"/>
  <c r="R94" i="21" s="1"/>
  <c r="W94" i="19"/>
  <c r="W94" i="20" s="1"/>
  <c r="S94" i="21" s="1"/>
  <c r="Y94" i="19"/>
  <c r="Y94" i="20" s="1"/>
  <c r="U94" i="21" s="1"/>
  <c r="T94" i="19"/>
  <c r="T94" i="20" s="1"/>
  <c r="T94" i="22" s="1"/>
  <c r="S94" i="19"/>
  <c r="X94" i="19"/>
  <c r="X94" i="20" s="1"/>
  <c r="T94" i="21" s="1"/>
  <c r="S66" i="19"/>
  <c r="T66" i="19"/>
  <c r="T66" i="20" s="1"/>
  <c r="T66" i="22" s="1"/>
  <c r="U66" i="19"/>
  <c r="U66" i="20" s="1"/>
  <c r="U66" i="22" s="1"/>
  <c r="V66" i="19"/>
  <c r="V66" i="20" s="1"/>
  <c r="V66" i="22" s="1"/>
  <c r="Y66" i="19"/>
  <c r="Y66" i="20" s="1"/>
  <c r="Y66" i="22" s="1"/>
  <c r="X66" i="19"/>
  <c r="X66" i="20" s="1"/>
  <c r="X66" i="22" s="1"/>
  <c r="W66" i="19"/>
  <c r="W66" i="20" s="1"/>
  <c r="W66" i="22" s="1"/>
  <c r="U74" i="19"/>
  <c r="U74" i="20" s="1"/>
  <c r="U74" i="22" s="1"/>
  <c r="V74" i="19"/>
  <c r="V74" i="20" s="1"/>
  <c r="V74" i="22" s="1"/>
  <c r="W74" i="19"/>
  <c r="W74" i="20" s="1"/>
  <c r="W74" i="22" s="1"/>
  <c r="Y74" i="19"/>
  <c r="Y74" i="20" s="1"/>
  <c r="U74" i="21" s="1"/>
  <c r="X74" i="19"/>
  <c r="X74" i="20" s="1"/>
  <c r="X74" i="22" s="1"/>
  <c r="S74" i="19"/>
  <c r="T74" i="19"/>
  <c r="T74" i="20" s="1"/>
  <c r="T74" i="22" s="1"/>
  <c r="T50" i="19"/>
  <c r="T50" i="20" s="1"/>
  <c r="W50" i="19"/>
  <c r="W50" i="20" s="1"/>
  <c r="Y50" i="19"/>
  <c r="Y50" i="20" s="1"/>
  <c r="S50" i="19"/>
  <c r="U50" i="19"/>
  <c r="U50" i="20" s="1"/>
  <c r="V50" i="19"/>
  <c r="V50" i="20" s="1"/>
  <c r="X50" i="19"/>
  <c r="X50" i="20" s="1"/>
  <c r="S77" i="19"/>
  <c r="U77" i="19"/>
  <c r="U77" i="20" s="1"/>
  <c r="U77" i="22" s="1"/>
  <c r="X77" i="19"/>
  <c r="X77" i="20" s="1"/>
  <c r="X77" i="22" s="1"/>
  <c r="W77" i="19"/>
  <c r="W77" i="20" s="1"/>
  <c r="W77" i="22" s="1"/>
  <c r="T77" i="19"/>
  <c r="T77" i="20" s="1"/>
  <c r="T77" i="22" s="1"/>
  <c r="V77" i="19"/>
  <c r="V77" i="20" s="1"/>
  <c r="V77" i="22" s="1"/>
  <c r="Y77" i="19"/>
  <c r="Y77" i="20" s="1"/>
  <c r="U77" i="21" s="1"/>
  <c r="T71" i="19"/>
  <c r="T71" i="20" s="1"/>
  <c r="T71" i="22" s="1"/>
  <c r="S71" i="19"/>
  <c r="U71" i="19"/>
  <c r="U71" i="20" s="1"/>
  <c r="U71" i="22" s="1"/>
  <c r="V71" i="19"/>
  <c r="V71" i="20" s="1"/>
  <c r="V71" i="22" s="1"/>
  <c r="Y71" i="19"/>
  <c r="Y71" i="20" s="1"/>
  <c r="U71" i="21" s="1"/>
  <c r="W71" i="19"/>
  <c r="W71" i="20" s="1"/>
  <c r="W71" i="22" s="1"/>
  <c r="X71" i="19"/>
  <c r="X71" i="20" s="1"/>
  <c r="X71" i="22" s="1"/>
  <c r="T90" i="19"/>
  <c r="T90" i="20" s="1"/>
  <c r="T90" i="22" s="1"/>
  <c r="Y90" i="19"/>
  <c r="Y90" i="20" s="1"/>
  <c r="U90" i="21" s="1"/>
  <c r="W90" i="19"/>
  <c r="W90" i="20" s="1"/>
  <c r="S90" i="21" s="1"/>
  <c r="S90" i="19"/>
  <c r="X90" i="19"/>
  <c r="X90" i="20" s="1"/>
  <c r="T90" i="21" s="1"/>
  <c r="U90" i="19"/>
  <c r="U90" i="20" s="1"/>
  <c r="U90" i="22" s="1"/>
  <c r="V90" i="19"/>
  <c r="V90" i="20" s="1"/>
  <c r="V90" i="22" s="1"/>
  <c r="U7" i="19"/>
  <c r="U7" i="20" s="1"/>
  <c r="S7" i="19"/>
  <c r="T7" i="19"/>
  <c r="T7" i="20" s="1"/>
  <c r="P7" i="21" s="1"/>
  <c r="W7" i="19"/>
  <c r="W7" i="20" s="1"/>
  <c r="X7" i="19"/>
  <c r="X7" i="20" s="1"/>
  <c r="T7" i="21" s="1"/>
  <c r="Y7" i="19"/>
  <c r="Y7" i="20" s="1"/>
  <c r="V7" i="19"/>
  <c r="V7" i="20" s="1"/>
  <c r="T30" i="19"/>
  <c r="T30" i="20" s="1"/>
  <c r="Y30" i="19"/>
  <c r="Y30" i="20" s="1"/>
  <c r="S30" i="19"/>
  <c r="X30" i="19"/>
  <c r="X30" i="20" s="1"/>
  <c r="W30" i="19"/>
  <c r="W30" i="20" s="1"/>
  <c r="U30" i="19"/>
  <c r="U30" i="20" s="1"/>
  <c r="V30" i="19"/>
  <c r="V30" i="20" s="1"/>
  <c r="S87" i="19"/>
  <c r="U87" i="19"/>
  <c r="U87" i="20" s="1"/>
  <c r="U87" i="22" s="1"/>
  <c r="X87" i="19"/>
  <c r="X87" i="20" s="1"/>
  <c r="T87" i="21" s="1"/>
  <c r="Y87" i="19"/>
  <c r="Y87" i="20" s="1"/>
  <c r="U87" i="21" s="1"/>
  <c r="W87" i="19"/>
  <c r="W87" i="20" s="1"/>
  <c r="S87" i="21" s="1"/>
  <c r="T87" i="19"/>
  <c r="T87" i="20" s="1"/>
  <c r="T87" i="22" s="1"/>
  <c r="V87" i="19"/>
  <c r="V87" i="20" s="1"/>
  <c r="V87" i="22" s="1"/>
  <c r="S96" i="19"/>
  <c r="T96" i="19"/>
  <c r="T96" i="20" s="1"/>
  <c r="T96" i="22" s="1"/>
  <c r="U96" i="19"/>
  <c r="U96" i="20" s="1"/>
  <c r="U96" i="22" s="1"/>
  <c r="V96" i="19"/>
  <c r="V96" i="20" s="1"/>
  <c r="R96" i="21" s="1"/>
  <c r="Y96" i="19"/>
  <c r="Y96" i="20" s="1"/>
  <c r="U96" i="21" s="1"/>
  <c r="X96" i="19"/>
  <c r="X96" i="20" s="1"/>
  <c r="T96" i="21" s="1"/>
  <c r="W96" i="19"/>
  <c r="W96" i="20" s="1"/>
  <c r="S96" i="21" s="1"/>
  <c r="S82" i="19"/>
  <c r="U82" i="19"/>
  <c r="U82" i="20" s="1"/>
  <c r="U82" i="22" s="1"/>
  <c r="X82" i="19"/>
  <c r="X82" i="20" s="1"/>
  <c r="T82" i="21" s="1"/>
  <c r="Y82" i="19"/>
  <c r="Y82" i="20" s="1"/>
  <c r="U82" i="21" s="1"/>
  <c r="T82" i="19"/>
  <c r="T82" i="20" s="1"/>
  <c r="T82" i="22" s="1"/>
  <c r="V82" i="19"/>
  <c r="V82" i="20" s="1"/>
  <c r="V82" i="22" s="1"/>
  <c r="W82" i="19"/>
  <c r="W82" i="20" s="1"/>
  <c r="S82" i="21" s="1"/>
  <c r="V51" i="19"/>
  <c r="V51" i="20" s="1"/>
  <c r="S51" i="19"/>
  <c r="T51" i="19"/>
  <c r="T51" i="20" s="1"/>
  <c r="U51" i="19"/>
  <c r="U51" i="20" s="1"/>
  <c r="Y51" i="19"/>
  <c r="Y51" i="20" s="1"/>
  <c r="W51" i="19"/>
  <c r="W51" i="20" s="1"/>
  <c r="X51" i="19"/>
  <c r="X51" i="20" s="1"/>
  <c r="V93" i="19"/>
  <c r="V93" i="20" s="1"/>
  <c r="R93" i="21" s="1"/>
  <c r="X93" i="19"/>
  <c r="X93" i="20" s="1"/>
  <c r="T93" i="21" s="1"/>
  <c r="Y93" i="19"/>
  <c r="Y93" i="20" s="1"/>
  <c r="U93" i="21" s="1"/>
  <c r="W93" i="19"/>
  <c r="W93" i="20" s="1"/>
  <c r="S93" i="21" s="1"/>
  <c r="S93" i="19"/>
  <c r="T93" i="19"/>
  <c r="T93" i="20" s="1"/>
  <c r="T93" i="22" s="1"/>
  <c r="U93" i="19"/>
  <c r="U93" i="20" s="1"/>
  <c r="U93" i="22" s="1"/>
  <c r="U84" i="19"/>
  <c r="U84" i="20" s="1"/>
  <c r="U84" i="22" s="1"/>
  <c r="V84" i="19"/>
  <c r="V84" i="20" s="1"/>
  <c r="V84" i="22" s="1"/>
  <c r="W84" i="19"/>
  <c r="W84" i="20" s="1"/>
  <c r="S84" i="21" s="1"/>
  <c r="Y84" i="19"/>
  <c r="Y84" i="20" s="1"/>
  <c r="U84" i="21" s="1"/>
  <c r="S84" i="19"/>
  <c r="X84" i="19"/>
  <c r="X84" i="20" s="1"/>
  <c r="T84" i="21" s="1"/>
  <c r="T84" i="19"/>
  <c r="T84" i="20" s="1"/>
  <c r="T84" i="22" s="1"/>
  <c r="T101" i="19"/>
  <c r="T101" i="20" s="1"/>
  <c r="U101" i="19"/>
  <c r="U101" i="20" s="1"/>
  <c r="Q101" i="21" s="1"/>
  <c r="S101" i="19"/>
  <c r="V101" i="19"/>
  <c r="V101" i="20" s="1"/>
  <c r="R101" i="21" s="1"/>
  <c r="Y101" i="19"/>
  <c r="Y101" i="20" s="1"/>
  <c r="U101" i="21" s="1"/>
  <c r="W101" i="19"/>
  <c r="W101" i="20" s="1"/>
  <c r="S101" i="21" s="1"/>
  <c r="X101" i="19"/>
  <c r="X101" i="20" s="1"/>
  <c r="T101" i="21" s="1"/>
  <c r="S14" i="19"/>
  <c r="T14" i="19"/>
  <c r="T14" i="20" s="1"/>
  <c r="U14" i="19"/>
  <c r="U14" i="20" s="1"/>
  <c r="V14" i="19"/>
  <c r="V14" i="20" s="1"/>
  <c r="X14" i="19"/>
  <c r="X14" i="20" s="1"/>
  <c r="Y14" i="19"/>
  <c r="Y14" i="20" s="1"/>
  <c r="W14" i="19"/>
  <c r="W14" i="20" s="1"/>
  <c r="U99" i="19"/>
  <c r="U99" i="20" s="1"/>
  <c r="Q99" i="21" s="1"/>
  <c r="V99" i="19"/>
  <c r="V99" i="20" s="1"/>
  <c r="R99" i="21" s="1"/>
  <c r="W99" i="19"/>
  <c r="W99" i="20" s="1"/>
  <c r="S99" i="21" s="1"/>
  <c r="Y99" i="19"/>
  <c r="Y99" i="20" s="1"/>
  <c r="U99" i="21" s="1"/>
  <c r="X99" i="19"/>
  <c r="X99" i="20" s="1"/>
  <c r="T99" i="21" s="1"/>
  <c r="T99" i="19"/>
  <c r="T99" i="20" s="1"/>
  <c r="S99" i="19"/>
  <c r="U79" i="19"/>
  <c r="U79" i="20" s="1"/>
  <c r="U79" i="22" s="1"/>
  <c r="V79" i="19"/>
  <c r="V79" i="20" s="1"/>
  <c r="V79" i="22" s="1"/>
  <c r="W79" i="19"/>
  <c r="W79" i="20" s="1"/>
  <c r="W79" i="22" s="1"/>
  <c r="Y79" i="19"/>
  <c r="Y79" i="20" s="1"/>
  <c r="U79" i="21" s="1"/>
  <c r="T79" i="19"/>
  <c r="T79" i="20" s="1"/>
  <c r="T79" i="22" s="1"/>
  <c r="X79" i="19"/>
  <c r="X79" i="20" s="1"/>
  <c r="T79" i="21" s="1"/>
  <c r="S79" i="19"/>
  <c r="T65" i="19"/>
  <c r="T65" i="20" s="1"/>
  <c r="W65" i="19"/>
  <c r="W65" i="20" s="1"/>
  <c r="X65" i="19"/>
  <c r="X65" i="20" s="1"/>
  <c r="Y65" i="19"/>
  <c r="Y65" i="20" s="1"/>
  <c r="U65" i="19"/>
  <c r="U65" i="20" s="1"/>
  <c r="S65" i="19"/>
  <c r="V65" i="19"/>
  <c r="V65" i="20" s="1"/>
  <c r="V98" i="19"/>
  <c r="V98" i="20" s="1"/>
  <c r="R98" i="21" s="1"/>
  <c r="W98" i="19"/>
  <c r="W98" i="20" s="1"/>
  <c r="S98" i="21" s="1"/>
  <c r="X98" i="19"/>
  <c r="X98" i="20" s="1"/>
  <c r="T98" i="21" s="1"/>
  <c r="Y98" i="19"/>
  <c r="Y98" i="20" s="1"/>
  <c r="U98" i="21" s="1"/>
  <c r="U98" i="19"/>
  <c r="U98" i="20" s="1"/>
  <c r="Q98" i="21" s="1"/>
  <c r="S98" i="19"/>
  <c r="T98" i="19"/>
  <c r="T98" i="20" s="1"/>
  <c r="S76" i="19"/>
  <c r="T76" i="19"/>
  <c r="T76" i="20" s="1"/>
  <c r="T76" i="22" s="1"/>
  <c r="U76" i="19"/>
  <c r="U76" i="20" s="1"/>
  <c r="U76" i="22" s="1"/>
  <c r="V76" i="19"/>
  <c r="V76" i="20" s="1"/>
  <c r="V76" i="22" s="1"/>
  <c r="Y76" i="19"/>
  <c r="Y76" i="20" s="1"/>
  <c r="U76" i="21" s="1"/>
  <c r="W76" i="19"/>
  <c r="W76" i="20" s="1"/>
  <c r="W76" i="22" s="1"/>
  <c r="X76" i="19"/>
  <c r="X76" i="20" s="1"/>
  <c r="X76" i="22" s="1"/>
  <c r="S61" i="19"/>
  <c r="T61" i="19"/>
  <c r="T61" i="20" s="1"/>
  <c r="V61" i="19"/>
  <c r="V61" i="20" s="1"/>
  <c r="U61" i="19"/>
  <c r="U61" i="20" s="1"/>
  <c r="Y61" i="19"/>
  <c r="Y61" i="20" s="1"/>
  <c r="X61" i="19"/>
  <c r="X61" i="20" s="1"/>
  <c r="W61" i="19"/>
  <c r="W61" i="20" s="1"/>
  <c r="V68" i="19"/>
  <c r="V68" i="20" s="1"/>
  <c r="V68" i="22" s="1"/>
  <c r="W68" i="19"/>
  <c r="W68" i="20" s="1"/>
  <c r="W68" i="22" s="1"/>
  <c r="X68" i="19"/>
  <c r="X68" i="20" s="1"/>
  <c r="X68" i="22" s="1"/>
  <c r="Y68" i="19"/>
  <c r="Y68" i="20" s="1"/>
  <c r="U68" i="19"/>
  <c r="U68" i="20" s="1"/>
  <c r="U68" i="22" s="1"/>
  <c r="S68" i="19"/>
  <c r="T68" i="19"/>
  <c r="T68" i="20" s="1"/>
  <c r="T68" i="22" s="1"/>
  <c r="P18" i="20"/>
  <c r="L18" i="21" s="1"/>
  <c r="H86" i="2"/>
  <c r="R16" i="21"/>
  <c r="R18" i="21"/>
  <c r="Y42" i="20"/>
  <c r="Y42" i="22" s="1"/>
  <c r="V25" i="22"/>
  <c r="L33" i="23"/>
  <c r="H41" i="15"/>
  <c r="L51" i="23"/>
  <c r="H59" i="15"/>
  <c r="L31" i="23"/>
  <c r="H39" i="15"/>
  <c r="L35" i="23"/>
  <c r="H43" i="15"/>
  <c r="L41" i="23"/>
  <c r="H49" i="15"/>
  <c r="L88" i="23"/>
  <c r="H96" i="15"/>
  <c r="L39" i="23"/>
  <c r="H47" i="15"/>
  <c r="L55" i="23"/>
  <c r="H63" i="15"/>
  <c r="L44" i="23"/>
  <c r="H52" i="15"/>
  <c r="L53" i="23"/>
  <c r="H61" i="15"/>
  <c r="L42" i="23"/>
  <c r="H50" i="15"/>
  <c r="L43" i="23"/>
  <c r="H51" i="15"/>
  <c r="L61" i="23"/>
  <c r="H69" i="15"/>
  <c r="L59" i="23"/>
  <c r="H67" i="15"/>
  <c r="L45" i="23"/>
  <c r="H53" i="15"/>
  <c r="L49" i="23"/>
  <c r="H57" i="15"/>
  <c r="L37" i="23"/>
  <c r="H45" i="15"/>
  <c r="L14" i="23"/>
  <c r="H22" i="15"/>
  <c r="L5" i="23"/>
  <c r="H13" i="15"/>
  <c r="L15" i="23"/>
  <c r="H23" i="15"/>
  <c r="L7" i="23"/>
  <c r="H15" i="15"/>
  <c r="L22" i="23"/>
  <c r="H30" i="15"/>
  <c r="L6" i="23"/>
  <c r="H14" i="15"/>
  <c r="L13" i="23"/>
  <c r="H21" i="15"/>
  <c r="L20" i="23"/>
  <c r="H28" i="15"/>
  <c r="L25" i="23"/>
  <c r="H33" i="15"/>
  <c r="L12" i="23"/>
  <c r="H20" i="15"/>
  <c r="L17" i="23"/>
  <c r="H25" i="15"/>
  <c r="V22" i="22"/>
  <c r="R15" i="21"/>
  <c r="L9" i="23"/>
  <c r="H17" i="15"/>
  <c r="L16" i="23"/>
  <c r="H24" i="15"/>
  <c r="L19" i="23"/>
  <c r="H27" i="15"/>
  <c r="I5" i="23"/>
  <c r="H13" i="12"/>
  <c r="I6" i="23"/>
  <c r="H14" i="12"/>
  <c r="I24" i="23"/>
  <c r="H32" i="12"/>
  <c r="I4" i="23"/>
  <c r="H12" i="12"/>
  <c r="I18" i="23"/>
  <c r="H26" i="12"/>
  <c r="I10" i="23"/>
  <c r="H18" i="12"/>
  <c r="I17" i="23"/>
  <c r="H25" i="12"/>
  <c r="I20" i="23"/>
  <c r="H28" i="12"/>
  <c r="I11" i="23"/>
  <c r="H19" i="12"/>
  <c r="I14" i="23"/>
  <c r="H22" i="12"/>
  <c r="I13" i="23"/>
  <c r="H21" i="12"/>
  <c r="I8" i="23"/>
  <c r="H16" i="12"/>
  <c r="I22" i="23"/>
  <c r="H30" i="12"/>
  <c r="I12" i="23"/>
  <c r="H20" i="12"/>
  <c r="I7" i="23"/>
  <c r="H15" i="12"/>
  <c r="D78" i="15"/>
  <c r="K78" i="15" s="1"/>
  <c r="D94" i="15"/>
  <c r="K94" i="15" s="1"/>
  <c r="D66" i="15"/>
  <c r="K66" i="15" s="1"/>
  <c r="D89" i="15"/>
  <c r="K89" i="15" s="1"/>
  <c r="D38" i="15"/>
  <c r="K38" i="15" s="1"/>
  <c r="D48" i="15"/>
  <c r="K48" i="15" s="1"/>
  <c r="D81" i="15"/>
  <c r="K81" i="15" s="1"/>
  <c r="D62" i="15"/>
  <c r="K62" i="15" s="1"/>
  <c r="D82" i="15"/>
  <c r="K82" i="15" s="1"/>
  <c r="D99" i="15"/>
  <c r="H99" i="15" s="1"/>
  <c r="D73" i="15"/>
  <c r="K73" i="15" s="1"/>
  <c r="D95" i="15"/>
  <c r="K95" i="15" s="1"/>
  <c r="D60" i="15"/>
  <c r="K60" i="15" s="1"/>
  <c r="D87" i="15"/>
  <c r="K87" i="15" s="1"/>
  <c r="D29" i="15"/>
  <c r="K29" i="15" s="1"/>
  <c r="D70" i="15"/>
  <c r="K70" i="15" s="1"/>
  <c r="D86" i="15"/>
  <c r="K86" i="15" s="1"/>
  <c r="D103" i="15"/>
  <c r="H103" i="15" s="1"/>
  <c r="D35" i="15"/>
  <c r="K35" i="15" s="1"/>
  <c r="D79" i="15"/>
  <c r="K79" i="15" s="1"/>
  <c r="D101" i="15"/>
  <c r="H101" i="15" s="1"/>
  <c r="D19" i="15"/>
  <c r="K19" i="15" s="1"/>
  <c r="D71" i="15"/>
  <c r="K71" i="15" s="1"/>
  <c r="D92" i="15"/>
  <c r="K92" i="15" s="1"/>
  <c r="D44" i="15"/>
  <c r="K44" i="15" s="1"/>
  <c r="D74" i="15"/>
  <c r="K74" i="15" s="1"/>
  <c r="D90" i="15"/>
  <c r="K90" i="15" s="1"/>
  <c r="D56" i="15"/>
  <c r="K56" i="15" s="1"/>
  <c r="D84" i="15"/>
  <c r="K84" i="15" s="1"/>
  <c r="D106" i="15"/>
  <c r="H106" i="15" s="1"/>
  <c r="D36" i="15"/>
  <c r="K36" i="15" s="1"/>
  <c r="D76" i="15"/>
  <c r="K76" i="15" s="1"/>
  <c r="D98" i="15"/>
  <c r="K98" i="15" s="1"/>
  <c r="V12" i="22"/>
  <c r="D104" i="15"/>
  <c r="H104" i="15" s="1"/>
  <c r="B78" i="23"/>
  <c r="B18" i="23"/>
  <c r="H26" i="2"/>
  <c r="B22" i="23"/>
  <c r="H30" i="2"/>
  <c r="B20" i="23"/>
  <c r="H28" i="2"/>
  <c r="B23" i="23"/>
  <c r="H31" i="2"/>
  <c r="B17" i="23"/>
  <c r="H25" i="2"/>
  <c r="B44" i="23"/>
  <c r="H52" i="2"/>
  <c r="B66" i="23"/>
  <c r="H74" i="2"/>
  <c r="B69" i="23"/>
  <c r="H77" i="2"/>
  <c r="B33" i="23"/>
  <c r="H41" i="2"/>
  <c r="B43" i="23"/>
  <c r="H51" i="2"/>
  <c r="B56" i="23"/>
  <c r="H64" i="2"/>
  <c r="B74" i="23"/>
  <c r="H82" i="2"/>
  <c r="B37" i="23"/>
  <c r="H45" i="2"/>
  <c r="B48" i="23"/>
  <c r="H56" i="2"/>
  <c r="B77" i="23"/>
  <c r="H85" i="2"/>
  <c r="B65" i="23"/>
  <c r="H73" i="2"/>
  <c r="B60" i="23"/>
  <c r="H68" i="2"/>
  <c r="B31" i="23"/>
  <c r="H39" i="2"/>
  <c r="H94" i="2"/>
  <c r="B70" i="23"/>
  <c r="H78" i="2"/>
  <c r="B47" i="23"/>
  <c r="H55" i="2"/>
  <c r="B64" i="23"/>
  <c r="H72" i="2"/>
  <c r="H95" i="2"/>
  <c r="B15" i="23"/>
  <c r="H23" i="2"/>
  <c r="B21" i="23"/>
  <c r="H29" i="2"/>
  <c r="B12" i="23"/>
  <c r="H20" i="2"/>
  <c r="B19" i="23"/>
  <c r="H27" i="2"/>
  <c r="B9" i="23"/>
  <c r="H17" i="2"/>
  <c r="B83" i="23"/>
  <c r="H91" i="2"/>
  <c r="H93" i="2"/>
  <c r="B30" i="23"/>
  <c r="H38" i="2"/>
  <c r="B73" i="23"/>
  <c r="H81" i="2"/>
  <c r="B35" i="23"/>
  <c r="H43" i="2"/>
  <c r="H97" i="2"/>
  <c r="B49" i="23"/>
  <c r="H57" i="2"/>
  <c r="B71" i="23"/>
  <c r="H79" i="2"/>
  <c r="B26" i="23"/>
  <c r="H34" i="2"/>
  <c r="B46" i="23"/>
  <c r="H54" i="2"/>
  <c r="B81" i="23"/>
  <c r="H89" i="2"/>
  <c r="B52" i="23"/>
  <c r="H60" i="2"/>
  <c r="B50" i="23"/>
  <c r="H58" i="2"/>
  <c r="B59" i="23"/>
  <c r="H67" i="2"/>
  <c r="B91" i="23"/>
  <c r="H99" i="2"/>
  <c r="B84" i="23"/>
  <c r="H92" i="2"/>
  <c r="B63" i="23"/>
  <c r="H71" i="2"/>
  <c r="B5" i="23"/>
  <c r="H13" i="2"/>
  <c r="B11" i="23"/>
  <c r="H19" i="2"/>
  <c r="B13" i="23"/>
  <c r="H21" i="2"/>
  <c r="B6" i="23"/>
  <c r="H14" i="2"/>
  <c r="B14" i="23"/>
  <c r="H22" i="2"/>
  <c r="B16" i="23"/>
  <c r="H24" i="2"/>
  <c r="B40" i="23"/>
  <c r="H48" i="2"/>
  <c r="B67" i="23"/>
  <c r="H75" i="2"/>
  <c r="B61" i="23"/>
  <c r="H69" i="2"/>
  <c r="H100" i="2"/>
  <c r="B45" i="23"/>
  <c r="H53" i="2"/>
  <c r="B41" i="23"/>
  <c r="H49" i="2"/>
  <c r="B42" i="23"/>
  <c r="H50" i="2"/>
  <c r="B27" i="23"/>
  <c r="H35" i="2"/>
  <c r="B80" i="23"/>
  <c r="H88" i="2"/>
  <c r="B58" i="23"/>
  <c r="H66" i="2"/>
  <c r="B57" i="23"/>
  <c r="H65" i="2"/>
  <c r="B25" i="23"/>
  <c r="H33" i="2"/>
  <c r="H101" i="2"/>
  <c r="B55" i="23"/>
  <c r="H63" i="2"/>
  <c r="B76" i="23"/>
  <c r="H84" i="2"/>
  <c r="B28" i="23"/>
  <c r="H36" i="2"/>
  <c r="B4" i="23"/>
  <c r="H12" i="2"/>
  <c r="B7" i="23"/>
  <c r="H15" i="2"/>
  <c r="B24" i="23"/>
  <c r="H32" i="2"/>
  <c r="H10" i="2"/>
  <c r="B10" i="23"/>
  <c r="H18" i="2"/>
  <c r="B8" i="23"/>
  <c r="H16" i="2"/>
  <c r="H98" i="2"/>
  <c r="B36" i="23"/>
  <c r="H44" i="2"/>
  <c r="B54" i="23"/>
  <c r="H62" i="2"/>
  <c r="B68" i="23"/>
  <c r="H76" i="2"/>
  <c r="B38" i="23"/>
  <c r="H46" i="2"/>
  <c r="B75" i="23"/>
  <c r="H83" i="2"/>
  <c r="B72" i="23"/>
  <c r="H80" i="2"/>
  <c r="B29" i="23"/>
  <c r="H37" i="2"/>
  <c r="H96" i="2"/>
  <c r="B82" i="23"/>
  <c r="H90" i="2"/>
  <c r="B39" i="23"/>
  <c r="H47" i="2"/>
  <c r="B79" i="23"/>
  <c r="H87" i="2"/>
  <c r="B62" i="23"/>
  <c r="H70" i="2"/>
  <c r="B32" i="23"/>
  <c r="H40" i="2"/>
  <c r="B34" i="23"/>
  <c r="H42" i="2"/>
  <c r="B3" i="23"/>
  <c r="H11" i="2"/>
  <c r="B51" i="23"/>
  <c r="H59" i="2"/>
  <c r="B53" i="23"/>
  <c r="H61" i="2"/>
  <c r="Y36" i="20"/>
  <c r="U36" i="21" s="1"/>
  <c r="Y23" i="20"/>
  <c r="Y23" i="22" s="1"/>
  <c r="Y8" i="20"/>
  <c r="Y8" i="22" s="1"/>
  <c r="Y67" i="20"/>
  <c r="Y67" i="22" s="1"/>
  <c r="Y78" i="20"/>
  <c r="U78" i="21" s="1"/>
  <c r="Y75" i="20"/>
  <c r="U75" i="21" s="1"/>
  <c r="Y56" i="20"/>
  <c r="U56" i="21" s="1"/>
  <c r="Y100" i="20"/>
  <c r="U100" i="21" s="1"/>
  <c r="Y27" i="20"/>
  <c r="Y27" i="22" s="1"/>
  <c r="Y19" i="20"/>
  <c r="U19" i="21" s="1"/>
  <c r="Y53" i="20"/>
  <c r="Y53" i="22" s="1"/>
  <c r="Y80" i="20"/>
  <c r="U80" i="21" s="1"/>
  <c r="Y37" i="20"/>
  <c r="U37" i="21" s="1"/>
  <c r="Y44" i="20"/>
  <c r="U44" i="21" s="1"/>
  <c r="Y12" i="20"/>
  <c r="Y12" i="22" s="1"/>
  <c r="Y29" i="20"/>
  <c r="Y29" i="22" s="1"/>
  <c r="Y70" i="20"/>
  <c r="U70" i="21" s="1"/>
  <c r="Y32" i="20"/>
  <c r="Y32" i="22" s="1"/>
  <c r="E8" i="20"/>
  <c r="E8" i="22" s="1"/>
  <c r="E9" i="20"/>
  <c r="E9" i="22" s="1"/>
  <c r="E6" i="20"/>
  <c r="E6" i="22" s="1"/>
  <c r="E7" i="20"/>
  <c r="B7" i="21" s="1"/>
  <c r="U9" i="20"/>
  <c r="Q9" i="21" s="1"/>
  <c r="S40" i="21"/>
  <c r="Y16" i="20"/>
  <c r="U16" i="21" s="1"/>
  <c r="Y25" i="20"/>
  <c r="U25" i="21" s="1"/>
  <c r="J17" i="20"/>
  <c r="J17" i="22" s="1"/>
  <c r="Y26" i="20"/>
  <c r="U26" i="21" s="1"/>
  <c r="Y18" i="20"/>
  <c r="U18" i="21" s="1"/>
  <c r="R28" i="21"/>
  <c r="S17" i="21"/>
  <c r="W16" i="22"/>
  <c r="S22" i="21"/>
  <c r="S28" i="21"/>
  <c r="R26" i="21"/>
  <c r="R20" i="21"/>
  <c r="S26" i="21"/>
  <c r="W26" i="22"/>
  <c r="L4" i="21"/>
  <c r="L5" i="21" s="1"/>
  <c r="U25" i="20"/>
  <c r="U25" i="22" s="1"/>
  <c r="D94" i="17"/>
  <c r="D62" i="17"/>
  <c r="D21" i="17"/>
  <c r="D61" i="17"/>
  <c r="F61" i="17" s="1"/>
  <c r="D11" i="17"/>
  <c r="D15" i="17"/>
  <c r="U95" i="20"/>
  <c r="U95" i="22" s="1"/>
  <c r="J101" i="20"/>
  <c r="G101" i="21" s="1"/>
  <c r="D88" i="17"/>
  <c r="D40" i="17"/>
  <c r="S20" i="21"/>
  <c r="E26" i="20"/>
  <c r="E26" i="22" s="1"/>
  <c r="E17" i="20"/>
  <c r="B17" i="21" s="1"/>
  <c r="E20" i="20"/>
  <c r="E20" i="22" s="1"/>
  <c r="E19" i="20"/>
  <c r="B19" i="21" s="1"/>
  <c r="E47" i="20"/>
  <c r="B47" i="21" s="1"/>
  <c r="E43" i="20"/>
  <c r="B43" i="21" s="1"/>
  <c r="E69" i="20"/>
  <c r="E69" i="22" s="1"/>
  <c r="E79" i="20"/>
  <c r="E79" i="22" s="1"/>
  <c r="E46" i="20"/>
  <c r="B46" i="21" s="1"/>
  <c r="E48" i="20"/>
  <c r="E48" i="22" s="1"/>
  <c r="E59" i="20"/>
  <c r="E59" i="22" s="1"/>
  <c r="E44" i="20"/>
  <c r="E44" i="22" s="1"/>
  <c r="E77" i="20"/>
  <c r="E77" i="22" s="1"/>
  <c r="E45" i="20"/>
  <c r="E45" i="22" s="1"/>
  <c r="E40" i="20"/>
  <c r="B40" i="21" s="1"/>
  <c r="E56" i="20"/>
  <c r="E56" i="22" s="1"/>
  <c r="E87" i="20"/>
  <c r="B87" i="21" s="1"/>
  <c r="E101" i="20"/>
  <c r="E101" i="22" s="1"/>
  <c r="V6" i="22"/>
  <c r="E25" i="20"/>
  <c r="E25" i="22" s="1"/>
  <c r="E70" i="20"/>
  <c r="B70" i="21" s="1"/>
  <c r="E64" i="20"/>
  <c r="E64" i="22" s="1"/>
  <c r="E76" i="20"/>
  <c r="B76" i="21" s="1"/>
  <c r="E32" i="20"/>
  <c r="B32" i="21" s="1"/>
  <c r="E91" i="20"/>
  <c r="E91" i="22" s="1"/>
  <c r="E85" i="20"/>
  <c r="E85" i="22" s="1"/>
  <c r="E42" i="20"/>
  <c r="B42" i="21" s="1"/>
  <c r="E82" i="20"/>
  <c r="E82" i="22" s="1"/>
  <c r="E65" i="20"/>
  <c r="E65" i="22" s="1"/>
  <c r="E35" i="20"/>
  <c r="E35" i="22" s="1"/>
  <c r="E50" i="20"/>
  <c r="B50" i="21" s="1"/>
  <c r="E16" i="20"/>
  <c r="B16" i="21" s="1"/>
  <c r="E94" i="20"/>
  <c r="E94" i="22" s="1"/>
  <c r="E72" i="20"/>
  <c r="E72" i="22" s="1"/>
  <c r="E52" i="20"/>
  <c r="B52" i="21" s="1"/>
  <c r="E71" i="20"/>
  <c r="E71" i="22" s="1"/>
  <c r="E74" i="20"/>
  <c r="E74" i="22" s="1"/>
  <c r="E29" i="20"/>
  <c r="E29" i="22" s="1"/>
  <c r="E49" i="20"/>
  <c r="B49" i="21" s="1"/>
  <c r="E84" i="20"/>
  <c r="E84" i="22" s="1"/>
  <c r="E55" i="20"/>
  <c r="B55" i="21" s="1"/>
  <c r="E53" i="20"/>
  <c r="E53" i="22" s="1"/>
  <c r="E62" i="20"/>
  <c r="E62" i="22" s="1"/>
  <c r="E37" i="20"/>
  <c r="B37" i="21" s="1"/>
  <c r="E67" i="20"/>
  <c r="E67" i="22" s="1"/>
  <c r="E14" i="20"/>
  <c r="B14" i="21" s="1"/>
  <c r="J84" i="20"/>
  <c r="G84" i="21" s="1"/>
  <c r="J55" i="20"/>
  <c r="G55" i="21" s="1"/>
  <c r="E22" i="20"/>
  <c r="E22" i="22" s="1"/>
  <c r="E13" i="20"/>
  <c r="B13" i="21" s="1"/>
  <c r="E12" i="20"/>
  <c r="E12" i="22" s="1"/>
  <c r="E11" i="20"/>
  <c r="B11" i="21" s="1"/>
  <c r="E86" i="20"/>
  <c r="E86" i="22" s="1"/>
  <c r="E93" i="20"/>
  <c r="B93" i="21" s="1"/>
  <c r="E98" i="20"/>
  <c r="E98" i="22" s="1"/>
  <c r="E97" i="20"/>
  <c r="E97" i="22" s="1"/>
  <c r="E41" i="20"/>
  <c r="E41" i="22" s="1"/>
  <c r="E38" i="20"/>
  <c r="B38" i="21" s="1"/>
  <c r="E78" i="20"/>
  <c r="B78" i="21" s="1"/>
  <c r="E92" i="20"/>
  <c r="B92" i="21" s="1"/>
  <c r="E75" i="20"/>
  <c r="E75" i="22" s="1"/>
  <c r="E54" i="20"/>
  <c r="E54" i="22" s="1"/>
  <c r="E81" i="20"/>
  <c r="E81" i="22" s="1"/>
  <c r="E21" i="20"/>
  <c r="B21" i="21" s="1"/>
  <c r="E23" i="20"/>
  <c r="E23" i="22" s="1"/>
  <c r="E31" i="20"/>
  <c r="E31" i="22" s="1"/>
  <c r="E18" i="20"/>
  <c r="E18" i="22" s="1"/>
  <c r="E10" i="20"/>
  <c r="E10" i="22" s="1"/>
  <c r="E24" i="20"/>
  <c r="E24" i="22" s="1"/>
  <c r="E27" i="20"/>
  <c r="E27" i="22" s="1"/>
  <c r="E15" i="20"/>
  <c r="E15" i="22" s="1"/>
  <c r="E88" i="20"/>
  <c r="E88" i="22" s="1"/>
  <c r="E39" i="20"/>
  <c r="E39" i="22" s="1"/>
  <c r="E33" i="20"/>
  <c r="E33" i="22" s="1"/>
  <c r="E57" i="20"/>
  <c r="E57" i="22" s="1"/>
  <c r="E36" i="20"/>
  <c r="E36" i="22" s="1"/>
  <c r="E95" i="20"/>
  <c r="B95" i="21" s="1"/>
  <c r="E30" i="20"/>
  <c r="E30" i="22" s="1"/>
  <c r="E51" i="20"/>
  <c r="E51" i="22" s="1"/>
  <c r="E83" i="20"/>
  <c r="E83" i="22" s="1"/>
  <c r="E80" i="20"/>
  <c r="E80" i="22" s="1"/>
  <c r="E61" i="20"/>
  <c r="E61" i="22" s="1"/>
  <c r="E68" i="20"/>
  <c r="E68" i="22" s="1"/>
  <c r="E60" i="20"/>
  <c r="E60" i="22" s="1"/>
  <c r="E63" i="20"/>
  <c r="E63" i="22" s="1"/>
  <c r="E100" i="20"/>
  <c r="E100" i="22" s="1"/>
  <c r="E34" i="20"/>
  <c r="B34" i="21" s="1"/>
  <c r="E28" i="20"/>
  <c r="E28" i="22" s="1"/>
  <c r="E89" i="20"/>
  <c r="B89" i="21" s="1"/>
  <c r="E96" i="20"/>
  <c r="B96" i="21" s="1"/>
  <c r="E73" i="20"/>
  <c r="E73" i="22" s="1"/>
  <c r="E58" i="20"/>
  <c r="E58" i="22" s="1"/>
  <c r="E66" i="20"/>
  <c r="B66" i="21" s="1"/>
  <c r="E90" i="20"/>
  <c r="E90" i="22" s="1"/>
  <c r="E99" i="20"/>
  <c r="E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Y38" i="20"/>
  <c r="U38" i="21" s="1"/>
  <c r="Y62" i="20"/>
  <c r="Y62" i="22" s="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E35" i="28"/>
  <c r="C30" i="19" s="1"/>
  <c r="E34" i="28"/>
  <c r="C29" i="19" s="1"/>
  <c r="E33" i="28"/>
  <c r="C28" i="19" s="1"/>
  <c r="D12" i="15"/>
  <c r="K12" i="15" s="1"/>
  <c r="D93" i="17"/>
  <c r="D14" i="17"/>
  <c r="D25" i="17"/>
  <c r="D58" i="17"/>
  <c r="D79" i="17"/>
  <c r="D84" i="17"/>
  <c r="D103" i="17"/>
  <c r="D106" i="17"/>
  <c r="E5" i="17"/>
  <c r="D52" i="17"/>
  <c r="D32" i="17"/>
  <c r="J30" i="20"/>
  <c r="J30" i="22" s="1"/>
  <c r="J24" i="20"/>
  <c r="J24" i="22" s="1"/>
  <c r="J67" i="20"/>
  <c r="J67" i="22" s="1"/>
  <c r="J81" i="20"/>
  <c r="J81" i="22" s="1"/>
  <c r="J100" i="20"/>
  <c r="J100" i="22" s="1"/>
  <c r="J14" i="20"/>
  <c r="G14" i="21" s="1"/>
  <c r="J96" i="20"/>
  <c r="J96" i="22" s="1"/>
  <c r="J28" i="20"/>
  <c r="G28" i="21" s="1"/>
  <c r="J72" i="20"/>
  <c r="G72" i="21" s="1"/>
  <c r="J44" i="20"/>
  <c r="J44" i="22" s="1"/>
  <c r="J71" i="20"/>
  <c r="J71" i="22" s="1"/>
  <c r="U75" i="20"/>
  <c r="U75" i="22" s="1"/>
  <c r="U23" i="20"/>
  <c r="Q23" i="21" s="1"/>
  <c r="U70" i="20"/>
  <c r="U70" i="22" s="1"/>
  <c r="U78" i="20"/>
  <c r="U78" i="22" s="1"/>
  <c r="U18" i="20"/>
  <c r="Q18" i="21" s="1"/>
  <c r="U16" i="20"/>
  <c r="Y13" i="20"/>
  <c r="Y21" i="20"/>
  <c r="Y15" i="20"/>
  <c r="Y47" i="20"/>
  <c r="U47" i="21" s="1"/>
  <c r="U56" i="20"/>
  <c r="Q56" i="21" s="1"/>
  <c r="U47" i="20"/>
  <c r="U47" i="22" s="1"/>
  <c r="Y52" i="20"/>
  <c r="U52" i="21" s="1"/>
  <c r="Y45" i="20"/>
  <c r="U45" i="21" s="1"/>
  <c r="Y35" i="20"/>
  <c r="U35" i="21" s="1"/>
  <c r="Y92" i="20"/>
  <c r="U92" i="21" s="1"/>
  <c r="Y72" i="20"/>
  <c r="U72" i="21" s="1"/>
  <c r="U59" i="20"/>
  <c r="U59" i="22" s="1"/>
  <c r="U67" i="20"/>
  <c r="U67" i="22" s="1"/>
  <c r="U100" i="20"/>
  <c r="Q100" i="21" s="1"/>
  <c r="U12" i="20"/>
  <c r="Q12" i="21" s="1"/>
  <c r="U11" i="20"/>
  <c r="U11" i="22" s="1"/>
  <c r="U34" i="20"/>
  <c r="U34" i="22" s="1"/>
  <c r="U86" i="20"/>
  <c r="U86" i="22" s="1"/>
  <c r="U20" i="20"/>
  <c r="U20" i="22" s="1"/>
  <c r="Y63" i="20"/>
  <c r="U63" i="21" s="1"/>
  <c r="Y22" i="20"/>
  <c r="Y22" i="22" s="1"/>
  <c r="Y64" i="20"/>
  <c r="Y64" i="22" s="1"/>
  <c r="J79" i="20"/>
  <c r="G79" i="21" s="1"/>
  <c r="J42" i="20"/>
  <c r="J42" i="22" s="1"/>
  <c r="J20" i="20"/>
  <c r="G20" i="21" s="1"/>
  <c r="Y60" i="20"/>
  <c r="Y60" i="22" s="1"/>
  <c r="U62" i="20"/>
  <c r="U62" i="22" s="1"/>
  <c r="U54" i="20"/>
  <c r="U54" i="22" s="1"/>
  <c r="Y83" i="20"/>
  <c r="U83" i="21" s="1"/>
  <c r="Y40" i="20"/>
  <c r="U40" i="21" s="1"/>
  <c r="Y95" i="20"/>
  <c r="U95" i="21" s="1"/>
  <c r="U37" i="20"/>
  <c r="Q37" i="21" s="1"/>
  <c r="U17" i="20"/>
  <c r="U26" i="20"/>
  <c r="Y34" i="20"/>
  <c r="Y34" i="22" s="1"/>
  <c r="Y86" i="20"/>
  <c r="U86" i="21" s="1"/>
  <c r="U38" i="20"/>
  <c r="Q38" i="21" s="1"/>
  <c r="Y88" i="20"/>
  <c r="U88" i="21" s="1"/>
  <c r="Y41" i="20"/>
  <c r="Y41" i="22" s="1"/>
  <c r="F31" i="19"/>
  <c r="F69" i="19"/>
  <c r="G47" i="19"/>
  <c r="G77" i="19"/>
  <c r="R92" i="21"/>
  <c r="V54" i="22"/>
  <c r="R52" i="21"/>
  <c r="R72" i="21"/>
  <c r="R83" i="21"/>
  <c r="W35" i="22"/>
  <c r="S35" i="21"/>
  <c r="V62" i="22"/>
  <c r="S72" i="21"/>
  <c r="R40" i="21"/>
  <c r="V45" i="22"/>
  <c r="S54" i="21"/>
  <c r="S47" i="21"/>
  <c r="Y54" i="20"/>
  <c r="Y54" i="22" s="1"/>
  <c r="R35" i="21"/>
  <c r="S53" i="21"/>
  <c r="R49" i="21"/>
  <c r="V32" i="22"/>
  <c r="R67" i="21"/>
  <c r="R78" i="21"/>
  <c r="V78" i="22"/>
  <c r="D55" i="15"/>
  <c r="K55" i="15" s="1"/>
  <c r="W52" i="22"/>
  <c r="R64" i="21"/>
  <c r="R86" i="21"/>
  <c r="T95" i="21"/>
  <c r="J59" i="20"/>
  <c r="J70" i="20"/>
  <c r="J93" i="20"/>
  <c r="G93" i="21" s="1"/>
  <c r="J50" i="20"/>
  <c r="J50" i="22" s="1"/>
  <c r="J97" i="20"/>
  <c r="J97" i="22" s="1"/>
  <c r="J19" i="20"/>
  <c r="J19" i="22" s="1"/>
  <c r="J9" i="20"/>
  <c r="J63" i="20"/>
  <c r="J63" i="22" s="1"/>
  <c r="J38" i="20"/>
  <c r="J88" i="20"/>
  <c r="J86" i="20"/>
  <c r="J95" i="20"/>
  <c r="J95" i="22" s="1"/>
  <c r="J25" i="20"/>
  <c r="G25" i="21" s="1"/>
  <c r="J13" i="20"/>
  <c r="G13" i="21" s="1"/>
  <c r="J82" i="20"/>
  <c r="J82" i="22" s="1"/>
  <c r="J29" i="20"/>
  <c r="J98" i="20"/>
  <c r="J98" i="22" s="1"/>
  <c r="J78" i="20"/>
  <c r="J66" i="20"/>
  <c r="J66" i="22" s="1"/>
  <c r="J48" i="20"/>
  <c r="G48" i="21" s="1"/>
  <c r="J61" i="20"/>
  <c r="G61" i="21" s="1"/>
  <c r="J16" i="20"/>
  <c r="J16" i="22" s="1"/>
  <c r="J40" i="20"/>
  <c r="G40" i="21" s="1"/>
  <c r="J33" i="20"/>
  <c r="J33" i="22" s="1"/>
  <c r="J46" i="20"/>
  <c r="J85" i="20"/>
  <c r="J85" i="22" s="1"/>
  <c r="J69" i="20"/>
  <c r="J54" i="20"/>
  <c r="J54" i="22" s="1"/>
  <c r="J60" i="20"/>
  <c r="J60" i="22" s="1"/>
  <c r="J39" i="20"/>
  <c r="J39" i="22" s="1"/>
  <c r="J58" i="20"/>
  <c r="G58" i="21" s="1"/>
  <c r="J73" i="20"/>
  <c r="J31" i="20"/>
  <c r="J62" i="20"/>
  <c r="J27" i="20"/>
  <c r="J32" i="20"/>
  <c r="J37" i="20"/>
  <c r="J45" i="20"/>
  <c r="J35" i="20"/>
  <c r="J15" i="20"/>
  <c r="J11" i="20"/>
  <c r="J65" i="20"/>
  <c r="J52" i="20"/>
  <c r="J23" i="20"/>
  <c r="J87" i="20"/>
  <c r="J53" i="20"/>
  <c r="J80" i="20"/>
  <c r="J26" i="20"/>
  <c r="J43" i="20"/>
  <c r="J99" i="20"/>
  <c r="G99" i="21" s="1"/>
  <c r="J75" i="20"/>
  <c r="J75" i="22" s="1"/>
  <c r="J90" i="20"/>
  <c r="G90" i="21" s="1"/>
  <c r="J92" i="20"/>
  <c r="J92" i="22" s="1"/>
  <c r="J41" i="20"/>
  <c r="J41" i="22" s="1"/>
  <c r="J56" i="20"/>
  <c r="J89" i="20"/>
  <c r="J47" i="20"/>
  <c r="J8" i="20"/>
  <c r="J68" i="20"/>
  <c r="J34" i="20"/>
  <c r="J77" i="20"/>
  <c r="J51" i="20"/>
  <c r="J10" i="20"/>
  <c r="J12" i="20"/>
  <c r="J76" i="20"/>
  <c r="J91" i="20"/>
  <c r="J57" i="20"/>
  <c r="J18" i="20"/>
  <c r="J74" i="20"/>
  <c r="J22" i="20"/>
  <c r="J36" i="20"/>
  <c r="J94" i="20"/>
  <c r="J94" i="22" s="1"/>
  <c r="J21" i="20"/>
  <c r="J49" i="20"/>
  <c r="J64" i="20"/>
  <c r="J83" i="20"/>
  <c r="R75" i="21"/>
  <c r="D64" i="17"/>
  <c r="D33" i="17"/>
  <c r="F33" i="17" s="1"/>
  <c r="D101" i="17"/>
  <c r="D23" i="17"/>
  <c r="D28" i="17"/>
  <c r="D34" i="17"/>
  <c r="D12" i="17"/>
  <c r="D73" i="17"/>
  <c r="U92" i="20"/>
  <c r="U92" i="22" s="1"/>
  <c r="U83" i="20"/>
  <c r="U83" i="22" s="1"/>
  <c r="U27" i="20"/>
  <c r="U27" i="22" s="1"/>
  <c r="S56" i="21"/>
  <c r="U19" i="20"/>
  <c r="U19" i="22" s="1"/>
  <c r="R56" i="21"/>
  <c r="U53" i="20"/>
  <c r="U53" i="22" s="1"/>
  <c r="U48" i="20"/>
  <c r="R42" i="21"/>
  <c r="V58" i="22"/>
  <c r="U64" i="20"/>
  <c r="U42" i="20"/>
  <c r="Q42" i="21" s="1"/>
  <c r="U63" i="20"/>
  <c r="U63" i="22" s="1"/>
  <c r="U97" i="20"/>
  <c r="Q97" i="21" s="1"/>
  <c r="U8" i="20"/>
  <c r="U8" i="22" s="1"/>
  <c r="U40" i="20"/>
  <c r="U40" i="22" s="1"/>
  <c r="U45" i="20"/>
  <c r="U10" i="20"/>
  <c r="U88" i="20"/>
  <c r="U88" i="22" s="1"/>
  <c r="U28" i="20"/>
  <c r="U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U6" i="20"/>
  <c r="U6" i="22" s="1"/>
  <c r="D35" i="17"/>
  <c r="U13" i="20"/>
  <c r="U91" i="20"/>
  <c r="U91" i="22" s="1"/>
  <c r="U36" i="20"/>
  <c r="U36" i="22" s="1"/>
  <c r="U44" i="20"/>
  <c r="Q44" i="21" s="1"/>
  <c r="U58" i="20"/>
  <c r="U58" i="22" s="1"/>
  <c r="U80" i="20"/>
  <c r="U80" i="22" s="1"/>
  <c r="U29" i="20"/>
  <c r="Q29" i="21" s="1"/>
  <c r="U49" i="20"/>
  <c r="Q49" i="21" s="1"/>
  <c r="U41" i="20"/>
  <c r="Q41" i="21" s="1"/>
  <c r="U46" i="20"/>
  <c r="U32" i="20"/>
  <c r="U15" i="20"/>
  <c r="U21" i="20"/>
  <c r="U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U72" i="20"/>
  <c r="U72" i="22" s="1"/>
  <c r="D44" i="17"/>
  <c r="D31" i="17"/>
  <c r="U35" i="20"/>
  <c r="U35" i="22" s="1"/>
  <c r="U60" i="20"/>
  <c r="U22" i="20"/>
  <c r="U22" i="22" s="1"/>
  <c r="Y9" i="20"/>
  <c r="Y49" i="20"/>
  <c r="Y10" i="20"/>
  <c r="Y59" i="20"/>
  <c r="Y20" i="20"/>
  <c r="Y28" i="20"/>
  <c r="Y6" i="20"/>
  <c r="F4" i="21"/>
  <c r="F5" i="21" s="1"/>
  <c r="T40" i="21"/>
  <c r="C79" i="23"/>
  <c r="C85" i="23"/>
  <c r="C84" i="23"/>
  <c r="C87" i="23"/>
  <c r="C86" i="23"/>
  <c r="D4" i="21"/>
  <c r="D5" i="21" s="1"/>
  <c r="E4" i="21"/>
  <c r="E5" i="21" s="1"/>
  <c r="C4" i="21"/>
  <c r="C5" i="21" s="1"/>
  <c r="N4" i="21"/>
  <c r="N5" i="21" s="1"/>
  <c r="H4" i="21"/>
  <c r="H5" i="21" s="1"/>
  <c r="M11" i="20"/>
  <c r="I4" i="21"/>
  <c r="I5" i="21" s="1"/>
  <c r="J4" i="21"/>
  <c r="J5" i="21" s="1"/>
  <c r="K4" i="21"/>
  <c r="K5" i="21" s="1"/>
  <c r="T78" i="21"/>
  <c r="W49" i="22"/>
  <c r="S49" i="21"/>
  <c r="R48" i="21"/>
  <c r="V48" i="22"/>
  <c r="W44" i="22"/>
  <c r="S44" i="21"/>
  <c r="S12" i="21"/>
  <c r="M4" i="21"/>
  <c r="M5" i="21" s="1"/>
  <c r="V11" i="22"/>
  <c r="R11" i="21"/>
  <c r="V46" i="22"/>
  <c r="R46" i="21"/>
  <c r="V53" i="22"/>
  <c r="R53" i="21"/>
  <c r="R44" i="21"/>
  <c r="V44" i="22"/>
  <c r="R80" i="21"/>
  <c r="V23" i="22"/>
  <c r="R23" i="21"/>
  <c r="R91" i="21"/>
  <c r="S46" i="21"/>
  <c r="W46" i="22"/>
  <c r="W8" i="22"/>
  <c r="S8" i="21"/>
  <c r="R37" i="21"/>
  <c r="V27" i="22"/>
  <c r="R27" i="21"/>
  <c r="L57" i="23"/>
  <c r="L72" i="23"/>
  <c r="L50" i="23"/>
  <c r="S75" i="21"/>
  <c r="L34" i="23"/>
  <c r="O4" i="21"/>
  <c r="O5" i="21" s="1"/>
  <c r="D17" i="12"/>
  <c r="K17" i="12" s="1"/>
  <c r="D11" i="12"/>
  <c r="K11" i="12" s="1"/>
  <c r="R34" i="21" l="1"/>
  <c r="S41" i="21"/>
  <c r="W23" i="22"/>
  <c r="W21" i="22"/>
  <c r="W45" i="22"/>
  <c r="V60" i="22"/>
  <c r="V19" i="22"/>
  <c r="W32" i="22"/>
  <c r="S37" i="21"/>
  <c r="S9" i="21"/>
  <c r="T11" i="21"/>
  <c r="S64" i="21"/>
  <c r="R59" i="21"/>
  <c r="T6" i="21"/>
  <c r="S78" i="21"/>
  <c r="S59" i="21"/>
  <c r="R10" i="21"/>
  <c r="T36" i="21"/>
  <c r="S19" i="21"/>
  <c r="R9" i="21"/>
  <c r="T10" i="21"/>
  <c r="T48" i="21"/>
  <c r="W10" i="22"/>
  <c r="V21" i="22"/>
  <c r="R36" i="21"/>
  <c r="S80" i="21"/>
  <c r="R17" i="21"/>
  <c r="W36" i="22"/>
  <c r="R47" i="21"/>
  <c r="W27" i="22"/>
  <c r="R8" i="21"/>
  <c r="R70" i="21"/>
  <c r="Y58" i="22"/>
  <c r="W38" i="22"/>
  <c r="W11" i="22"/>
  <c r="S15" i="21"/>
  <c r="T25" i="21"/>
  <c r="R13" i="21"/>
  <c r="P92" i="21"/>
  <c r="S58" i="21"/>
  <c r="T59" i="21"/>
  <c r="T44" i="21"/>
  <c r="S60" i="21"/>
  <c r="R88" i="21"/>
  <c r="R29" i="21"/>
  <c r="T45" i="21"/>
  <c r="V38" i="22"/>
  <c r="T62" i="21"/>
  <c r="W48" i="22"/>
  <c r="W62" i="22"/>
  <c r="S6" i="21"/>
  <c r="T70" i="21"/>
  <c r="T16" i="21"/>
  <c r="S29" i="21"/>
  <c r="T9" i="21"/>
  <c r="S63" i="21"/>
  <c r="V63" i="22"/>
  <c r="T64" i="21"/>
  <c r="T22" i="21"/>
  <c r="T8" i="21"/>
  <c r="W42" i="22"/>
  <c r="R41" i="21"/>
  <c r="S70" i="21"/>
  <c r="S67" i="21"/>
  <c r="T52" i="21"/>
  <c r="W34" i="22"/>
  <c r="W13" i="22"/>
  <c r="S25" i="21"/>
  <c r="W18" i="22"/>
  <c r="E11" i="10"/>
  <c r="D11" i="10" s="1"/>
  <c r="X58" i="22"/>
  <c r="P37" i="21"/>
  <c r="P40" i="21"/>
  <c r="T97" i="22"/>
  <c r="T60" i="21"/>
  <c r="T29" i="22"/>
  <c r="D11" i="11"/>
  <c r="E45" i="6"/>
  <c r="E47" i="6"/>
  <c r="E70" i="6"/>
  <c r="E60" i="6"/>
  <c r="E72" i="6"/>
  <c r="E68" i="6"/>
  <c r="E42" i="6"/>
  <c r="E67" i="6"/>
  <c r="E37" i="6"/>
  <c r="E92" i="6"/>
  <c r="E55" i="6"/>
  <c r="E77" i="6"/>
  <c r="E51" i="6"/>
  <c r="E63" i="6"/>
  <c r="E62" i="6"/>
  <c r="E36" i="6"/>
  <c r="E101" i="6"/>
  <c r="E46" i="6"/>
  <c r="E20" i="6"/>
  <c r="E26" i="6"/>
  <c r="E28" i="6"/>
  <c r="E29" i="6"/>
  <c r="E59" i="6"/>
  <c r="E35" i="6"/>
  <c r="E38" i="6"/>
  <c r="E56" i="6"/>
  <c r="E40" i="6"/>
  <c r="E15" i="6"/>
  <c r="E71" i="6"/>
  <c r="E69" i="6"/>
  <c r="E50" i="6"/>
  <c r="E27" i="6"/>
  <c r="E34" i="6"/>
  <c r="E22" i="6"/>
  <c r="E44" i="6"/>
  <c r="E52" i="6"/>
  <c r="E43" i="6"/>
  <c r="E19" i="6"/>
  <c r="E76" i="6"/>
  <c r="E102" i="6"/>
  <c r="E106" i="6"/>
  <c r="E74" i="6"/>
  <c r="E10" i="6"/>
  <c r="D10" i="6" s="1"/>
  <c r="E39" i="6"/>
  <c r="E31" i="6"/>
  <c r="E16" i="6"/>
  <c r="E84" i="6"/>
  <c r="E90" i="6"/>
  <c r="E18" i="6"/>
  <c r="E103" i="6"/>
  <c r="E73" i="6"/>
  <c r="E104" i="6"/>
  <c r="E53" i="6"/>
  <c r="E25" i="6"/>
  <c r="E95" i="6"/>
  <c r="E21" i="6"/>
  <c r="E93" i="6"/>
  <c r="E97" i="6"/>
  <c r="E100" i="6"/>
  <c r="E11" i="6"/>
  <c r="E86" i="6"/>
  <c r="E64" i="6"/>
  <c r="E99" i="6"/>
  <c r="E87" i="6"/>
  <c r="E49" i="6"/>
  <c r="E9" i="6"/>
  <c r="E65" i="6"/>
  <c r="E75" i="6"/>
  <c r="E54" i="6"/>
  <c r="E33" i="6"/>
  <c r="E83" i="6"/>
  <c r="E81" i="6"/>
  <c r="E105" i="6"/>
  <c r="E78" i="6"/>
  <c r="E66" i="6"/>
  <c r="E80" i="6"/>
  <c r="E89" i="6"/>
  <c r="E79" i="6"/>
  <c r="E85" i="6"/>
  <c r="E91" i="6"/>
  <c r="E32" i="6"/>
  <c r="E30" i="6"/>
  <c r="E96" i="6"/>
  <c r="E57" i="6"/>
  <c r="E61" i="6"/>
  <c r="E13" i="6"/>
  <c r="E82" i="6"/>
  <c r="E98" i="6"/>
  <c r="E12" i="6"/>
  <c r="E17" i="6"/>
  <c r="E41" i="6"/>
  <c r="E23" i="6"/>
  <c r="E24" i="6"/>
  <c r="E14" i="6"/>
  <c r="E94" i="6"/>
  <c r="E48" i="6"/>
  <c r="E58" i="6"/>
  <c r="E88" i="6"/>
  <c r="E9" i="10"/>
  <c r="E25" i="10"/>
  <c r="E27" i="10"/>
  <c r="E13" i="10"/>
  <c r="E16" i="10"/>
  <c r="E26" i="10"/>
  <c r="E23" i="10"/>
  <c r="E30" i="10"/>
  <c r="E20" i="10"/>
  <c r="E10" i="10"/>
  <c r="E18" i="10"/>
  <c r="E31" i="10"/>
  <c r="E32" i="10"/>
  <c r="E21" i="10"/>
  <c r="E28" i="10"/>
  <c r="E33" i="10"/>
  <c r="E24" i="10"/>
  <c r="E12" i="10"/>
  <c r="E14" i="10"/>
  <c r="E22" i="10"/>
  <c r="E19" i="10"/>
  <c r="E29" i="10"/>
  <c r="E15" i="10"/>
  <c r="D19" i="14"/>
  <c r="K11" i="23" s="1"/>
  <c r="P72" i="21"/>
  <c r="T38" i="22"/>
  <c r="P60" i="21"/>
  <c r="T42" i="21"/>
  <c r="T35" i="21"/>
  <c r="P75" i="21"/>
  <c r="P59" i="21"/>
  <c r="P48" i="21"/>
  <c r="Y46" i="22"/>
  <c r="P86" i="21"/>
  <c r="T52" i="22"/>
  <c r="P88" i="21"/>
  <c r="P36" i="21"/>
  <c r="T44" i="22"/>
  <c r="X63" i="22"/>
  <c r="X75" i="22"/>
  <c r="P78" i="21"/>
  <c r="P41" i="21"/>
  <c r="P64" i="21"/>
  <c r="P35" i="21"/>
  <c r="T58" i="22"/>
  <c r="P63" i="21"/>
  <c r="T13" i="22"/>
  <c r="P23" i="21"/>
  <c r="Y17" i="22"/>
  <c r="T20" i="21"/>
  <c r="P10" i="21"/>
  <c r="T28" i="21"/>
  <c r="T18" i="21"/>
  <c r="Y11" i="22"/>
  <c r="T12" i="21"/>
  <c r="T13" i="21"/>
  <c r="P19" i="21"/>
  <c r="T26" i="21"/>
  <c r="T25" i="22"/>
  <c r="T17" i="21"/>
  <c r="T19" i="21"/>
  <c r="T17" i="22"/>
  <c r="P15" i="21"/>
  <c r="X34" i="22"/>
  <c r="P12" i="21"/>
  <c r="T29" i="21"/>
  <c r="P49" i="21"/>
  <c r="U48" i="21"/>
  <c r="X37" i="22"/>
  <c r="P83" i="21"/>
  <c r="P42" i="21"/>
  <c r="P67" i="21"/>
  <c r="Q7" i="19"/>
  <c r="Q7" i="20" s="1"/>
  <c r="D12" i="13"/>
  <c r="T38" i="21"/>
  <c r="H70" i="15"/>
  <c r="L62" i="23"/>
  <c r="T62" i="22"/>
  <c r="H29" i="15"/>
  <c r="L21" i="23"/>
  <c r="H76" i="15"/>
  <c r="L68" i="23"/>
  <c r="H87" i="15"/>
  <c r="L79" i="23"/>
  <c r="H90" i="15"/>
  <c r="L82" i="23"/>
  <c r="H82" i="15"/>
  <c r="L74" i="23"/>
  <c r="R24" i="19"/>
  <c r="R24" i="20" s="1"/>
  <c r="D29" i="14"/>
  <c r="F29" i="14" s="1"/>
  <c r="K21" i="23" s="1"/>
  <c r="H81" i="15"/>
  <c r="L73" i="23"/>
  <c r="H84" i="15"/>
  <c r="L76" i="23"/>
  <c r="H73" i="15"/>
  <c r="L65" i="23"/>
  <c r="T32" i="21"/>
  <c r="T15" i="21"/>
  <c r="H62" i="15"/>
  <c r="L54" i="23"/>
  <c r="P56" i="21"/>
  <c r="H44" i="15"/>
  <c r="L36" i="23"/>
  <c r="H56" i="15"/>
  <c r="L48" i="23"/>
  <c r="H74" i="15"/>
  <c r="L66" i="23"/>
  <c r="P9" i="21"/>
  <c r="H92" i="15"/>
  <c r="L84" i="23"/>
  <c r="H38" i="15"/>
  <c r="L30" i="23"/>
  <c r="H12" i="15"/>
  <c r="L4" i="23"/>
  <c r="H19" i="15"/>
  <c r="L11" i="23"/>
  <c r="H36" i="15"/>
  <c r="L28" i="23"/>
  <c r="H89" i="15"/>
  <c r="L81" i="23"/>
  <c r="T53" i="21"/>
  <c r="H79" i="15"/>
  <c r="L71" i="23"/>
  <c r="H78" i="15"/>
  <c r="L70" i="23"/>
  <c r="H35" i="15"/>
  <c r="L27" i="23"/>
  <c r="H86" i="15"/>
  <c r="H94" i="15"/>
  <c r="L86" i="23"/>
  <c r="P14" i="20"/>
  <c r="L14" i="21" s="1"/>
  <c r="P16" i="20"/>
  <c r="L16" i="21" s="1"/>
  <c r="D11" i="8"/>
  <c r="F11" i="8" s="1"/>
  <c r="O12" i="19"/>
  <c r="O12" i="20" s="1"/>
  <c r="D17" i="11"/>
  <c r="H9" i="23" s="1"/>
  <c r="N12" i="19"/>
  <c r="N12" i="20" s="1"/>
  <c r="D17" i="10"/>
  <c r="M12" i="19"/>
  <c r="M12" i="20" s="1"/>
  <c r="D17" i="9"/>
  <c r="Q6" i="19"/>
  <c r="D11" i="13"/>
  <c r="M6" i="19"/>
  <c r="D11" i="9"/>
  <c r="R6" i="19"/>
  <c r="D11" i="14"/>
  <c r="Q12" i="19"/>
  <c r="Q12" i="20" s="1"/>
  <c r="D17" i="13"/>
  <c r="J9" i="23" s="1"/>
  <c r="R12" i="19"/>
  <c r="R12" i="20" s="1"/>
  <c r="D17" i="14"/>
  <c r="K9" i="23" s="1"/>
  <c r="P32" i="21"/>
  <c r="P91" i="21"/>
  <c r="P47" i="21"/>
  <c r="T46" i="22"/>
  <c r="T8" i="22"/>
  <c r="T6" i="22"/>
  <c r="T21" i="21"/>
  <c r="P80" i="21"/>
  <c r="P16" i="21"/>
  <c r="T45" i="22"/>
  <c r="P34" i="21"/>
  <c r="T22" i="22"/>
  <c r="P11" i="20"/>
  <c r="P11" i="22" s="1"/>
  <c r="X41" i="22"/>
  <c r="T67" i="21"/>
  <c r="T47" i="21"/>
  <c r="P95" i="21"/>
  <c r="P54" i="21"/>
  <c r="P28" i="21"/>
  <c r="T53" i="22"/>
  <c r="X23" i="22"/>
  <c r="T27" i="21"/>
  <c r="P26" i="21"/>
  <c r="T72" i="21"/>
  <c r="P27" i="21"/>
  <c r="T56" i="21"/>
  <c r="T18" i="22"/>
  <c r="T54" i="21"/>
  <c r="T49" i="21"/>
  <c r="P11" i="21"/>
  <c r="T20" i="22"/>
  <c r="P21" i="21"/>
  <c r="P70" i="21"/>
  <c r="T46" i="21"/>
  <c r="F28" i="19"/>
  <c r="F28" i="20" s="1"/>
  <c r="G28" i="19"/>
  <c r="G28" i="20" s="1"/>
  <c r="P15" i="20"/>
  <c r="P15" i="22" s="1"/>
  <c r="P7" i="20"/>
  <c r="P7" i="22" s="1"/>
  <c r="P24" i="20"/>
  <c r="L24" i="21" s="1"/>
  <c r="P10" i="20"/>
  <c r="P10" i="22" s="1"/>
  <c r="P23" i="20"/>
  <c r="P23" i="22" s="1"/>
  <c r="P19" i="20"/>
  <c r="P19" i="22" s="1"/>
  <c r="P25" i="20"/>
  <c r="P25" i="22" s="1"/>
  <c r="P20" i="20"/>
  <c r="P20" i="22" s="1"/>
  <c r="P18" i="22"/>
  <c r="P28" i="20"/>
  <c r="L28" i="21" s="1"/>
  <c r="P13" i="20"/>
  <c r="P13" i="22" s="1"/>
  <c r="P17" i="20"/>
  <c r="P17" i="22" s="1"/>
  <c r="P9" i="20"/>
  <c r="L9" i="21" s="1"/>
  <c r="P22" i="20"/>
  <c r="P22" i="22" s="1"/>
  <c r="P6" i="20"/>
  <c r="L6" i="21" s="1"/>
  <c r="P8" i="20"/>
  <c r="L8" i="21" s="1"/>
  <c r="P21" i="20"/>
  <c r="P21" i="22" s="1"/>
  <c r="P12" i="20"/>
  <c r="P12" i="22" s="1"/>
  <c r="P27" i="20"/>
  <c r="P27" i="22" s="1"/>
  <c r="P26" i="20"/>
  <c r="P26" i="22" s="1"/>
  <c r="G29" i="19"/>
  <c r="G29" i="20" s="1"/>
  <c r="F30" i="19"/>
  <c r="F30" i="20" s="1"/>
  <c r="H98" i="15"/>
  <c r="L87" i="23"/>
  <c r="H95" i="15"/>
  <c r="U32" i="21"/>
  <c r="U7" i="21"/>
  <c r="Y7" i="22"/>
  <c r="Y44" i="22"/>
  <c r="U6" i="21"/>
  <c r="Y6" i="22"/>
  <c r="D33" i="28"/>
  <c r="C28" i="20"/>
  <c r="C28" i="22" s="1"/>
  <c r="D34" i="28"/>
  <c r="C29" i="20"/>
  <c r="C29" i="22" s="1"/>
  <c r="D35" i="28"/>
  <c r="C30" i="20"/>
  <c r="C30" i="22" s="1"/>
  <c r="Y19" i="22"/>
  <c r="U53" i="21"/>
  <c r="U42" i="21"/>
  <c r="Y36" i="22"/>
  <c r="Q20" i="21"/>
  <c r="U23" i="21"/>
  <c r="Y56" i="22"/>
  <c r="L47" i="23"/>
  <c r="H55" i="15"/>
  <c r="L58" i="23"/>
  <c r="H66" i="15"/>
  <c r="L63" i="23"/>
  <c r="H71" i="15"/>
  <c r="L52" i="23"/>
  <c r="H60" i="15"/>
  <c r="Y37" i="22"/>
  <c r="L40" i="23"/>
  <c r="H48" i="15"/>
  <c r="U12" i="21"/>
  <c r="U8" i="21"/>
  <c r="Y26" i="22"/>
  <c r="H11" i="12"/>
  <c r="I9" i="23"/>
  <c r="H17" i="12"/>
  <c r="R7" i="21"/>
  <c r="V7" i="22"/>
  <c r="U27" i="21"/>
  <c r="Y16" i="22"/>
  <c r="Y70" i="22"/>
  <c r="U29" i="21"/>
  <c r="U67" i="21"/>
  <c r="Y18" i="22"/>
  <c r="U9" i="22"/>
  <c r="G17" i="21"/>
  <c r="Y25" i="22"/>
  <c r="U23" i="22"/>
  <c r="X7" i="22"/>
  <c r="Q19" i="21"/>
  <c r="Q22" i="21"/>
  <c r="Q8" i="21"/>
  <c r="U41" i="21"/>
  <c r="G30" i="19"/>
  <c r="B8" i="21"/>
  <c r="B6" i="21"/>
  <c r="E32" i="22"/>
  <c r="E87" i="22"/>
  <c r="Y35" i="22"/>
  <c r="U56" i="22"/>
  <c r="U37" i="22"/>
  <c r="Q54" i="21"/>
  <c r="Q62" i="21"/>
  <c r="Y40" i="22"/>
  <c r="U60" i="21"/>
  <c r="Q67" i="21"/>
  <c r="Q27" i="21"/>
  <c r="Q78" i="21"/>
  <c r="Y63" i="22"/>
  <c r="Y47" i="22"/>
  <c r="Q75" i="21"/>
  <c r="Q34" i="21"/>
  <c r="J84" i="22"/>
  <c r="J101" i="22"/>
  <c r="T7" i="22"/>
  <c r="B26" i="21"/>
  <c r="U12" i="22"/>
  <c r="Q25" i="21"/>
  <c r="U64" i="21"/>
  <c r="Q95" i="21"/>
  <c r="Y52" i="22"/>
  <c r="U62" i="21"/>
  <c r="B73" i="21"/>
  <c r="B59" i="21"/>
  <c r="B44" i="21"/>
  <c r="G69" i="19"/>
  <c r="E19" i="22"/>
  <c r="J55" i="22"/>
  <c r="B20" i="21"/>
  <c r="E40" i="22"/>
  <c r="B69" i="21"/>
  <c r="B65" i="21"/>
  <c r="B94" i="21"/>
  <c r="E43" i="22"/>
  <c r="E47" i="22"/>
  <c r="B48" i="21"/>
  <c r="B56" i="21"/>
  <c r="B25" i="21"/>
  <c r="B68" i="21"/>
  <c r="E17" i="22"/>
  <c r="B72" i="21"/>
  <c r="B36" i="21"/>
  <c r="B75" i="21"/>
  <c r="B101" i="21"/>
  <c r="B29" i="21"/>
  <c r="B58" i="21"/>
  <c r="B88" i="21"/>
  <c r="B74" i="21"/>
  <c r="B45" i="21"/>
  <c r="B53" i="21"/>
  <c r="E14" i="22"/>
  <c r="B82" i="21"/>
  <c r="B77" i="21"/>
  <c r="B79" i="21"/>
  <c r="E46" i="22"/>
  <c r="B67" i="21"/>
  <c r="E70" i="22"/>
  <c r="B41" i="21"/>
  <c r="E55" i="22"/>
  <c r="B28" i="21"/>
  <c r="B91" i="21"/>
  <c r="B57" i="21"/>
  <c r="E38" i="22"/>
  <c r="G58" i="19"/>
  <c r="G76" i="19"/>
  <c r="B22" i="21"/>
  <c r="E11" i="22"/>
  <c r="G78" i="19"/>
  <c r="E95" i="22"/>
  <c r="B9" i="21"/>
  <c r="B64" i="21"/>
  <c r="B35" i="21"/>
  <c r="G51" i="19"/>
  <c r="G81" i="19"/>
  <c r="B71" i="21"/>
  <c r="G86" i="19"/>
  <c r="G79" i="19"/>
  <c r="B33" i="21"/>
  <c r="F36" i="19"/>
  <c r="B24" i="21"/>
  <c r="E66" i="22"/>
  <c r="G64" i="19"/>
  <c r="E13" i="22"/>
  <c r="E76" i="22"/>
  <c r="B62" i="21"/>
  <c r="B54" i="21"/>
  <c r="F48" i="19"/>
  <c r="B98" i="21"/>
  <c r="E50" i="22"/>
  <c r="B30" i="21"/>
  <c r="E52" i="22"/>
  <c r="B27" i="21"/>
  <c r="E49" i="22"/>
  <c r="B85" i="21"/>
  <c r="E16" i="22"/>
  <c r="B84" i="21"/>
  <c r="E42" i="22"/>
  <c r="E37" i="22"/>
  <c r="F42" i="19"/>
  <c r="B81" i="21"/>
  <c r="H96" i="19"/>
  <c r="J72" i="22"/>
  <c r="G24" i="21"/>
  <c r="B61" i="21"/>
  <c r="B39" i="21"/>
  <c r="B80" i="21"/>
  <c r="B63" i="21"/>
  <c r="E89" i="22"/>
  <c r="E96" i="22"/>
  <c r="E7" i="22"/>
  <c r="B12" i="21"/>
  <c r="B90" i="21"/>
  <c r="E78" i="22"/>
  <c r="E93" i="22"/>
  <c r="B31" i="21"/>
  <c r="B100" i="21"/>
  <c r="B23" i="21"/>
  <c r="E21" i="22"/>
  <c r="B18" i="21"/>
  <c r="E92" i="22"/>
  <c r="E34" i="22"/>
  <c r="B83" i="21"/>
  <c r="B10" i="21"/>
  <c r="B99" i="21"/>
  <c r="B86" i="21"/>
  <c r="B97" i="21"/>
  <c r="B60" i="21"/>
  <c r="B15" i="21"/>
  <c r="B51" i="21"/>
  <c r="F73" i="19"/>
  <c r="F46" i="19"/>
  <c r="F45" i="19"/>
  <c r="F32" i="19"/>
  <c r="F38" i="19"/>
  <c r="F44" i="19"/>
  <c r="F40" i="19"/>
  <c r="F49" i="19"/>
  <c r="F41" i="19"/>
  <c r="F34" i="19"/>
  <c r="G68" i="19"/>
  <c r="G96" i="19"/>
  <c r="G90" i="19"/>
  <c r="G101" i="19"/>
  <c r="F37" i="19"/>
  <c r="F47" i="19"/>
  <c r="F35" i="19"/>
  <c r="D33" i="3"/>
  <c r="Y38" i="22"/>
  <c r="U38" i="22"/>
  <c r="F74" i="19"/>
  <c r="F72" i="19"/>
  <c r="Q47" i="21"/>
  <c r="U18" i="22"/>
  <c r="G100" i="21"/>
  <c r="G30" i="21"/>
  <c r="F63" i="19"/>
  <c r="F93" i="19"/>
  <c r="Q86" i="21"/>
  <c r="U22" i="21"/>
  <c r="U54" i="21"/>
  <c r="F50" i="19"/>
  <c r="D35" i="3"/>
  <c r="J79" i="22"/>
  <c r="G100" i="19"/>
  <c r="G75" i="19"/>
  <c r="G94" i="19"/>
  <c r="G72" i="19"/>
  <c r="G99" i="19"/>
  <c r="G91" i="19"/>
  <c r="G89" i="19"/>
  <c r="G66" i="19"/>
  <c r="G98" i="19"/>
  <c r="G65" i="19"/>
  <c r="G71" i="19"/>
  <c r="G93" i="19"/>
  <c r="G61" i="19"/>
  <c r="G84" i="19"/>
  <c r="G52" i="19"/>
  <c r="G54" i="19"/>
  <c r="G73" i="19"/>
  <c r="G80" i="19"/>
  <c r="G83" i="19"/>
  <c r="G59" i="19"/>
  <c r="G57" i="19"/>
  <c r="G74" i="19"/>
  <c r="G95" i="19"/>
  <c r="G63" i="19"/>
  <c r="G85" i="19"/>
  <c r="G53" i="19"/>
  <c r="G3" i="28"/>
  <c r="E36" i="28" s="1"/>
  <c r="C31" i="19" s="1"/>
  <c r="C31" i="20" s="1"/>
  <c r="C31" i="22" s="1"/>
  <c r="G2" i="28"/>
  <c r="G92" i="19"/>
  <c r="G60" i="19"/>
  <c r="G70" i="19"/>
  <c r="G56" i="19"/>
  <c r="G88" i="19"/>
  <c r="G67" i="19"/>
  <c r="G62" i="19"/>
  <c r="G50" i="19"/>
  <c r="G82" i="19"/>
  <c r="G97" i="19"/>
  <c r="G87" i="19"/>
  <c r="G55" i="19"/>
  <c r="G96" i="21"/>
  <c r="G81" i="21"/>
  <c r="G42" i="21"/>
  <c r="G67" i="21"/>
  <c r="G71" i="21"/>
  <c r="J14" i="22"/>
  <c r="G44" i="21"/>
  <c r="J28" i="22"/>
  <c r="J20" i="22"/>
  <c r="Q16" i="21"/>
  <c r="U16" i="22"/>
  <c r="Q11" i="21"/>
  <c r="Q28" i="21"/>
  <c r="Y45" i="22"/>
  <c r="F51" i="19"/>
  <c r="F55" i="19"/>
  <c r="F97" i="19"/>
  <c r="F83" i="19"/>
  <c r="F66" i="19"/>
  <c r="F64" i="19"/>
  <c r="F85" i="19"/>
  <c r="Q17" i="21"/>
  <c r="U17" i="22"/>
  <c r="Y15" i="22"/>
  <c r="U15" i="21"/>
  <c r="Q59" i="21"/>
  <c r="F58" i="19"/>
  <c r="F100" i="19"/>
  <c r="F71" i="19"/>
  <c r="F76" i="19"/>
  <c r="F54" i="19"/>
  <c r="F61" i="19"/>
  <c r="F33" i="19"/>
  <c r="Y21" i="22"/>
  <c r="U21" i="21"/>
  <c r="U26" i="22"/>
  <c r="Q26" i="21"/>
  <c r="Q70" i="21"/>
  <c r="U34" i="21"/>
  <c r="F57" i="19"/>
  <c r="F68" i="19"/>
  <c r="F94" i="19"/>
  <c r="F60" i="19"/>
  <c r="F96" i="19"/>
  <c r="F70" i="19"/>
  <c r="F53" i="19"/>
  <c r="Y13" i="22"/>
  <c r="U13" i="21"/>
  <c r="F89" i="19"/>
  <c r="F90" i="19"/>
  <c r="F91" i="19"/>
  <c r="F59" i="19"/>
  <c r="F81" i="19"/>
  <c r="F84" i="19"/>
  <c r="F78" i="19"/>
  <c r="F79" i="19"/>
  <c r="F82" i="19"/>
  <c r="F88" i="19"/>
  <c r="F56" i="19"/>
  <c r="F86" i="19"/>
  <c r="F77" i="19"/>
  <c r="F87" i="19"/>
  <c r="F67" i="19"/>
  <c r="F62" i="19"/>
  <c r="F75" i="19"/>
  <c r="F65" i="19"/>
  <c r="F52" i="19"/>
  <c r="F92" i="19"/>
  <c r="F95" i="19"/>
  <c r="F98" i="19"/>
  <c r="F80" i="19"/>
  <c r="F99" i="19"/>
  <c r="F101" i="19"/>
  <c r="G47" i="20"/>
  <c r="D52" i="4"/>
  <c r="G38" i="19"/>
  <c r="D33" i="4"/>
  <c r="G40" i="19"/>
  <c r="G33" i="19"/>
  <c r="G34" i="19"/>
  <c r="G39" i="19"/>
  <c r="G46" i="19"/>
  <c r="G36" i="19"/>
  <c r="G48" i="19"/>
  <c r="G42" i="19"/>
  <c r="G31" i="19"/>
  <c r="F43" i="19"/>
  <c r="G43" i="19"/>
  <c r="G45" i="19"/>
  <c r="G49" i="19"/>
  <c r="G44" i="19"/>
  <c r="F31" i="20"/>
  <c r="D36" i="3"/>
  <c r="D34" i="4"/>
  <c r="G35" i="19"/>
  <c r="G32" i="19"/>
  <c r="G41" i="19"/>
  <c r="G37" i="19"/>
  <c r="F39" i="19"/>
  <c r="G39" i="21"/>
  <c r="G50" i="21"/>
  <c r="J90" i="22"/>
  <c r="G77" i="20"/>
  <c r="D82" i="4"/>
  <c r="F69" i="20"/>
  <c r="D74" i="3"/>
  <c r="Q63" i="21"/>
  <c r="U49" i="22"/>
  <c r="Q72" i="21"/>
  <c r="Q36" i="21"/>
  <c r="Q40" i="21"/>
  <c r="U29" i="22"/>
  <c r="Q91" i="21"/>
  <c r="Q53" i="21"/>
  <c r="U42" i="22"/>
  <c r="Q58" i="21"/>
  <c r="Q35" i="21"/>
  <c r="U68" i="21"/>
  <c r="Y68" i="22"/>
  <c r="U44" i="22"/>
  <c r="Q80" i="21"/>
  <c r="U41" i="22"/>
  <c r="Q83" i="21"/>
  <c r="U69" i="21"/>
  <c r="Y69" i="22"/>
  <c r="Q92" i="21"/>
  <c r="Q6" i="21"/>
  <c r="G19" i="21"/>
  <c r="G16" i="21"/>
  <c r="J13" i="22"/>
  <c r="J25" i="22"/>
  <c r="G98" i="21"/>
  <c r="J58" i="22"/>
  <c r="J61" i="22"/>
  <c r="G92" i="21"/>
  <c r="G97" i="21"/>
  <c r="J93" i="22"/>
  <c r="G66" i="21"/>
  <c r="G85" i="21"/>
  <c r="J40" i="22"/>
  <c r="G54" i="21"/>
  <c r="G41" i="21"/>
  <c r="G82" i="21"/>
  <c r="G60" i="21"/>
  <c r="G75" i="21"/>
  <c r="J99" i="22"/>
  <c r="G57" i="21"/>
  <c r="J57" i="22"/>
  <c r="G89" i="21"/>
  <c r="J89" i="22"/>
  <c r="G87" i="21"/>
  <c r="J87" i="22"/>
  <c r="G95" i="21"/>
  <c r="J48" i="22"/>
  <c r="G22" i="21"/>
  <c r="J22" i="22"/>
  <c r="G91" i="21"/>
  <c r="J91" i="22"/>
  <c r="J51" i="22"/>
  <c r="G51" i="21"/>
  <c r="G68" i="21"/>
  <c r="J68" i="22"/>
  <c r="G56" i="21"/>
  <c r="J56" i="22"/>
  <c r="G26" i="21"/>
  <c r="J26" i="22"/>
  <c r="G23" i="21"/>
  <c r="J23" i="22"/>
  <c r="J15" i="22"/>
  <c r="G15" i="21"/>
  <c r="J32" i="22"/>
  <c r="G32" i="21"/>
  <c r="J73" i="22"/>
  <c r="G73" i="21"/>
  <c r="G69" i="21"/>
  <c r="J69" i="22"/>
  <c r="J86" i="22"/>
  <c r="G86" i="21"/>
  <c r="J9" i="22"/>
  <c r="G9" i="21"/>
  <c r="G36" i="21"/>
  <c r="J36" i="22"/>
  <c r="G34" i="21"/>
  <c r="J34" i="22"/>
  <c r="G43" i="21"/>
  <c r="J43" i="22"/>
  <c r="J37" i="22"/>
  <c r="G37" i="21"/>
  <c r="G94" i="21"/>
  <c r="G74" i="21"/>
  <c r="J74" i="22"/>
  <c r="J76" i="22"/>
  <c r="G76" i="21"/>
  <c r="J77" i="22"/>
  <c r="G77" i="21"/>
  <c r="J8" i="22"/>
  <c r="G8" i="21"/>
  <c r="J80" i="22"/>
  <c r="G80" i="21"/>
  <c r="G52" i="21"/>
  <c r="J52" i="22"/>
  <c r="G35" i="21"/>
  <c r="J35" i="22"/>
  <c r="J27" i="22"/>
  <c r="G27" i="21"/>
  <c r="G6" i="21"/>
  <c r="J6" i="22"/>
  <c r="J78" i="22"/>
  <c r="G78" i="21"/>
  <c r="J88" i="22"/>
  <c r="G88" i="21"/>
  <c r="J70" i="22"/>
  <c r="G70" i="21"/>
  <c r="J10" i="22"/>
  <c r="G10" i="21"/>
  <c r="G11" i="21"/>
  <c r="J11" i="22"/>
  <c r="J31" i="22"/>
  <c r="G31" i="21"/>
  <c r="G29" i="21"/>
  <c r="J29" i="22"/>
  <c r="G33" i="21"/>
  <c r="G63" i="21"/>
  <c r="J18" i="22"/>
  <c r="G18" i="21"/>
  <c r="G12" i="21"/>
  <c r="J12" i="22"/>
  <c r="J7" i="22"/>
  <c r="G7" i="21"/>
  <c r="J47" i="22"/>
  <c r="G47" i="21"/>
  <c r="G53" i="21"/>
  <c r="J53" i="22"/>
  <c r="G65" i="21"/>
  <c r="J65" i="22"/>
  <c r="J45" i="22"/>
  <c r="G45" i="21"/>
  <c r="G62" i="21"/>
  <c r="J62" i="22"/>
  <c r="J46" i="22"/>
  <c r="G46" i="21"/>
  <c r="J38" i="22"/>
  <c r="G38" i="21"/>
  <c r="J59" i="22"/>
  <c r="G59" i="21"/>
  <c r="G83" i="21"/>
  <c r="J83" i="22"/>
  <c r="J64" i="22"/>
  <c r="G64" i="21"/>
  <c r="J21" i="22"/>
  <c r="G21" i="21"/>
  <c r="J49" i="22"/>
  <c r="G49" i="21"/>
  <c r="Y20" i="22"/>
  <c r="U20" i="21"/>
  <c r="Y9" i="22"/>
  <c r="U9" i="21"/>
  <c r="U60" i="22"/>
  <c r="Q60" i="21"/>
  <c r="U52" i="22"/>
  <c r="Q52" i="21"/>
  <c r="U46" i="22"/>
  <c r="Q46" i="21"/>
  <c r="Q88" i="21"/>
  <c r="U48" i="22"/>
  <c r="Q48" i="21"/>
  <c r="U59" i="21"/>
  <c r="Y59" i="22"/>
  <c r="U21" i="22"/>
  <c r="Q21" i="21"/>
  <c r="U10" i="22"/>
  <c r="Q10" i="21"/>
  <c r="Y10" i="22"/>
  <c r="U10" i="21"/>
  <c r="U15" i="22"/>
  <c r="Q15" i="21"/>
  <c r="Q13" i="21"/>
  <c r="U13" i="22"/>
  <c r="U45" i="22"/>
  <c r="Q45" i="21"/>
  <c r="U64" i="22"/>
  <c r="Q64" i="21"/>
  <c r="U28" i="21"/>
  <c r="Y28" i="22"/>
  <c r="U49" i="21"/>
  <c r="Y49" i="22"/>
  <c r="U32" i="22"/>
  <c r="Q32" i="21"/>
  <c r="Q33" i="21"/>
  <c r="M18" i="20"/>
  <c r="I18" i="21" s="1"/>
  <c r="I6" i="20"/>
  <c r="O22" i="20"/>
  <c r="O22" i="22" s="1"/>
  <c r="H12" i="20"/>
  <c r="H8" i="20"/>
  <c r="H10" i="20"/>
  <c r="H10" i="22" s="1"/>
  <c r="H14" i="20"/>
  <c r="H18" i="20"/>
  <c r="H16" i="20"/>
  <c r="H25" i="20"/>
  <c r="H6" i="20"/>
  <c r="H26" i="20"/>
  <c r="H24" i="20"/>
  <c r="H19" i="20"/>
  <c r="H22" i="20"/>
  <c r="H23" i="20"/>
  <c r="H11" i="20"/>
  <c r="H17" i="20"/>
  <c r="H9" i="20"/>
  <c r="H7" i="20"/>
  <c r="H13" i="20"/>
  <c r="H27" i="20"/>
  <c r="H21" i="20"/>
  <c r="H15" i="20"/>
  <c r="H20" i="20"/>
  <c r="G9" i="20"/>
  <c r="G23" i="20"/>
  <c r="G13" i="20"/>
  <c r="G25" i="20"/>
  <c r="G27" i="20"/>
  <c r="G17" i="20"/>
  <c r="G6" i="20"/>
  <c r="G21" i="20"/>
  <c r="G26" i="20"/>
  <c r="G22" i="20"/>
  <c r="G11" i="20"/>
  <c r="G18" i="20"/>
  <c r="G10" i="20"/>
  <c r="G24" i="20"/>
  <c r="G20" i="20"/>
  <c r="G8" i="20"/>
  <c r="G12" i="20"/>
  <c r="G15" i="20"/>
  <c r="G19" i="20"/>
  <c r="G7" i="20"/>
  <c r="G16" i="20"/>
  <c r="G14" i="20"/>
  <c r="F11" i="20"/>
  <c r="F23" i="20"/>
  <c r="F7" i="20"/>
  <c r="F18" i="20"/>
  <c r="F27" i="20"/>
  <c r="F25" i="20"/>
  <c r="F9" i="20"/>
  <c r="F22" i="20"/>
  <c r="F10" i="20"/>
  <c r="F26" i="20"/>
  <c r="F21" i="20"/>
  <c r="F14" i="20"/>
  <c r="F20" i="20"/>
  <c r="F12" i="20"/>
  <c r="F6" i="20"/>
  <c r="F13" i="20"/>
  <c r="F19" i="20"/>
  <c r="F8" i="20"/>
  <c r="F17" i="20"/>
  <c r="F24" i="20"/>
  <c r="F15" i="20"/>
  <c r="F16" i="20"/>
  <c r="R8" i="20"/>
  <c r="R26" i="20"/>
  <c r="R14" i="20"/>
  <c r="R19" i="20"/>
  <c r="R22" i="20"/>
  <c r="R11" i="20"/>
  <c r="R6" i="20"/>
  <c r="R28" i="20"/>
  <c r="R21" i="20"/>
  <c r="R10" i="20"/>
  <c r="R13" i="20"/>
  <c r="R7" i="20"/>
  <c r="R20" i="20"/>
  <c r="R25" i="20"/>
  <c r="R27" i="20"/>
  <c r="R15" i="20"/>
  <c r="R23" i="20"/>
  <c r="R17" i="20"/>
  <c r="R18" i="20"/>
  <c r="R9" i="20"/>
  <c r="R16" i="20"/>
  <c r="L7" i="20"/>
  <c r="L17" i="20"/>
  <c r="L9" i="20"/>
  <c r="L19" i="20"/>
  <c r="L13" i="20"/>
  <c r="L24" i="20"/>
  <c r="L15" i="20"/>
  <c r="L28" i="20"/>
  <c r="L6" i="20"/>
  <c r="L20" i="20"/>
  <c r="L26" i="20"/>
  <c r="L21" i="20"/>
  <c r="L8" i="20"/>
  <c r="L12" i="20"/>
  <c r="L11" i="20"/>
  <c r="L18" i="20"/>
  <c r="L25" i="20"/>
  <c r="L10" i="20"/>
  <c r="L27" i="20"/>
  <c r="L14" i="20"/>
  <c r="L22" i="20"/>
  <c r="L23" i="20"/>
  <c r="L16" i="20"/>
  <c r="I11" i="21"/>
  <c r="M11" i="22"/>
  <c r="M27" i="20"/>
  <c r="M6" i="20"/>
  <c r="M13" i="20"/>
  <c r="M21" i="20"/>
  <c r="M8" i="20"/>
  <c r="M14" i="20"/>
  <c r="M23" i="20"/>
  <c r="M9" i="20"/>
  <c r="M15" i="20"/>
  <c r="M25" i="20"/>
  <c r="M20" i="20"/>
  <c r="M26" i="20"/>
  <c r="M10" i="20"/>
  <c r="M7" i="20"/>
  <c r="M16" i="20"/>
  <c r="M22" i="20"/>
  <c r="M28" i="20"/>
  <c r="M19" i="20"/>
  <c r="M17" i="20"/>
  <c r="M24" i="20"/>
  <c r="N6" i="20"/>
  <c r="O26" i="20"/>
  <c r="O21" i="20"/>
  <c r="O7" i="20"/>
  <c r="O8" i="20"/>
  <c r="O9" i="20"/>
  <c r="O17" i="20"/>
  <c r="O16" i="20"/>
  <c r="O28" i="20"/>
  <c r="O6" i="20"/>
  <c r="O27" i="20"/>
  <c r="O13" i="20"/>
  <c r="O18" i="20"/>
  <c r="O10" i="20"/>
  <c r="O20" i="20"/>
  <c r="O24" i="20"/>
  <c r="O25" i="20"/>
  <c r="O14" i="20"/>
  <c r="O23" i="20"/>
  <c r="O15" i="20"/>
  <c r="O19" i="20"/>
  <c r="O11" i="20"/>
  <c r="Q8" i="20"/>
  <c r="Q16" i="20"/>
  <c r="Q20" i="20"/>
  <c r="Q9" i="20"/>
  <c r="Q13" i="20"/>
  <c r="Q17" i="20"/>
  <c r="Q21" i="20"/>
  <c r="Q25" i="20"/>
  <c r="Q6" i="20"/>
  <c r="Q10" i="20"/>
  <c r="Q14" i="20"/>
  <c r="Q18" i="20"/>
  <c r="Q22" i="20"/>
  <c r="Q15" i="20"/>
  <c r="Q26" i="20"/>
  <c r="Q19" i="20"/>
  <c r="Q27" i="20"/>
  <c r="Q23" i="20"/>
  <c r="Q28" i="20"/>
  <c r="Q11" i="20"/>
  <c r="Q24" i="20"/>
  <c r="T33" i="21"/>
  <c r="S33" i="21"/>
  <c r="P66" i="21"/>
  <c r="U66" i="21"/>
  <c r="W14" i="22"/>
  <c r="S14" i="21"/>
  <c r="V14" i="22"/>
  <c r="R14" i="21"/>
  <c r="Y33" i="22"/>
  <c r="U33" i="21"/>
  <c r="R84" i="21"/>
  <c r="R82" i="21"/>
  <c r="W55" i="22"/>
  <c r="S55" i="21"/>
  <c r="U55" i="22"/>
  <c r="Q55" i="21"/>
  <c r="S79" i="21"/>
  <c r="R51" i="21"/>
  <c r="V51" i="22"/>
  <c r="R76" i="21"/>
  <c r="T43" i="22"/>
  <c r="P43" i="21"/>
  <c r="P74" i="21"/>
  <c r="Q30" i="21"/>
  <c r="U30" i="22"/>
  <c r="T30" i="22"/>
  <c r="P30" i="21"/>
  <c r="P93" i="21"/>
  <c r="S71" i="21"/>
  <c r="U31" i="22"/>
  <c r="Q31" i="21"/>
  <c r="R90" i="21"/>
  <c r="R68" i="21"/>
  <c r="R66" i="21"/>
  <c r="S66" i="21"/>
  <c r="Q14" i="21"/>
  <c r="U14" i="22"/>
  <c r="T14" i="22"/>
  <c r="P14" i="21"/>
  <c r="T33" i="22"/>
  <c r="P33" i="21"/>
  <c r="W61" i="22"/>
  <c r="S61" i="21"/>
  <c r="Y61" i="22"/>
  <c r="U61" i="21"/>
  <c r="Q82" i="21"/>
  <c r="P55" i="21"/>
  <c r="T55" i="22"/>
  <c r="U7" i="22"/>
  <c r="Q7" i="21"/>
  <c r="Q79" i="21"/>
  <c r="U51" i="22"/>
  <c r="Q51" i="21"/>
  <c r="T51" i="22"/>
  <c r="P51" i="21"/>
  <c r="T76" i="21"/>
  <c r="W43" i="22"/>
  <c r="S43" i="21"/>
  <c r="Y43" i="22"/>
  <c r="U43" i="21"/>
  <c r="Q96" i="21"/>
  <c r="T74" i="21"/>
  <c r="W30" i="22"/>
  <c r="S30" i="21"/>
  <c r="Y30" i="22"/>
  <c r="U30" i="21"/>
  <c r="Q93" i="21"/>
  <c r="R71" i="21"/>
  <c r="T31" i="22"/>
  <c r="P31" i="21"/>
  <c r="W31" i="22"/>
  <c r="S31" i="21"/>
  <c r="Q90" i="21"/>
  <c r="R87" i="21"/>
  <c r="Q87" i="21"/>
  <c r="Q66" i="21"/>
  <c r="R33" i="21"/>
  <c r="V33" i="22"/>
  <c r="Q84" i="21"/>
  <c r="V61" i="22"/>
  <c r="R61" i="21"/>
  <c r="X61" i="22"/>
  <c r="T61" i="21"/>
  <c r="P82" i="21"/>
  <c r="Y55" i="22"/>
  <c r="U55" i="21"/>
  <c r="S7" i="21"/>
  <c r="W7" i="22"/>
  <c r="P79" i="21"/>
  <c r="W51" i="22"/>
  <c r="S51" i="21"/>
  <c r="L3" i="23"/>
  <c r="P76" i="21"/>
  <c r="Q76" i="21"/>
  <c r="X43" i="22"/>
  <c r="T43" i="21"/>
  <c r="R43" i="21"/>
  <c r="V43" i="22"/>
  <c r="P96" i="21"/>
  <c r="R74" i="21"/>
  <c r="X30" i="22"/>
  <c r="T30" i="21"/>
  <c r="V30" i="22"/>
  <c r="R30" i="21"/>
  <c r="T71" i="21"/>
  <c r="P71" i="21"/>
  <c r="Y31" i="22"/>
  <c r="U31" i="21"/>
  <c r="T31" i="21"/>
  <c r="X31" i="22"/>
  <c r="S68" i="21"/>
  <c r="Q68" i="21"/>
  <c r="P87" i="21"/>
  <c r="T66" i="21"/>
  <c r="Y14" i="22"/>
  <c r="U14" i="21"/>
  <c r="T14" i="21"/>
  <c r="X14" i="22"/>
  <c r="P84" i="21"/>
  <c r="T61" i="22"/>
  <c r="P61" i="21"/>
  <c r="U61" i="22"/>
  <c r="Q61" i="21"/>
  <c r="X55" i="22"/>
  <c r="T55" i="21"/>
  <c r="V55" i="22"/>
  <c r="R55" i="21"/>
  <c r="P101" i="21"/>
  <c r="R79" i="21"/>
  <c r="Y51" i="22"/>
  <c r="U51" i="21"/>
  <c r="X51" i="22"/>
  <c r="T51" i="21"/>
  <c r="T99" i="22"/>
  <c r="P99" i="21"/>
  <c r="S76" i="21"/>
  <c r="U43" i="22"/>
  <c r="Q43" i="21"/>
  <c r="S74" i="21"/>
  <c r="Q74" i="21"/>
  <c r="Q71" i="21"/>
  <c r="V31" i="22"/>
  <c r="R31" i="21"/>
  <c r="P90" i="21"/>
  <c r="P68" i="21"/>
  <c r="T68" i="21"/>
  <c r="S8" i="20"/>
  <c r="S12" i="20"/>
  <c r="S17" i="20"/>
  <c r="S25" i="20"/>
  <c r="S41" i="20"/>
  <c r="S57" i="20"/>
  <c r="S73" i="20"/>
  <c r="S73" i="22" s="1"/>
  <c r="S89" i="20"/>
  <c r="S89" i="22" s="1"/>
  <c r="S32" i="20"/>
  <c r="S48" i="20"/>
  <c r="S64" i="20"/>
  <c r="S80" i="20"/>
  <c r="S80" i="22" s="1"/>
  <c r="S96" i="20"/>
  <c r="S96" i="22" s="1"/>
  <c r="S22" i="20"/>
  <c r="S35" i="20"/>
  <c r="S51" i="20"/>
  <c r="S67" i="20"/>
  <c r="S67" i="22" s="1"/>
  <c r="S83" i="20"/>
  <c r="S83" i="22" s="1"/>
  <c r="S98" i="20"/>
  <c r="S26" i="20"/>
  <c r="S42" i="20"/>
  <c r="S58" i="20"/>
  <c r="S74" i="20"/>
  <c r="S74" i="22" s="1"/>
  <c r="S90" i="20"/>
  <c r="S90" i="22" s="1"/>
  <c r="S9" i="20"/>
  <c r="S13" i="20"/>
  <c r="S19" i="20"/>
  <c r="S29" i="20"/>
  <c r="S45" i="20"/>
  <c r="S61" i="20"/>
  <c r="S77" i="20"/>
  <c r="S77" i="22" s="1"/>
  <c r="S93" i="20"/>
  <c r="S93" i="22" s="1"/>
  <c r="S36" i="20"/>
  <c r="S52" i="20"/>
  <c r="S68" i="20"/>
  <c r="S68" i="22" s="1"/>
  <c r="S84" i="20"/>
  <c r="S84" i="22" s="1"/>
  <c r="S16" i="20"/>
  <c r="S24" i="20"/>
  <c r="S39" i="20"/>
  <c r="S55" i="20"/>
  <c r="S71" i="20"/>
  <c r="S71" i="22" s="1"/>
  <c r="S87" i="20"/>
  <c r="S87" i="22" s="1"/>
  <c r="S99" i="20"/>
  <c r="S30" i="20"/>
  <c r="S46" i="20"/>
  <c r="S62" i="20"/>
  <c r="S78" i="20"/>
  <c r="S78" i="22" s="1"/>
  <c r="S94" i="20"/>
  <c r="S94" i="22" s="1"/>
  <c r="S10" i="20"/>
  <c r="S14" i="20"/>
  <c r="S21" i="20"/>
  <c r="S33" i="20"/>
  <c r="S49" i="20"/>
  <c r="S65" i="20"/>
  <c r="S81" i="20"/>
  <c r="S81" i="22" s="1"/>
  <c r="S97" i="20"/>
  <c r="S40" i="20"/>
  <c r="S56" i="20"/>
  <c r="S72" i="20"/>
  <c r="S72" i="22" s="1"/>
  <c r="S88" i="20"/>
  <c r="S88" i="22" s="1"/>
  <c r="S18" i="20"/>
  <c r="S27" i="20"/>
  <c r="S43" i="20"/>
  <c r="S59" i="20"/>
  <c r="S75" i="20"/>
  <c r="S75" i="22" s="1"/>
  <c r="S91" i="20"/>
  <c r="S91" i="22" s="1"/>
  <c r="S100" i="20"/>
  <c r="S34" i="20"/>
  <c r="S50" i="20"/>
  <c r="S66" i="20"/>
  <c r="S66" i="22" s="1"/>
  <c r="S82" i="20"/>
  <c r="S82" i="22" s="1"/>
  <c r="S23" i="20"/>
  <c r="S85" i="20"/>
  <c r="S85" i="22" s="1"/>
  <c r="S76" i="20"/>
  <c r="S76" i="22" s="1"/>
  <c r="S47" i="20"/>
  <c r="S101" i="20"/>
  <c r="S86" i="20"/>
  <c r="S86" i="22" s="1"/>
  <c r="S7" i="20"/>
  <c r="S37" i="20"/>
  <c r="S28" i="20"/>
  <c r="S92" i="20"/>
  <c r="S92" i="22" s="1"/>
  <c r="S63" i="20"/>
  <c r="S38" i="20"/>
  <c r="S6" i="20"/>
  <c r="S11" i="20"/>
  <c r="S53" i="20"/>
  <c r="S44" i="20"/>
  <c r="S20" i="20"/>
  <c r="S79" i="20"/>
  <c r="S79" i="22" s="1"/>
  <c r="S54" i="20"/>
  <c r="S15" i="20"/>
  <c r="S69" i="20"/>
  <c r="S69" i="22" s="1"/>
  <c r="S60" i="20"/>
  <c r="S31" i="20"/>
  <c r="S95" i="20"/>
  <c r="S95" i="22" s="1"/>
  <c r="S70" i="20"/>
  <c r="S70" i="22" s="1"/>
  <c r="P81" i="21"/>
  <c r="S81" i="21"/>
  <c r="W65" i="22"/>
  <c r="S65" i="21"/>
  <c r="W24" i="22"/>
  <c r="S24" i="21"/>
  <c r="U24" i="21"/>
  <c r="Y24" i="22"/>
  <c r="P77" i="21"/>
  <c r="R57" i="21"/>
  <c r="V57" i="22"/>
  <c r="R89" i="21"/>
  <c r="Q89" i="21"/>
  <c r="Q73" i="21"/>
  <c r="T73" i="21"/>
  <c r="P50" i="21"/>
  <c r="T50" i="22"/>
  <c r="W50" i="22"/>
  <c r="S50" i="21"/>
  <c r="P69" i="21"/>
  <c r="Y39" i="22"/>
  <c r="U39" i="21"/>
  <c r="T39" i="21"/>
  <c r="X39" i="22"/>
  <c r="Q81" i="21"/>
  <c r="R81" i="21"/>
  <c r="U65" i="22"/>
  <c r="Q65" i="21"/>
  <c r="X24" i="22"/>
  <c r="T24" i="21"/>
  <c r="R24" i="21"/>
  <c r="V24" i="22"/>
  <c r="P94" i="21"/>
  <c r="Q77" i="21"/>
  <c r="U57" i="22"/>
  <c r="Q57" i="21"/>
  <c r="S57" i="21"/>
  <c r="W57" i="22"/>
  <c r="P89" i="21"/>
  <c r="P73" i="21"/>
  <c r="U50" i="21"/>
  <c r="Y50" i="22"/>
  <c r="X50" i="22"/>
  <c r="T50" i="21"/>
  <c r="P85" i="21"/>
  <c r="Q69" i="21"/>
  <c r="V39" i="22"/>
  <c r="R39" i="21"/>
  <c r="P98" i="21"/>
  <c r="T98" i="22"/>
  <c r="P65" i="21"/>
  <c r="T65" i="22"/>
  <c r="X65" i="22"/>
  <c r="T65" i="21"/>
  <c r="Q24" i="21"/>
  <c r="U24" i="22"/>
  <c r="Q94" i="21"/>
  <c r="S77" i="21"/>
  <c r="T57" i="22"/>
  <c r="P57" i="21"/>
  <c r="R73" i="21"/>
  <c r="V50" i="22"/>
  <c r="R50" i="21"/>
  <c r="S69" i="21"/>
  <c r="T69" i="21"/>
  <c r="U39" i="22"/>
  <c r="Q39" i="21"/>
  <c r="L78" i="23"/>
  <c r="R65" i="21"/>
  <c r="V65" i="22"/>
  <c r="Y65" i="22"/>
  <c r="U65" i="21"/>
  <c r="T24" i="22"/>
  <c r="P24" i="21"/>
  <c r="T77" i="21"/>
  <c r="R77" i="21"/>
  <c r="X57" i="22"/>
  <c r="T57" i="21"/>
  <c r="Y57" i="22"/>
  <c r="U57" i="21"/>
  <c r="S73" i="21"/>
  <c r="U50" i="22"/>
  <c r="Q50" i="21"/>
  <c r="Q85" i="21"/>
  <c r="R85" i="21"/>
  <c r="R69" i="21"/>
  <c r="S39" i="21"/>
  <c r="W39" i="22"/>
  <c r="P39" i="21"/>
  <c r="T39" i="22"/>
  <c r="N6" i="19" l="1"/>
  <c r="D36" i="28"/>
  <c r="H36" i="28" s="1"/>
  <c r="P14" i="22"/>
  <c r="P16" i="22"/>
  <c r="L13" i="21"/>
  <c r="N17" i="19"/>
  <c r="N17" i="20" s="1"/>
  <c r="J17" i="21" s="1"/>
  <c r="D22" i="10"/>
  <c r="F22" i="10" s="1"/>
  <c r="G14" i="23" s="1"/>
  <c r="I14" i="19"/>
  <c r="I14" i="20" s="1"/>
  <c r="I14" i="22" s="1"/>
  <c r="D19" i="6"/>
  <c r="N9" i="19"/>
  <c r="N9" i="20" s="1"/>
  <c r="N9" i="22" s="1"/>
  <c r="D14" i="10"/>
  <c r="F14" i="10" s="1"/>
  <c r="G6" i="23" s="1"/>
  <c r="N7" i="19"/>
  <c r="N7" i="20" s="1"/>
  <c r="J7" i="21" s="1"/>
  <c r="D12" i="10"/>
  <c r="I16" i="19"/>
  <c r="I16" i="20" s="1"/>
  <c r="F16" i="21" s="1"/>
  <c r="D21" i="6"/>
  <c r="N19" i="19"/>
  <c r="N19" i="20" s="1"/>
  <c r="J19" i="21" s="1"/>
  <c r="D24" i="10"/>
  <c r="F24" i="10" s="1"/>
  <c r="G16" i="23" s="1"/>
  <c r="I48" i="19"/>
  <c r="I48" i="20" s="1"/>
  <c r="F48" i="21" s="1"/>
  <c r="N28" i="19"/>
  <c r="N28" i="20" s="1"/>
  <c r="N28" i="22" s="1"/>
  <c r="D33" i="10"/>
  <c r="F33" i="10" s="1"/>
  <c r="G25" i="23" s="1"/>
  <c r="I9" i="19"/>
  <c r="I9" i="20" s="1"/>
  <c r="F9" i="21" s="1"/>
  <c r="D14" i="6"/>
  <c r="I20" i="19"/>
  <c r="I20" i="20" s="1"/>
  <c r="D25" i="6"/>
  <c r="I17" i="19"/>
  <c r="I17" i="20" s="1"/>
  <c r="F17" i="21" s="1"/>
  <c r="D22" i="6"/>
  <c r="N23" i="19"/>
  <c r="N23" i="20" s="1"/>
  <c r="J23" i="21" s="1"/>
  <c r="D28" i="10"/>
  <c r="F28" i="10" s="1"/>
  <c r="G20" i="23" s="1"/>
  <c r="I19" i="19"/>
  <c r="I19" i="20" s="1"/>
  <c r="F19" i="21" s="1"/>
  <c r="D24" i="6"/>
  <c r="N16" i="19"/>
  <c r="N16" i="20" s="1"/>
  <c r="N16" i="22" s="1"/>
  <c r="D21" i="10"/>
  <c r="F21" i="10" s="1"/>
  <c r="G13" i="23" s="1"/>
  <c r="I18" i="19"/>
  <c r="I18" i="20" s="1"/>
  <c r="F18" i="21" s="1"/>
  <c r="D23" i="6"/>
  <c r="I22" i="19"/>
  <c r="I22" i="20" s="1"/>
  <c r="F22" i="21" s="1"/>
  <c r="D27" i="6"/>
  <c r="N27" i="19"/>
  <c r="N27" i="20" s="1"/>
  <c r="N27" i="22" s="1"/>
  <c r="D32" i="10"/>
  <c r="F32" i="10" s="1"/>
  <c r="G24" i="23" s="1"/>
  <c r="N26" i="19"/>
  <c r="N26" i="20" s="1"/>
  <c r="N26" i="22" s="1"/>
  <c r="D31" i="10"/>
  <c r="F31" i="10" s="1"/>
  <c r="G23" i="23" s="1"/>
  <c r="I12" i="19"/>
  <c r="I12" i="20" s="1"/>
  <c r="F12" i="21" s="1"/>
  <c r="D17" i="6"/>
  <c r="N13" i="19"/>
  <c r="N13" i="20" s="1"/>
  <c r="J13" i="21" s="1"/>
  <c r="D18" i="10"/>
  <c r="F18" i="10" s="1"/>
  <c r="G10" i="23" s="1"/>
  <c r="I7" i="19"/>
  <c r="I7" i="20" s="1"/>
  <c r="F7" i="21" s="1"/>
  <c r="D12" i="6"/>
  <c r="I13" i="19"/>
  <c r="I13" i="20" s="1"/>
  <c r="I13" i="22" s="1"/>
  <c r="D18" i="6"/>
  <c r="I10" i="19"/>
  <c r="I10" i="20" s="1"/>
  <c r="I10" i="22" s="1"/>
  <c r="D15" i="6"/>
  <c r="N15" i="19"/>
  <c r="N15" i="20" s="1"/>
  <c r="N15" i="22" s="1"/>
  <c r="D20" i="10"/>
  <c r="F20" i="10" s="1"/>
  <c r="G12" i="23" s="1"/>
  <c r="N25" i="19"/>
  <c r="N25" i="20" s="1"/>
  <c r="N25" i="22" s="1"/>
  <c r="D30" i="10"/>
  <c r="F30" i="10" s="1"/>
  <c r="G22" i="23" s="1"/>
  <c r="I8" i="19"/>
  <c r="I8" i="20" s="1"/>
  <c r="F8" i="21" s="1"/>
  <c r="D13" i="6"/>
  <c r="I11" i="19"/>
  <c r="I11" i="20" s="1"/>
  <c r="F11" i="21" s="1"/>
  <c r="D16" i="6"/>
  <c r="I26" i="19"/>
  <c r="I26" i="20" s="1"/>
  <c r="I26" i="22" s="1"/>
  <c r="D31" i="6"/>
  <c r="N21" i="19"/>
  <c r="N21" i="20" s="1"/>
  <c r="N21" i="22" s="1"/>
  <c r="D26" i="10"/>
  <c r="F26" i="10" s="1"/>
  <c r="G18" i="23" s="1"/>
  <c r="N18" i="19"/>
  <c r="N18" i="20" s="1"/>
  <c r="J18" i="21" s="1"/>
  <c r="D23" i="10"/>
  <c r="F23" i="10" s="1"/>
  <c r="G15" i="23" s="1"/>
  <c r="N11" i="19"/>
  <c r="N11" i="20" s="1"/>
  <c r="J11" i="21" s="1"/>
  <c r="D16" i="10"/>
  <c r="N8" i="19"/>
  <c r="N8" i="20" s="1"/>
  <c r="N8" i="22" s="1"/>
  <c r="D13" i="10"/>
  <c r="F13" i="10" s="1"/>
  <c r="G5" i="23" s="1"/>
  <c r="I25" i="19"/>
  <c r="I25" i="20" s="1"/>
  <c r="I25" i="22" s="1"/>
  <c r="D30" i="6"/>
  <c r="I24" i="19"/>
  <c r="I24" i="20" s="1"/>
  <c r="I24" i="22" s="1"/>
  <c r="D29" i="6"/>
  <c r="N10" i="19"/>
  <c r="N10" i="20" s="1"/>
  <c r="N10" i="22" s="1"/>
  <c r="D15" i="10"/>
  <c r="F15" i="10" s="1"/>
  <c r="G7" i="23" s="1"/>
  <c r="N22" i="19"/>
  <c r="N22" i="20" s="1"/>
  <c r="J22" i="21" s="1"/>
  <c r="D27" i="10"/>
  <c r="F27" i="10" s="1"/>
  <c r="G19" i="23" s="1"/>
  <c r="I27" i="19"/>
  <c r="I27" i="20" s="1"/>
  <c r="I27" i="22" s="1"/>
  <c r="D32" i="6"/>
  <c r="D86" i="6"/>
  <c r="I23" i="19"/>
  <c r="I23" i="20" s="1"/>
  <c r="I23" i="22" s="1"/>
  <c r="D28" i="6"/>
  <c r="N24" i="19"/>
  <c r="N24" i="20" s="1"/>
  <c r="J24" i="21" s="1"/>
  <c r="D29" i="10"/>
  <c r="F29" i="10" s="1"/>
  <c r="G21" i="23" s="1"/>
  <c r="N20" i="19"/>
  <c r="N20" i="20" s="1"/>
  <c r="N20" i="22" s="1"/>
  <c r="D25" i="10"/>
  <c r="F25" i="10" s="1"/>
  <c r="G17" i="23" s="1"/>
  <c r="I6" i="19"/>
  <c r="D11" i="6"/>
  <c r="I21" i="19"/>
  <c r="I21" i="20" s="1"/>
  <c r="F21" i="21" s="1"/>
  <c r="D26" i="6"/>
  <c r="N14" i="19"/>
  <c r="N14" i="20" s="1"/>
  <c r="J14" i="21" s="1"/>
  <c r="D19" i="10"/>
  <c r="F19" i="10" s="1"/>
  <c r="G11" i="23" s="1"/>
  <c r="I15" i="19"/>
  <c r="I15" i="20" s="1"/>
  <c r="I15" i="22" s="1"/>
  <c r="D20" i="6"/>
  <c r="L21" i="21"/>
  <c r="P24" i="22"/>
  <c r="L7" i="21"/>
  <c r="L11" i="21"/>
  <c r="L19" i="21"/>
  <c r="L15" i="21"/>
  <c r="P28" i="22"/>
  <c r="L23" i="21"/>
  <c r="L10" i="21"/>
  <c r="F29" i="19"/>
  <c r="F29" i="20" s="1"/>
  <c r="C29" i="21" s="1"/>
  <c r="D34" i="3"/>
  <c r="P9" i="22"/>
  <c r="L20" i="21"/>
  <c r="P6" i="22"/>
  <c r="L22" i="21"/>
  <c r="L25" i="21"/>
  <c r="L27" i="21"/>
  <c r="L17" i="21"/>
  <c r="L12" i="21"/>
  <c r="P8" i="22"/>
  <c r="L26" i="21"/>
  <c r="H53" i="19"/>
  <c r="H53" i="20" s="1"/>
  <c r="I28" i="19"/>
  <c r="I28" i="20" s="1"/>
  <c r="I53" i="19"/>
  <c r="I53" i="20" s="1"/>
  <c r="F53" i="21" s="1"/>
  <c r="H101" i="19"/>
  <c r="H101" i="20" s="1"/>
  <c r="E101" i="21" s="1"/>
  <c r="F80" i="20"/>
  <c r="C80" i="21" s="1"/>
  <c r="F56" i="20"/>
  <c r="C56" i="21" s="1"/>
  <c r="D65" i="3"/>
  <c r="F64" i="20"/>
  <c r="G82" i="20"/>
  <c r="D90" i="4"/>
  <c r="G85" i="20"/>
  <c r="D85" i="21" s="1"/>
  <c r="G61" i="20"/>
  <c r="G100" i="20"/>
  <c r="G90" i="20"/>
  <c r="F46" i="20"/>
  <c r="F46" i="22" s="1"/>
  <c r="G51" i="20"/>
  <c r="F98" i="20"/>
  <c r="F65" i="20"/>
  <c r="C65" i="21" s="1"/>
  <c r="F87" i="20"/>
  <c r="F88" i="20"/>
  <c r="F84" i="20"/>
  <c r="F84" i="22" s="1"/>
  <c r="F90" i="20"/>
  <c r="C90" i="21" s="1"/>
  <c r="F53" i="20"/>
  <c r="C53" i="21" s="1"/>
  <c r="F94" i="20"/>
  <c r="F94" i="22" s="1"/>
  <c r="F76" i="20"/>
  <c r="F76" i="22" s="1"/>
  <c r="F66" i="20"/>
  <c r="C66" i="21" s="1"/>
  <c r="F51" i="20"/>
  <c r="F51" i="22" s="1"/>
  <c r="G55" i="20"/>
  <c r="G50" i="20"/>
  <c r="D50" i="21" s="1"/>
  <c r="G56" i="20"/>
  <c r="D56" i="21" s="1"/>
  <c r="G63" i="20"/>
  <c r="D63" i="21" s="1"/>
  <c r="G59" i="20"/>
  <c r="G59" i="22" s="1"/>
  <c r="G54" i="20"/>
  <c r="D54" i="21" s="1"/>
  <c r="D98" i="4"/>
  <c r="G93" i="20"/>
  <c r="G93" i="22" s="1"/>
  <c r="D71" i="4"/>
  <c r="G66" i="20"/>
  <c r="G66" i="22" s="1"/>
  <c r="D77" i="4"/>
  <c r="D68" i="3"/>
  <c r="F63" i="20"/>
  <c r="C63" i="21" s="1"/>
  <c r="F47" i="20"/>
  <c r="C47" i="21" s="1"/>
  <c r="D101" i="4"/>
  <c r="G96" i="20"/>
  <c r="D96" i="21" s="1"/>
  <c r="D54" i="3"/>
  <c r="F49" i="20"/>
  <c r="C49" i="21" s="1"/>
  <c r="F32" i="20"/>
  <c r="F32" i="22" s="1"/>
  <c r="D78" i="3"/>
  <c r="F73" i="20"/>
  <c r="C73" i="21" s="1"/>
  <c r="D47" i="3"/>
  <c r="F42" i="20"/>
  <c r="C42" i="21" s="1"/>
  <c r="G86" i="20"/>
  <c r="G78" i="20"/>
  <c r="D63" i="4"/>
  <c r="G58" i="20"/>
  <c r="D58" i="21" s="1"/>
  <c r="F67" i="20"/>
  <c r="F67" i="22" s="1"/>
  <c r="F78" i="20"/>
  <c r="F78" i="22" s="1"/>
  <c r="F58" i="20"/>
  <c r="F58" i="22" s="1"/>
  <c r="D60" i="3"/>
  <c r="G88" i="20"/>
  <c r="D88" i="21" s="1"/>
  <c r="G57" i="20"/>
  <c r="G57" i="22" s="1"/>
  <c r="D103" i="4"/>
  <c r="G98" i="20"/>
  <c r="D98" i="21" s="1"/>
  <c r="F50" i="20"/>
  <c r="C50" i="21" s="1"/>
  <c r="D40" i="3"/>
  <c r="F35" i="20"/>
  <c r="C35" i="21" s="1"/>
  <c r="F38" i="20"/>
  <c r="C38" i="21" s="1"/>
  <c r="D84" i="4"/>
  <c r="G79" i="20"/>
  <c r="G79" i="22" s="1"/>
  <c r="F101" i="20"/>
  <c r="C101" i="21" s="1"/>
  <c r="F95" i="20"/>
  <c r="C95" i="21" s="1"/>
  <c r="F75" i="20"/>
  <c r="F75" i="22" s="1"/>
  <c r="D82" i="3"/>
  <c r="F77" i="20"/>
  <c r="F77" i="22" s="1"/>
  <c r="D87" i="3"/>
  <c r="F82" i="20"/>
  <c r="F82" i="22" s="1"/>
  <c r="D86" i="3"/>
  <c r="F81" i="20"/>
  <c r="F81" i="22" s="1"/>
  <c r="D94" i="3"/>
  <c r="F89" i="20"/>
  <c r="F89" i="22" s="1"/>
  <c r="F70" i="20"/>
  <c r="F68" i="20"/>
  <c r="D38" i="3"/>
  <c r="F33" i="20"/>
  <c r="C33" i="21" s="1"/>
  <c r="F71" i="20"/>
  <c r="F71" i="22" s="1"/>
  <c r="F83" i="20"/>
  <c r="C83" i="21" s="1"/>
  <c r="G87" i="20"/>
  <c r="G87" i="22" s="1"/>
  <c r="G62" i="20"/>
  <c r="D62" i="21" s="1"/>
  <c r="G70" i="20"/>
  <c r="D70" i="21" s="1"/>
  <c r="D100" i="4"/>
  <c r="G95" i="20"/>
  <c r="G95" i="22" s="1"/>
  <c r="G83" i="20"/>
  <c r="D83" i="21" s="1"/>
  <c r="D57" i="4"/>
  <c r="G52" i="20"/>
  <c r="D52" i="21" s="1"/>
  <c r="G71" i="20"/>
  <c r="D94" i="4"/>
  <c r="G94" i="20"/>
  <c r="D94" i="21" s="1"/>
  <c r="F72" i="20"/>
  <c r="F72" i="22" s="1"/>
  <c r="D42" i="3"/>
  <c r="F37" i="20"/>
  <c r="F37" i="22" s="1"/>
  <c r="G68" i="20"/>
  <c r="D68" i="21" s="1"/>
  <c r="D45" i="3"/>
  <c r="F40" i="20"/>
  <c r="C40" i="21" s="1"/>
  <c r="D50" i="3"/>
  <c r="F48" i="20"/>
  <c r="C48" i="21" s="1"/>
  <c r="F36" i="20"/>
  <c r="D57" i="3"/>
  <c r="F52" i="20"/>
  <c r="C52" i="21" s="1"/>
  <c r="F91" i="20"/>
  <c r="F54" i="20"/>
  <c r="C54" i="21" s="1"/>
  <c r="G92" i="20"/>
  <c r="G73" i="20"/>
  <c r="G99" i="20"/>
  <c r="F93" i="20"/>
  <c r="F41" i="20"/>
  <c r="C41" i="21" s="1"/>
  <c r="D81" i="4"/>
  <c r="G76" i="20"/>
  <c r="G76" i="22" s="1"/>
  <c r="D35" i="4"/>
  <c r="G30" i="20"/>
  <c r="D30" i="21" s="1"/>
  <c r="F99" i="20"/>
  <c r="C99" i="21" s="1"/>
  <c r="F92" i="20"/>
  <c r="F62" i="20"/>
  <c r="F86" i="20"/>
  <c r="C86" i="21" s="1"/>
  <c r="F79" i="20"/>
  <c r="C79" i="21" s="1"/>
  <c r="D64" i="3"/>
  <c r="F59" i="20"/>
  <c r="F59" i="22" s="1"/>
  <c r="F96" i="20"/>
  <c r="F96" i="22" s="1"/>
  <c r="D62" i="3"/>
  <c r="F57" i="20"/>
  <c r="C57" i="21" s="1"/>
  <c r="F61" i="20"/>
  <c r="F61" i="22" s="1"/>
  <c r="F100" i="20"/>
  <c r="F100" i="22" s="1"/>
  <c r="D90" i="3"/>
  <c r="F85" i="20"/>
  <c r="F85" i="22" s="1"/>
  <c r="D102" i="3"/>
  <c r="F97" i="20"/>
  <c r="C97" i="21" s="1"/>
  <c r="G97" i="20"/>
  <c r="G67" i="20"/>
  <c r="G60" i="20"/>
  <c r="D60" i="21" s="1"/>
  <c r="G53" i="20"/>
  <c r="D53" i="21" s="1"/>
  <c r="D79" i="4"/>
  <c r="G74" i="20"/>
  <c r="D74" i="21" s="1"/>
  <c r="G80" i="20"/>
  <c r="G80" i="22" s="1"/>
  <c r="G84" i="20"/>
  <c r="G65" i="20"/>
  <c r="G65" i="22" s="1"/>
  <c r="G91" i="20"/>
  <c r="G91" i="22" s="1"/>
  <c r="G75" i="20"/>
  <c r="D79" i="3"/>
  <c r="F74" i="20"/>
  <c r="C74" i="21" s="1"/>
  <c r="G101" i="20"/>
  <c r="F34" i="20"/>
  <c r="C34" i="21" s="1"/>
  <c r="F44" i="20"/>
  <c r="C44" i="21" s="1"/>
  <c r="H96" i="20"/>
  <c r="H96" i="22" s="1"/>
  <c r="D69" i="4"/>
  <c r="G64" i="20"/>
  <c r="G64" i="22" s="1"/>
  <c r="G81" i="20"/>
  <c r="D81" i="21" s="1"/>
  <c r="D74" i="4"/>
  <c r="G69" i="20"/>
  <c r="G69" i="22" s="1"/>
  <c r="E39" i="28"/>
  <c r="C34" i="19" s="1"/>
  <c r="E37" i="28"/>
  <c r="C32" i="19" s="1"/>
  <c r="E38" i="28"/>
  <c r="C33" i="19" s="1"/>
  <c r="H29" i="19"/>
  <c r="I29" i="19"/>
  <c r="I46" i="19"/>
  <c r="I32" i="19"/>
  <c r="I43" i="19"/>
  <c r="I49" i="19"/>
  <c r="I40" i="19"/>
  <c r="D53" i="6"/>
  <c r="I45" i="19"/>
  <c r="I42" i="19"/>
  <c r="I37" i="19"/>
  <c r="I44" i="19"/>
  <c r="I36" i="19"/>
  <c r="I39" i="19"/>
  <c r="I33" i="19"/>
  <c r="I31" i="19"/>
  <c r="I41" i="19"/>
  <c r="I38" i="19"/>
  <c r="I47" i="19"/>
  <c r="I34" i="19"/>
  <c r="I35" i="19"/>
  <c r="D91" i="4"/>
  <c r="D83" i="4"/>
  <c r="D68" i="4"/>
  <c r="D66" i="3"/>
  <c r="H52" i="19"/>
  <c r="H66" i="19"/>
  <c r="D101" i="5"/>
  <c r="D56" i="4"/>
  <c r="H47" i="19"/>
  <c r="H81" i="19"/>
  <c r="H84" i="19"/>
  <c r="H83" i="19"/>
  <c r="D86" i="4"/>
  <c r="I61" i="19"/>
  <c r="H44" i="19"/>
  <c r="H34" i="19"/>
  <c r="D46" i="3"/>
  <c r="H82" i="19"/>
  <c r="H69" i="19"/>
  <c r="D95" i="3"/>
  <c r="D66" i="4"/>
  <c r="D41" i="3"/>
  <c r="H36" i="19"/>
  <c r="H72" i="19"/>
  <c r="H56" i="19"/>
  <c r="H31" i="19"/>
  <c r="H79" i="19"/>
  <c r="H99" i="19"/>
  <c r="H94" i="19"/>
  <c r="D95" i="4"/>
  <c r="D64" i="4"/>
  <c r="D58" i="5"/>
  <c r="F58" i="5" s="1"/>
  <c r="C50" i="23" s="1"/>
  <c r="D76" i="3"/>
  <c r="G72" i="20"/>
  <c r="G72" i="22" s="1"/>
  <c r="H33" i="19"/>
  <c r="D53" i="3"/>
  <c r="H45" i="19"/>
  <c r="D52" i="3"/>
  <c r="H39" i="19"/>
  <c r="H51" i="19"/>
  <c r="H68" i="19"/>
  <c r="H80" i="19"/>
  <c r="H71" i="19"/>
  <c r="H59" i="19"/>
  <c r="I91" i="19"/>
  <c r="D59" i="4"/>
  <c r="H43" i="19"/>
  <c r="D49" i="3"/>
  <c r="H78" i="19"/>
  <c r="H55" i="19"/>
  <c r="H62" i="19"/>
  <c r="H63" i="19"/>
  <c r="H73" i="19"/>
  <c r="H92" i="19"/>
  <c r="D106" i="3"/>
  <c r="D51" i="3"/>
  <c r="F45" i="20"/>
  <c r="C45" i="21" s="1"/>
  <c r="D58" i="3"/>
  <c r="I85" i="19"/>
  <c r="I90" i="19"/>
  <c r="H37" i="19"/>
  <c r="H49" i="19"/>
  <c r="H30" i="19"/>
  <c r="H40" i="19"/>
  <c r="H41" i="19"/>
  <c r="H76" i="19"/>
  <c r="H91" i="19"/>
  <c r="H89" i="19"/>
  <c r="H54" i="19"/>
  <c r="H87" i="19"/>
  <c r="H93" i="19"/>
  <c r="H88" i="19"/>
  <c r="H86" i="19"/>
  <c r="H58" i="19"/>
  <c r="H61" i="19"/>
  <c r="H64" i="19"/>
  <c r="H90" i="19"/>
  <c r="H77" i="19"/>
  <c r="D65" i="4"/>
  <c r="I88" i="19"/>
  <c r="H35" i="19"/>
  <c r="H46" i="19"/>
  <c r="H48" i="19"/>
  <c r="H38" i="19"/>
  <c r="H32" i="19"/>
  <c r="D39" i="3"/>
  <c r="H50" i="19"/>
  <c r="H67" i="19"/>
  <c r="H75" i="19"/>
  <c r="H85" i="19"/>
  <c r="H74" i="19"/>
  <c r="H98" i="19"/>
  <c r="H95" i="19"/>
  <c r="H100" i="19"/>
  <c r="H57" i="19"/>
  <c r="H70" i="19"/>
  <c r="H60" i="19"/>
  <c r="H97" i="19"/>
  <c r="H65" i="19"/>
  <c r="D43" i="3"/>
  <c r="D106" i="5"/>
  <c r="D98" i="3"/>
  <c r="D106" i="4"/>
  <c r="I73" i="19"/>
  <c r="I86" i="19"/>
  <c r="F55" i="20"/>
  <c r="F55" i="22" s="1"/>
  <c r="D92" i="3"/>
  <c r="I82" i="19"/>
  <c r="I92" i="19"/>
  <c r="I81" i="19"/>
  <c r="D37" i="3"/>
  <c r="D77" i="3"/>
  <c r="D93" i="3"/>
  <c r="D73" i="4"/>
  <c r="D89" i="4"/>
  <c r="D55" i="3"/>
  <c r="D84" i="3"/>
  <c r="D93" i="4"/>
  <c r="I94" i="19"/>
  <c r="I64" i="19"/>
  <c r="I74" i="19"/>
  <c r="D78" i="4"/>
  <c r="D69" i="3"/>
  <c r="D105" i="4"/>
  <c r="D100" i="3"/>
  <c r="I101" i="19"/>
  <c r="I71" i="19"/>
  <c r="I83" i="19"/>
  <c r="I89" i="19"/>
  <c r="I98" i="19"/>
  <c r="I96" i="19"/>
  <c r="I93" i="19"/>
  <c r="I59" i="19"/>
  <c r="I72" i="19"/>
  <c r="I63" i="19"/>
  <c r="I77" i="19"/>
  <c r="I95" i="19"/>
  <c r="I58" i="19"/>
  <c r="I80" i="19"/>
  <c r="I60" i="19"/>
  <c r="D62" i="4"/>
  <c r="D104" i="4"/>
  <c r="D80" i="3"/>
  <c r="D87" i="4"/>
  <c r="D97" i="4"/>
  <c r="D99" i="3"/>
  <c r="I62" i="19"/>
  <c r="I51" i="19"/>
  <c r="I76" i="19"/>
  <c r="I50" i="19"/>
  <c r="I79" i="19"/>
  <c r="I68" i="19"/>
  <c r="I70" i="19"/>
  <c r="I84" i="19"/>
  <c r="I65" i="19"/>
  <c r="I99" i="19"/>
  <c r="I87" i="19"/>
  <c r="I69" i="19"/>
  <c r="I78" i="19"/>
  <c r="I56" i="19"/>
  <c r="I57" i="19"/>
  <c r="I66" i="19"/>
  <c r="I75" i="19"/>
  <c r="I52" i="19"/>
  <c r="I55" i="19"/>
  <c r="I54" i="19"/>
  <c r="I97" i="19"/>
  <c r="I67" i="19"/>
  <c r="I100" i="19"/>
  <c r="D76" i="4"/>
  <c r="G89" i="20"/>
  <c r="G89" i="22" s="1"/>
  <c r="D75" i="4"/>
  <c r="D58" i="4"/>
  <c r="D81" i="3"/>
  <c r="D102" i="4"/>
  <c r="D96" i="4"/>
  <c r="D80" i="4"/>
  <c r="D67" i="4"/>
  <c r="F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C47" i="19" s="1"/>
  <c r="E48" i="28"/>
  <c r="C43" i="19" s="1"/>
  <c r="E44" i="28"/>
  <c r="C39" i="19" s="1"/>
  <c r="E40" i="28"/>
  <c r="C35" i="19" s="1"/>
  <c r="E49" i="28"/>
  <c r="C44" i="19" s="1"/>
  <c r="E51" i="28"/>
  <c r="C46" i="19" s="1"/>
  <c r="E47" i="28"/>
  <c r="C42" i="19" s="1"/>
  <c r="E43" i="28"/>
  <c r="C38" i="19" s="1"/>
  <c r="E45" i="28"/>
  <c r="C40" i="19" s="1"/>
  <c r="E50" i="28"/>
  <c r="C45" i="19" s="1"/>
  <c r="E46" i="28"/>
  <c r="C41" i="19" s="1"/>
  <c r="E42" i="28"/>
  <c r="C37" i="19" s="1"/>
  <c r="E41" i="28"/>
  <c r="C36" i="19" s="1"/>
  <c r="E104" i="28"/>
  <c r="C99" i="19" s="1"/>
  <c r="E100" i="28"/>
  <c r="C95" i="19" s="1"/>
  <c r="E96" i="28"/>
  <c r="C91" i="19" s="1"/>
  <c r="E92" i="28"/>
  <c r="C87" i="19" s="1"/>
  <c r="E88" i="28"/>
  <c r="C83" i="19" s="1"/>
  <c r="E84" i="28"/>
  <c r="C79" i="19" s="1"/>
  <c r="E80" i="28"/>
  <c r="C75" i="19" s="1"/>
  <c r="E76" i="28"/>
  <c r="C71" i="19" s="1"/>
  <c r="E72" i="28"/>
  <c r="C67" i="19" s="1"/>
  <c r="E68" i="28"/>
  <c r="C63" i="19" s="1"/>
  <c r="E64" i="28"/>
  <c r="C59" i="19" s="1"/>
  <c r="E60" i="28"/>
  <c r="C55" i="19" s="1"/>
  <c r="E56" i="28"/>
  <c r="C51" i="19" s="1"/>
  <c r="E97" i="28"/>
  <c r="C92" i="19" s="1"/>
  <c r="E85" i="28"/>
  <c r="C80" i="19" s="1"/>
  <c r="E73" i="28"/>
  <c r="C68" i="19" s="1"/>
  <c r="E61" i="28"/>
  <c r="C56" i="19" s="1"/>
  <c r="E103" i="28"/>
  <c r="C98" i="19" s="1"/>
  <c r="E99" i="28"/>
  <c r="C94" i="19" s="1"/>
  <c r="E95" i="28"/>
  <c r="C90" i="19" s="1"/>
  <c r="E91" i="28"/>
  <c r="C86" i="19" s="1"/>
  <c r="E87" i="28"/>
  <c r="C82" i="19" s="1"/>
  <c r="E83" i="28"/>
  <c r="C78" i="19" s="1"/>
  <c r="E79" i="28"/>
  <c r="C74" i="19" s="1"/>
  <c r="E75" i="28"/>
  <c r="C70" i="19" s="1"/>
  <c r="E71" i="28"/>
  <c r="C66" i="19" s="1"/>
  <c r="E67" i="28"/>
  <c r="C62" i="19" s="1"/>
  <c r="E63" i="28"/>
  <c r="C58" i="19" s="1"/>
  <c r="E59" i="28"/>
  <c r="C54" i="19" s="1"/>
  <c r="E55" i="28"/>
  <c r="C50" i="19" s="1"/>
  <c r="E105" i="28"/>
  <c r="C100" i="19" s="1"/>
  <c r="E93" i="28"/>
  <c r="C88" i="19" s="1"/>
  <c r="E81" i="28"/>
  <c r="C76" i="19" s="1"/>
  <c r="E69" i="28"/>
  <c r="C64" i="19" s="1"/>
  <c r="E57" i="28"/>
  <c r="C52" i="19" s="1"/>
  <c r="E106" i="28"/>
  <c r="C101" i="19" s="1"/>
  <c r="E102" i="28"/>
  <c r="C97" i="19" s="1"/>
  <c r="E98" i="28"/>
  <c r="C93" i="19" s="1"/>
  <c r="E94" i="28"/>
  <c r="C89" i="19" s="1"/>
  <c r="E90" i="28"/>
  <c r="C85" i="19" s="1"/>
  <c r="E86" i="28"/>
  <c r="C81" i="19" s="1"/>
  <c r="E82" i="28"/>
  <c r="C77" i="19" s="1"/>
  <c r="E78" i="28"/>
  <c r="C73" i="19" s="1"/>
  <c r="E74" i="28"/>
  <c r="C69" i="19" s="1"/>
  <c r="E70" i="28"/>
  <c r="C65" i="19" s="1"/>
  <c r="E66" i="28"/>
  <c r="C61" i="19" s="1"/>
  <c r="E62" i="28"/>
  <c r="C57" i="19" s="1"/>
  <c r="E58" i="28"/>
  <c r="C53" i="19" s="1"/>
  <c r="E54" i="28"/>
  <c r="C49" i="19" s="1"/>
  <c r="E101" i="28"/>
  <c r="C96" i="19" s="1"/>
  <c r="E89" i="28"/>
  <c r="C84" i="19" s="1"/>
  <c r="E77" i="28"/>
  <c r="C72" i="19" s="1"/>
  <c r="E65" i="28"/>
  <c r="C60" i="19" s="1"/>
  <c r="E53" i="28"/>
  <c r="C48" i="19" s="1"/>
  <c r="D105" i="3"/>
  <c r="D89" i="3"/>
  <c r="D71" i="3"/>
  <c r="D75" i="3"/>
  <c r="D91" i="3"/>
  <c r="D103" i="3"/>
  <c r="D70" i="3"/>
  <c r="D104" i="3"/>
  <c r="D97" i="3"/>
  <c r="D67" i="3"/>
  <c r="D61" i="3"/>
  <c r="D83" i="3"/>
  <c r="D96" i="3"/>
  <c r="F39" i="20"/>
  <c r="F39" i="22" s="1"/>
  <c r="D44" i="3"/>
  <c r="G35" i="20"/>
  <c r="G35" i="22" s="1"/>
  <c r="D40" i="4"/>
  <c r="G49" i="20"/>
  <c r="G49" i="22" s="1"/>
  <c r="D54" i="4"/>
  <c r="G46" i="20"/>
  <c r="D46" i="21" s="1"/>
  <c r="D51" i="4"/>
  <c r="G39" i="20"/>
  <c r="G39" i="22" s="1"/>
  <c r="D44" i="4"/>
  <c r="G37" i="20"/>
  <c r="G37" i="22" s="1"/>
  <c r="D42" i="4"/>
  <c r="G45" i="20"/>
  <c r="D45" i="21" s="1"/>
  <c r="D50" i="4"/>
  <c r="F43" i="20"/>
  <c r="C43" i="21" s="1"/>
  <c r="D48" i="3"/>
  <c r="G34" i="20"/>
  <c r="G34" i="22" s="1"/>
  <c r="D39" i="4"/>
  <c r="G41" i="20"/>
  <c r="G41" i="22" s="1"/>
  <c r="D46" i="4"/>
  <c r="G43" i="20"/>
  <c r="G43" i="22" s="1"/>
  <c r="D48" i="4"/>
  <c r="G31" i="20"/>
  <c r="D31" i="21" s="1"/>
  <c r="D36" i="4"/>
  <c r="G48" i="20"/>
  <c r="G48" i="22" s="1"/>
  <c r="D53" i="4"/>
  <c r="G33" i="20"/>
  <c r="D33" i="21" s="1"/>
  <c r="D38" i="4"/>
  <c r="G38" i="20"/>
  <c r="D38" i="21" s="1"/>
  <c r="D43" i="4"/>
  <c r="G32" i="20"/>
  <c r="D32" i="21" s="1"/>
  <c r="D37" i="4"/>
  <c r="G44" i="20"/>
  <c r="G44" i="22" s="1"/>
  <c r="D49" i="4"/>
  <c r="G42" i="20"/>
  <c r="G42" i="22" s="1"/>
  <c r="D47" i="4"/>
  <c r="G36" i="20"/>
  <c r="G36" i="22" s="1"/>
  <c r="D41" i="4"/>
  <c r="G40" i="20"/>
  <c r="G40" i="22" s="1"/>
  <c r="D45" i="4"/>
  <c r="M18" i="22"/>
  <c r="E10" i="21"/>
  <c r="K22" i="21"/>
  <c r="I20" i="22"/>
  <c r="F20" i="21"/>
  <c r="F6" i="21"/>
  <c r="I6" i="22"/>
  <c r="H8" i="22"/>
  <c r="E8" i="21"/>
  <c r="H12" i="22"/>
  <c r="E12" i="21"/>
  <c r="H20" i="22"/>
  <c r="E20" i="21"/>
  <c r="E13" i="21"/>
  <c r="H13" i="22"/>
  <c r="E7" i="21"/>
  <c r="H7" i="22"/>
  <c r="H11" i="22"/>
  <c r="E11" i="21"/>
  <c r="E19" i="21"/>
  <c r="H19" i="22"/>
  <c r="E24" i="21"/>
  <c r="H24" i="22"/>
  <c r="E6" i="21"/>
  <c r="H6" i="22"/>
  <c r="E16" i="21"/>
  <c r="H16" i="22"/>
  <c r="H14" i="22"/>
  <c r="E14" i="21"/>
  <c r="H26" i="22"/>
  <c r="E26" i="21"/>
  <c r="E27" i="21"/>
  <c r="H27" i="22"/>
  <c r="E9" i="21"/>
  <c r="H9" i="22"/>
  <c r="E23" i="21"/>
  <c r="H23" i="22"/>
  <c r="H22" i="22"/>
  <c r="E22" i="21"/>
  <c r="H25" i="22"/>
  <c r="E25" i="21"/>
  <c r="E21" i="21"/>
  <c r="H21" i="22"/>
  <c r="E15" i="21"/>
  <c r="H15" i="22"/>
  <c r="E17" i="21"/>
  <c r="H17" i="22"/>
  <c r="H18" i="22"/>
  <c r="E18" i="21"/>
  <c r="G16" i="22"/>
  <c r="D16" i="21"/>
  <c r="G24" i="22"/>
  <c r="D24" i="21"/>
  <c r="D11" i="21"/>
  <c r="G11" i="22"/>
  <c r="D26" i="21"/>
  <c r="G26" i="22"/>
  <c r="G15" i="22"/>
  <c r="D15" i="21"/>
  <c r="G20" i="22"/>
  <c r="D20" i="21"/>
  <c r="G18" i="22"/>
  <c r="D18" i="21"/>
  <c r="G29" i="22"/>
  <c r="D29" i="21"/>
  <c r="D27" i="21"/>
  <c r="G27" i="22"/>
  <c r="G28" i="22"/>
  <c r="D28" i="21"/>
  <c r="G19" i="22"/>
  <c r="D19" i="21"/>
  <c r="G8" i="22"/>
  <c r="D8" i="21"/>
  <c r="G21" i="22"/>
  <c r="D21" i="21"/>
  <c r="D77" i="21"/>
  <c r="G77" i="22"/>
  <c r="G17" i="22"/>
  <c r="D17" i="21"/>
  <c r="G25" i="22"/>
  <c r="D25" i="21"/>
  <c r="D23" i="21"/>
  <c r="G23" i="22"/>
  <c r="D14" i="21"/>
  <c r="G14" i="22"/>
  <c r="G7" i="22"/>
  <c r="D7" i="21"/>
  <c r="G12" i="22"/>
  <c r="D12" i="21"/>
  <c r="D10" i="21"/>
  <c r="G10" i="22"/>
  <c r="G22" i="22"/>
  <c r="D22" i="21"/>
  <c r="D6" i="21"/>
  <c r="G6" i="22"/>
  <c r="D47" i="21"/>
  <c r="G47" i="22"/>
  <c r="G13" i="22"/>
  <c r="D13" i="21"/>
  <c r="G9" i="22"/>
  <c r="D9" i="21"/>
  <c r="C8" i="21"/>
  <c r="F8" i="22"/>
  <c r="F6" i="22"/>
  <c r="C6" i="21"/>
  <c r="F29" i="22"/>
  <c r="F10" i="22"/>
  <c r="C10" i="21"/>
  <c r="F22" i="22"/>
  <c r="C22" i="21"/>
  <c r="C69" i="21"/>
  <c r="F69" i="22"/>
  <c r="C15" i="21"/>
  <c r="F15" i="22"/>
  <c r="C30" i="21"/>
  <c r="F30" i="22"/>
  <c r="F17" i="22"/>
  <c r="C17" i="21"/>
  <c r="C28" i="21"/>
  <c r="F28" i="22"/>
  <c r="F14" i="22"/>
  <c r="C14" i="21"/>
  <c r="F21" i="22"/>
  <c r="C21" i="21"/>
  <c r="C9" i="21"/>
  <c r="F9" i="22"/>
  <c r="C18" i="21"/>
  <c r="F18" i="22"/>
  <c r="F13" i="22"/>
  <c r="C13" i="21"/>
  <c r="F20" i="22"/>
  <c r="C20" i="21"/>
  <c r="C31" i="21"/>
  <c r="F31" i="22"/>
  <c r="C25" i="21"/>
  <c r="F25" i="22"/>
  <c r="F7" i="22"/>
  <c r="C7" i="21"/>
  <c r="F11" i="22"/>
  <c r="C11" i="21"/>
  <c r="C16" i="21"/>
  <c r="F16" i="22"/>
  <c r="C24" i="21"/>
  <c r="F24" i="22"/>
  <c r="F19" i="22"/>
  <c r="C19" i="21"/>
  <c r="C12" i="21"/>
  <c r="F12" i="22"/>
  <c r="F26" i="22"/>
  <c r="C26" i="21"/>
  <c r="F27" i="22"/>
  <c r="C27" i="21"/>
  <c r="F23" i="22"/>
  <c r="C23" i="21"/>
  <c r="R16" i="22"/>
  <c r="N16" i="21"/>
  <c r="N23" i="21"/>
  <c r="R23" i="22"/>
  <c r="R11" i="22"/>
  <c r="N11" i="21"/>
  <c r="R9" i="22"/>
  <c r="N9" i="21"/>
  <c r="N15" i="21"/>
  <c r="R15" i="22"/>
  <c r="R24" i="22"/>
  <c r="N24" i="21"/>
  <c r="R10" i="22"/>
  <c r="N10" i="21"/>
  <c r="N18" i="21"/>
  <c r="R18" i="22"/>
  <c r="N27" i="21"/>
  <c r="R27" i="22"/>
  <c r="N7" i="21"/>
  <c r="R7" i="22"/>
  <c r="N21" i="21"/>
  <c r="R21" i="22"/>
  <c r="R22" i="22"/>
  <c r="N22" i="21"/>
  <c r="R26" i="22"/>
  <c r="N26" i="21"/>
  <c r="R12" i="22"/>
  <c r="N12" i="21"/>
  <c r="R17" i="22"/>
  <c r="N17" i="21"/>
  <c r="N25" i="21"/>
  <c r="R25" i="22"/>
  <c r="R20" i="22"/>
  <c r="N20" i="21"/>
  <c r="R13" i="22"/>
  <c r="N13" i="21"/>
  <c r="R28" i="22"/>
  <c r="N28" i="21"/>
  <c r="N6" i="21"/>
  <c r="R6" i="22"/>
  <c r="R19" i="22"/>
  <c r="N19" i="21"/>
  <c r="R14" i="22"/>
  <c r="N14" i="21"/>
  <c r="N8" i="21"/>
  <c r="R8" i="22"/>
  <c r="H16" i="21"/>
  <c r="L16" i="22"/>
  <c r="H27" i="21"/>
  <c r="L27" i="22"/>
  <c r="L10" i="22"/>
  <c r="H10" i="21"/>
  <c r="L11" i="22"/>
  <c r="H11" i="21"/>
  <c r="L26" i="22"/>
  <c r="H26" i="21"/>
  <c r="L12" i="22"/>
  <c r="H12" i="21"/>
  <c r="L20" i="22"/>
  <c r="H20" i="21"/>
  <c r="L28" i="22"/>
  <c r="H28" i="21"/>
  <c r="L22" i="22"/>
  <c r="H22" i="21"/>
  <c r="H18" i="21"/>
  <c r="L18" i="22"/>
  <c r="H8" i="21"/>
  <c r="L8" i="22"/>
  <c r="H21" i="21"/>
  <c r="L21" i="22"/>
  <c r="L15" i="22"/>
  <c r="H15" i="21"/>
  <c r="H24" i="21"/>
  <c r="L24" i="22"/>
  <c r="L19" i="22"/>
  <c r="H19" i="21"/>
  <c r="L17" i="22"/>
  <c r="H17" i="21"/>
  <c r="L23" i="22"/>
  <c r="H23" i="21"/>
  <c r="L14" i="22"/>
  <c r="H14" i="21"/>
  <c r="L25" i="22"/>
  <c r="H25" i="21"/>
  <c r="H6" i="21"/>
  <c r="L6" i="22"/>
  <c r="L13" i="22"/>
  <c r="H13" i="21"/>
  <c r="L9" i="22"/>
  <c r="H9" i="21"/>
  <c r="L7" i="22"/>
  <c r="H7" i="21"/>
  <c r="M19" i="22"/>
  <c r="I19" i="21"/>
  <c r="I17" i="21"/>
  <c r="M17" i="22"/>
  <c r="I22" i="21"/>
  <c r="M22" i="22"/>
  <c r="I20" i="21"/>
  <c r="M20" i="22"/>
  <c r="M8" i="22"/>
  <c r="I8" i="21"/>
  <c r="I13" i="21"/>
  <c r="M13" i="22"/>
  <c r="I28" i="21"/>
  <c r="M28" i="22"/>
  <c r="M16" i="22"/>
  <c r="I16" i="21"/>
  <c r="M10" i="22"/>
  <c r="I10" i="21"/>
  <c r="I26" i="21"/>
  <c r="M26" i="22"/>
  <c r="M12" i="22"/>
  <c r="I12" i="21"/>
  <c r="M25" i="22"/>
  <c r="I25" i="21"/>
  <c r="I6" i="21"/>
  <c r="M6" i="22"/>
  <c r="M15" i="22"/>
  <c r="I15" i="21"/>
  <c r="I23" i="21"/>
  <c r="M23" i="22"/>
  <c r="M27" i="22"/>
  <c r="I27" i="21"/>
  <c r="M24" i="22"/>
  <c r="I24" i="21"/>
  <c r="M7" i="22"/>
  <c r="I7" i="21"/>
  <c r="M9" i="22"/>
  <c r="I9" i="21"/>
  <c r="I14" i="21"/>
  <c r="M14" i="22"/>
  <c r="M21" i="22"/>
  <c r="I21" i="21"/>
  <c r="J12" i="21"/>
  <c r="N12" i="22"/>
  <c r="J6" i="21"/>
  <c r="N6" i="22"/>
  <c r="O15" i="22"/>
  <c r="K15" i="21"/>
  <c r="O11" i="22"/>
  <c r="K11" i="21"/>
  <c r="O19" i="22"/>
  <c r="K19" i="21"/>
  <c r="O24" i="22"/>
  <c r="K24" i="21"/>
  <c r="K13" i="21"/>
  <c r="O13" i="22"/>
  <c r="K7" i="21"/>
  <c r="O7" i="22"/>
  <c r="K23" i="21"/>
  <c r="O23" i="22"/>
  <c r="O20" i="22"/>
  <c r="K20" i="21"/>
  <c r="K28" i="21"/>
  <c r="O28" i="22"/>
  <c r="K9" i="21"/>
  <c r="O9" i="22"/>
  <c r="O21" i="22"/>
  <c r="K21" i="21"/>
  <c r="K14" i="21"/>
  <c r="O14" i="22"/>
  <c r="O10" i="22"/>
  <c r="K10" i="21"/>
  <c r="O16" i="22"/>
  <c r="K16" i="21"/>
  <c r="O17" i="22"/>
  <c r="K17" i="21"/>
  <c r="K12" i="21"/>
  <c r="O12" i="22"/>
  <c r="O26" i="22"/>
  <c r="K26" i="21"/>
  <c r="K25" i="21"/>
  <c r="O25" i="22"/>
  <c r="O18" i="22"/>
  <c r="K18" i="21"/>
  <c r="O27" i="22"/>
  <c r="K27" i="21"/>
  <c r="O6" i="22"/>
  <c r="K6" i="21"/>
  <c r="O8" i="22"/>
  <c r="K8" i="21"/>
  <c r="M19" i="21"/>
  <c r="Q19" i="22"/>
  <c r="M17" i="21"/>
  <c r="Q17" i="22"/>
  <c r="Q23" i="22"/>
  <c r="M23" i="21"/>
  <c r="Q26" i="22"/>
  <c r="M26" i="21"/>
  <c r="M14" i="21"/>
  <c r="Q14" i="22"/>
  <c r="Q13" i="22"/>
  <c r="M13" i="21"/>
  <c r="M16" i="21"/>
  <c r="Q16" i="22"/>
  <c r="Q7" i="22"/>
  <c r="M7" i="21"/>
  <c r="Q15" i="22"/>
  <c r="M15" i="21"/>
  <c r="Q10" i="22"/>
  <c r="M10" i="21"/>
  <c r="M25" i="21"/>
  <c r="Q25" i="22"/>
  <c r="M9" i="21"/>
  <c r="Q9" i="22"/>
  <c r="Q12" i="22"/>
  <c r="M12" i="21"/>
  <c r="M11" i="21"/>
  <c r="Q11" i="22"/>
  <c r="Q28" i="22"/>
  <c r="M28" i="21"/>
  <c r="Q18" i="22"/>
  <c r="M18" i="21"/>
  <c r="Q20" i="22"/>
  <c r="M20" i="21"/>
  <c r="M24" i="21"/>
  <c r="Q24" i="22"/>
  <c r="M27" i="21"/>
  <c r="Q27" i="22"/>
  <c r="M22" i="21"/>
  <c r="Q22" i="22"/>
  <c r="Q6" i="22"/>
  <c r="M6" i="21"/>
  <c r="Q21" i="22"/>
  <c r="M21" i="21"/>
  <c r="M8" i="21"/>
  <c r="Q8" i="22"/>
  <c r="S31" i="22"/>
  <c r="O31" i="21"/>
  <c r="O53" i="21"/>
  <c r="S53" i="22"/>
  <c r="S7" i="22"/>
  <c r="O7" i="21"/>
  <c r="O76" i="21"/>
  <c r="O91" i="21"/>
  <c r="S56" i="22"/>
  <c r="O56" i="21"/>
  <c r="S14" i="22"/>
  <c r="O14" i="21"/>
  <c r="O99" i="21"/>
  <c r="S99" i="22"/>
  <c r="O68" i="21"/>
  <c r="O74" i="21"/>
  <c r="S60" i="22"/>
  <c r="O60" i="21"/>
  <c r="O79" i="21"/>
  <c r="O11" i="21"/>
  <c r="S11" i="22"/>
  <c r="O92" i="21"/>
  <c r="O86" i="21"/>
  <c r="O85" i="21"/>
  <c r="S50" i="22"/>
  <c r="O50" i="21"/>
  <c r="O75" i="21"/>
  <c r="S18" i="22"/>
  <c r="O18" i="21"/>
  <c r="S40" i="22"/>
  <c r="O40" i="21"/>
  <c r="S49" i="22"/>
  <c r="O49" i="21"/>
  <c r="S10" i="22"/>
  <c r="O10" i="21"/>
  <c r="S62" i="22"/>
  <c r="O62" i="21"/>
  <c r="O87" i="21"/>
  <c r="S24" i="22"/>
  <c r="O24" i="21"/>
  <c r="S52" i="22"/>
  <c r="O52" i="21"/>
  <c r="S61" i="22"/>
  <c r="O61" i="21"/>
  <c r="S13" i="22"/>
  <c r="O13" i="21"/>
  <c r="S58" i="22"/>
  <c r="O58" i="21"/>
  <c r="O83" i="21"/>
  <c r="S22" i="22"/>
  <c r="O22" i="21"/>
  <c r="S48" i="22"/>
  <c r="O48" i="21"/>
  <c r="S57" i="22"/>
  <c r="O57" i="21"/>
  <c r="S12" i="22"/>
  <c r="O12" i="21"/>
  <c r="O70" i="21"/>
  <c r="O69" i="21"/>
  <c r="O20" i="21"/>
  <c r="S20" i="22"/>
  <c r="O6" i="21"/>
  <c r="S6" i="22"/>
  <c r="S28" i="22"/>
  <c r="O28" i="21"/>
  <c r="O101" i="21"/>
  <c r="O23" i="21"/>
  <c r="S23" i="22"/>
  <c r="S34" i="22"/>
  <c r="O34" i="21"/>
  <c r="S59" i="22"/>
  <c r="O59" i="21"/>
  <c r="O88" i="21"/>
  <c r="S97" i="22"/>
  <c r="O97" i="21"/>
  <c r="S33" i="22"/>
  <c r="O33" i="21"/>
  <c r="O46" i="21"/>
  <c r="S46" i="22"/>
  <c r="O71" i="21"/>
  <c r="O16" i="21"/>
  <c r="S16" i="22"/>
  <c r="O36" i="21"/>
  <c r="S36" i="22"/>
  <c r="O45" i="21"/>
  <c r="S45" i="22"/>
  <c r="O9" i="21"/>
  <c r="S9" i="22"/>
  <c r="S42" i="22"/>
  <c r="O42" i="21"/>
  <c r="O67" i="21"/>
  <c r="O96" i="21"/>
  <c r="S32" i="22"/>
  <c r="O32" i="21"/>
  <c r="S41" i="22"/>
  <c r="O41" i="21"/>
  <c r="S8" i="22"/>
  <c r="O8" i="21"/>
  <c r="O95" i="21"/>
  <c r="S15" i="22"/>
  <c r="O15" i="21"/>
  <c r="O44" i="21"/>
  <c r="S44" i="22"/>
  <c r="S38" i="22"/>
  <c r="O38" i="21"/>
  <c r="S37" i="22"/>
  <c r="O37" i="21"/>
  <c r="O47" i="21"/>
  <c r="S47" i="22"/>
  <c r="O82" i="21"/>
  <c r="O100" i="21"/>
  <c r="S43" i="22"/>
  <c r="O43" i="21"/>
  <c r="O72" i="21"/>
  <c r="O81" i="21"/>
  <c r="S21" i="22"/>
  <c r="O21" i="21"/>
  <c r="O94" i="21"/>
  <c r="S30" i="22"/>
  <c r="O30" i="21"/>
  <c r="S55" i="22"/>
  <c r="O55" i="21"/>
  <c r="O84" i="21"/>
  <c r="O93" i="21"/>
  <c r="S29" i="22"/>
  <c r="O29" i="21"/>
  <c r="O90" i="21"/>
  <c r="S26" i="22"/>
  <c r="O26" i="21"/>
  <c r="S51" i="22"/>
  <c r="O51" i="21"/>
  <c r="O80" i="21"/>
  <c r="O89" i="21"/>
  <c r="S25" i="22"/>
  <c r="O25" i="21"/>
  <c r="O54" i="21"/>
  <c r="S54" i="22"/>
  <c r="S63" i="22"/>
  <c r="O63" i="21"/>
  <c r="O66" i="21"/>
  <c r="S27" i="22"/>
  <c r="O27" i="21"/>
  <c r="S65" i="22"/>
  <c r="O65" i="21"/>
  <c r="O78" i="21"/>
  <c r="O39" i="21"/>
  <c r="S39" i="22"/>
  <c r="O77" i="21"/>
  <c r="O19" i="21"/>
  <c r="S19" i="22"/>
  <c r="S98" i="22"/>
  <c r="O98" i="21"/>
  <c r="S35" i="22"/>
  <c r="O35" i="21"/>
  <c r="S64" i="22"/>
  <c r="O64" i="21"/>
  <c r="O73" i="21"/>
  <c r="S17" i="22"/>
  <c r="O17" i="21"/>
  <c r="N17" i="22" l="1"/>
  <c r="I17" i="22"/>
  <c r="I7" i="22"/>
  <c r="J25" i="21"/>
  <c r="N11" i="22"/>
  <c r="N23" i="22"/>
  <c r="I11" i="22"/>
  <c r="I16" i="22"/>
  <c r="I19" i="22"/>
  <c r="F13" i="21"/>
  <c r="F14" i="21"/>
  <c r="F15" i="21"/>
  <c r="I8" i="22"/>
  <c r="I21" i="22"/>
  <c r="F25" i="21"/>
  <c r="I18" i="22"/>
  <c r="I22" i="22"/>
  <c r="F27" i="21"/>
  <c r="F10" i="21"/>
  <c r="N14" i="22"/>
  <c r="J9" i="21"/>
  <c r="J10" i="21"/>
  <c r="J16" i="21"/>
  <c r="N24" i="22"/>
  <c r="N22" i="22"/>
  <c r="J27" i="21"/>
  <c r="J26" i="21"/>
  <c r="N13" i="22"/>
  <c r="N18" i="22"/>
  <c r="J15" i="21"/>
  <c r="N7" i="22"/>
  <c r="N19" i="22"/>
  <c r="I9" i="22"/>
  <c r="I12" i="22"/>
  <c r="F26" i="21"/>
  <c r="F24" i="21"/>
  <c r="J20" i="21"/>
  <c r="J21" i="21"/>
  <c r="J8" i="21"/>
  <c r="J28" i="21"/>
  <c r="F23" i="21"/>
  <c r="D58" i="6"/>
  <c r="D33" i="6"/>
  <c r="H28" i="19"/>
  <c r="H28" i="20" s="1"/>
  <c r="D33" i="5"/>
  <c r="F33" i="5" s="1"/>
  <c r="C25" i="23" s="1"/>
  <c r="D47" i="5"/>
  <c r="F47" i="5" s="1"/>
  <c r="C39" i="23" s="1"/>
  <c r="H42" i="19"/>
  <c r="H42" i="20" s="1"/>
  <c r="H42" i="22" s="1"/>
  <c r="F95" i="22"/>
  <c r="I30" i="19"/>
  <c r="I30" i="20" s="1"/>
  <c r="F41" i="22"/>
  <c r="C61" i="21"/>
  <c r="D59" i="21"/>
  <c r="D77" i="28"/>
  <c r="H77" i="28" s="1"/>
  <c r="C72" i="20"/>
  <c r="C72" i="22" s="1"/>
  <c r="D58" i="28"/>
  <c r="H58" i="28" s="1"/>
  <c r="C53" i="20"/>
  <c r="C53" i="22" s="1"/>
  <c r="D74" i="28"/>
  <c r="H74" i="28" s="1"/>
  <c r="C69" i="20"/>
  <c r="C69" i="22" s="1"/>
  <c r="D90" i="28"/>
  <c r="C85" i="20"/>
  <c r="C85" i="22" s="1"/>
  <c r="D106" i="28"/>
  <c r="C101" i="20"/>
  <c r="C101" i="22" s="1"/>
  <c r="D93" i="28"/>
  <c r="C88" i="20"/>
  <c r="C88" i="22" s="1"/>
  <c r="D63" i="28"/>
  <c r="H63" i="28" s="1"/>
  <c r="C58" i="20"/>
  <c r="C58" i="22" s="1"/>
  <c r="D79" i="28"/>
  <c r="H79" i="28" s="1"/>
  <c r="C74" i="20"/>
  <c r="C74" i="22" s="1"/>
  <c r="D95" i="28"/>
  <c r="H95" i="28" s="1"/>
  <c r="C90" i="20"/>
  <c r="C90" i="22" s="1"/>
  <c r="D73" i="28"/>
  <c r="H73" i="28" s="1"/>
  <c r="C68" i="20"/>
  <c r="C68" i="22" s="1"/>
  <c r="D60" i="28"/>
  <c r="H60" i="28" s="1"/>
  <c r="C55" i="20"/>
  <c r="C55" i="22" s="1"/>
  <c r="D76" i="28"/>
  <c r="H76" i="28" s="1"/>
  <c r="C71" i="20"/>
  <c r="C71" i="22" s="1"/>
  <c r="D92" i="28"/>
  <c r="H92" i="28" s="1"/>
  <c r="C87" i="20"/>
  <c r="C87" i="22" s="1"/>
  <c r="D41" i="28"/>
  <c r="C36" i="20"/>
  <c r="C36" i="22" s="1"/>
  <c r="D45" i="28"/>
  <c r="C40" i="20"/>
  <c r="C40" i="22" s="1"/>
  <c r="D49" i="28"/>
  <c r="H49" i="28" s="1"/>
  <c r="C44" i="20"/>
  <c r="C44" i="22" s="1"/>
  <c r="D52" i="28"/>
  <c r="H52" i="28" s="1"/>
  <c r="C47" i="20"/>
  <c r="C47" i="22" s="1"/>
  <c r="D89" i="28"/>
  <c r="C84" i="20"/>
  <c r="C84" i="22" s="1"/>
  <c r="D62" i="28"/>
  <c r="H62" i="28" s="1"/>
  <c r="C57" i="20"/>
  <c r="C57" i="22" s="1"/>
  <c r="D78" i="28"/>
  <c r="H78" i="28" s="1"/>
  <c r="C73" i="20"/>
  <c r="C73" i="22" s="1"/>
  <c r="D94" i="28"/>
  <c r="C89" i="20"/>
  <c r="C89" i="22" s="1"/>
  <c r="D57" i="28"/>
  <c r="H57" i="28" s="1"/>
  <c r="C52" i="20"/>
  <c r="C52" i="22" s="1"/>
  <c r="D105" i="28"/>
  <c r="C100" i="20"/>
  <c r="C100" i="22" s="1"/>
  <c r="D67" i="28"/>
  <c r="H67" i="28" s="1"/>
  <c r="C62" i="20"/>
  <c r="C62" i="22" s="1"/>
  <c r="D83" i="28"/>
  <c r="H83" i="28" s="1"/>
  <c r="C78" i="20"/>
  <c r="C78" i="22" s="1"/>
  <c r="D99" i="28"/>
  <c r="C94" i="20"/>
  <c r="C94" i="22" s="1"/>
  <c r="D85" i="28"/>
  <c r="C80" i="20"/>
  <c r="C80" i="22" s="1"/>
  <c r="D64" i="28"/>
  <c r="H64" i="28" s="1"/>
  <c r="C59" i="20"/>
  <c r="C59" i="22" s="1"/>
  <c r="D80" i="28"/>
  <c r="C75" i="20"/>
  <c r="C75" i="22" s="1"/>
  <c r="D96" i="28"/>
  <c r="H96" i="28" s="1"/>
  <c r="C91" i="20"/>
  <c r="C91" i="22" s="1"/>
  <c r="D42" i="28"/>
  <c r="C37" i="20"/>
  <c r="C37" i="22" s="1"/>
  <c r="D43" i="28"/>
  <c r="C38" i="20"/>
  <c r="C38" i="22" s="1"/>
  <c r="D40" i="28"/>
  <c r="C35" i="20"/>
  <c r="C35" i="22" s="1"/>
  <c r="D38" i="28"/>
  <c r="C33" i="20"/>
  <c r="C33" i="22" s="1"/>
  <c r="D53" i="28"/>
  <c r="H53" i="28" s="1"/>
  <c r="C48" i="20"/>
  <c r="C48" i="22" s="1"/>
  <c r="D101" i="28"/>
  <c r="C96" i="20"/>
  <c r="C96" i="22" s="1"/>
  <c r="D66" i="28"/>
  <c r="H66" i="28" s="1"/>
  <c r="C61" i="20"/>
  <c r="C61" i="22" s="1"/>
  <c r="D82" i="28"/>
  <c r="H82" i="28" s="1"/>
  <c r="C77" i="20"/>
  <c r="C77" i="22" s="1"/>
  <c r="D98" i="28"/>
  <c r="H98" i="28" s="1"/>
  <c r="C93" i="20"/>
  <c r="C93" i="22" s="1"/>
  <c r="D69" i="28"/>
  <c r="H69" i="28" s="1"/>
  <c r="C64" i="20"/>
  <c r="C64" i="22" s="1"/>
  <c r="D55" i="28"/>
  <c r="H55" i="28" s="1"/>
  <c r="C50" i="20"/>
  <c r="C50" i="22" s="1"/>
  <c r="D71" i="28"/>
  <c r="H71" i="28" s="1"/>
  <c r="C66" i="20"/>
  <c r="C66" i="22" s="1"/>
  <c r="D87" i="28"/>
  <c r="H87" i="28" s="1"/>
  <c r="C82" i="20"/>
  <c r="C82" i="22" s="1"/>
  <c r="D103" i="28"/>
  <c r="C98" i="20"/>
  <c r="C98" i="22" s="1"/>
  <c r="D97" i="28"/>
  <c r="C92" i="20"/>
  <c r="C92" i="22" s="1"/>
  <c r="D68" i="28"/>
  <c r="H68" i="28" s="1"/>
  <c r="C63" i="20"/>
  <c r="C63" i="22" s="1"/>
  <c r="D84" i="28"/>
  <c r="C79" i="20"/>
  <c r="C79" i="22" s="1"/>
  <c r="D100" i="28"/>
  <c r="C95" i="20"/>
  <c r="C95" i="22" s="1"/>
  <c r="D46" i="28"/>
  <c r="H46" i="28" s="1"/>
  <c r="C41" i="20"/>
  <c r="C41" i="22" s="1"/>
  <c r="D47" i="28"/>
  <c r="H47" i="28" s="1"/>
  <c r="C42" i="20"/>
  <c r="C42" i="22" s="1"/>
  <c r="D44" i="28"/>
  <c r="C39" i="20"/>
  <c r="C39" i="22" s="1"/>
  <c r="D37" i="28"/>
  <c r="C32" i="20"/>
  <c r="C32" i="22" s="1"/>
  <c r="D65" i="28"/>
  <c r="H65" i="28" s="1"/>
  <c r="C60" i="20"/>
  <c r="C60" i="22" s="1"/>
  <c r="D54" i="28"/>
  <c r="H54" i="28" s="1"/>
  <c r="C49" i="20"/>
  <c r="C49" i="22" s="1"/>
  <c r="D70" i="28"/>
  <c r="H70" i="28" s="1"/>
  <c r="C65" i="20"/>
  <c r="C65" i="22" s="1"/>
  <c r="D86" i="28"/>
  <c r="H86" i="28" s="1"/>
  <c r="C81" i="20"/>
  <c r="C81" i="22" s="1"/>
  <c r="D102" i="28"/>
  <c r="H102" i="28" s="1"/>
  <c r="C97" i="20"/>
  <c r="C97" i="22" s="1"/>
  <c r="D81" i="28"/>
  <c r="H81" i="28" s="1"/>
  <c r="C76" i="20"/>
  <c r="C76" i="22" s="1"/>
  <c r="D59" i="28"/>
  <c r="H59" i="28" s="1"/>
  <c r="C54" i="20"/>
  <c r="C54" i="22" s="1"/>
  <c r="D75" i="28"/>
  <c r="H75" i="28" s="1"/>
  <c r="C70" i="20"/>
  <c r="C70" i="22" s="1"/>
  <c r="D91" i="28"/>
  <c r="H91" i="28" s="1"/>
  <c r="C86" i="20"/>
  <c r="C86" i="22" s="1"/>
  <c r="D61" i="28"/>
  <c r="H61" i="28" s="1"/>
  <c r="C56" i="20"/>
  <c r="C56" i="22" s="1"/>
  <c r="D56" i="28"/>
  <c r="H56" i="28" s="1"/>
  <c r="C51" i="20"/>
  <c r="C51" i="22" s="1"/>
  <c r="D72" i="28"/>
  <c r="H72" i="28" s="1"/>
  <c r="C67" i="20"/>
  <c r="C67" i="22" s="1"/>
  <c r="D88" i="28"/>
  <c r="H88" i="28" s="1"/>
  <c r="C83" i="20"/>
  <c r="C83" i="22" s="1"/>
  <c r="D104" i="28"/>
  <c r="C99" i="20"/>
  <c r="C99" i="22" s="1"/>
  <c r="D50" i="28"/>
  <c r="H50" i="28" s="1"/>
  <c r="C45" i="20"/>
  <c r="C45" i="22" s="1"/>
  <c r="D51" i="28"/>
  <c r="H51" i="28" s="1"/>
  <c r="C46" i="20"/>
  <c r="C46" i="22" s="1"/>
  <c r="D48" i="28"/>
  <c r="H48" i="28" s="1"/>
  <c r="C43" i="20"/>
  <c r="C43" i="22" s="1"/>
  <c r="D39" i="28"/>
  <c r="C34" i="20"/>
  <c r="C34" i="22" s="1"/>
  <c r="F83" i="22"/>
  <c r="C67" i="21"/>
  <c r="F44" i="22"/>
  <c r="C78" i="21"/>
  <c r="C72" i="21"/>
  <c r="F79" i="22"/>
  <c r="F86" i="22"/>
  <c r="G53" i="22"/>
  <c r="C96" i="21"/>
  <c r="C94" i="21"/>
  <c r="G94" i="22"/>
  <c r="F38" i="22"/>
  <c r="C76" i="21"/>
  <c r="F56" i="22"/>
  <c r="C84" i="21"/>
  <c r="G68" i="22"/>
  <c r="F34" i="22"/>
  <c r="C46" i="21"/>
  <c r="F90" i="22"/>
  <c r="C51" i="21"/>
  <c r="C75" i="21"/>
  <c r="D79" i="21"/>
  <c r="E96" i="21"/>
  <c r="C58" i="21"/>
  <c r="F65" i="22"/>
  <c r="F66" i="22"/>
  <c r="F47" i="22"/>
  <c r="C71" i="21"/>
  <c r="G81" i="22"/>
  <c r="D91" i="21"/>
  <c r="G83" i="22"/>
  <c r="G62" i="22"/>
  <c r="H101" i="22"/>
  <c r="F54" i="22"/>
  <c r="F50" i="22"/>
  <c r="F48" i="22"/>
  <c r="D65" i="21"/>
  <c r="D87" i="21"/>
  <c r="G56" i="22"/>
  <c r="D57" i="21"/>
  <c r="G88" i="22"/>
  <c r="I48" i="22"/>
  <c r="D35" i="6"/>
  <c r="C100" i="21"/>
  <c r="F80" i="22"/>
  <c r="F99" i="22"/>
  <c r="G54" i="22"/>
  <c r="G50" i="22"/>
  <c r="G30" i="22"/>
  <c r="I81" i="20"/>
  <c r="I81" i="22" s="1"/>
  <c r="D74" i="5"/>
  <c r="F74" i="5" s="1"/>
  <c r="C66" i="23" s="1"/>
  <c r="H69" i="20"/>
  <c r="I41" i="20"/>
  <c r="G75" i="22"/>
  <c r="D75" i="21"/>
  <c r="C62" i="21"/>
  <c r="F62" i="22"/>
  <c r="F68" i="22"/>
  <c r="C68" i="21"/>
  <c r="C87" i="21"/>
  <c r="F87" i="22"/>
  <c r="F101" i="22"/>
  <c r="D80" i="21"/>
  <c r="I90" i="20"/>
  <c r="H73" i="20"/>
  <c r="H78" i="20"/>
  <c r="I91" i="20"/>
  <c r="D73" i="5"/>
  <c r="F73" i="5" s="1"/>
  <c r="C65" i="23" s="1"/>
  <c r="H68" i="20"/>
  <c r="H68" i="22" s="1"/>
  <c r="D36" i="5"/>
  <c r="F36" i="5" s="1"/>
  <c r="C28" i="23" s="1"/>
  <c r="H31" i="20"/>
  <c r="E31" i="21" s="1"/>
  <c r="G101" i="22"/>
  <c r="D101" i="21"/>
  <c r="G67" i="22"/>
  <c r="D67" i="21"/>
  <c r="C92" i="21"/>
  <c r="F92" i="22"/>
  <c r="G99" i="22"/>
  <c r="D99" i="21"/>
  <c r="F36" i="22"/>
  <c r="C36" i="21"/>
  <c r="F70" i="22"/>
  <c r="C70" i="21"/>
  <c r="G90" i="22"/>
  <c r="D90" i="21"/>
  <c r="D40" i="6"/>
  <c r="I35" i="20"/>
  <c r="I35" i="22" s="1"/>
  <c r="I45" i="20"/>
  <c r="C93" i="21"/>
  <c r="F93" i="22"/>
  <c r="C32" i="21"/>
  <c r="G60" i="22"/>
  <c r="I53" i="22"/>
  <c r="I97" i="20"/>
  <c r="I97" i="22" s="1"/>
  <c r="I75" i="20"/>
  <c r="I78" i="20"/>
  <c r="I78" i="22" s="1"/>
  <c r="D70" i="6"/>
  <c r="I65" i="20"/>
  <c r="I65" i="22" s="1"/>
  <c r="D84" i="6"/>
  <c r="I79" i="20"/>
  <c r="F79" i="21" s="1"/>
  <c r="D67" i="6"/>
  <c r="I62" i="20"/>
  <c r="I62" i="22" s="1"/>
  <c r="D82" i="6"/>
  <c r="I77" i="20"/>
  <c r="I77" i="22" s="1"/>
  <c r="I93" i="20"/>
  <c r="I83" i="20"/>
  <c r="F83" i="21" s="1"/>
  <c r="I64" i="20"/>
  <c r="H48" i="20"/>
  <c r="H61" i="20"/>
  <c r="H93" i="20"/>
  <c r="E93" i="21" s="1"/>
  <c r="H91" i="20"/>
  <c r="H30" i="20"/>
  <c r="E30" i="21" s="1"/>
  <c r="H53" i="22"/>
  <c r="E53" i="21"/>
  <c r="D97" i="21"/>
  <c r="G97" i="22"/>
  <c r="G73" i="22"/>
  <c r="D73" i="21"/>
  <c r="F91" i="22"/>
  <c r="C91" i="21"/>
  <c r="G71" i="22"/>
  <c r="D71" i="21"/>
  <c r="D78" i="21"/>
  <c r="G78" i="22"/>
  <c r="C98" i="21"/>
  <c r="F98" i="22"/>
  <c r="G100" i="22"/>
  <c r="D100" i="21"/>
  <c r="G82" i="22"/>
  <c r="D82" i="21"/>
  <c r="D49" i="5"/>
  <c r="F49" i="5" s="1"/>
  <c r="C41" i="23" s="1"/>
  <c r="H44" i="20"/>
  <c r="E44" i="21" s="1"/>
  <c r="I36" i="20"/>
  <c r="I43" i="20"/>
  <c r="I43" i="22" s="1"/>
  <c r="I28" i="22"/>
  <c r="F28" i="21"/>
  <c r="F53" i="22"/>
  <c r="G70" i="22"/>
  <c r="G63" i="22"/>
  <c r="D102" i="5"/>
  <c r="H97" i="20"/>
  <c r="E97" i="21" s="1"/>
  <c r="H100" i="20"/>
  <c r="H85" i="20"/>
  <c r="D88" i="5"/>
  <c r="F88" i="5" s="1"/>
  <c r="C80" i="23" s="1"/>
  <c r="H83" i="20"/>
  <c r="H83" i="22" s="1"/>
  <c r="D57" i="5"/>
  <c r="F57" i="5" s="1"/>
  <c r="C49" i="23" s="1"/>
  <c r="H52" i="20"/>
  <c r="H52" i="22" s="1"/>
  <c r="D84" i="21"/>
  <c r="G84" i="22"/>
  <c r="D92" i="21"/>
  <c r="G92" i="22"/>
  <c r="G86" i="22"/>
  <c r="D86" i="21"/>
  <c r="D55" i="21"/>
  <c r="G55" i="22"/>
  <c r="F88" i="22"/>
  <c r="C88" i="21"/>
  <c r="G51" i="22"/>
  <c r="D51" i="21"/>
  <c r="G61" i="22"/>
  <c r="D61" i="21"/>
  <c r="F64" i="22"/>
  <c r="C64" i="21"/>
  <c r="I54" i="20"/>
  <c r="I66" i="20"/>
  <c r="D74" i="6"/>
  <c r="I69" i="20"/>
  <c r="I69" i="22" s="1"/>
  <c r="D89" i="6"/>
  <c r="I84" i="20"/>
  <c r="F84" i="21" s="1"/>
  <c r="D55" i="6"/>
  <c r="I50" i="20"/>
  <c r="I50" i="22" s="1"/>
  <c r="I80" i="20"/>
  <c r="D68" i="6"/>
  <c r="I96" i="20"/>
  <c r="I71" i="20"/>
  <c r="I71" i="22" s="1"/>
  <c r="D99" i="6"/>
  <c r="I94" i="20"/>
  <c r="F94" i="21" s="1"/>
  <c r="I92" i="20"/>
  <c r="I92" i="22" s="1"/>
  <c r="H95" i="20"/>
  <c r="H75" i="20"/>
  <c r="H32" i="20"/>
  <c r="D51" i="5"/>
  <c r="F51" i="5" s="1"/>
  <c r="C43" i="23" s="1"/>
  <c r="H46" i="20"/>
  <c r="H46" i="22" s="1"/>
  <c r="H58" i="20"/>
  <c r="H87" i="20"/>
  <c r="H76" i="20"/>
  <c r="D90" i="6"/>
  <c r="I85" i="20"/>
  <c r="F85" i="21" s="1"/>
  <c r="H63" i="20"/>
  <c r="H59" i="20"/>
  <c r="H51" i="20"/>
  <c r="D50" i="5"/>
  <c r="F50" i="5" s="1"/>
  <c r="C42" i="23" s="1"/>
  <c r="H45" i="20"/>
  <c r="E45" i="21" s="1"/>
  <c r="D99" i="5"/>
  <c r="H94" i="20"/>
  <c r="H94" i="22" s="1"/>
  <c r="D61" i="5"/>
  <c r="F61" i="5" s="1"/>
  <c r="C53" i="23" s="1"/>
  <c r="H56" i="20"/>
  <c r="E56" i="21" s="1"/>
  <c r="H82" i="20"/>
  <c r="I61" i="20"/>
  <c r="H84" i="20"/>
  <c r="D39" i="6"/>
  <c r="I34" i="20"/>
  <c r="F34" i="21" s="1"/>
  <c r="D36" i="6"/>
  <c r="I31" i="20"/>
  <c r="F31" i="21" s="1"/>
  <c r="I44" i="20"/>
  <c r="I44" i="22" s="1"/>
  <c r="D37" i="6"/>
  <c r="I32" i="20"/>
  <c r="I32" i="22" s="1"/>
  <c r="I100" i="20"/>
  <c r="D60" i="6"/>
  <c r="I55" i="20"/>
  <c r="I55" i="22" s="1"/>
  <c r="I57" i="20"/>
  <c r="I87" i="20"/>
  <c r="D75" i="6"/>
  <c r="I70" i="20"/>
  <c r="I70" i="22" s="1"/>
  <c r="D81" i="6"/>
  <c r="I76" i="20"/>
  <c r="I58" i="20"/>
  <c r="I72" i="20"/>
  <c r="I98" i="20"/>
  <c r="I101" i="20"/>
  <c r="I82" i="20"/>
  <c r="I86" i="20"/>
  <c r="D75" i="5"/>
  <c r="F75" i="5" s="1"/>
  <c r="C67" i="23" s="1"/>
  <c r="H70" i="20"/>
  <c r="E70" i="21" s="1"/>
  <c r="H98" i="20"/>
  <c r="H67" i="20"/>
  <c r="D40" i="5"/>
  <c r="F40" i="5" s="1"/>
  <c r="C32" i="23" s="1"/>
  <c r="H35" i="20"/>
  <c r="E35" i="21" s="1"/>
  <c r="D91" i="5"/>
  <c r="F91" i="5" s="1"/>
  <c r="C83" i="23" s="1"/>
  <c r="H86" i="20"/>
  <c r="H86" i="22" s="1"/>
  <c r="H54" i="20"/>
  <c r="D46" i="5"/>
  <c r="F46" i="5" s="1"/>
  <c r="C38" i="23" s="1"/>
  <c r="H41" i="20"/>
  <c r="H41" i="22" s="1"/>
  <c r="D54" i="5"/>
  <c r="F54" i="5" s="1"/>
  <c r="C46" i="23" s="1"/>
  <c r="H49" i="20"/>
  <c r="H49" i="22" s="1"/>
  <c r="H62" i="20"/>
  <c r="H43" i="20"/>
  <c r="H71" i="20"/>
  <c r="D104" i="5"/>
  <c r="H99" i="20"/>
  <c r="E99" i="21" s="1"/>
  <c r="H72" i="20"/>
  <c r="D86" i="5"/>
  <c r="F86" i="5" s="1"/>
  <c r="C78" i="23" s="1"/>
  <c r="H81" i="20"/>
  <c r="E81" i="21" s="1"/>
  <c r="D52" i="6"/>
  <c r="I47" i="20"/>
  <c r="F47" i="21" s="1"/>
  <c r="I33" i="20"/>
  <c r="D42" i="6"/>
  <c r="I37" i="20"/>
  <c r="I37" i="22" s="1"/>
  <c r="I40" i="20"/>
  <c r="I46" i="20"/>
  <c r="I67" i="20"/>
  <c r="I56" i="20"/>
  <c r="D104" i="6"/>
  <c r="I99" i="20"/>
  <c r="I99" i="22" s="1"/>
  <c r="D56" i="6"/>
  <c r="I51" i="20"/>
  <c r="I60" i="20"/>
  <c r="D64" i="6"/>
  <c r="I59" i="20"/>
  <c r="F59" i="21" s="1"/>
  <c r="I89" i="20"/>
  <c r="I74" i="20"/>
  <c r="I73" i="20"/>
  <c r="H65" i="20"/>
  <c r="D62" i="5"/>
  <c r="F62" i="5" s="1"/>
  <c r="C54" i="23" s="1"/>
  <c r="H57" i="20"/>
  <c r="H57" i="22" s="1"/>
  <c r="H74" i="20"/>
  <c r="H50" i="20"/>
  <c r="H38" i="20"/>
  <c r="D93" i="6"/>
  <c r="I88" i="20"/>
  <c r="I88" i="22" s="1"/>
  <c r="H88" i="20"/>
  <c r="H89" i="20"/>
  <c r="E89" i="21" s="1"/>
  <c r="H40" i="20"/>
  <c r="H37" i="20"/>
  <c r="H92" i="20"/>
  <c r="H55" i="20"/>
  <c r="E55" i="21" s="1"/>
  <c r="D85" i="5"/>
  <c r="F85" i="5" s="1"/>
  <c r="C77" i="23" s="1"/>
  <c r="H80" i="20"/>
  <c r="H80" i="22" s="1"/>
  <c r="D44" i="5"/>
  <c r="F44" i="5" s="1"/>
  <c r="C36" i="23" s="1"/>
  <c r="H39" i="20"/>
  <c r="E39" i="21" s="1"/>
  <c r="D38" i="5"/>
  <c r="F38" i="5" s="1"/>
  <c r="C30" i="23" s="1"/>
  <c r="H33" i="20"/>
  <c r="H33" i="22" s="1"/>
  <c r="H79" i="20"/>
  <c r="H36" i="20"/>
  <c r="H34" i="20"/>
  <c r="H47" i="20"/>
  <c r="H66" i="20"/>
  <c r="E66" i="21" s="1"/>
  <c r="I38" i="20"/>
  <c r="I39" i="20"/>
  <c r="I42" i="20"/>
  <c r="I49" i="20"/>
  <c r="D34" i="6"/>
  <c r="I29" i="20"/>
  <c r="H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F63" i="22"/>
  <c r="D39" i="5"/>
  <c r="F39" i="5" s="1"/>
  <c r="C31" i="23" s="1"/>
  <c r="G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G96" i="22"/>
  <c r="F73" i="22"/>
  <c r="D71" i="5"/>
  <c r="F71" i="5" s="1"/>
  <c r="C63" i="23" s="1"/>
  <c r="D97" i="5"/>
  <c r="F49" i="22"/>
  <c r="F45" i="22"/>
  <c r="D64" i="21"/>
  <c r="F35" i="22"/>
  <c r="F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F40" i="22"/>
  <c r="D48" i="5"/>
  <c r="F48" i="5" s="1"/>
  <c r="C40" i="23" s="1"/>
  <c r="D87" i="6"/>
  <c r="D76" i="5"/>
  <c r="F76" i="5" s="1"/>
  <c r="C68" i="23" s="1"/>
  <c r="D60" i="5"/>
  <c r="F60" i="5" s="1"/>
  <c r="C52" i="23" s="1"/>
  <c r="F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G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H60" i="20"/>
  <c r="D65" i="5"/>
  <c r="F65" i="5" s="1"/>
  <c r="C57" i="23" s="1"/>
  <c r="H77" i="20"/>
  <c r="D82" i="5"/>
  <c r="F82" i="5" s="1"/>
  <c r="C74" i="23" s="1"/>
  <c r="D69" i="5"/>
  <c r="F69" i="5" s="1"/>
  <c r="C61" i="23" s="1"/>
  <c r="H64" i="20"/>
  <c r="D98" i="6"/>
  <c r="D98" i="5"/>
  <c r="D90" i="5"/>
  <c r="F90" i="5" s="1"/>
  <c r="C82" i="23" s="1"/>
  <c r="D70" i="5"/>
  <c r="F70" i="5" s="1"/>
  <c r="C62" i="23" s="1"/>
  <c r="D95" i="5"/>
  <c r="H90" i="20"/>
  <c r="G85" i="22"/>
  <c r="G46" i="22"/>
  <c r="C85" i="21"/>
  <c r="D66" i="21"/>
  <c r="D36" i="21"/>
  <c r="D89" i="21"/>
  <c r="G74" i="22"/>
  <c r="G98" i="22"/>
  <c r="F74" i="22"/>
  <c r="C82" i="21"/>
  <c r="C77" i="21"/>
  <c r="C81" i="21"/>
  <c r="C59" i="21"/>
  <c r="F52" i="22"/>
  <c r="F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F57" i="22"/>
  <c r="D103" i="6"/>
  <c r="D106" i="6"/>
  <c r="D83" i="6"/>
  <c r="D72" i="6"/>
  <c r="I63" i="20"/>
  <c r="F63" i="21" s="1"/>
  <c r="D76" i="6"/>
  <c r="I52" i="20"/>
  <c r="D57" i="6"/>
  <c r="D73" i="6"/>
  <c r="I68" i="20"/>
  <c r="D100" i="6"/>
  <c r="I95" i="20"/>
  <c r="D92" i="6"/>
  <c r="D85" i="6"/>
  <c r="F60" i="22"/>
  <c r="G52" i="22"/>
  <c r="D34" i="21"/>
  <c r="D49" i="21"/>
  <c r="D40" i="21"/>
  <c r="D44" i="21"/>
  <c r="D37" i="21"/>
  <c r="D48" i="21"/>
  <c r="G45" i="22"/>
  <c r="D35" i="21"/>
  <c r="G38" i="22"/>
  <c r="G4" i="13"/>
  <c r="D42" i="21"/>
  <c r="D41" i="21"/>
  <c r="G33" i="22"/>
  <c r="D39" i="21"/>
  <c r="F43" i="22"/>
  <c r="G32" i="22"/>
  <c r="D43" i="21"/>
  <c r="H28" i="22" l="1"/>
  <c r="E28" i="21"/>
  <c r="I30" i="22"/>
  <c r="F30" i="21"/>
  <c r="I101" i="22"/>
  <c r="F101" i="21"/>
  <c r="E100" i="21"/>
  <c r="H100" i="22"/>
  <c r="I73" i="22"/>
  <c r="F73" i="21"/>
  <c r="F49" i="21"/>
  <c r="I49" i="22"/>
  <c r="I33" i="22"/>
  <c r="F33" i="21"/>
  <c r="I86" i="22"/>
  <c r="F86" i="21"/>
  <c r="H59" i="22"/>
  <c r="E59" i="21"/>
  <c r="E79" i="21"/>
  <c r="H79" i="22"/>
  <c r="F60" i="21"/>
  <c r="I60" i="22"/>
  <c r="F40" i="21"/>
  <c r="I40" i="22"/>
  <c r="H43" i="22"/>
  <c r="E43" i="21"/>
  <c r="E98" i="21"/>
  <c r="H98" i="22"/>
  <c r="I72" i="22"/>
  <c r="F72" i="21"/>
  <c r="E87" i="21"/>
  <c r="H87" i="22"/>
  <c r="I54" i="22"/>
  <c r="F54" i="21"/>
  <c r="I39" i="22"/>
  <c r="F39" i="21"/>
  <c r="E37" i="21"/>
  <c r="H37" i="22"/>
  <c r="H50" i="22"/>
  <c r="E50" i="21"/>
  <c r="F89" i="21"/>
  <c r="I89" i="22"/>
  <c r="H75" i="22"/>
  <c r="E75" i="21"/>
  <c r="H34" i="22"/>
  <c r="E34" i="21"/>
  <c r="F67" i="21"/>
  <c r="I67" i="22"/>
  <c r="E54" i="21"/>
  <c r="H54" i="22"/>
  <c r="F87" i="21"/>
  <c r="I87" i="22"/>
  <c r="F61" i="21"/>
  <c r="I61" i="22"/>
  <c r="E48" i="21"/>
  <c r="H48" i="22"/>
  <c r="F44" i="21"/>
  <c r="H89" i="22"/>
  <c r="H66" i="22"/>
  <c r="E42" i="21"/>
  <c r="F71" i="21"/>
  <c r="F92" i="21"/>
  <c r="H88" i="22"/>
  <c r="E88" i="21"/>
  <c r="F98" i="21"/>
  <c r="I98" i="22"/>
  <c r="I75" i="22"/>
  <c r="F75" i="21"/>
  <c r="I45" i="22"/>
  <c r="F45" i="21"/>
  <c r="I90" i="22"/>
  <c r="F90" i="21"/>
  <c r="F38" i="21"/>
  <c r="I38" i="22"/>
  <c r="H40" i="22"/>
  <c r="E40" i="21"/>
  <c r="H65" i="22"/>
  <c r="E65" i="21"/>
  <c r="H72" i="22"/>
  <c r="E72" i="21"/>
  <c r="I82" i="22"/>
  <c r="F82" i="21"/>
  <c r="F100" i="21"/>
  <c r="I100" i="22"/>
  <c r="H63" i="22"/>
  <c r="E63" i="21"/>
  <c r="E95" i="21"/>
  <c r="H95" i="22"/>
  <c r="H85" i="22"/>
  <c r="E85" i="21"/>
  <c r="F36" i="21"/>
  <c r="I36" i="22"/>
  <c r="F93" i="21"/>
  <c r="I93" i="22"/>
  <c r="I91" i="22"/>
  <c r="F91" i="21"/>
  <c r="F74" i="21"/>
  <c r="I74" i="22"/>
  <c r="I96" i="22"/>
  <c r="F96" i="21"/>
  <c r="F42" i="21"/>
  <c r="I42" i="22"/>
  <c r="I46" i="22"/>
  <c r="F46" i="21"/>
  <c r="H67" i="22"/>
  <c r="E67" i="21"/>
  <c r="I57" i="22"/>
  <c r="F57" i="21"/>
  <c r="E51" i="21"/>
  <c r="H51" i="22"/>
  <c r="H32" i="22"/>
  <c r="E32" i="21"/>
  <c r="F66" i="21"/>
  <c r="I66" i="22"/>
  <c r="I64" i="22"/>
  <c r="F64" i="21"/>
  <c r="E78" i="21"/>
  <c r="H78" i="22"/>
  <c r="H47" i="22"/>
  <c r="E47" i="21"/>
  <c r="H71" i="22"/>
  <c r="E71" i="21"/>
  <c r="E84" i="21"/>
  <c r="H84" i="22"/>
  <c r="E76" i="21"/>
  <c r="H76" i="22"/>
  <c r="E91" i="21"/>
  <c r="H91" i="22"/>
  <c r="F29" i="21"/>
  <c r="I29" i="22"/>
  <c r="H92" i="22"/>
  <c r="E92" i="21"/>
  <c r="H74" i="22"/>
  <c r="E74" i="21"/>
  <c r="H36" i="22"/>
  <c r="E36" i="21"/>
  <c r="H38" i="22"/>
  <c r="E38" i="21"/>
  <c r="F56" i="21"/>
  <c r="I56" i="22"/>
  <c r="E62" i="21"/>
  <c r="H62" i="22"/>
  <c r="F58" i="21"/>
  <c r="I58" i="22"/>
  <c r="E82" i="21"/>
  <c r="H82" i="22"/>
  <c r="H58" i="22"/>
  <c r="E58" i="21"/>
  <c r="I80" i="22"/>
  <c r="F80" i="21"/>
  <c r="E61" i="21"/>
  <c r="H61" i="22"/>
  <c r="H73" i="22"/>
  <c r="E73" i="21"/>
  <c r="F41" i="21"/>
  <c r="I41" i="22"/>
  <c r="F32" i="21"/>
  <c r="F97" i="21"/>
  <c r="F43" i="21"/>
  <c r="H93" i="22"/>
  <c r="H55" i="22"/>
  <c r="H30" i="22"/>
  <c r="F78" i="21"/>
  <c r="I83" i="22"/>
  <c r="E29" i="21"/>
  <c r="H29" i="22"/>
  <c r="E46" i="21"/>
  <c r="I47" i="22"/>
  <c r="I34" i="22"/>
  <c r="I31" i="22"/>
  <c r="F37" i="21"/>
  <c r="F35" i="21"/>
  <c r="H31" i="22"/>
  <c r="H39" i="22"/>
  <c r="E33" i="21"/>
  <c r="F65" i="21"/>
  <c r="E83" i="21"/>
  <c r="H99" i="22"/>
  <c r="E49" i="21"/>
  <c r="E80" i="21"/>
  <c r="E52" i="21"/>
  <c r="H81" i="22"/>
  <c r="H35" i="22"/>
  <c r="I85" i="22"/>
  <c r="F88" i="21"/>
  <c r="H44" i="22"/>
  <c r="F77" i="21"/>
  <c r="F99" i="21"/>
  <c r="F69" i="21"/>
  <c r="E68" i="21"/>
  <c r="F50" i="21"/>
  <c r="H56" i="22"/>
  <c r="H69" i="22"/>
  <c r="E69" i="21"/>
  <c r="H45" i="22"/>
  <c r="E94" i="21"/>
  <c r="E41" i="21"/>
  <c r="F62" i="21"/>
  <c r="H70" i="22"/>
  <c r="H97" i="22"/>
  <c r="E86" i="21"/>
  <c r="E57" i="21"/>
  <c r="F55" i="21"/>
  <c r="E64" i="21"/>
  <c r="H64" i="22"/>
  <c r="F81" i="21"/>
  <c r="E90" i="21"/>
  <c r="H90" i="22"/>
  <c r="E60" i="21"/>
  <c r="H60" i="22"/>
  <c r="H77" i="22"/>
  <c r="E77" i="21"/>
  <c r="I94" i="22"/>
  <c r="F70" i="21"/>
  <c r="I79" i="22"/>
  <c r="I63" i="22"/>
  <c r="I59" i="22"/>
  <c r="I84" i="22"/>
  <c r="I51" i="22"/>
  <c r="F51" i="21"/>
  <c r="I95" i="22"/>
  <c r="F95" i="21"/>
  <c r="F52" i="21"/>
  <c r="I52" i="22"/>
  <c r="F68" i="21"/>
  <c r="I68" i="22"/>
  <c r="F76" i="21"/>
  <c r="I76" i="22"/>
  <c r="I3" i="13" l="1"/>
  <c r="E35" i="12" l="1"/>
  <c r="E35" i="29" s="1"/>
  <c r="E34" i="12"/>
  <c r="E34" i="29" s="1"/>
  <c r="I4" i="13"/>
  <c r="E47" i="12"/>
  <c r="E47" i="29" s="1"/>
  <c r="E46" i="12"/>
  <c r="E46" i="29" s="1"/>
  <c r="E51" i="12"/>
  <c r="E51" i="29" s="1"/>
  <c r="E43" i="12"/>
  <c r="E43" i="29" s="1"/>
  <c r="E38" i="12"/>
  <c r="E38" i="29" s="1"/>
  <c r="E39" i="12"/>
  <c r="E39" i="29" s="1"/>
  <c r="E50" i="12"/>
  <c r="E50" i="29" s="1"/>
  <c r="E42" i="12"/>
  <c r="E42" i="29" s="1"/>
  <c r="E37" i="12"/>
  <c r="E37" i="29" s="1"/>
  <c r="E41" i="12"/>
  <c r="E41" i="29" s="1"/>
  <c r="E45" i="12"/>
  <c r="E45" i="29" s="1"/>
  <c r="E49" i="12"/>
  <c r="E49" i="29" s="1"/>
  <c r="E53" i="12"/>
  <c r="E53" i="29" s="1"/>
  <c r="E36" i="12"/>
  <c r="E36" i="29" s="1"/>
  <c r="E40" i="12"/>
  <c r="E40" i="29" s="1"/>
  <c r="E44" i="12"/>
  <c r="E44" i="29" s="1"/>
  <c r="E48" i="12"/>
  <c r="E48" i="29" s="1"/>
  <c r="E52" i="12"/>
  <c r="E52" i="29" s="1"/>
  <c r="K39" i="19" l="1"/>
  <c r="K39" i="20" s="1"/>
  <c r="K39" i="22" s="1"/>
  <c r="D44" i="29"/>
  <c r="K36" i="19"/>
  <c r="K36" i="20" s="1"/>
  <c r="K36" i="22" s="1"/>
  <c r="D41" i="29"/>
  <c r="K40" i="19"/>
  <c r="K40" i="20" s="1"/>
  <c r="K40" i="22" s="1"/>
  <c r="D45" i="29"/>
  <c r="D40" i="29"/>
  <c r="K35" i="19"/>
  <c r="K35" i="20" s="1"/>
  <c r="K35" i="22" s="1"/>
  <c r="K31" i="19"/>
  <c r="K31" i="20" s="1"/>
  <c r="K31" i="22" s="1"/>
  <c r="D36" i="29"/>
  <c r="K33" i="19"/>
  <c r="K33" i="20" s="1"/>
  <c r="K33" i="22" s="1"/>
  <c r="D38" i="29"/>
  <c r="K34" i="19"/>
  <c r="K34" i="20" s="1"/>
  <c r="K34" i="22" s="1"/>
  <c r="D39" i="29"/>
  <c r="K38" i="19"/>
  <c r="K38" i="20" s="1"/>
  <c r="K38" i="22" s="1"/>
  <c r="D43" i="29"/>
  <c r="D53" i="29"/>
  <c r="K48" i="19"/>
  <c r="K48" i="20" s="1"/>
  <c r="K48" i="22" s="1"/>
  <c r="K46" i="19"/>
  <c r="K46" i="20" s="1"/>
  <c r="K46" i="22" s="1"/>
  <c r="D51" i="29"/>
  <c r="K43" i="19"/>
  <c r="K43" i="20" s="1"/>
  <c r="K43" i="22" s="1"/>
  <c r="D48" i="29"/>
  <c r="K37" i="19"/>
  <c r="K37" i="20" s="1"/>
  <c r="K37" i="22" s="1"/>
  <c r="D42" i="29"/>
  <c r="K42" i="19"/>
  <c r="K42" i="20" s="1"/>
  <c r="K42" i="22" s="1"/>
  <c r="D47" i="29"/>
  <c r="K32" i="19"/>
  <c r="K32" i="20" s="1"/>
  <c r="K32" i="22" s="1"/>
  <c r="D37" i="29"/>
  <c r="K41" i="19"/>
  <c r="K41" i="20" s="1"/>
  <c r="K41" i="22" s="1"/>
  <c r="D46" i="29"/>
  <c r="K44" i="19"/>
  <c r="K44" i="20" s="1"/>
  <c r="K44" i="22" s="1"/>
  <c r="D49" i="29"/>
  <c r="K45" i="19"/>
  <c r="K45" i="20" s="1"/>
  <c r="K45" i="22" s="1"/>
  <c r="D50" i="29"/>
  <c r="K29" i="19"/>
  <c r="K29" i="20" s="1"/>
  <c r="K29" i="22" s="1"/>
  <c r="D34" i="29"/>
  <c r="K47" i="19"/>
  <c r="K47" i="20" s="1"/>
  <c r="K47" i="22" s="1"/>
  <c r="D52" i="29"/>
  <c r="D35" i="29"/>
  <c r="K30" i="19"/>
  <c r="K30" i="20" s="1"/>
  <c r="K30" i="22" s="1"/>
  <c r="P32" i="19"/>
  <c r="P32" i="20" s="1"/>
  <c r="E37" i="14"/>
  <c r="E37" i="13"/>
  <c r="E37" i="10"/>
  <c r="N32" i="19" s="1"/>
  <c r="E37" i="9"/>
  <c r="E37" i="11"/>
  <c r="E37" i="8"/>
  <c r="P46" i="19"/>
  <c r="P46" i="20" s="1"/>
  <c r="P46" i="22" s="1"/>
  <c r="E51" i="14"/>
  <c r="E51" i="13"/>
  <c r="E51" i="8"/>
  <c r="E51" i="9"/>
  <c r="E51" i="11"/>
  <c r="E51" i="10"/>
  <c r="P41" i="19"/>
  <c r="P41" i="20" s="1"/>
  <c r="E46" i="13"/>
  <c r="E46" i="14"/>
  <c r="E46" i="8"/>
  <c r="E46" i="10"/>
  <c r="E46" i="11"/>
  <c r="E46" i="9"/>
  <c r="P40" i="19"/>
  <c r="E45" i="14"/>
  <c r="E45" i="13"/>
  <c r="E45" i="10"/>
  <c r="E45" i="11"/>
  <c r="E45" i="8"/>
  <c r="E45" i="9"/>
  <c r="P45" i="19"/>
  <c r="P45" i="20" s="1"/>
  <c r="E50" i="14"/>
  <c r="E50" i="13"/>
  <c r="E50" i="11"/>
  <c r="E50" i="9"/>
  <c r="E50" i="8"/>
  <c r="E50" i="10"/>
  <c r="P38" i="19"/>
  <c r="P38" i="20" s="1"/>
  <c r="L38" i="21" s="1"/>
  <c r="E43" i="14"/>
  <c r="E43" i="13"/>
  <c r="E43" i="11"/>
  <c r="E43" i="9"/>
  <c r="E43" i="8"/>
  <c r="E43" i="10"/>
  <c r="N38" i="19" s="1"/>
  <c r="P35" i="19"/>
  <c r="P35" i="20" s="1"/>
  <c r="E40" i="14"/>
  <c r="E40" i="13"/>
  <c r="E40" i="9"/>
  <c r="E40" i="8"/>
  <c r="E40" i="11"/>
  <c r="E40" i="10"/>
  <c r="P36" i="19"/>
  <c r="P36" i="20" s="1"/>
  <c r="E41" i="13"/>
  <c r="E41" i="14"/>
  <c r="E41" i="8"/>
  <c r="E41" i="9"/>
  <c r="E41" i="11"/>
  <c r="E41" i="10"/>
  <c r="P37" i="19"/>
  <c r="P37" i="20" s="1"/>
  <c r="E42" i="14"/>
  <c r="E42" i="13"/>
  <c r="E42" i="10"/>
  <c r="E42" i="9"/>
  <c r="E42" i="11"/>
  <c r="E42" i="8"/>
  <c r="P34" i="19"/>
  <c r="P34" i="20" s="1"/>
  <c r="E39" i="14"/>
  <c r="E39" i="13"/>
  <c r="E39" i="8"/>
  <c r="E39" i="9"/>
  <c r="E39" i="10"/>
  <c r="E39" i="11"/>
  <c r="P42" i="19"/>
  <c r="P42" i="20" s="1"/>
  <c r="P42" i="22" s="1"/>
  <c r="E47" i="14"/>
  <c r="E47" i="13"/>
  <c r="E47" i="10"/>
  <c r="E47" i="9"/>
  <c r="E47" i="8"/>
  <c r="E47" i="11"/>
  <c r="P39" i="19"/>
  <c r="P39" i="20" s="1"/>
  <c r="E44" i="14"/>
  <c r="E44" i="13"/>
  <c r="E44" i="9"/>
  <c r="E44" i="11"/>
  <c r="E44" i="8"/>
  <c r="E44" i="10"/>
  <c r="N39" i="19" s="1"/>
  <c r="P31" i="19"/>
  <c r="P31" i="20" s="1"/>
  <c r="E36" i="13"/>
  <c r="E36" i="14"/>
  <c r="E36" i="9"/>
  <c r="E36" i="11"/>
  <c r="E36" i="10"/>
  <c r="E36" i="8"/>
  <c r="E34" i="13"/>
  <c r="E34" i="14"/>
  <c r="E34" i="10"/>
  <c r="E34" i="9"/>
  <c r="E34" i="8"/>
  <c r="E34" i="11"/>
  <c r="P44" i="19"/>
  <c r="P44" i="20" s="1"/>
  <c r="E49" i="14"/>
  <c r="E49" i="13"/>
  <c r="E49" i="11"/>
  <c r="E49" i="9"/>
  <c r="E49" i="8"/>
  <c r="E49" i="10"/>
  <c r="N44" i="19" s="1"/>
  <c r="P33" i="19"/>
  <c r="P33" i="20" s="1"/>
  <c r="E38" i="14"/>
  <c r="E38" i="13"/>
  <c r="E38" i="8"/>
  <c r="E38" i="9"/>
  <c r="E38" i="11"/>
  <c r="E38" i="10"/>
  <c r="P47" i="19"/>
  <c r="P47" i="20" s="1"/>
  <c r="E52" i="14"/>
  <c r="E52" i="13"/>
  <c r="E52" i="8"/>
  <c r="E52" i="9"/>
  <c r="E52" i="10"/>
  <c r="E52" i="11"/>
  <c r="P43" i="19"/>
  <c r="P43" i="20" s="1"/>
  <c r="E48" i="14"/>
  <c r="E48" i="13"/>
  <c r="E48" i="10"/>
  <c r="N43" i="19" s="1"/>
  <c r="E48" i="9"/>
  <c r="E48" i="8"/>
  <c r="E48" i="11"/>
  <c r="P48" i="19"/>
  <c r="E53" i="13"/>
  <c r="E53" i="14"/>
  <c r="E53" i="8"/>
  <c r="E53" i="9"/>
  <c r="E53" i="11"/>
  <c r="E53" i="10"/>
  <c r="P30" i="19"/>
  <c r="P30" i="20" s="1"/>
  <c r="P30" i="22" s="1"/>
  <c r="E35" i="13"/>
  <c r="E35" i="14"/>
  <c r="E35" i="8"/>
  <c r="E35" i="9"/>
  <c r="E35" i="10"/>
  <c r="E35" i="11"/>
  <c r="D35" i="12"/>
  <c r="P29" i="19"/>
  <c r="P29" i="20" s="1"/>
  <c r="D34" i="12"/>
  <c r="K34" i="12" s="1"/>
  <c r="D43" i="12"/>
  <c r="K43" i="12" s="1"/>
  <c r="D39" i="12"/>
  <c r="K39" i="12" s="1"/>
  <c r="D46" i="12"/>
  <c r="K46" i="12" s="1"/>
  <c r="G3" i="13"/>
  <c r="G2" i="13"/>
  <c r="D47" i="12"/>
  <c r="K47" i="12" s="1"/>
  <c r="D51" i="12"/>
  <c r="K51" i="12" s="1"/>
  <c r="D50" i="12"/>
  <c r="K50" i="12" s="1"/>
  <c r="D38" i="12"/>
  <c r="K38" i="12" s="1"/>
  <c r="D42" i="12"/>
  <c r="K42" i="12" s="1"/>
  <c r="D52" i="12"/>
  <c r="K52" i="12" s="1"/>
  <c r="D41" i="12"/>
  <c r="K41" i="12" s="1"/>
  <c r="D53" i="12"/>
  <c r="K53" i="12" s="1"/>
  <c r="P48" i="20"/>
  <c r="D44" i="12"/>
  <c r="K44" i="12" s="1"/>
  <c r="D49" i="12"/>
  <c r="K49" i="12" s="1"/>
  <c r="D36" i="12"/>
  <c r="K36" i="12" s="1"/>
  <c r="D48" i="12"/>
  <c r="K48" i="12" s="1"/>
  <c r="D37" i="12"/>
  <c r="K37" i="12" s="1"/>
  <c r="D40" i="12"/>
  <c r="K40" i="12" s="1"/>
  <c r="P40" i="20"/>
  <c r="D45" i="12"/>
  <c r="K45" i="12" s="1"/>
  <c r="N37" i="19" l="1"/>
  <c r="N37" i="20" s="1"/>
  <c r="N30" i="19"/>
  <c r="N30" i="20" s="1"/>
  <c r="J30" i="21" s="1"/>
  <c r="N42" i="19"/>
  <c r="N42" i="20" s="1"/>
  <c r="N31" i="19"/>
  <c r="N31" i="20" s="1"/>
  <c r="N41" i="19"/>
  <c r="N41" i="20" s="1"/>
  <c r="N46" i="19"/>
  <c r="N46" i="20" s="1"/>
  <c r="N34" i="19"/>
  <c r="N34" i="20" s="1"/>
  <c r="N36" i="19"/>
  <c r="N36" i="20" s="1"/>
  <c r="J36" i="21" s="1"/>
  <c r="N48" i="19"/>
  <c r="N48" i="20" s="1"/>
  <c r="N48" i="22" s="1"/>
  <c r="N33" i="19"/>
  <c r="N33" i="20" s="1"/>
  <c r="N35" i="19"/>
  <c r="N35" i="20" s="1"/>
  <c r="N35" i="22" s="1"/>
  <c r="N47" i="19"/>
  <c r="N47" i="20" s="1"/>
  <c r="J47" i="21" s="1"/>
  <c r="N45" i="19"/>
  <c r="N45" i="20" s="1"/>
  <c r="N40" i="19"/>
  <c r="N40" i="20" s="1"/>
  <c r="K35" i="12"/>
  <c r="I27" i="23" s="1"/>
  <c r="D35" i="10"/>
  <c r="F35" i="10" s="1"/>
  <c r="G27" i="23" s="1"/>
  <c r="H35" i="12"/>
  <c r="L30" i="21"/>
  <c r="R29" i="19"/>
  <c r="R29" i="20" s="1"/>
  <c r="D34" i="14"/>
  <c r="F34" i="14" s="1"/>
  <c r="K26" i="23" s="1"/>
  <c r="D35" i="13"/>
  <c r="F35" i="13" s="1"/>
  <c r="J27" i="23" s="1"/>
  <c r="R38" i="19"/>
  <c r="R38" i="20" s="1"/>
  <c r="O30" i="19"/>
  <c r="O30" i="20" s="1"/>
  <c r="I26" i="23"/>
  <c r="H34" i="12"/>
  <c r="P29" i="22"/>
  <c r="L29" i="21"/>
  <c r="M33" i="19"/>
  <c r="M33" i="20" s="1"/>
  <c r="N29" i="19"/>
  <c r="N29" i="20" s="1"/>
  <c r="D34" i="10"/>
  <c r="F34" i="10" s="1"/>
  <c r="G26" i="23" s="1"/>
  <c r="L42" i="21"/>
  <c r="L46" i="21"/>
  <c r="I30" i="23"/>
  <c r="H38" i="12"/>
  <c r="I31" i="23"/>
  <c r="H39" i="12"/>
  <c r="I28" i="23"/>
  <c r="H36" i="12"/>
  <c r="I35" i="23"/>
  <c r="H43" i="12"/>
  <c r="I40" i="23"/>
  <c r="H48" i="12"/>
  <c r="I41" i="23"/>
  <c r="H49" i="12"/>
  <c r="I33" i="23"/>
  <c r="H41" i="12"/>
  <c r="I34" i="23"/>
  <c r="H42" i="12"/>
  <c r="I42" i="23"/>
  <c r="H50" i="12"/>
  <c r="I37" i="23"/>
  <c r="H45" i="12"/>
  <c r="I36" i="23"/>
  <c r="H44" i="12"/>
  <c r="I44" i="23"/>
  <c r="H52" i="12"/>
  <c r="I39" i="23"/>
  <c r="H47" i="12"/>
  <c r="I45" i="23"/>
  <c r="H53" i="12"/>
  <c r="I32" i="23"/>
  <c r="H40" i="12"/>
  <c r="I29" i="23"/>
  <c r="H37" i="12"/>
  <c r="I43" i="23"/>
  <c r="H51" i="12"/>
  <c r="I38" i="23"/>
  <c r="H46" i="12"/>
  <c r="R31" i="19"/>
  <c r="P34" i="22"/>
  <c r="L34" i="21"/>
  <c r="P45" i="22"/>
  <c r="L45" i="21"/>
  <c r="P33" i="22"/>
  <c r="L33" i="21"/>
  <c r="P41" i="22"/>
  <c r="L41" i="21"/>
  <c r="D40" i="10"/>
  <c r="F40" i="10" s="1"/>
  <c r="G32" i="23" s="1"/>
  <c r="N38" i="20"/>
  <c r="D53" i="10"/>
  <c r="F53" i="10" s="1"/>
  <c r="G45" i="23" s="1"/>
  <c r="D52" i="10"/>
  <c r="F52" i="10" s="1"/>
  <c r="G44" i="23" s="1"/>
  <c r="N44" i="20"/>
  <c r="N43" i="20"/>
  <c r="D41" i="10"/>
  <c r="F41" i="10" s="1"/>
  <c r="G33" i="23" s="1"/>
  <c r="D37" i="10"/>
  <c r="F37" i="10" s="1"/>
  <c r="G29" i="23" s="1"/>
  <c r="N32" i="20"/>
  <c r="N32" i="22" s="1"/>
  <c r="N39" i="20"/>
  <c r="Q36" i="19"/>
  <c r="Q31" i="19"/>
  <c r="O31" i="19"/>
  <c r="N30" i="22"/>
  <c r="R35" i="19"/>
  <c r="R34" i="19"/>
  <c r="Q40" i="19"/>
  <c r="Q42" i="19"/>
  <c r="Q37" i="19"/>
  <c r="Q45" i="19"/>
  <c r="Q33" i="19"/>
  <c r="Q43" i="19"/>
  <c r="O45" i="19"/>
  <c r="O47" i="19"/>
  <c r="O32" i="19"/>
  <c r="D44" i="10"/>
  <c r="F44" i="10" s="1"/>
  <c r="G36" i="23" s="1"/>
  <c r="D43" i="10"/>
  <c r="F43" i="10" s="1"/>
  <c r="G35" i="23" s="1"/>
  <c r="D45" i="10"/>
  <c r="F45" i="10" s="1"/>
  <c r="G37" i="23" s="1"/>
  <c r="D48" i="10"/>
  <c r="F48" i="10" s="1"/>
  <c r="G40" i="23" s="1"/>
  <c r="D36" i="10"/>
  <c r="F36" i="10" s="1"/>
  <c r="G28" i="23" s="1"/>
  <c r="L37" i="19"/>
  <c r="L29" i="19"/>
  <c r="D49" i="10"/>
  <c r="F49" i="10" s="1"/>
  <c r="G41" i="23" s="1"/>
  <c r="D50" i="10"/>
  <c r="F50" i="10" s="1"/>
  <c r="G42" i="23" s="1"/>
  <c r="D42" i="10"/>
  <c r="F42" i="10" s="1"/>
  <c r="G34" i="23" s="1"/>
  <c r="O41" i="19"/>
  <c r="O36" i="19"/>
  <c r="O43" i="19"/>
  <c r="D47" i="10"/>
  <c r="F47" i="10" s="1"/>
  <c r="G39" i="23" s="1"/>
  <c r="O35" i="19"/>
  <c r="O46" i="19"/>
  <c r="O42" i="19"/>
  <c r="D38" i="10"/>
  <c r="F38" i="10" s="1"/>
  <c r="G30" i="23" s="1"/>
  <c r="O33" i="19"/>
  <c r="O44" i="19"/>
  <c r="O34" i="19"/>
  <c r="D39" i="10"/>
  <c r="F39" i="10" s="1"/>
  <c r="G31" i="23" s="1"/>
  <c r="R47" i="19"/>
  <c r="R46" i="19"/>
  <c r="R44" i="19"/>
  <c r="R41" i="19"/>
  <c r="R33" i="19"/>
  <c r="Q48" i="19"/>
  <c r="Q34" i="19"/>
  <c r="O40" i="19"/>
  <c r="R40" i="19"/>
  <c r="R43" i="19"/>
  <c r="Q35" i="19"/>
  <c r="Q38" i="19"/>
  <c r="O39" i="19"/>
  <c r="D43" i="14"/>
  <c r="F43" i="14" s="1"/>
  <c r="K35" i="23" s="1"/>
  <c r="D51" i="10"/>
  <c r="F51" i="10" s="1"/>
  <c r="G43" i="23" s="1"/>
  <c r="R36" i="19"/>
  <c r="R42" i="19"/>
  <c r="R45" i="19"/>
  <c r="Q44" i="19"/>
  <c r="Q47" i="19"/>
  <c r="O38" i="19"/>
  <c r="R37" i="19"/>
  <c r="R39" i="19"/>
  <c r="R32" i="19"/>
  <c r="R48" i="19"/>
  <c r="Q39" i="19"/>
  <c r="Q41" i="19"/>
  <c r="Q32" i="19"/>
  <c r="Q46" i="19"/>
  <c r="O48" i="19"/>
  <c r="O37" i="19"/>
  <c r="D46" i="10"/>
  <c r="F46" i="10" s="1"/>
  <c r="G38" i="23" s="1"/>
  <c r="M47" i="19"/>
  <c r="P38" i="22"/>
  <c r="M44" i="19"/>
  <c r="L38" i="19"/>
  <c r="M42" i="19"/>
  <c r="L34" i="19"/>
  <c r="L30" i="19"/>
  <c r="L36" i="19"/>
  <c r="L33" i="19"/>
  <c r="M31" i="19"/>
  <c r="M35" i="19"/>
  <c r="M45" i="19"/>
  <c r="L46" i="19"/>
  <c r="L35" i="19"/>
  <c r="M30" i="19"/>
  <c r="L39" i="19"/>
  <c r="L48" i="19"/>
  <c r="L45" i="19"/>
  <c r="M39" i="19"/>
  <c r="M43" i="19"/>
  <c r="M32" i="19"/>
  <c r="P37" i="22"/>
  <c r="L37" i="21"/>
  <c r="L47" i="19"/>
  <c r="L43" i="19"/>
  <c r="L32" i="19"/>
  <c r="M34" i="19"/>
  <c r="M38" i="19"/>
  <c r="M48" i="19"/>
  <c r="M41" i="19"/>
  <c r="P31" i="22"/>
  <c r="L31" i="21"/>
  <c r="P48" i="22"/>
  <c r="L48" i="21"/>
  <c r="P44" i="22"/>
  <c r="L44" i="21"/>
  <c r="P47" i="22"/>
  <c r="L47" i="21"/>
  <c r="L42" i="19"/>
  <c r="L31" i="19"/>
  <c r="L44" i="19"/>
  <c r="L41" i="19"/>
  <c r="L32" i="21"/>
  <c r="P32" i="22"/>
  <c r="M40" i="19"/>
  <c r="M37" i="19"/>
  <c r="L35" i="21"/>
  <c r="P35" i="22"/>
  <c r="L40" i="21"/>
  <c r="P40" i="22"/>
  <c r="L40" i="19"/>
  <c r="L43" i="21"/>
  <c r="P43" i="22"/>
  <c r="M46" i="19"/>
  <c r="M36" i="19"/>
  <c r="P39" i="22"/>
  <c r="L39" i="21"/>
  <c r="P36" i="22"/>
  <c r="L36" i="21"/>
  <c r="Q30" i="19" l="1"/>
  <c r="Q30" i="20" s="1"/>
  <c r="Q30" i="22" s="1"/>
  <c r="R29" i="22"/>
  <c r="N29" i="21"/>
  <c r="D35" i="11"/>
  <c r="F35" i="11" s="1"/>
  <c r="H27" i="23" s="1"/>
  <c r="Q29" i="19"/>
  <c r="Q29" i="20" s="1"/>
  <c r="D34" i="13"/>
  <c r="F34" i="13" s="1"/>
  <c r="J26" i="23" s="1"/>
  <c r="R30" i="19"/>
  <c r="R30" i="20" s="1"/>
  <c r="D35" i="14"/>
  <c r="F35" i="14" s="1"/>
  <c r="K27" i="23" s="1"/>
  <c r="D38" i="9"/>
  <c r="F38" i="9" s="1"/>
  <c r="F30" i="23" s="1"/>
  <c r="M29" i="19"/>
  <c r="M29" i="20" s="1"/>
  <c r="D34" i="9"/>
  <c r="F34" i="9" s="1"/>
  <c r="F26" i="23" s="1"/>
  <c r="J29" i="21"/>
  <c r="N29" i="22"/>
  <c r="O29" i="19"/>
  <c r="O29" i="20" s="1"/>
  <c r="D34" i="11"/>
  <c r="F34" i="11" s="1"/>
  <c r="H26" i="23" s="1"/>
  <c r="R31" i="20"/>
  <c r="D36" i="14"/>
  <c r="F36" i="14" s="1"/>
  <c r="K28" i="23" s="1"/>
  <c r="Q34" i="20"/>
  <c r="Q43" i="20"/>
  <c r="R43" i="20"/>
  <c r="D53" i="13"/>
  <c r="F53" i="13" s="1"/>
  <c r="J45" i="23" s="1"/>
  <c r="Q48" i="20"/>
  <c r="Q48" i="22" s="1"/>
  <c r="D51" i="14"/>
  <c r="F51" i="14" s="1"/>
  <c r="K43" i="23" s="1"/>
  <c r="R46" i="20"/>
  <c r="N46" i="21" s="1"/>
  <c r="Q33" i="20"/>
  <c r="Q40" i="20"/>
  <c r="D41" i="13"/>
  <c r="F41" i="13" s="1"/>
  <c r="J33" i="23" s="1"/>
  <c r="Q36" i="20"/>
  <c r="M36" i="21" s="1"/>
  <c r="D49" i="14"/>
  <c r="F49" i="14" s="1"/>
  <c r="K41" i="23" s="1"/>
  <c r="R44" i="20"/>
  <c r="R44" i="22" s="1"/>
  <c r="Q42" i="20"/>
  <c r="D45" i="14"/>
  <c r="F45" i="14" s="1"/>
  <c r="K37" i="23" s="1"/>
  <c r="R40" i="20"/>
  <c r="R40" i="22" s="1"/>
  <c r="D38" i="14"/>
  <c r="F38" i="14" s="1"/>
  <c r="K30" i="23" s="1"/>
  <c r="R33" i="20"/>
  <c r="N33" i="21" s="1"/>
  <c r="R47" i="20"/>
  <c r="R47" i="22" s="1"/>
  <c r="Q45" i="20"/>
  <c r="D39" i="14"/>
  <c r="F39" i="14" s="1"/>
  <c r="K31" i="23" s="1"/>
  <c r="R34" i="20"/>
  <c r="N34" i="21" s="1"/>
  <c r="D40" i="13"/>
  <c r="F40" i="13" s="1"/>
  <c r="J32" i="23" s="1"/>
  <c r="Q35" i="20"/>
  <c r="Q35" i="22" s="1"/>
  <c r="Q38" i="20"/>
  <c r="D46" i="14"/>
  <c r="F46" i="14" s="1"/>
  <c r="K38" i="23" s="1"/>
  <c r="R41" i="20"/>
  <c r="R41" i="22" s="1"/>
  <c r="Q37" i="20"/>
  <c r="D40" i="14"/>
  <c r="F40" i="14" s="1"/>
  <c r="K32" i="23" s="1"/>
  <c r="R35" i="20"/>
  <c r="N35" i="21" s="1"/>
  <c r="N39" i="22"/>
  <c r="J39" i="21"/>
  <c r="J46" i="21"/>
  <c r="N46" i="22"/>
  <c r="N40" i="22"/>
  <c r="J40" i="21"/>
  <c r="J43" i="21"/>
  <c r="N43" i="22"/>
  <c r="N37" i="22"/>
  <c r="J37" i="21"/>
  <c r="J33" i="21"/>
  <c r="N33" i="22"/>
  <c r="J38" i="21"/>
  <c r="N38" i="22"/>
  <c r="J44" i="21"/>
  <c r="N44" i="22"/>
  <c r="J45" i="21"/>
  <c r="N45" i="22"/>
  <c r="N41" i="22"/>
  <c r="J41" i="21"/>
  <c r="J42" i="21"/>
  <c r="N42" i="22"/>
  <c r="N34" i="22"/>
  <c r="J34" i="21"/>
  <c r="N31" i="22"/>
  <c r="J31" i="21"/>
  <c r="D39" i="9"/>
  <c r="F39" i="9" s="1"/>
  <c r="F31" i="23" s="1"/>
  <c r="M34" i="20"/>
  <c r="M34" i="22" s="1"/>
  <c r="D44" i="9"/>
  <c r="F44" i="9" s="1"/>
  <c r="F36" i="23" s="1"/>
  <c r="D35" i="9"/>
  <c r="F35" i="9" s="1"/>
  <c r="F27" i="23" s="1"/>
  <c r="M30" i="20"/>
  <c r="I30" i="21" s="1"/>
  <c r="M45" i="20"/>
  <c r="D41" i="8"/>
  <c r="F41" i="8" s="1"/>
  <c r="E33" i="23" s="1"/>
  <c r="L36" i="20"/>
  <c r="H36" i="21" s="1"/>
  <c r="L38" i="20"/>
  <c r="O34" i="20"/>
  <c r="O42" i="20"/>
  <c r="O41" i="20"/>
  <c r="O47" i="20"/>
  <c r="M41" i="20"/>
  <c r="D37" i="8"/>
  <c r="F37" i="8" s="1"/>
  <c r="E29" i="23" s="1"/>
  <c r="L32" i="20"/>
  <c r="L32" i="22" s="1"/>
  <c r="L45" i="20"/>
  <c r="D40" i="9"/>
  <c r="F40" i="9" s="1"/>
  <c r="F32" i="23" s="1"/>
  <c r="D35" i="8"/>
  <c r="F35" i="8" s="1"/>
  <c r="E27" i="23" s="1"/>
  <c r="L30" i="20"/>
  <c r="L30" i="22" s="1"/>
  <c r="M44" i="20"/>
  <c r="O44" i="20"/>
  <c r="O46" i="20"/>
  <c r="D42" i="8"/>
  <c r="F42" i="8" s="1"/>
  <c r="E34" i="23" s="1"/>
  <c r="L37" i="20"/>
  <c r="H37" i="21" s="1"/>
  <c r="O45" i="20"/>
  <c r="D53" i="9"/>
  <c r="F53" i="9" s="1"/>
  <c r="F45" i="23" s="1"/>
  <c r="M48" i="20"/>
  <c r="M48" i="22" s="1"/>
  <c r="L43" i="20"/>
  <c r="M32" i="20"/>
  <c r="L48" i="20"/>
  <c r="D40" i="8"/>
  <c r="F40" i="8" s="1"/>
  <c r="E32" i="23" s="1"/>
  <c r="L35" i="20"/>
  <c r="H35" i="21" s="1"/>
  <c r="M31" i="20"/>
  <c r="D39" i="8"/>
  <c r="F39" i="8" s="1"/>
  <c r="E31" i="23" s="1"/>
  <c r="L34" i="20"/>
  <c r="H34" i="21" s="1"/>
  <c r="O39" i="20"/>
  <c r="O33" i="20"/>
  <c r="O35" i="20"/>
  <c r="O43" i="20"/>
  <c r="M38" i="20"/>
  <c r="L47" i="20"/>
  <c r="M43" i="20"/>
  <c r="L39" i="20"/>
  <c r="D51" i="8"/>
  <c r="F51" i="8" s="1"/>
  <c r="E43" i="23" s="1"/>
  <c r="L46" i="20"/>
  <c r="H46" i="21" s="1"/>
  <c r="D38" i="8"/>
  <c r="F38" i="8" s="1"/>
  <c r="E30" i="23" s="1"/>
  <c r="L33" i="20"/>
  <c r="H33" i="21" s="1"/>
  <c r="D47" i="9"/>
  <c r="F47" i="9" s="1"/>
  <c r="F39" i="23" s="1"/>
  <c r="M42" i="20"/>
  <c r="M42" i="22" s="1"/>
  <c r="D52" i="9"/>
  <c r="F52" i="9" s="1"/>
  <c r="F44" i="23" s="1"/>
  <c r="M47" i="20"/>
  <c r="I47" i="21" s="1"/>
  <c r="O40" i="20"/>
  <c r="O36" i="20"/>
  <c r="O32" i="20"/>
  <c r="O30" i="22"/>
  <c r="K30" i="21"/>
  <c r="Q31" i="20"/>
  <c r="D36" i="13"/>
  <c r="F36" i="13" s="1"/>
  <c r="J28" i="23" s="1"/>
  <c r="O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N36" i="22"/>
  <c r="D52" i="11"/>
  <c r="F52" i="11" s="1"/>
  <c r="H44" i="23" s="1"/>
  <c r="D50" i="11"/>
  <c r="F50" i="11" s="1"/>
  <c r="H42" i="23" s="1"/>
  <c r="N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L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O48" i="20"/>
  <c r="D53" i="11"/>
  <c r="F53" i="11" s="1"/>
  <c r="H45" i="23" s="1"/>
  <c r="R37" i="20"/>
  <c r="D42" i="14"/>
  <c r="F42" i="14" s="1"/>
  <c r="K34" i="23" s="1"/>
  <c r="R45" i="20"/>
  <c r="D50" i="14"/>
  <c r="F50" i="14" s="1"/>
  <c r="K42" i="23" s="1"/>
  <c r="N38" i="21"/>
  <c r="R38" i="22"/>
  <c r="D51" i="13"/>
  <c r="F51" i="13" s="1"/>
  <c r="J43" i="23" s="1"/>
  <c r="Q46" i="20"/>
  <c r="R48" i="20"/>
  <c r="D53" i="14"/>
  <c r="F53" i="14" s="1"/>
  <c r="K45" i="23" s="1"/>
  <c r="D47" i="14"/>
  <c r="F47" i="14" s="1"/>
  <c r="K39" i="23" s="1"/>
  <c r="R42" i="20"/>
  <c r="Q32" i="20"/>
  <c r="D37" i="13"/>
  <c r="F37" i="13" s="1"/>
  <c r="J29" i="23" s="1"/>
  <c r="R32" i="20"/>
  <c r="D37" i="14"/>
  <c r="F37" i="14" s="1"/>
  <c r="K29" i="23" s="1"/>
  <c r="Q47" i="20"/>
  <c r="D52" i="13"/>
  <c r="F52" i="13" s="1"/>
  <c r="J44" i="23" s="1"/>
  <c r="R36" i="20"/>
  <c r="D41" i="14"/>
  <c r="F41" i="14" s="1"/>
  <c r="K33" i="23" s="1"/>
  <c r="D44" i="13"/>
  <c r="F44" i="13" s="1"/>
  <c r="J36" i="23" s="1"/>
  <c r="Q39" i="20"/>
  <c r="O37" i="20"/>
  <c r="D42" i="11"/>
  <c r="F42" i="11" s="1"/>
  <c r="H34" i="23" s="1"/>
  <c r="Q41" i="20"/>
  <c r="D46" i="13"/>
  <c r="F46" i="13" s="1"/>
  <c r="J38" i="23" s="1"/>
  <c r="R39" i="20"/>
  <c r="D44" i="14"/>
  <c r="F44" i="14" s="1"/>
  <c r="K36" i="23" s="1"/>
  <c r="O38" i="20"/>
  <c r="D43" i="11"/>
  <c r="F43" i="11" s="1"/>
  <c r="H35" i="23" s="1"/>
  <c r="D49" i="13"/>
  <c r="F49" i="13" s="1"/>
  <c r="J41" i="23" s="1"/>
  <c r="Q44" i="20"/>
  <c r="D49" i="9"/>
  <c r="F49" i="9" s="1"/>
  <c r="F41" i="23" s="1"/>
  <c r="D50" i="8"/>
  <c r="F50" i="8" s="1"/>
  <c r="E42" i="23" s="1"/>
  <c r="M39" i="20"/>
  <c r="I39" i="21" s="1"/>
  <c r="D46" i="9"/>
  <c r="F46" i="9" s="1"/>
  <c r="F38" i="23" s="1"/>
  <c r="M35" i="20"/>
  <c r="M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M36" i="20"/>
  <c r="D36" i="8"/>
  <c r="F36" i="8" s="1"/>
  <c r="E28" i="23" s="1"/>
  <c r="L31" i="20"/>
  <c r="M33" i="22"/>
  <c r="I33" i="21"/>
  <c r="D45" i="8"/>
  <c r="F45" i="8" s="1"/>
  <c r="E37" i="23" s="1"/>
  <c r="L40" i="20"/>
  <c r="D45" i="9"/>
  <c r="F45" i="9" s="1"/>
  <c r="F37" i="23" s="1"/>
  <c r="M40" i="20"/>
  <c r="D51" i="9"/>
  <c r="F51" i="9" s="1"/>
  <c r="F43" i="23" s="1"/>
  <c r="M46" i="20"/>
  <c r="D47" i="8"/>
  <c r="F47" i="8" s="1"/>
  <c r="E39" i="23" s="1"/>
  <c r="L42" i="20"/>
  <c r="M37" i="20"/>
  <c r="D42" i="9"/>
  <c r="F42" i="9" s="1"/>
  <c r="F34" i="23" s="1"/>
  <c r="D46" i="8"/>
  <c r="F46" i="8" s="1"/>
  <c r="E38" i="23" s="1"/>
  <c r="L41" i="20"/>
  <c r="D49" i="8"/>
  <c r="F49" i="8" s="1"/>
  <c r="E41" i="23" s="1"/>
  <c r="L44" i="20"/>
  <c r="M30" i="21" l="1"/>
  <c r="M29" i="21"/>
  <c r="Q29" i="22"/>
  <c r="R30" i="22"/>
  <c r="N30" i="21"/>
  <c r="O29" i="22"/>
  <c r="K29" i="21"/>
  <c r="M29" i="22"/>
  <c r="I29" i="21"/>
  <c r="N31" i="21"/>
  <c r="R31" i="22"/>
  <c r="Q40" i="22"/>
  <c r="M40" i="21"/>
  <c r="N41" i="21"/>
  <c r="N47" i="21"/>
  <c r="Q38" i="22"/>
  <c r="M38" i="21"/>
  <c r="M42" i="21"/>
  <c r="Q42" i="22"/>
  <c r="R43" i="22"/>
  <c r="N43" i="21"/>
  <c r="Q37" i="22"/>
  <c r="M37" i="21"/>
  <c r="Q45" i="22"/>
  <c r="M45" i="21"/>
  <c r="M43" i="21"/>
  <c r="Q43" i="22"/>
  <c r="M33" i="21"/>
  <c r="Q33" i="22"/>
  <c r="M34" i="21"/>
  <c r="Q34" i="22"/>
  <c r="M39" i="22"/>
  <c r="H39" i="21"/>
  <c r="L39" i="22"/>
  <c r="O43" i="22"/>
  <c r="K43" i="21"/>
  <c r="K42" i="21"/>
  <c r="O42" i="22"/>
  <c r="K32" i="21"/>
  <c r="O32" i="22"/>
  <c r="M43" i="22"/>
  <c r="I43" i="21"/>
  <c r="K35" i="21"/>
  <c r="O35" i="22"/>
  <c r="L48" i="22"/>
  <c r="H48" i="21"/>
  <c r="O46" i="22"/>
  <c r="K46" i="21"/>
  <c r="M41" i="22"/>
  <c r="I41" i="21"/>
  <c r="O34" i="22"/>
  <c r="K34" i="21"/>
  <c r="M45" i="22"/>
  <c r="I45" i="21"/>
  <c r="K36" i="21"/>
  <c r="O36" i="22"/>
  <c r="L47" i="22"/>
  <c r="H47" i="21"/>
  <c r="K33" i="21"/>
  <c r="O33" i="22"/>
  <c r="M31" i="22"/>
  <c r="I31" i="21"/>
  <c r="M32" i="22"/>
  <c r="I32" i="21"/>
  <c r="O45" i="22"/>
  <c r="K45" i="21"/>
  <c r="O44" i="22"/>
  <c r="K44" i="21"/>
  <c r="L45" i="22"/>
  <c r="H45" i="21"/>
  <c r="O47" i="22"/>
  <c r="K47" i="21"/>
  <c r="H38" i="21"/>
  <c r="L38" i="22"/>
  <c r="K40" i="21"/>
  <c r="O40" i="22"/>
  <c r="I38" i="21"/>
  <c r="M38" i="22"/>
  <c r="O39" i="22"/>
  <c r="K39" i="21"/>
  <c r="L43" i="22"/>
  <c r="H43" i="21"/>
  <c r="M44" i="22"/>
  <c r="I44" i="21"/>
  <c r="K41" i="21"/>
  <c r="O41" i="22"/>
  <c r="R35" i="22"/>
  <c r="Q36" i="22"/>
  <c r="Q31" i="22"/>
  <c r="M31" i="21"/>
  <c r="O31" i="22"/>
  <c r="K31" i="21"/>
  <c r="R46" i="22"/>
  <c r="N40" i="21"/>
  <c r="R34" i="22"/>
  <c r="N44" i="21"/>
  <c r="M48" i="21"/>
  <c r="M35" i="21"/>
  <c r="R33" i="22"/>
  <c r="M47" i="22"/>
  <c r="L37" i="22"/>
  <c r="H29" i="21"/>
  <c r="L29" i="22"/>
  <c r="L33" i="22"/>
  <c r="O38" i="22"/>
  <c r="K38" i="21"/>
  <c r="R39" i="22"/>
  <c r="N39" i="21"/>
  <c r="O37" i="22"/>
  <c r="K37" i="21"/>
  <c r="R36" i="22"/>
  <c r="N36" i="21"/>
  <c r="M32" i="21"/>
  <c r="Q32" i="22"/>
  <c r="R37" i="22"/>
  <c r="N37" i="21"/>
  <c r="M46" i="21"/>
  <c r="Q46" i="22"/>
  <c r="Q44" i="22"/>
  <c r="M44" i="21"/>
  <c r="N42" i="21"/>
  <c r="R42" i="22"/>
  <c r="Q39" i="22"/>
  <c r="M39" i="21"/>
  <c r="Q41" i="22"/>
  <c r="M41" i="21"/>
  <c r="Q47" i="22"/>
  <c r="M47" i="21"/>
  <c r="R32" i="22"/>
  <c r="N32" i="21"/>
  <c r="R48" i="22"/>
  <c r="N48" i="21"/>
  <c r="N45" i="21"/>
  <c r="R45" i="22"/>
  <c r="K48" i="21"/>
  <c r="O48" i="22"/>
  <c r="I42" i="21"/>
  <c r="H30" i="21"/>
  <c r="L36" i="22"/>
  <c r="I34" i="21"/>
  <c r="M30" i="22"/>
  <c r="I35" i="21"/>
  <c r="H32" i="21"/>
  <c r="L46" i="22"/>
  <c r="L35" i="22"/>
  <c r="L34" i="22"/>
  <c r="I48" i="21"/>
  <c r="L44" i="22"/>
  <c r="H44" i="21"/>
  <c r="I46" i="21"/>
  <c r="M46" i="22"/>
  <c r="L40" i="22"/>
  <c r="H40" i="21"/>
  <c r="M36" i="22"/>
  <c r="I36" i="21"/>
  <c r="L42" i="22"/>
  <c r="H42" i="21"/>
  <c r="M40" i="22"/>
  <c r="I40" i="21"/>
  <c r="L31" i="22"/>
  <c r="H31" i="21"/>
  <c r="M37" i="22"/>
  <c r="I37" i="21"/>
  <c r="H41" i="21"/>
  <c r="L41" i="22"/>
  <c r="E54" i="12"/>
  <c r="E54" i="29" s="1"/>
  <c r="E55" i="12"/>
  <c r="E55" i="29" s="1"/>
  <c r="E56" i="12"/>
  <c r="E56" i="29" s="1"/>
  <c r="E57" i="12"/>
  <c r="E57" i="29" s="1"/>
  <c r="E58" i="12"/>
  <c r="E58" i="29" s="1"/>
  <c r="E59" i="12"/>
  <c r="E59" i="29" s="1"/>
  <c r="E60" i="12"/>
  <c r="E60" i="29" s="1"/>
  <c r="E61" i="12"/>
  <c r="E61" i="29" s="1"/>
  <c r="E62" i="12"/>
  <c r="E62" i="29" s="1"/>
  <c r="E63" i="12"/>
  <c r="E63" i="29" s="1"/>
  <c r="E64" i="12"/>
  <c r="E64" i="29" s="1"/>
  <c r="E65" i="12"/>
  <c r="E65" i="29" s="1"/>
  <c r="E66" i="12"/>
  <c r="E66" i="29" s="1"/>
  <c r="E67" i="12"/>
  <c r="E67" i="29" s="1"/>
  <c r="E68" i="12"/>
  <c r="E68" i="29" s="1"/>
  <c r="E69" i="12"/>
  <c r="E69" i="29" s="1"/>
  <c r="E70" i="12"/>
  <c r="E70" i="29" s="1"/>
  <c r="E71" i="12"/>
  <c r="E71" i="29" s="1"/>
  <c r="E72" i="12"/>
  <c r="E72" i="29" s="1"/>
  <c r="E73" i="12"/>
  <c r="E73" i="29" s="1"/>
  <c r="E74" i="12"/>
  <c r="E74" i="29" s="1"/>
  <c r="E75" i="12"/>
  <c r="E75" i="29" s="1"/>
  <c r="E76" i="12"/>
  <c r="E76" i="29" s="1"/>
  <c r="E77" i="12"/>
  <c r="E77" i="29" s="1"/>
  <c r="E78" i="12"/>
  <c r="E78" i="29" s="1"/>
  <c r="E79" i="12"/>
  <c r="E79" i="29" s="1"/>
  <c r="E80" i="12"/>
  <c r="E80" i="29" s="1"/>
  <c r="E81" i="12"/>
  <c r="E81" i="29" s="1"/>
  <c r="E82" i="12"/>
  <c r="E82" i="29" s="1"/>
  <c r="E83" i="12"/>
  <c r="E83" i="29" s="1"/>
  <c r="E84" i="12"/>
  <c r="E84" i="29" s="1"/>
  <c r="E85" i="12"/>
  <c r="E85" i="29" s="1"/>
  <c r="E86" i="12"/>
  <c r="E86" i="29" s="1"/>
  <c r="E87" i="12"/>
  <c r="E87" i="29" s="1"/>
  <c r="E88" i="12"/>
  <c r="E88" i="29" s="1"/>
  <c r="E89" i="12"/>
  <c r="E89" i="29" s="1"/>
  <c r="E90" i="12"/>
  <c r="E90" i="29" s="1"/>
  <c r="E91" i="12"/>
  <c r="E91" i="29" s="1"/>
  <c r="E92" i="12"/>
  <c r="E92" i="29" s="1"/>
  <c r="E93" i="12"/>
  <c r="E93" i="29" s="1"/>
  <c r="E94" i="12"/>
  <c r="E94" i="29" s="1"/>
  <c r="E95" i="12"/>
  <c r="E95" i="29" s="1"/>
  <c r="E96" i="12"/>
  <c r="E96" i="29" s="1"/>
  <c r="E97" i="12"/>
  <c r="E97" i="29" s="1"/>
  <c r="E98" i="12"/>
  <c r="E98" i="29" s="1"/>
  <c r="E99" i="12"/>
  <c r="E99" i="29" s="1"/>
  <c r="E100" i="12"/>
  <c r="E100" i="29" s="1"/>
  <c r="E101" i="12"/>
  <c r="E101" i="29" s="1"/>
  <c r="E102" i="12"/>
  <c r="E102" i="29" s="1"/>
  <c r="E103" i="12"/>
  <c r="E103" i="29" s="1"/>
  <c r="E104" i="12"/>
  <c r="E104" i="29" s="1"/>
  <c r="E105" i="12"/>
  <c r="E105" i="29" s="1"/>
  <c r="E106" i="12"/>
  <c r="E106" i="29" s="1"/>
  <c r="K82" i="19" l="1"/>
  <c r="K82" i="20" s="1"/>
  <c r="K82" i="22" s="1"/>
  <c r="D87" i="29"/>
  <c r="K62" i="19"/>
  <c r="K62" i="20" s="1"/>
  <c r="K62" i="22" s="1"/>
  <c r="D67" i="29"/>
  <c r="D66" i="29"/>
  <c r="K61" i="19"/>
  <c r="K61" i="20" s="1"/>
  <c r="K61" i="22" s="1"/>
  <c r="D65" i="29"/>
  <c r="K60" i="19"/>
  <c r="K60" i="20" s="1"/>
  <c r="K60" i="22" s="1"/>
  <c r="K78" i="19"/>
  <c r="K78" i="20" s="1"/>
  <c r="K78" i="22" s="1"/>
  <c r="D83" i="29"/>
  <c r="K77" i="19"/>
  <c r="K77" i="20" s="1"/>
  <c r="K77" i="22" s="1"/>
  <c r="D82" i="29"/>
  <c r="K57" i="19"/>
  <c r="K57" i="20" s="1"/>
  <c r="K57" i="22" s="1"/>
  <c r="D62" i="29"/>
  <c r="K81" i="19"/>
  <c r="K81" i="20" s="1"/>
  <c r="K81" i="22" s="1"/>
  <c r="D86" i="29"/>
  <c r="D84" i="29"/>
  <c r="K79" i="19"/>
  <c r="K79" i="20" s="1"/>
  <c r="K79" i="22" s="1"/>
  <c r="K98" i="19"/>
  <c r="K98" i="20" s="1"/>
  <c r="K98" i="22" s="1"/>
  <c r="D103" i="29"/>
  <c r="K56" i="19"/>
  <c r="K56" i="20" s="1"/>
  <c r="K56" i="22" s="1"/>
  <c r="D61" i="29"/>
  <c r="K80" i="19"/>
  <c r="K80" i="20" s="1"/>
  <c r="K80" i="22" s="1"/>
  <c r="D85" i="29"/>
  <c r="K97" i="19"/>
  <c r="K97" i="20" s="1"/>
  <c r="K97" i="22" s="1"/>
  <c r="D102" i="29"/>
  <c r="K95" i="19"/>
  <c r="K95" i="20" s="1"/>
  <c r="K95" i="22" s="1"/>
  <c r="D100" i="29"/>
  <c r="K55" i="19"/>
  <c r="K55" i="20" s="1"/>
  <c r="K55" i="22" s="1"/>
  <c r="D60" i="29"/>
  <c r="K58" i="19"/>
  <c r="K58" i="20" s="1"/>
  <c r="K58" i="22" s="1"/>
  <c r="D63" i="29"/>
  <c r="K96" i="19"/>
  <c r="K96" i="20" s="1"/>
  <c r="K96" i="22" s="1"/>
  <c r="D101" i="29"/>
  <c r="D81" i="29"/>
  <c r="K76" i="19"/>
  <c r="K76" i="20" s="1"/>
  <c r="K76" i="22" s="1"/>
  <c r="K75" i="19"/>
  <c r="K75" i="20" s="1"/>
  <c r="K75" i="22" s="1"/>
  <c r="D80" i="29"/>
  <c r="K94" i="19"/>
  <c r="K94" i="20" s="1"/>
  <c r="K94" i="22" s="1"/>
  <c r="D99" i="29"/>
  <c r="K74" i="19"/>
  <c r="K74" i="20" s="1"/>
  <c r="K74" i="22" s="1"/>
  <c r="D79" i="29"/>
  <c r="K54" i="19"/>
  <c r="K54" i="20" s="1"/>
  <c r="K54" i="22" s="1"/>
  <c r="D59" i="29"/>
  <c r="K73" i="19"/>
  <c r="K73" i="20" s="1"/>
  <c r="K73" i="22" s="1"/>
  <c r="D78" i="29"/>
  <c r="K53" i="19"/>
  <c r="K53" i="20" s="1"/>
  <c r="K53" i="22" s="1"/>
  <c r="D58" i="29"/>
  <c r="K101" i="19"/>
  <c r="K101" i="20" s="1"/>
  <c r="K101" i="22" s="1"/>
  <c r="D106" i="29"/>
  <c r="K91" i="19"/>
  <c r="K91" i="20" s="1"/>
  <c r="K91" i="22" s="1"/>
  <c r="D96" i="29"/>
  <c r="D76" i="29"/>
  <c r="K71" i="19"/>
  <c r="K71" i="20" s="1"/>
  <c r="K71" i="22" s="1"/>
  <c r="D56" i="29"/>
  <c r="K51" i="19"/>
  <c r="K51" i="20" s="1"/>
  <c r="K51" i="22" s="1"/>
  <c r="K100" i="19"/>
  <c r="K100" i="20" s="1"/>
  <c r="K100" i="22" s="1"/>
  <c r="D105" i="29"/>
  <c r="K59" i="19"/>
  <c r="K59" i="20" s="1"/>
  <c r="K59" i="22" s="1"/>
  <c r="D64" i="29"/>
  <c r="K72" i="19"/>
  <c r="K72" i="20" s="1"/>
  <c r="K72" i="22" s="1"/>
  <c r="D77" i="29"/>
  <c r="D55" i="29"/>
  <c r="K50" i="19"/>
  <c r="K50" i="20" s="1"/>
  <c r="K50" i="22" s="1"/>
  <c r="D94" i="29"/>
  <c r="K89" i="19"/>
  <c r="K89" i="20" s="1"/>
  <c r="K89" i="22" s="1"/>
  <c r="K69" i="19"/>
  <c r="K69" i="20" s="1"/>
  <c r="K69" i="22" s="1"/>
  <c r="D74" i="29"/>
  <c r="K49" i="19"/>
  <c r="K49" i="20" s="1"/>
  <c r="K49" i="22" s="1"/>
  <c r="D54" i="29"/>
  <c r="D93" i="29"/>
  <c r="K88" i="19"/>
  <c r="K88" i="20" s="1"/>
  <c r="K88" i="22" s="1"/>
  <c r="K68" i="19"/>
  <c r="K68" i="20" s="1"/>
  <c r="K68" i="22" s="1"/>
  <c r="D73" i="29"/>
  <c r="K84" i="19"/>
  <c r="K84" i="20" s="1"/>
  <c r="K84" i="22" s="1"/>
  <c r="D89" i="29"/>
  <c r="K63" i="19"/>
  <c r="K63" i="20" s="1"/>
  <c r="K63" i="22" s="1"/>
  <c r="D68" i="29"/>
  <c r="D92" i="29"/>
  <c r="K87" i="19"/>
  <c r="K87" i="20" s="1"/>
  <c r="K87" i="22" s="1"/>
  <c r="K67" i="19"/>
  <c r="K67" i="20" s="1"/>
  <c r="K67" i="22" s="1"/>
  <c r="D72" i="29"/>
  <c r="K83" i="19"/>
  <c r="K83" i="20" s="1"/>
  <c r="K83" i="22" s="1"/>
  <c r="D88" i="29"/>
  <c r="K52" i="19"/>
  <c r="K52" i="20" s="1"/>
  <c r="K52" i="22" s="1"/>
  <c r="D57" i="29"/>
  <c r="K90" i="19"/>
  <c r="K90" i="20" s="1"/>
  <c r="K90" i="22" s="1"/>
  <c r="D95" i="29"/>
  <c r="K70" i="19"/>
  <c r="K70" i="20" s="1"/>
  <c r="K70" i="22" s="1"/>
  <c r="D75" i="29"/>
  <c r="D91" i="29"/>
  <c r="K86" i="19"/>
  <c r="K86" i="20" s="1"/>
  <c r="K86" i="22" s="1"/>
  <c r="K66" i="19"/>
  <c r="K66" i="20" s="1"/>
  <c r="K66" i="22" s="1"/>
  <c r="D71" i="29"/>
  <c r="K99" i="19"/>
  <c r="K99" i="20" s="1"/>
  <c r="K99" i="22" s="1"/>
  <c r="D104" i="29"/>
  <c r="D98" i="29"/>
  <c r="K93" i="19"/>
  <c r="K93" i="20" s="1"/>
  <c r="K93" i="22" s="1"/>
  <c r="D97" i="29"/>
  <c r="K92" i="19"/>
  <c r="K92" i="20" s="1"/>
  <c r="K92" i="22" s="1"/>
  <c r="K85" i="19"/>
  <c r="K85" i="20" s="1"/>
  <c r="K85" i="22" s="1"/>
  <c r="D90" i="29"/>
  <c r="K65" i="19"/>
  <c r="K65" i="20" s="1"/>
  <c r="K65" i="22" s="1"/>
  <c r="D70" i="29"/>
  <c r="K64" i="19"/>
  <c r="K64" i="20" s="1"/>
  <c r="K64" i="22" s="1"/>
  <c r="D69" i="29"/>
  <c r="P59" i="19"/>
  <c r="P59" i="20" s="1"/>
  <c r="E64" i="14"/>
  <c r="E64" i="13"/>
  <c r="E64" i="9"/>
  <c r="E64" i="11"/>
  <c r="E64" i="10"/>
  <c r="E64" i="8"/>
  <c r="P99" i="19"/>
  <c r="P99" i="20" s="1"/>
  <c r="E104" i="13"/>
  <c r="E104" i="14"/>
  <c r="E104" i="10"/>
  <c r="E104" i="8"/>
  <c r="E104" i="11"/>
  <c r="E104" i="9"/>
  <c r="P79" i="19"/>
  <c r="P79" i="20" s="1"/>
  <c r="E84" i="14"/>
  <c r="E84" i="13"/>
  <c r="E84" i="10"/>
  <c r="E84" i="8"/>
  <c r="E84" i="9"/>
  <c r="E84" i="11"/>
  <c r="P98" i="19"/>
  <c r="E103" i="13"/>
  <c r="E103" i="14"/>
  <c r="E103" i="11"/>
  <c r="E103" i="8"/>
  <c r="E103" i="9"/>
  <c r="E103" i="10"/>
  <c r="P78" i="19"/>
  <c r="P78" i="20" s="1"/>
  <c r="E83" i="14"/>
  <c r="E83" i="13"/>
  <c r="E83" i="9"/>
  <c r="E83" i="8"/>
  <c r="E83" i="11"/>
  <c r="E83" i="10"/>
  <c r="P58" i="19"/>
  <c r="P58" i="20" s="1"/>
  <c r="E63" i="14"/>
  <c r="E63" i="13"/>
  <c r="E63" i="8"/>
  <c r="E63" i="9"/>
  <c r="E63" i="10"/>
  <c r="E63" i="11"/>
  <c r="P97" i="19"/>
  <c r="P97" i="20" s="1"/>
  <c r="E102" i="13"/>
  <c r="E102" i="14"/>
  <c r="E102" i="9"/>
  <c r="E102" i="11"/>
  <c r="E102" i="8"/>
  <c r="E102" i="10"/>
  <c r="P75" i="19"/>
  <c r="P75" i="20" s="1"/>
  <c r="E80" i="14"/>
  <c r="E80" i="13"/>
  <c r="E80" i="10"/>
  <c r="E80" i="9"/>
  <c r="E80" i="8"/>
  <c r="E80" i="11"/>
  <c r="P51" i="19"/>
  <c r="P51" i="20" s="1"/>
  <c r="E56" i="13"/>
  <c r="E56" i="14"/>
  <c r="E56" i="10"/>
  <c r="E56" i="9"/>
  <c r="E56" i="11"/>
  <c r="E56" i="8"/>
  <c r="P90" i="19"/>
  <c r="P90" i="20" s="1"/>
  <c r="E95" i="14"/>
  <c r="E95" i="13"/>
  <c r="E95" i="8"/>
  <c r="E95" i="9"/>
  <c r="E95" i="11"/>
  <c r="E95" i="10"/>
  <c r="P70" i="19"/>
  <c r="P70" i="20" s="1"/>
  <c r="E75" i="13"/>
  <c r="E75" i="14"/>
  <c r="E75" i="11"/>
  <c r="E75" i="10"/>
  <c r="E75" i="8"/>
  <c r="E75" i="9"/>
  <c r="P50" i="19"/>
  <c r="P50" i="20" s="1"/>
  <c r="E55" i="13"/>
  <c r="E55" i="14"/>
  <c r="E55" i="8"/>
  <c r="E55" i="9"/>
  <c r="E55" i="11"/>
  <c r="E55" i="10"/>
  <c r="P49" i="19"/>
  <c r="P49" i="20" s="1"/>
  <c r="E54" i="13"/>
  <c r="E54" i="14"/>
  <c r="E54" i="10"/>
  <c r="E54" i="9"/>
  <c r="E54" i="8"/>
  <c r="E54" i="11"/>
  <c r="P77" i="19"/>
  <c r="P77" i="20" s="1"/>
  <c r="E82" i="14"/>
  <c r="E82" i="13"/>
  <c r="E82" i="11"/>
  <c r="E82" i="9"/>
  <c r="E82" i="10"/>
  <c r="E82" i="8"/>
  <c r="P76" i="19"/>
  <c r="P76" i="20" s="1"/>
  <c r="E81" i="14"/>
  <c r="E81" i="13"/>
  <c r="E81" i="8"/>
  <c r="E81" i="9"/>
  <c r="E81" i="10"/>
  <c r="E81" i="11"/>
  <c r="P68" i="19"/>
  <c r="P68" i="20" s="1"/>
  <c r="E73" i="13"/>
  <c r="E73" i="14"/>
  <c r="E73" i="9"/>
  <c r="E73" i="11"/>
  <c r="E73" i="8"/>
  <c r="E73" i="10"/>
  <c r="P96" i="19"/>
  <c r="P96" i="20" s="1"/>
  <c r="E101" i="13"/>
  <c r="E101" i="14"/>
  <c r="E101" i="11"/>
  <c r="E101" i="9"/>
  <c r="E101" i="8"/>
  <c r="E101" i="10"/>
  <c r="P55" i="19"/>
  <c r="P55" i="20" s="1"/>
  <c r="E60" i="13"/>
  <c r="E60" i="14"/>
  <c r="E60" i="10"/>
  <c r="E60" i="11"/>
  <c r="E60" i="8"/>
  <c r="E60" i="9"/>
  <c r="P94" i="19"/>
  <c r="P94" i="20" s="1"/>
  <c r="E99" i="13"/>
  <c r="E99" i="14"/>
  <c r="E99" i="8"/>
  <c r="E99" i="11"/>
  <c r="E99" i="10"/>
  <c r="E99" i="9"/>
  <c r="P72" i="19"/>
  <c r="P72" i="20" s="1"/>
  <c r="E77" i="14"/>
  <c r="E77" i="13"/>
  <c r="E77" i="9"/>
  <c r="E77" i="11"/>
  <c r="E77" i="10"/>
  <c r="E77" i="8"/>
  <c r="P69" i="19"/>
  <c r="P69" i="20" s="1"/>
  <c r="E74" i="13"/>
  <c r="E74" i="14"/>
  <c r="E74" i="9"/>
  <c r="E74" i="8"/>
  <c r="E74" i="11"/>
  <c r="E74" i="10"/>
  <c r="P87" i="19"/>
  <c r="P87" i="20" s="1"/>
  <c r="E92" i="14"/>
  <c r="E92" i="13"/>
  <c r="E92" i="10"/>
  <c r="E92" i="8"/>
  <c r="E92" i="11"/>
  <c r="E92" i="9"/>
  <c r="P67" i="19"/>
  <c r="P67" i="20" s="1"/>
  <c r="E72" i="13"/>
  <c r="E72" i="14"/>
  <c r="E72" i="9"/>
  <c r="E72" i="11"/>
  <c r="E72" i="8"/>
  <c r="E72" i="10"/>
  <c r="P65" i="19"/>
  <c r="P65" i="20" s="1"/>
  <c r="E70" i="13"/>
  <c r="E70" i="14"/>
  <c r="E70" i="9"/>
  <c r="E70" i="8"/>
  <c r="E70" i="11"/>
  <c r="E70" i="10"/>
  <c r="P74" i="19"/>
  <c r="P74" i="20" s="1"/>
  <c r="E79" i="14"/>
  <c r="E79" i="13"/>
  <c r="E79" i="11"/>
  <c r="E79" i="8"/>
  <c r="E79" i="10"/>
  <c r="E79" i="9"/>
  <c r="P52" i="19"/>
  <c r="P52" i="20" s="1"/>
  <c r="E57" i="14"/>
  <c r="E57" i="13"/>
  <c r="E57" i="8"/>
  <c r="E57" i="9"/>
  <c r="E57" i="11"/>
  <c r="E57" i="10"/>
  <c r="P71" i="19"/>
  <c r="P71" i="20" s="1"/>
  <c r="E76" i="13"/>
  <c r="E76" i="14"/>
  <c r="E76" i="9"/>
  <c r="E76" i="8"/>
  <c r="E76" i="11"/>
  <c r="E76" i="10"/>
  <c r="P66" i="19"/>
  <c r="P66" i="20" s="1"/>
  <c r="E71" i="13"/>
  <c r="E71" i="14"/>
  <c r="E71" i="8"/>
  <c r="E71" i="9"/>
  <c r="E71" i="10"/>
  <c r="E71" i="11"/>
  <c r="P64" i="19"/>
  <c r="P64" i="20" s="1"/>
  <c r="E69" i="13"/>
  <c r="E69" i="14"/>
  <c r="E69" i="8"/>
  <c r="E69" i="9"/>
  <c r="E69" i="11"/>
  <c r="E69" i="10"/>
  <c r="P95" i="19"/>
  <c r="P95" i="20" s="1"/>
  <c r="E100" i="14"/>
  <c r="E100" i="13"/>
  <c r="E100" i="11"/>
  <c r="E100" i="8"/>
  <c r="E100" i="9"/>
  <c r="E100" i="10"/>
  <c r="P92" i="19"/>
  <c r="P92" i="20" s="1"/>
  <c r="E97" i="14"/>
  <c r="E97" i="13"/>
  <c r="E97" i="9"/>
  <c r="E97" i="11"/>
  <c r="E97" i="8"/>
  <c r="E97" i="10"/>
  <c r="P91" i="19"/>
  <c r="P91" i="20" s="1"/>
  <c r="E96" i="14"/>
  <c r="E96" i="13"/>
  <c r="E96" i="9"/>
  <c r="E96" i="11"/>
  <c r="E96" i="8"/>
  <c r="E96" i="10"/>
  <c r="P89" i="19"/>
  <c r="P89" i="20" s="1"/>
  <c r="E94" i="14"/>
  <c r="E94" i="13"/>
  <c r="E94" i="11"/>
  <c r="E94" i="9"/>
  <c r="E94" i="8"/>
  <c r="E94" i="10"/>
  <c r="P88" i="19"/>
  <c r="P88" i="20" s="1"/>
  <c r="P88" i="22" s="1"/>
  <c r="E93" i="14"/>
  <c r="E93" i="13"/>
  <c r="E93" i="8"/>
  <c r="E93" i="11"/>
  <c r="E93" i="9"/>
  <c r="E93" i="10"/>
  <c r="P85" i="19"/>
  <c r="P85" i="20" s="1"/>
  <c r="E90" i="14"/>
  <c r="E90" i="13"/>
  <c r="E90" i="11"/>
  <c r="E90" i="9"/>
  <c r="E90" i="10"/>
  <c r="E90" i="8"/>
  <c r="P63" i="19"/>
  <c r="P63" i="20" s="1"/>
  <c r="P63" i="22" s="1"/>
  <c r="E68" i="13"/>
  <c r="E68" i="14"/>
  <c r="E68" i="8"/>
  <c r="E68" i="10"/>
  <c r="E68" i="9"/>
  <c r="E68" i="11"/>
  <c r="P82" i="19"/>
  <c r="P82" i="20" s="1"/>
  <c r="E87" i="13"/>
  <c r="E87" i="14"/>
  <c r="E87" i="8"/>
  <c r="E87" i="9"/>
  <c r="E87" i="11"/>
  <c r="E87" i="10"/>
  <c r="P62" i="19"/>
  <c r="P62" i="20" s="1"/>
  <c r="E67" i="14"/>
  <c r="E67" i="13"/>
  <c r="E67" i="8"/>
  <c r="E67" i="9"/>
  <c r="E67" i="10"/>
  <c r="E67" i="11"/>
  <c r="P57" i="19"/>
  <c r="P57" i="20" s="1"/>
  <c r="E62" i="14"/>
  <c r="E62" i="13"/>
  <c r="E62" i="9"/>
  <c r="E62" i="8"/>
  <c r="E62" i="11"/>
  <c r="E62" i="10"/>
  <c r="P56" i="19"/>
  <c r="P56" i="20" s="1"/>
  <c r="E61" i="14"/>
  <c r="E61" i="13"/>
  <c r="E61" i="8"/>
  <c r="E61" i="9"/>
  <c r="E61" i="11"/>
  <c r="E61" i="10"/>
  <c r="P54" i="19"/>
  <c r="P54" i="20" s="1"/>
  <c r="E59" i="13"/>
  <c r="E59" i="14"/>
  <c r="E59" i="8"/>
  <c r="E59" i="9"/>
  <c r="E59" i="11"/>
  <c r="E59" i="10"/>
  <c r="P93" i="19"/>
  <c r="P93" i="20" s="1"/>
  <c r="E98" i="13"/>
  <c r="E98" i="14"/>
  <c r="E98" i="11"/>
  <c r="E98" i="9"/>
  <c r="E98" i="8"/>
  <c r="E98" i="10"/>
  <c r="P84" i="19"/>
  <c r="P84" i="20" s="1"/>
  <c r="E89" i="13"/>
  <c r="E89" i="14"/>
  <c r="E89" i="8"/>
  <c r="E89" i="11"/>
  <c r="E89" i="9"/>
  <c r="E89" i="10"/>
  <c r="P83" i="19"/>
  <c r="P83" i="20" s="1"/>
  <c r="E88" i="13"/>
  <c r="E88" i="14"/>
  <c r="E88" i="10"/>
  <c r="E88" i="8"/>
  <c r="E88" i="11"/>
  <c r="E88" i="9"/>
  <c r="P101" i="19"/>
  <c r="P101" i="20" s="1"/>
  <c r="E106" i="13"/>
  <c r="E106" i="14"/>
  <c r="E106" i="11"/>
  <c r="E106" i="8"/>
  <c r="E106" i="9"/>
  <c r="E106" i="10"/>
  <c r="P81" i="19"/>
  <c r="P81" i="20" s="1"/>
  <c r="E86" i="13"/>
  <c r="E86" i="14"/>
  <c r="E86" i="9"/>
  <c r="E86" i="10"/>
  <c r="E86" i="11"/>
  <c r="D86" i="11" s="1"/>
  <c r="P61" i="19"/>
  <c r="P61" i="20" s="1"/>
  <c r="E66" i="13"/>
  <c r="E66" i="14"/>
  <c r="E66" i="8"/>
  <c r="E66" i="9"/>
  <c r="E66" i="10"/>
  <c r="E66" i="11"/>
  <c r="P73" i="19"/>
  <c r="P73" i="20" s="1"/>
  <c r="E78" i="13"/>
  <c r="E78" i="14"/>
  <c r="E78" i="9"/>
  <c r="E78" i="8"/>
  <c r="E78" i="10"/>
  <c r="E78" i="11"/>
  <c r="P53" i="19"/>
  <c r="P53" i="20" s="1"/>
  <c r="E58" i="14"/>
  <c r="E58" i="13"/>
  <c r="E58" i="8"/>
  <c r="E58" i="10"/>
  <c r="E58" i="11"/>
  <c r="E58" i="9"/>
  <c r="P86" i="19"/>
  <c r="P86" i="20" s="1"/>
  <c r="E91" i="14"/>
  <c r="E91" i="13"/>
  <c r="E91" i="8"/>
  <c r="E91" i="11"/>
  <c r="E91" i="9"/>
  <c r="E91" i="10"/>
  <c r="P100" i="19"/>
  <c r="P100" i="20" s="1"/>
  <c r="E105" i="13"/>
  <c r="E105" i="14"/>
  <c r="E105" i="11"/>
  <c r="E105" i="8"/>
  <c r="E105" i="9"/>
  <c r="E105" i="10"/>
  <c r="P80" i="19"/>
  <c r="P80" i="20" s="1"/>
  <c r="E85" i="14"/>
  <c r="E85" i="13"/>
  <c r="E85" i="11"/>
  <c r="E85" i="9"/>
  <c r="E85" i="8"/>
  <c r="E85" i="10"/>
  <c r="P60" i="19"/>
  <c r="P60" i="20" s="1"/>
  <c r="E65" i="13"/>
  <c r="E65" i="14"/>
  <c r="E65" i="10"/>
  <c r="E65" i="9"/>
  <c r="E65" i="8"/>
  <c r="E65" i="11"/>
  <c r="D98" i="12"/>
  <c r="D68" i="12"/>
  <c r="K68" i="12" s="1"/>
  <c r="D93" i="12"/>
  <c r="D76" i="12"/>
  <c r="K76" i="12" s="1"/>
  <c r="D59" i="12"/>
  <c r="K59" i="12" s="1"/>
  <c r="D95" i="12"/>
  <c r="K95" i="12" s="1"/>
  <c r="D56" i="12"/>
  <c r="K56" i="12" s="1"/>
  <c r="D79" i="12"/>
  <c r="K79" i="12" s="1"/>
  <c r="D72" i="12"/>
  <c r="K72" i="12" s="1"/>
  <c r="D96" i="12"/>
  <c r="K96" i="12" s="1"/>
  <c r="D94" i="12"/>
  <c r="K94" i="12" s="1"/>
  <c r="D67" i="12"/>
  <c r="K67" i="12" s="1"/>
  <c r="D65" i="12"/>
  <c r="K65" i="12" s="1"/>
  <c r="D87" i="12"/>
  <c r="K87" i="12" s="1"/>
  <c r="D63" i="12"/>
  <c r="K63" i="12" s="1"/>
  <c r="D60" i="12"/>
  <c r="K60" i="12" s="1"/>
  <c r="D101" i="12"/>
  <c r="D91" i="12"/>
  <c r="K91" i="12" s="1"/>
  <c r="D88" i="12"/>
  <c r="K88" i="12" s="1"/>
  <c r="D83" i="12"/>
  <c r="K83" i="12" s="1"/>
  <c r="D75" i="12"/>
  <c r="K75" i="12" s="1"/>
  <c r="D73" i="12"/>
  <c r="K73" i="12" s="1"/>
  <c r="D71" i="12"/>
  <c r="K71" i="12" s="1"/>
  <c r="D55" i="12"/>
  <c r="K55" i="12" s="1"/>
  <c r="I5" i="13"/>
  <c r="D104" i="12"/>
  <c r="H104" i="12" s="1"/>
  <c r="D66" i="12"/>
  <c r="K66" i="12" s="1"/>
  <c r="P98" i="20"/>
  <c r="D103" i="12"/>
  <c r="H103" i="12" s="1"/>
  <c r="D64" i="12"/>
  <c r="K64" i="12" s="1"/>
  <c r="D106" i="12"/>
  <c r="H106" i="12" s="1"/>
  <c r="D85" i="12"/>
  <c r="K85" i="12" s="1"/>
  <c r="D69" i="12"/>
  <c r="K69" i="12" s="1"/>
  <c r="D90" i="12"/>
  <c r="K90" i="12" s="1"/>
  <c r="D77" i="12"/>
  <c r="K77" i="12" s="1"/>
  <c r="D61" i="12"/>
  <c r="K61" i="12" s="1"/>
  <c r="D99" i="12"/>
  <c r="D97" i="12"/>
  <c r="K97" i="12" s="1"/>
  <c r="D82" i="12"/>
  <c r="K82" i="12" s="1"/>
  <c r="D80" i="12"/>
  <c r="K80" i="12" s="1"/>
  <c r="D74" i="12"/>
  <c r="K74" i="12" s="1"/>
  <c r="D58" i="12"/>
  <c r="K58" i="12" s="1"/>
  <c r="D100" i="12"/>
  <c r="D86" i="12"/>
  <c r="K86" i="12" s="1"/>
  <c r="D78" i="12"/>
  <c r="K78" i="12" s="1"/>
  <c r="D70" i="12"/>
  <c r="K70" i="12" s="1"/>
  <c r="D62" i="12"/>
  <c r="K62" i="12" s="1"/>
  <c r="D57" i="12"/>
  <c r="K57" i="12" s="1"/>
  <c r="D54" i="12"/>
  <c r="K54" i="12" s="1"/>
  <c r="D105" i="12"/>
  <c r="H105" i="12" s="1"/>
  <c r="D102" i="12"/>
  <c r="H102" i="12" s="1"/>
  <c r="D92" i="12"/>
  <c r="K92" i="12" s="1"/>
  <c r="D89" i="12"/>
  <c r="K89" i="12" s="1"/>
  <c r="D84" i="12"/>
  <c r="K84" i="12" s="1"/>
  <c r="D81" i="12"/>
  <c r="K81" i="12" s="1"/>
  <c r="D54" i="11" l="1"/>
  <c r="F54" i="11" s="1"/>
  <c r="H46" i="23" s="1"/>
  <c r="O49" i="19"/>
  <c r="O49" i="20" s="1"/>
  <c r="L49" i="19"/>
  <c r="L49" i="20" s="1"/>
  <c r="D54" i="8"/>
  <c r="F54" i="8" s="1"/>
  <c r="E46" i="23" s="1"/>
  <c r="M49" i="19"/>
  <c r="M49" i="20" s="1"/>
  <c r="D54" i="9"/>
  <c r="F54" i="9" s="1"/>
  <c r="F46" i="23" s="1"/>
  <c r="N49" i="19"/>
  <c r="N49" i="20" s="1"/>
  <c r="D54" i="10"/>
  <c r="F54" i="10" s="1"/>
  <c r="G46" i="23" s="1"/>
  <c r="H98" i="12"/>
  <c r="H96" i="12"/>
  <c r="H101" i="12"/>
  <c r="H95" i="12"/>
  <c r="H94" i="12"/>
  <c r="H100" i="12"/>
  <c r="H97" i="12"/>
  <c r="H92" i="12"/>
  <c r="I69" i="23"/>
  <c r="H77" i="12"/>
  <c r="I58" i="23"/>
  <c r="H66" i="12"/>
  <c r="I67" i="23"/>
  <c r="H75" i="12"/>
  <c r="I57" i="23"/>
  <c r="H65" i="12"/>
  <c r="I73" i="23"/>
  <c r="H81" i="12"/>
  <c r="I62" i="23"/>
  <c r="H70" i="12"/>
  <c r="I72" i="23"/>
  <c r="H80" i="12"/>
  <c r="I47" i="23"/>
  <c r="H55" i="12"/>
  <c r="I75" i="23"/>
  <c r="H83" i="12"/>
  <c r="I52" i="23"/>
  <c r="H60" i="12"/>
  <c r="I59" i="23"/>
  <c r="H67" i="12"/>
  <c r="I51" i="23"/>
  <c r="H59" i="12"/>
  <c r="I76" i="23"/>
  <c r="H84" i="12"/>
  <c r="I49" i="23"/>
  <c r="H57" i="12"/>
  <c r="I53" i="23"/>
  <c r="H61" i="12"/>
  <c r="I82" i="23"/>
  <c r="H90" i="12"/>
  <c r="I63" i="23"/>
  <c r="H71" i="12"/>
  <c r="I80" i="23"/>
  <c r="H88" i="12"/>
  <c r="I55" i="23"/>
  <c r="H63" i="12"/>
  <c r="I71" i="23"/>
  <c r="H79" i="12"/>
  <c r="I68" i="23"/>
  <c r="H76" i="12"/>
  <c r="I46" i="23"/>
  <c r="H54" i="12"/>
  <c r="I77" i="23"/>
  <c r="H85" i="12"/>
  <c r="I64" i="23"/>
  <c r="H72" i="12"/>
  <c r="I78" i="23"/>
  <c r="H86" i="12"/>
  <c r="I50" i="23"/>
  <c r="H58" i="12"/>
  <c r="I91" i="23"/>
  <c r="H99" i="12"/>
  <c r="I56" i="23"/>
  <c r="H64" i="12"/>
  <c r="I85" i="23"/>
  <c r="H93" i="12"/>
  <c r="I81" i="23"/>
  <c r="H89" i="12"/>
  <c r="I54" i="23"/>
  <c r="H62" i="12"/>
  <c r="I70" i="23"/>
  <c r="H78" i="12"/>
  <c r="I66" i="23"/>
  <c r="H74" i="12"/>
  <c r="I74" i="23"/>
  <c r="H82" i="12"/>
  <c r="I61" i="23"/>
  <c r="H69" i="12"/>
  <c r="I65" i="23"/>
  <c r="H73" i="12"/>
  <c r="I83" i="23"/>
  <c r="H91" i="12"/>
  <c r="I79" i="23"/>
  <c r="H87" i="12"/>
  <c r="I48" i="23"/>
  <c r="H56" i="12"/>
  <c r="I60" i="23"/>
  <c r="H68" i="12"/>
  <c r="P52" i="22"/>
  <c r="L52" i="21"/>
  <c r="P72" i="22"/>
  <c r="L72" i="21"/>
  <c r="P100" i="22"/>
  <c r="L100" i="21"/>
  <c r="P75" i="22"/>
  <c r="L75" i="21"/>
  <c r="L91" i="21"/>
  <c r="P91" i="22"/>
  <c r="L62" i="21"/>
  <c r="P62" i="22"/>
  <c r="P78" i="22"/>
  <c r="L78" i="21"/>
  <c r="P94" i="22"/>
  <c r="L94" i="21"/>
  <c r="P60" i="22"/>
  <c r="L60" i="21"/>
  <c r="P76" i="22"/>
  <c r="L76" i="21"/>
  <c r="L51" i="21"/>
  <c r="P51" i="22"/>
  <c r="P87" i="22"/>
  <c r="L87" i="21"/>
  <c r="L55" i="21"/>
  <c r="P55" i="22"/>
  <c r="P50" i="22"/>
  <c r="L50" i="21"/>
  <c r="P66" i="22"/>
  <c r="L66" i="21"/>
  <c r="P82" i="22"/>
  <c r="L82" i="21"/>
  <c r="L59" i="21"/>
  <c r="P59" i="22"/>
  <c r="P64" i="22"/>
  <c r="L64" i="21"/>
  <c r="L80" i="21"/>
  <c r="P80" i="22"/>
  <c r="P92" i="22"/>
  <c r="L92" i="21"/>
  <c r="P89" i="22"/>
  <c r="L89" i="21"/>
  <c r="P67" i="22"/>
  <c r="L67" i="21"/>
  <c r="P54" i="22"/>
  <c r="L54" i="21"/>
  <c r="P70" i="22"/>
  <c r="L70" i="21"/>
  <c r="P86" i="22"/>
  <c r="L86" i="21"/>
  <c r="L71" i="21"/>
  <c r="P71" i="22"/>
  <c r="P68" i="22"/>
  <c r="L68" i="21"/>
  <c r="P84" i="22"/>
  <c r="L84" i="21"/>
  <c r="P96" i="22"/>
  <c r="L96" i="21"/>
  <c r="P79" i="22"/>
  <c r="L79" i="21"/>
  <c r="P58" i="22"/>
  <c r="L58" i="21"/>
  <c r="L74" i="21"/>
  <c r="P74" i="22"/>
  <c r="P90" i="22"/>
  <c r="L90" i="21"/>
  <c r="P83" i="22"/>
  <c r="L83" i="21"/>
  <c r="R65" i="19"/>
  <c r="R87" i="19"/>
  <c r="R66" i="19"/>
  <c r="R51" i="19"/>
  <c r="R77" i="19"/>
  <c r="R61" i="19"/>
  <c r="R92" i="19"/>
  <c r="R62" i="19"/>
  <c r="R72" i="19"/>
  <c r="R56" i="19"/>
  <c r="R81" i="19"/>
  <c r="R89" i="19"/>
  <c r="R93" i="19"/>
  <c r="R101" i="19"/>
  <c r="R49" i="19"/>
  <c r="R82" i="19"/>
  <c r="R88" i="19"/>
  <c r="R80" i="19"/>
  <c r="R94" i="19"/>
  <c r="R60" i="19"/>
  <c r="R90" i="19"/>
  <c r="R69" i="19"/>
  <c r="R91" i="19"/>
  <c r="R84" i="19"/>
  <c r="R54" i="19"/>
  <c r="R97" i="19"/>
  <c r="R55" i="19"/>
  <c r="R98" i="19"/>
  <c r="R68" i="19"/>
  <c r="R78" i="19"/>
  <c r="R85" i="19"/>
  <c r="R71" i="19"/>
  <c r="R70" i="19"/>
  <c r="R100" i="19"/>
  <c r="R57" i="19"/>
  <c r="R73" i="19"/>
  <c r="R59" i="19"/>
  <c r="R83" i="19"/>
  <c r="R58" i="19"/>
  <c r="R52" i="19"/>
  <c r="R99" i="19"/>
  <c r="R64" i="19"/>
  <c r="R95" i="19"/>
  <c r="R63" i="19"/>
  <c r="R53" i="19"/>
  <c r="R86" i="19"/>
  <c r="R67" i="19"/>
  <c r="R76" i="19"/>
  <c r="R96" i="19"/>
  <c r="R74" i="19"/>
  <c r="R75" i="19"/>
  <c r="R50" i="19"/>
  <c r="R79" i="19"/>
  <c r="L88" i="21"/>
  <c r="N51" i="19"/>
  <c r="N67" i="19"/>
  <c r="N83" i="19"/>
  <c r="N99" i="19"/>
  <c r="N64" i="19"/>
  <c r="N80" i="19"/>
  <c r="N96" i="19"/>
  <c r="N73" i="19"/>
  <c r="N53" i="19"/>
  <c r="N62" i="19"/>
  <c r="N58" i="19"/>
  <c r="N90" i="19"/>
  <c r="N101" i="19"/>
  <c r="N59" i="19"/>
  <c r="N91" i="19"/>
  <c r="N72" i="19"/>
  <c r="N57" i="19"/>
  <c r="N77" i="19"/>
  <c r="N74" i="19"/>
  <c r="N70" i="19"/>
  <c r="N55" i="19"/>
  <c r="N71" i="19"/>
  <c r="N87" i="19"/>
  <c r="N52" i="19"/>
  <c r="N68" i="19"/>
  <c r="N84" i="19"/>
  <c r="N100" i="19"/>
  <c r="N81" i="19"/>
  <c r="N69" i="19"/>
  <c r="N78" i="19"/>
  <c r="N66" i="19"/>
  <c r="N98" i="19"/>
  <c r="N54" i="19"/>
  <c r="N75" i="19"/>
  <c r="N56" i="19"/>
  <c r="N88" i="19"/>
  <c r="N89" i="19"/>
  <c r="N86" i="19"/>
  <c r="N61" i="19"/>
  <c r="N60" i="19"/>
  <c r="N97" i="19"/>
  <c r="N85" i="19"/>
  <c r="N79" i="19"/>
  <c r="N50" i="19"/>
  <c r="N95" i="19"/>
  <c r="N82" i="19"/>
  <c r="N63" i="19"/>
  <c r="N76" i="19"/>
  <c r="N93" i="19"/>
  <c r="N94" i="19"/>
  <c r="N92" i="19"/>
  <c r="N65" i="19"/>
  <c r="O63" i="19"/>
  <c r="O79" i="19"/>
  <c r="O95" i="19"/>
  <c r="O60" i="19"/>
  <c r="O76" i="19"/>
  <c r="O92" i="19"/>
  <c r="O53" i="19"/>
  <c r="O85" i="19"/>
  <c r="O58" i="19"/>
  <c r="O62" i="19"/>
  <c r="O94" i="19"/>
  <c r="O81" i="19"/>
  <c r="O82" i="19"/>
  <c r="O55" i="19"/>
  <c r="O71" i="19"/>
  <c r="O52" i="19"/>
  <c r="O84" i="19"/>
  <c r="O69" i="19"/>
  <c r="O90" i="19"/>
  <c r="O57" i="19"/>
  <c r="O59" i="19"/>
  <c r="O91" i="19"/>
  <c r="O72" i="19"/>
  <c r="O89" i="19"/>
  <c r="O86" i="19"/>
  <c r="O66" i="19"/>
  <c r="O51" i="19"/>
  <c r="O67" i="19"/>
  <c r="O83" i="19"/>
  <c r="O100" i="19"/>
  <c r="O64" i="19"/>
  <c r="O80" i="19"/>
  <c r="O96" i="19"/>
  <c r="O61" i="19"/>
  <c r="O93" i="19"/>
  <c r="O74" i="19"/>
  <c r="O70" i="19"/>
  <c r="O99" i="19"/>
  <c r="O97" i="19"/>
  <c r="O98" i="19"/>
  <c r="O87" i="19"/>
  <c r="O68" i="19"/>
  <c r="O101" i="19"/>
  <c r="O65" i="19"/>
  <c r="O78" i="19"/>
  <c r="O50" i="19"/>
  <c r="O75" i="19"/>
  <c r="O56" i="19"/>
  <c r="O88" i="19"/>
  <c r="O77" i="19"/>
  <c r="O54" i="19"/>
  <c r="O73" i="19"/>
  <c r="Q52" i="19"/>
  <c r="Q64" i="19"/>
  <c r="Q69" i="19"/>
  <c r="Q63" i="19"/>
  <c r="Q85" i="19"/>
  <c r="Q55" i="19"/>
  <c r="Q73" i="19"/>
  <c r="Q54" i="19"/>
  <c r="Q95" i="19"/>
  <c r="Q79" i="19"/>
  <c r="Q101" i="19"/>
  <c r="Q80" i="19"/>
  <c r="Q75" i="19"/>
  <c r="Q77" i="19"/>
  <c r="Q94" i="19"/>
  <c r="Q87" i="19"/>
  <c r="Q50" i="19"/>
  <c r="Q59" i="19"/>
  <c r="Q57" i="19"/>
  <c r="Q82" i="19"/>
  <c r="Q98" i="19"/>
  <c r="Q81" i="19"/>
  <c r="Q90" i="19"/>
  <c r="Q93" i="19"/>
  <c r="Q78" i="19"/>
  <c r="Q65" i="19"/>
  <c r="Q49" i="19"/>
  <c r="Q51" i="19"/>
  <c r="Q71" i="19"/>
  <c r="Q62" i="19"/>
  <c r="Q92" i="19"/>
  <c r="Q56" i="19"/>
  <c r="Q66" i="19"/>
  <c r="Q96" i="19"/>
  <c r="Q68" i="19"/>
  <c r="Q72" i="19"/>
  <c r="Q58" i="19"/>
  <c r="Q84" i="19"/>
  <c r="Q53" i="19"/>
  <c r="Q76" i="19"/>
  <c r="Q67" i="19"/>
  <c r="Q91" i="19"/>
  <c r="Q89" i="19"/>
  <c r="Q74" i="19"/>
  <c r="Q100" i="19"/>
  <c r="Q99" i="19"/>
  <c r="Q70" i="19"/>
  <c r="Q88" i="19"/>
  <c r="Q86" i="19"/>
  <c r="Q83" i="19"/>
  <c r="Q97" i="19"/>
  <c r="Q61" i="19"/>
  <c r="Q60" i="19"/>
  <c r="L63" i="21"/>
  <c r="P93" i="22"/>
  <c r="L93" i="21"/>
  <c r="P65" i="22"/>
  <c r="L65" i="21"/>
  <c r="P77" i="22"/>
  <c r="L77" i="21"/>
  <c r="L52" i="19"/>
  <c r="L56" i="19"/>
  <c r="L60" i="19"/>
  <c r="L64" i="19"/>
  <c r="L68" i="19"/>
  <c r="L72" i="19"/>
  <c r="L76" i="19"/>
  <c r="L80" i="19"/>
  <c r="L87" i="19"/>
  <c r="L89" i="19"/>
  <c r="L91" i="19"/>
  <c r="L93" i="19"/>
  <c r="L95" i="19"/>
  <c r="L97" i="19"/>
  <c r="L99" i="19"/>
  <c r="L101" i="19"/>
  <c r="L51" i="19"/>
  <c r="L55" i="19"/>
  <c r="L59" i="19"/>
  <c r="L63" i="19"/>
  <c r="L67" i="19"/>
  <c r="L71" i="19"/>
  <c r="L75" i="19"/>
  <c r="L79" i="19"/>
  <c r="L82" i="19"/>
  <c r="L84" i="19"/>
  <c r="L50" i="19"/>
  <c r="L58" i="19"/>
  <c r="L66" i="19"/>
  <c r="L74" i="19"/>
  <c r="L86" i="19"/>
  <c r="L90" i="19"/>
  <c r="L94" i="19"/>
  <c r="L98" i="19"/>
  <c r="L53" i="19"/>
  <c r="L61" i="19"/>
  <c r="L69" i="19"/>
  <c r="L77" i="19"/>
  <c r="L83" i="19"/>
  <c r="L62" i="19"/>
  <c r="L78" i="19"/>
  <c r="L92" i="19"/>
  <c r="L100" i="19"/>
  <c r="L57" i="19"/>
  <c r="L73" i="19"/>
  <c r="L85" i="19"/>
  <c r="L54" i="19"/>
  <c r="L88" i="19"/>
  <c r="L96" i="19"/>
  <c r="L65" i="19"/>
  <c r="L70" i="19"/>
  <c r="L81" i="19"/>
  <c r="P61" i="22"/>
  <c r="L61" i="21"/>
  <c r="P97" i="22"/>
  <c r="L97" i="21"/>
  <c r="P95" i="22"/>
  <c r="L95" i="21"/>
  <c r="P53" i="22"/>
  <c r="L53" i="21"/>
  <c r="L69" i="21"/>
  <c r="P69" i="22"/>
  <c r="P56" i="22"/>
  <c r="L56" i="21"/>
  <c r="L85" i="21"/>
  <c r="P85" i="22"/>
  <c r="M53" i="19"/>
  <c r="M57" i="19"/>
  <c r="M61" i="19"/>
  <c r="M65" i="19"/>
  <c r="M69" i="19"/>
  <c r="M73" i="19"/>
  <c r="M77" i="19"/>
  <c r="M81" i="19"/>
  <c r="M84" i="19"/>
  <c r="M52" i="19"/>
  <c r="M56" i="19"/>
  <c r="M60" i="19"/>
  <c r="M64" i="19"/>
  <c r="M68" i="19"/>
  <c r="M72" i="19"/>
  <c r="M76" i="19"/>
  <c r="M80" i="19"/>
  <c r="M86" i="19"/>
  <c r="M88" i="19"/>
  <c r="M90" i="19"/>
  <c r="M92" i="19"/>
  <c r="M94" i="19"/>
  <c r="M96" i="19"/>
  <c r="M98" i="19"/>
  <c r="M100" i="19"/>
  <c r="M55" i="19"/>
  <c r="M63" i="19"/>
  <c r="M71" i="19"/>
  <c r="M79" i="19"/>
  <c r="M50" i="19"/>
  <c r="M58" i="19"/>
  <c r="M66" i="19"/>
  <c r="M74" i="19"/>
  <c r="M82" i="19"/>
  <c r="M85" i="19"/>
  <c r="M89" i="19"/>
  <c r="M93" i="19"/>
  <c r="M97" i="19"/>
  <c r="M101" i="19"/>
  <c r="M59" i="19"/>
  <c r="M75" i="19"/>
  <c r="M54" i="19"/>
  <c r="M70" i="19"/>
  <c r="M87" i="19"/>
  <c r="M95" i="19"/>
  <c r="M51" i="19"/>
  <c r="M83" i="19"/>
  <c r="M67" i="19"/>
  <c r="M62" i="19"/>
  <c r="M99" i="19"/>
  <c r="M91" i="19"/>
  <c r="M78" i="19"/>
  <c r="P81" i="22"/>
  <c r="L81" i="21"/>
  <c r="L101" i="21"/>
  <c r="P101" i="22"/>
  <c r="L98" i="21"/>
  <c r="P98" i="22"/>
  <c r="P99" i="22"/>
  <c r="L99" i="21"/>
  <c r="P57" i="22"/>
  <c r="L57" i="21"/>
  <c r="P73" i="22"/>
  <c r="L73" i="21"/>
  <c r="P49" i="22"/>
  <c r="L49" i="21"/>
  <c r="J49" i="21" l="1"/>
  <c r="N49" i="22"/>
  <c r="I49" i="21"/>
  <c r="M49" i="22"/>
  <c r="L49" i="22"/>
  <c r="H49" i="21"/>
  <c r="O49" i="22"/>
  <c r="K49" i="21"/>
  <c r="D72" i="14"/>
  <c r="F72" i="14" s="1"/>
  <c r="K64" i="23" s="1"/>
  <c r="R67" i="20"/>
  <c r="D63" i="14"/>
  <c r="F63" i="14" s="1"/>
  <c r="K55" i="23" s="1"/>
  <c r="R58" i="20"/>
  <c r="R85" i="20"/>
  <c r="D90" i="14"/>
  <c r="R91" i="20"/>
  <c r="D96" i="14"/>
  <c r="D54" i="14"/>
  <c r="F54" i="14" s="1"/>
  <c r="K46" i="23" s="1"/>
  <c r="R49" i="20"/>
  <c r="D97" i="14"/>
  <c r="R92" i="20"/>
  <c r="D91" i="14"/>
  <c r="R86" i="20"/>
  <c r="D88" i="14"/>
  <c r="R83" i="20"/>
  <c r="R78" i="20"/>
  <c r="D83" i="14"/>
  <c r="F83" i="14" s="1"/>
  <c r="K75" i="23" s="1"/>
  <c r="R69" i="20"/>
  <c r="D74" i="14"/>
  <c r="F74" i="14" s="1"/>
  <c r="K66" i="23" s="1"/>
  <c r="R101" i="20"/>
  <c r="D106" i="14"/>
  <c r="R61" i="20"/>
  <c r="D66" i="14"/>
  <c r="F66" i="14" s="1"/>
  <c r="K58" i="23" s="1"/>
  <c r="R79" i="20"/>
  <c r="D84" i="14"/>
  <c r="D101" i="14"/>
  <c r="R96" i="20"/>
  <c r="R53" i="20"/>
  <c r="D58" i="14"/>
  <c r="F58" i="14" s="1"/>
  <c r="K50" i="23" s="1"/>
  <c r="D104" i="14"/>
  <c r="R99" i="20"/>
  <c r="R59" i="20"/>
  <c r="D64" i="14"/>
  <c r="F64" i="14" s="1"/>
  <c r="K56" i="23" s="1"/>
  <c r="R70" i="20"/>
  <c r="D75" i="14"/>
  <c r="F75" i="14" s="1"/>
  <c r="K67" i="23" s="1"/>
  <c r="R68" i="20"/>
  <c r="D73" i="14"/>
  <c r="F73" i="14" s="1"/>
  <c r="K65" i="23" s="1"/>
  <c r="R54" i="20"/>
  <c r="D59" i="14"/>
  <c r="F59" i="14" s="1"/>
  <c r="K51" i="23" s="1"/>
  <c r="D95" i="14"/>
  <c r="R90" i="20"/>
  <c r="D93" i="14"/>
  <c r="R88" i="20"/>
  <c r="R93" i="20"/>
  <c r="D98" i="14"/>
  <c r="D77" i="14"/>
  <c r="F77" i="14" s="1"/>
  <c r="K69" i="23" s="1"/>
  <c r="R72" i="20"/>
  <c r="R77" i="20"/>
  <c r="D82" i="14"/>
  <c r="D70" i="14"/>
  <c r="F70" i="14" s="1"/>
  <c r="K62" i="23" s="1"/>
  <c r="R65" i="20"/>
  <c r="D80" i="14"/>
  <c r="F80" i="14" s="1"/>
  <c r="K72" i="23" s="1"/>
  <c r="R75" i="20"/>
  <c r="D100" i="14"/>
  <c r="R95" i="20"/>
  <c r="R57" i="20"/>
  <c r="D62" i="14"/>
  <c r="F62" i="14" s="1"/>
  <c r="K54" i="23" s="1"/>
  <c r="R55" i="20"/>
  <c r="D60" i="14"/>
  <c r="F60" i="14" s="1"/>
  <c r="K52" i="23" s="1"/>
  <c r="R94" i="20"/>
  <c r="D99" i="14"/>
  <c r="D86" i="14"/>
  <c r="R81" i="20"/>
  <c r="D71" i="14"/>
  <c r="F71" i="14" s="1"/>
  <c r="K63" i="23" s="1"/>
  <c r="R66" i="20"/>
  <c r="D79" i="14"/>
  <c r="F79" i="14" s="1"/>
  <c r="K71" i="23" s="1"/>
  <c r="R74" i="20"/>
  <c r="R64" i="20"/>
  <c r="D69" i="14"/>
  <c r="F69" i="14" s="1"/>
  <c r="K61" i="23" s="1"/>
  <c r="D105" i="14"/>
  <c r="R100" i="20"/>
  <c r="R97" i="20"/>
  <c r="D102" i="14"/>
  <c r="R80" i="20"/>
  <c r="D85" i="14"/>
  <c r="R56" i="20"/>
  <c r="D61" i="14"/>
  <c r="F61" i="14" s="1"/>
  <c r="K53" i="23" s="1"/>
  <c r="R87" i="20"/>
  <c r="D92" i="14"/>
  <c r="R50" i="20"/>
  <c r="D55" i="14"/>
  <c r="F55" i="14" s="1"/>
  <c r="K47" i="23" s="1"/>
  <c r="R76" i="20"/>
  <c r="D81" i="14"/>
  <c r="F81" i="14" s="1"/>
  <c r="K73" i="23" s="1"/>
  <c r="D68" i="14"/>
  <c r="F68" i="14" s="1"/>
  <c r="K60" i="23" s="1"/>
  <c r="R63" i="20"/>
  <c r="R52" i="20"/>
  <c r="D57" i="14"/>
  <c r="F57" i="14" s="1"/>
  <c r="K49" i="23" s="1"/>
  <c r="R73" i="20"/>
  <c r="D78" i="14"/>
  <c r="F78" i="14" s="1"/>
  <c r="K70" i="23" s="1"/>
  <c r="D76" i="14"/>
  <c r="F76" i="14" s="1"/>
  <c r="K68" i="23" s="1"/>
  <c r="R71" i="20"/>
  <c r="R98" i="20"/>
  <c r="D103" i="14"/>
  <c r="D89" i="14"/>
  <c r="R84" i="20"/>
  <c r="R60" i="20"/>
  <c r="D65" i="14"/>
  <c r="F65" i="14" s="1"/>
  <c r="K57" i="23" s="1"/>
  <c r="R82" i="20"/>
  <c r="D87" i="14"/>
  <c r="D94" i="14"/>
  <c r="R89" i="20"/>
  <c r="D67" i="14"/>
  <c r="F67" i="14" s="1"/>
  <c r="K59" i="23" s="1"/>
  <c r="R62" i="20"/>
  <c r="D56" i="14"/>
  <c r="F56" i="14" s="1"/>
  <c r="K48" i="23" s="1"/>
  <c r="R51" i="20"/>
  <c r="O77" i="20"/>
  <c r="D82" i="11"/>
  <c r="F82" i="11" s="1"/>
  <c r="D104" i="11"/>
  <c r="O99" i="20"/>
  <c r="O100" i="20"/>
  <c r="D105" i="11"/>
  <c r="O91" i="20"/>
  <c r="D96" i="11"/>
  <c r="O55" i="20"/>
  <c r="D60" i="11"/>
  <c r="F60" i="11" s="1"/>
  <c r="H52" i="23" s="1"/>
  <c r="O92" i="20"/>
  <c r="D97" i="11"/>
  <c r="D97" i="10"/>
  <c r="N92" i="20"/>
  <c r="D84" i="10"/>
  <c r="F84" i="10" s="1"/>
  <c r="G76" i="23" s="1"/>
  <c r="N79" i="20"/>
  <c r="D61" i="10"/>
  <c r="F61" i="10" s="1"/>
  <c r="G53" i="23" s="1"/>
  <c r="N56" i="20"/>
  <c r="N100" i="20"/>
  <c r="D105" i="10"/>
  <c r="N74" i="20"/>
  <c r="D79" i="10"/>
  <c r="F79" i="10" s="1"/>
  <c r="G71" i="23" s="1"/>
  <c r="N58" i="20"/>
  <c r="D63" i="10"/>
  <c r="F63" i="10" s="1"/>
  <c r="G55" i="23" s="1"/>
  <c r="D88" i="10"/>
  <c r="N83" i="20"/>
  <c r="O88" i="20"/>
  <c r="D93" i="11"/>
  <c r="O87" i="20"/>
  <c r="D92" i="11"/>
  <c r="O96" i="20"/>
  <c r="D101" i="11"/>
  <c r="O86" i="20"/>
  <c r="D91" i="11"/>
  <c r="O84" i="20"/>
  <c r="D89" i="11"/>
  <c r="D63" i="11"/>
  <c r="F63" i="11" s="1"/>
  <c r="H55" i="23" s="1"/>
  <c r="O58" i="20"/>
  <c r="D68" i="11"/>
  <c r="F68" i="11" s="1"/>
  <c r="H60" i="23" s="1"/>
  <c r="O63" i="20"/>
  <c r="N82" i="20"/>
  <c r="D87" i="10"/>
  <c r="D91" i="10"/>
  <c r="N86" i="20"/>
  <c r="N78" i="20"/>
  <c r="D83" i="10"/>
  <c r="F83" i="10" s="1"/>
  <c r="G75" i="23" s="1"/>
  <c r="N71" i="20"/>
  <c r="D76" i="10"/>
  <c r="F76" i="10" s="1"/>
  <c r="G68" i="23" s="1"/>
  <c r="N59" i="20"/>
  <c r="D64" i="10"/>
  <c r="F64" i="10" s="1"/>
  <c r="G56" i="23" s="1"/>
  <c r="D85" i="10"/>
  <c r="F85" i="10" s="1"/>
  <c r="G77" i="23" s="1"/>
  <c r="N80" i="20"/>
  <c r="O73" i="20"/>
  <c r="D78" i="11"/>
  <c r="F78" i="11" s="1"/>
  <c r="H70" i="23" s="1"/>
  <c r="O56" i="20"/>
  <c r="D61" i="11"/>
  <c r="F61" i="11" s="1"/>
  <c r="H53" i="23" s="1"/>
  <c r="O65" i="20"/>
  <c r="D70" i="11"/>
  <c r="F70" i="11" s="1"/>
  <c r="H62" i="23" s="1"/>
  <c r="O98" i="20"/>
  <c r="D103" i="11"/>
  <c r="D79" i="11"/>
  <c r="F79" i="11" s="1"/>
  <c r="H71" i="23" s="1"/>
  <c r="O74" i="20"/>
  <c r="O80" i="20"/>
  <c r="D85" i="11"/>
  <c r="O67" i="20"/>
  <c r="D72" i="11"/>
  <c r="F72" i="11" s="1"/>
  <c r="H64" i="23" s="1"/>
  <c r="O89" i="20"/>
  <c r="D94" i="11"/>
  <c r="D62" i="11"/>
  <c r="F62" i="11" s="1"/>
  <c r="H54" i="23" s="1"/>
  <c r="O57" i="20"/>
  <c r="O52" i="20"/>
  <c r="D57" i="11"/>
  <c r="F57" i="11" s="1"/>
  <c r="H49" i="23" s="1"/>
  <c r="O81" i="20"/>
  <c r="F86" i="11"/>
  <c r="H78" i="23" s="1"/>
  <c r="O85" i="20"/>
  <c r="D90" i="11"/>
  <c r="D65" i="11"/>
  <c r="F65" i="11" s="1"/>
  <c r="H57" i="23" s="1"/>
  <c r="O60" i="20"/>
  <c r="N93" i="20"/>
  <c r="D98" i="10"/>
  <c r="D100" i="10"/>
  <c r="N95" i="20"/>
  <c r="N97" i="20"/>
  <c r="D102" i="10"/>
  <c r="N89" i="20"/>
  <c r="D94" i="10"/>
  <c r="D59" i="10"/>
  <c r="F59" i="10" s="1"/>
  <c r="G51" i="23" s="1"/>
  <c r="N54" i="20"/>
  <c r="D74" i="10"/>
  <c r="F74" i="10" s="1"/>
  <c r="G66" i="23" s="1"/>
  <c r="N69" i="20"/>
  <c r="D73" i="10"/>
  <c r="F73" i="10" s="1"/>
  <c r="G65" i="23" s="1"/>
  <c r="N68" i="20"/>
  <c r="D60" i="10"/>
  <c r="F60" i="10" s="1"/>
  <c r="G52" i="23" s="1"/>
  <c r="N55" i="20"/>
  <c r="D62" i="10"/>
  <c r="F62" i="10" s="1"/>
  <c r="G54" i="23" s="1"/>
  <c r="N57" i="20"/>
  <c r="N101" i="20"/>
  <c r="D106" i="10"/>
  <c r="D58" i="10"/>
  <c r="F58" i="10" s="1"/>
  <c r="G50" i="23" s="1"/>
  <c r="N53" i="20"/>
  <c r="N64" i="20"/>
  <c r="D69" i="10"/>
  <c r="F69" i="10" s="1"/>
  <c r="G61" i="23" s="1"/>
  <c r="N51" i="20"/>
  <c r="D56" i="10"/>
  <c r="F56" i="10" s="1"/>
  <c r="G48" i="23" s="1"/>
  <c r="O50" i="20"/>
  <c r="D55" i="11"/>
  <c r="F55" i="11" s="1"/>
  <c r="H47" i="23" s="1"/>
  <c r="D73" i="11"/>
  <c r="F73" i="11" s="1"/>
  <c r="H65" i="23" s="1"/>
  <c r="O68" i="20"/>
  <c r="O61" i="20"/>
  <c r="D66" i="11"/>
  <c r="F66" i="11" s="1"/>
  <c r="H58" i="23" s="1"/>
  <c r="O66" i="20"/>
  <c r="D71" i="11"/>
  <c r="F71" i="11" s="1"/>
  <c r="H63" i="23" s="1"/>
  <c r="O69" i="20"/>
  <c r="D74" i="11"/>
  <c r="F74" i="11" s="1"/>
  <c r="H66" i="23" s="1"/>
  <c r="O62" i="20"/>
  <c r="D67" i="11"/>
  <c r="F67" i="11" s="1"/>
  <c r="H59" i="23" s="1"/>
  <c r="O79" i="20"/>
  <c r="D84" i="11"/>
  <c r="N63" i="20"/>
  <c r="D68" i="10"/>
  <c r="F68" i="10" s="1"/>
  <c r="G60" i="23" s="1"/>
  <c r="N61" i="20"/>
  <c r="D66" i="10"/>
  <c r="F66" i="10" s="1"/>
  <c r="G58" i="23" s="1"/>
  <c r="D71" i="10"/>
  <c r="F71" i="10" s="1"/>
  <c r="G63" i="23" s="1"/>
  <c r="N66" i="20"/>
  <c r="D92" i="10"/>
  <c r="N87" i="20"/>
  <c r="N91" i="20"/>
  <c r="D96" i="10"/>
  <c r="N96" i="20"/>
  <c r="D101" i="10"/>
  <c r="D83" i="11"/>
  <c r="F83" i="11" s="1"/>
  <c r="O78" i="20"/>
  <c r="O70" i="20"/>
  <c r="D75" i="11"/>
  <c r="F75" i="11" s="1"/>
  <c r="H67" i="23" s="1"/>
  <c r="O83" i="20"/>
  <c r="D88" i="11"/>
  <c r="O59" i="20"/>
  <c r="D64" i="11"/>
  <c r="F64" i="11" s="1"/>
  <c r="H56" i="23" s="1"/>
  <c r="D87" i="11"/>
  <c r="O82" i="20"/>
  <c r="D81" i="11"/>
  <c r="F81" i="11" s="1"/>
  <c r="O76" i="20"/>
  <c r="N94" i="20"/>
  <c r="D99" i="10"/>
  <c r="N85" i="20"/>
  <c r="D90" i="10"/>
  <c r="D80" i="10"/>
  <c r="F80" i="10" s="1"/>
  <c r="G72" i="23" s="1"/>
  <c r="N75" i="20"/>
  <c r="N84" i="20"/>
  <c r="D89" i="10"/>
  <c r="N77" i="20"/>
  <c r="D82" i="10"/>
  <c r="F82" i="10" s="1"/>
  <c r="G74" i="23" s="1"/>
  <c r="D67" i="10"/>
  <c r="F67" i="10" s="1"/>
  <c r="G59" i="23" s="1"/>
  <c r="N62" i="20"/>
  <c r="D72" i="10"/>
  <c r="F72" i="10" s="1"/>
  <c r="G64" i="23" s="1"/>
  <c r="N67" i="20"/>
  <c r="O54" i="20"/>
  <c r="D59" i="11"/>
  <c r="F59" i="11" s="1"/>
  <c r="H51" i="23" s="1"/>
  <c r="O75" i="20"/>
  <c r="D80" i="11"/>
  <c r="F80" i="11" s="1"/>
  <c r="O101" i="20"/>
  <c r="D106" i="11"/>
  <c r="O97" i="20"/>
  <c r="D102" i="11"/>
  <c r="O93" i="20"/>
  <c r="D98" i="11"/>
  <c r="D69" i="11"/>
  <c r="F69" i="11" s="1"/>
  <c r="H61" i="23" s="1"/>
  <c r="O64" i="20"/>
  <c r="O51" i="20"/>
  <c r="D56" i="11"/>
  <c r="F56" i="11" s="1"/>
  <c r="H48" i="23" s="1"/>
  <c r="O72" i="20"/>
  <c r="D77" i="11"/>
  <c r="F77" i="11" s="1"/>
  <c r="H69" i="23" s="1"/>
  <c r="O90" i="20"/>
  <c r="D95" i="11"/>
  <c r="O71" i="20"/>
  <c r="D76" i="11"/>
  <c r="F76" i="11" s="1"/>
  <c r="H68" i="23" s="1"/>
  <c r="D99" i="11"/>
  <c r="O94" i="20"/>
  <c r="D58" i="11"/>
  <c r="F58" i="11" s="1"/>
  <c r="H50" i="23" s="1"/>
  <c r="O53" i="20"/>
  <c r="D100" i="11"/>
  <c r="O95" i="20"/>
  <c r="D70" i="10"/>
  <c r="F70" i="10" s="1"/>
  <c r="G62" i="23" s="1"/>
  <c r="N65" i="20"/>
  <c r="N76" i="20"/>
  <c r="D81" i="10"/>
  <c r="F81" i="10" s="1"/>
  <c r="G73" i="23" s="1"/>
  <c r="D55" i="10"/>
  <c r="F55" i="10" s="1"/>
  <c r="G47" i="23" s="1"/>
  <c r="N50" i="20"/>
  <c r="D65" i="10"/>
  <c r="F65" i="10" s="1"/>
  <c r="G57" i="23" s="1"/>
  <c r="N60" i="20"/>
  <c r="D93" i="10"/>
  <c r="N88" i="20"/>
  <c r="N98" i="20"/>
  <c r="D103" i="10"/>
  <c r="N81" i="20"/>
  <c r="D86" i="10"/>
  <c r="F86" i="10" s="1"/>
  <c r="G78" i="23" s="1"/>
  <c r="D57" i="10"/>
  <c r="F57" i="10" s="1"/>
  <c r="G49" i="23" s="1"/>
  <c r="N52" i="20"/>
  <c r="D75" i="10"/>
  <c r="F75" i="10" s="1"/>
  <c r="G67" i="23" s="1"/>
  <c r="N70" i="20"/>
  <c r="N72" i="20"/>
  <c r="D77" i="10"/>
  <c r="F77" i="10" s="1"/>
  <c r="G69" i="23" s="1"/>
  <c r="D95" i="10"/>
  <c r="N90" i="20"/>
  <c r="D78" i="10"/>
  <c r="F78" i="10" s="1"/>
  <c r="G70" i="23" s="1"/>
  <c r="N73" i="20"/>
  <c r="D104" i="10"/>
  <c r="N99" i="20"/>
  <c r="Q97" i="20"/>
  <c r="D102" i="13"/>
  <c r="Q70" i="20"/>
  <c r="D75" i="13"/>
  <c r="F75" i="13" s="1"/>
  <c r="J67" i="23" s="1"/>
  <c r="Q89" i="20"/>
  <c r="D94" i="13"/>
  <c r="Q53" i="20"/>
  <c r="D58" i="13"/>
  <c r="F58" i="13" s="1"/>
  <c r="J50" i="23" s="1"/>
  <c r="Q68" i="20"/>
  <c r="D73" i="13"/>
  <c r="F73" i="13" s="1"/>
  <c r="J65" i="23" s="1"/>
  <c r="Q92" i="20"/>
  <c r="D97" i="13"/>
  <c r="Q49" i="20"/>
  <c r="D54" i="13"/>
  <c r="F54" i="13" s="1"/>
  <c r="J46" i="23" s="1"/>
  <c r="Q90" i="20"/>
  <c r="D95" i="13"/>
  <c r="Q57" i="20"/>
  <c r="D62" i="13"/>
  <c r="F62" i="13" s="1"/>
  <c r="J54" i="23" s="1"/>
  <c r="Q94" i="20"/>
  <c r="D99" i="13"/>
  <c r="Q101" i="20"/>
  <c r="D106" i="13"/>
  <c r="Q73" i="20"/>
  <c r="D78" i="13"/>
  <c r="F78" i="13" s="1"/>
  <c r="J70" i="23" s="1"/>
  <c r="Q69" i="20"/>
  <c r="D74" i="13"/>
  <c r="F74" i="13" s="1"/>
  <c r="J66" i="23" s="1"/>
  <c r="Q83" i="20"/>
  <c r="D88" i="13"/>
  <c r="Q99" i="20"/>
  <c r="D104" i="13"/>
  <c r="Q91" i="20"/>
  <c r="D96" i="13"/>
  <c r="Q84" i="20"/>
  <c r="D89" i="13"/>
  <c r="Q96" i="20"/>
  <c r="D101" i="13"/>
  <c r="Q62" i="20"/>
  <c r="D67" i="13"/>
  <c r="F67" i="13" s="1"/>
  <c r="J59" i="23" s="1"/>
  <c r="Q65" i="20"/>
  <c r="D70" i="13"/>
  <c r="F70" i="13" s="1"/>
  <c r="J62" i="23" s="1"/>
  <c r="Q81" i="20"/>
  <c r="D86" i="13"/>
  <c r="J78" i="23" s="1"/>
  <c r="Q59" i="20"/>
  <c r="D64" i="13"/>
  <c r="F64" i="13" s="1"/>
  <c r="J56" i="23" s="1"/>
  <c r="Q77" i="20"/>
  <c r="D82" i="13"/>
  <c r="J74" i="23" s="1"/>
  <c r="Q79" i="20"/>
  <c r="D84" i="13"/>
  <c r="D60" i="13"/>
  <c r="F60" i="13" s="1"/>
  <c r="J52" i="23" s="1"/>
  <c r="Q55" i="20"/>
  <c r="Q64" i="20"/>
  <c r="D69" i="13"/>
  <c r="F69" i="13" s="1"/>
  <c r="J61" i="23" s="1"/>
  <c r="Q60" i="20"/>
  <c r="D65" i="13"/>
  <c r="F65" i="13" s="1"/>
  <c r="J57" i="23" s="1"/>
  <c r="Q86" i="20"/>
  <c r="D91" i="13"/>
  <c r="Q100" i="20"/>
  <c r="D105" i="13"/>
  <c r="Q67" i="20"/>
  <c r="D72" i="13"/>
  <c r="F72" i="13" s="1"/>
  <c r="J64" i="23" s="1"/>
  <c r="Q58" i="20"/>
  <c r="D63" i="13"/>
  <c r="F63" i="13" s="1"/>
  <c r="J55" i="23" s="1"/>
  <c r="D71" i="13"/>
  <c r="F71" i="13" s="1"/>
  <c r="J63" i="23" s="1"/>
  <c r="Q66" i="20"/>
  <c r="Q71" i="20"/>
  <c r="D76" i="13"/>
  <c r="F76" i="13" s="1"/>
  <c r="J68" i="23" s="1"/>
  <c r="Q78" i="20"/>
  <c r="D83" i="13"/>
  <c r="F83" i="13" s="1"/>
  <c r="J75" i="23" s="1"/>
  <c r="Q98" i="20"/>
  <c r="D103" i="13"/>
  <c r="Q50" i="20"/>
  <c r="D55" i="13"/>
  <c r="F55" i="13" s="1"/>
  <c r="J47" i="23" s="1"/>
  <c r="D80" i="13"/>
  <c r="F80" i="13" s="1"/>
  <c r="J72" i="23" s="1"/>
  <c r="Q75" i="20"/>
  <c r="Q95" i="20"/>
  <c r="D100" i="13"/>
  <c r="D90" i="13"/>
  <c r="Q85" i="20"/>
  <c r="D57" i="13"/>
  <c r="F57" i="13" s="1"/>
  <c r="J49" i="23" s="1"/>
  <c r="Q52" i="20"/>
  <c r="Q61" i="20"/>
  <c r="D66" i="13"/>
  <c r="F66" i="13" s="1"/>
  <c r="J58" i="23" s="1"/>
  <c r="Q88" i="20"/>
  <c r="D93" i="13"/>
  <c r="Q74" i="20"/>
  <c r="D79" i="13"/>
  <c r="F79" i="13" s="1"/>
  <c r="J71" i="23" s="1"/>
  <c r="Q76" i="20"/>
  <c r="D81" i="13"/>
  <c r="F81" i="13" s="1"/>
  <c r="J73" i="23" s="1"/>
  <c r="Q72" i="20"/>
  <c r="D77" i="13"/>
  <c r="F77" i="13" s="1"/>
  <c r="J69" i="23" s="1"/>
  <c r="Q56" i="20"/>
  <c r="D61" i="13"/>
  <c r="F61" i="13" s="1"/>
  <c r="J53" i="23" s="1"/>
  <c r="Q51" i="20"/>
  <c r="D56" i="13"/>
  <c r="F56" i="13" s="1"/>
  <c r="J48" i="23" s="1"/>
  <c r="Q93" i="20"/>
  <c r="D98" i="13"/>
  <c r="Q82" i="20"/>
  <c r="D87" i="13"/>
  <c r="Q87" i="20"/>
  <c r="D92" i="13"/>
  <c r="Q80" i="20"/>
  <c r="D85" i="13"/>
  <c r="F85" i="13" s="1"/>
  <c r="J77" i="23" s="1"/>
  <c r="Q54" i="20"/>
  <c r="D59" i="13"/>
  <c r="F59" i="13" s="1"/>
  <c r="J51" i="23" s="1"/>
  <c r="Q63" i="20"/>
  <c r="D68" i="13"/>
  <c r="F68" i="13" s="1"/>
  <c r="J60" i="23" s="1"/>
  <c r="M62" i="20"/>
  <c r="D67" i="9"/>
  <c r="F67" i="9" s="1"/>
  <c r="F59" i="23" s="1"/>
  <c r="D80" i="9"/>
  <c r="F80" i="9" s="1"/>
  <c r="F72" i="23" s="1"/>
  <c r="M75" i="20"/>
  <c r="D79" i="9"/>
  <c r="F79" i="9" s="1"/>
  <c r="F71" i="23" s="1"/>
  <c r="M74" i="20"/>
  <c r="D105" i="9"/>
  <c r="M100" i="20"/>
  <c r="D85" i="9"/>
  <c r="F85" i="9" s="1"/>
  <c r="F77" i="23" s="1"/>
  <c r="M80" i="20"/>
  <c r="M84" i="20"/>
  <c r="D89" i="9"/>
  <c r="F89" i="9" s="1"/>
  <c r="D58" i="9"/>
  <c r="F58" i="9" s="1"/>
  <c r="F50" i="23" s="1"/>
  <c r="M53" i="20"/>
  <c r="D59" i="8"/>
  <c r="F59" i="8" s="1"/>
  <c r="E51" i="23" s="1"/>
  <c r="L54" i="20"/>
  <c r="D67" i="8"/>
  <c r="F67" i="8" s="1"/>
  <c r="E59" i="23" s="1"/>
  <c r="L62" i="20"/>
  <c r="D95" i="8"/>
  <c r="L90" i="20"/>
  <c r="D84" i="8"/>
  <c r="E76" i="23" s="1"/>
  <c r="L79" i="20"/>
  <c r="L101" i="20"/>
  <c r="D106" i="8"/>
  <c r="D69" i="8"/>
  <c r="F69" i="8" s="1"/>
  <c r="E61" i="23" s="1"/>
  <c r="L64" i="20"/>
  <c r="M91" i="20"/>
  <c r="D96" i="9"/>
  <c r="D92" i="9"/>
  <c r="M87" i="20"/>
  <c r="D94" i="9"/>
  <c r="M89" i="20"/>
  <c r="D76" i="9"/>
  <c r="F76" i="9" s="1"/>
  <c r="F68" i="23" s="1"/>
  <c r="M71" i="20"/>
  <c r="D95" i="9"/>
  <c r="M90" i="20"/>
  <c r="D65" i="9"/>
  <c r="F65" i="9" s="1"/>
  <c r="F57" i="23" s="1"/>
  <c r="M60" i="20"/>
  <c r="M65" i="20"/>
  <c r="D70" i="9"/>
  <c r="F70" i="9" s="1"/>
  <c r="F62" i="23" s="1"/>
  <c r="D105" i="8"/>
  <c r="L100" i="20"/>
  <c r="D58" i="8"/>
  <c r="F58" i="8" s="1"/>
  <c r="E50" i="23" s="1"/>
  <c r="L53" i="20"/>
  <c r="D55" i="8"/>
  <c r="F55" i="8" s="1"/>
  <c r="E47" i="23" s="1"/>
  <c r="L50" i="20"/>
  <c r="D64" i="8"/>
  <c r="F64" i="8" s="1"/>
  <c r="E56" i="23" s="1"/>
  <c r="L59" i="20"/>
  <c r="D96" i="8"/>
  <c r="L91" i="20"/>
  <c r="L76" i="20"/>
  <c r="D81" i="8"/>
  <c r="F81" i="8" s="1"/>
  <c r="E73" i="23" s="1"/>
  <c r="L60" i="20"/>
  <c r="D65" i="8"/>
  <c r="F65" i="8" s="1"/>
  <c r="E57" i="23" s="1"/>
  <c r="D88" i="9"/>
  <c r="M83" i="20"/>
  <c r="M70" i="20"/>
  <c r="D75" i="9"/>
  <c r="F75" i="9" s="1"/>
  <c r="F67" i="23" s="1"/>
  <c r="D106" i="9"/>
  <c r="M101" i="20"/>
  <c r="D90" i="9"/>
  <c r="M85" i="20"/>
  <c r="D63" i="9"/>
  <c r="F63" i="9" s="1"/>
  <c r="F55" i="23" s="1"/>
  <c r="M58" i="20"/>
  <c r="D68" i="9"/>
  <c r="F68" i="9" s="1"/>
  <c r="F60" i="23" s="1"/>
  <c r="M63" i="20"/>
  <c r="D101" i="9"/>
  <c r="M96" i="20"/>
  <c r="D93" i="9"/>
  <c r="M88" i="20"/>
  <c r="D77" i="9"/>
  <c r="F77" i="9" s="1"/>
  <c r="F69" i="23" s="1"/>
  <c r="M72" i="20"/>
  <c r="D61" i="9"/>
  <c r="F61" i="9" s="1"/>
  <c r="F53" i="23" s="1"/>
  <c r="M56" i="20"/>
  <c r="D82" i="9"/>
  <c r="F82" i="9" s="1"/>
  <c r="F74" i="23" s="1"/>
  <c r="M77" i="20"/>
  <c r="D66" i="9"/>
  <c r="F66" i="9" s="1"/>
  <c r="F58" i="23" s="1"/>
  <c r="M61" i="20"/>
  <c r="D101" i="8"/>
  <c r="L96" i="20"/>
  <c r="L85" i="20"/>
  <c r="D90" i="8"/>
  <c r="F90" i="8" s="1"/>
  <c r="E82" i="23" s="1"/>
  <c r="D97" i="8"/>
  <c r="L92" i="20"/>
  <c r="D82" i="8"/>
  <c r="F82" i="8" s="1"/>
  <c r="E74" i="23" s="1"/>
  <c r="L77" i="20"/>
  <c r="D103" i="8"/>
  <c r="L98" i="20"/>
  <c r="D79" i="8"/>
  <c r="F79" i="8" s="1"/>
  <c r="E71" i="23" s="1"/>
  <c r="L74" i="20"/>
  <c r="D89" i="8"/>
  <c r="L84" i="20"/>
  <c r="D76" i="8"/>
  <c r="F76" i="8" s="1"/>
  <c r="E68" i="23" s="1"/>
  <c r="L71" i="20"/>
  <c r="D60" i="8"/>
  <c r="F60" i="8" s="1"/>
  <c r="E52" i="23" s="1"/>
  <c r="L55" i="20"/>
  <c r="L97" i="20"/>
  <c r="D102" i="8"/>
  <c r="L89" i="20"/>
  <c r="D94" i="8"/>
  <c r="D77" i="8"/>
  <c r="F77" i="8" s="1"/>
  <c r="E69" i="23" s="1"/>
  <c r="L72" i="20"/>
  <c r="D61" i="8"/>
  <c r="F61" i="8" s="1"/>
  <c r="E53" i="23" s="1"/>
  <c r="L56" i="20"/>
  <c r="M78" i="20"/>
  <c r="D83" i="9"/>
  <c r="F83" i="9" s="1"/>
  <c r="F75" i="23" s="1"/>
  <c r="D100" i="9"/>
  <c r="M95" i="20"/>
  <c r="D98" i="9"/>
  <c r="M93" i="20"/>
  <c r="D84" i="9"/>
  <c r="F84" i="9" s="1"/>
  <c r="F76" i="23" s="1"/>
  <c r="M79" i="20"/>
  <c r="D97" i="9"/>
  <c r="M92" i="20"/>
  <c r="D69" i="9"/>
  <c r="F69" i="9" s="1"/>
  <c r="F61" i="23" s="1"/>
  <c r="M64" i="20"/>
  <c r="D74" i="9"/>
  <c r="F74" i="9" s="1"/>
  <c r="F66" i="23" s="1"/>
  <c r="M69" i="20"/>
  <c r="D75" i="8"/>
  <c r="F75" i="8" s="1"/>
  <c r="E67" i="23" s="1"/>
  <c r="L70" i="20"/>
  <c r="L57" i="20"/>
  <c r="D62" i="8"/>
  <c r="F62" i="8" s="1"/>
  <c r="E54" i="23" s="1"/>
  <c r="D66" i="8"/>
  <c r="F66" i="8" s="1"/>
  <c r="E58" i="23" s="1"/>
  <c r="L61" i="20"/>
  <c r="D63" i="8"/>
  <c r="F63" i="8" s="1"/>
  <c r="E55" i="23" s="1"/>
  <c r="L58" i="20"/>
  <c r="D68" i="8"/>
  <c r="F68" i="8" s="1"/>
  <c r="E60" i="23" s="1"/>
  <c r="L63" i="20"/>
  <c r="L93" i="20"/>
  <c r="D98" i="8"/>
  <c r="D85" i="8"/>
  <c r="E77" i="23" s="1"/>
  <c r="L80" i="20"/>
  <c r="D72" i="9"/>
  <c r="F72" i="9" s="1"/>
  <c r="F64" i="23" s="1"/>
  <c r="M67" i="20"/>
  <c r="D64" i="9"/>
  <c r="F64" i="9" s="1"/>
  <c r="F56" i="23" s="1"/>
  <c r="M59" i="20"/>
  <c r="D71" i="9"/>
  <c r="F71" i="9" s="1"/>
  <c r="F63" i="23" s="1"/>
  <c r="M66" i="20"/>
  <c r="D103" i="9"/>
  <c r="M98" i="20"/>
  <c r="D81" i="9"/>
  <c r="F81" i="9" s="1"/>
  <c r="F73" i="23" s="1"/>
  <c r="M76" i="20"/>
  <c r="M81" i="20"/>
  <c r="D86" i="9"/>
  <c r="F86" i="9" s="1"/>
  <c r="F78" i="23" s="1"/>
  <c r="L65" i="20"/>
  <c r="D70" i="8"/>
  <c r="F70" i="8" s="1"/>
  <c r="E62" i="23" s="1"/>
  <c r="D88" i="8"/>
  <c r="L83" i="20"/>
  <c r="D91" i="8"/>
  <c r="L86" i="20"/>
  <c r="D80" i="8"/>
  <c r="F80" i="8" s="1"/>
  <c r="E72" i="23" s="1"/>
  <c r="L75" i="20"/>
  <c r="D104" i="8"/>
  <c r="L99" i="20"/>
  <c r="D104" i="9"/>
  <c r="M99" i="20"/>
  <c r="D56" i="9"/>
  <c r="F56" i="9" s="1"/>
  <c r="F48" i="23" s="1"/>
  <c r="M51" i="20"/>
  <c r="M54" i="20"/>
  <c r="D59" i="9"/>
  <c r="F59" i="9" s="1"/>
  <c r="F51" i="23" s="1"/>
  <c r="D102" i="9"/>
  <c r="M97" i="20"/>
  <c r="D87" i="9"/>
  <c r="F87" i="9" s="1"/>
  <c r="F79" i="23" s="1"/>
  <c r="M82" i="20"/>
  <c r="D55" i="9"/>
  <c r="F55" i="9" s="1"/>
  <c r="F47" i="23" s="1"/>
  <c r="M50" i="20"/>
  <c r="D60" i="9"/>
  <c r="F60" i="9" s="1"/>
  <c r="F52" i="23" s="1"/>
  <c r="M55" i="20"/>
  <c r="D99" i="9"/>
  <c r="M94" i="20"/>
  <c r="D91" i="9"/>
  <c r="M86" i="20"/>
  <c r="D73" i="9"/>
  <c r="F73" i="9" s="1"/>
  <c r="F65" i="23" s="1"/>
  <c r="M68" i="20"/>
  <c r="D57" i="9"/>
  <c r="F57" i="9" s="1"/>
  <c r="F49" i="23" s="1"/>
  <c r="M52" i="20"/>
  <c r="M73" i="20"/>
  <c r="D78" i="9"/>
  <c r="F78" i="9" s="1"/>
  <c r="F70" i="23" s="1"/>
  <c r="M57" i="20"/>
  <c r="D62" i="9"/>
  <c r="F62" i="9" s="1"/>
  <c r="F54" i="23" s="1"/>
  <c r="L81" i="20"/>
  <c r="D86" i="8"/>
  <c r="D93" i="8"/>
  <c r="L88" i="20"/>
  <c r="L73" i="20"/>
  <c r="D78" i="8"/>
  <c r="F78" i="8" s="1"/>
  <c r="E70" i="23" s="1"/>
  <c r="D83" i="8"/>
  <c r="F83" i="8" s="1"/>
  <c r="E75" i="23" s="1"/>
  <c r="L78" i="20"/>
  <c r="D74" i="8"/>
  <c r="F74" i="8" s="1"/>
  <c r="E66" i="23" s="1"/>
  <c r="L69" i="20"/>
  <c r="D99" i="8"/>
  <c r="L94" i="20"/>
  <c r="D71" i="8"/>
  <c r="F71" i="8" s="1"/>
  <c r="E63" i="23" s="1"/>
  <c r="L66" i="20"/>
  <c r="D87" i="8"/>
  <c r="L82" i="20"/>
  <c r="D72" i="8"/>
  <c r="F72" i="8" s="1"/>
  <c r="E64" i="23" s="1"/>
  <c r="L67" i="20"/>
  <c r="D56" i="8"/>
  <c r="F56" i="8" s="1"/>
  <c r="E48" i="23" s="1"/>
  <c r="L51" i="20"/>
  <c r="D100" i="8"/>
  <c r="L95" i="20"/>
  <c r="D92" i="8"/>
  <c r="L87" i="20"/>
  <c r="L68" i="20"/>
  <c r="D73" i="8"/>
  <c r="F73" i="8" s="1"/>
  <c r="E65" i="23" s="1"/>
  <c r="L52" i="20"/>
  <c r="D57" i="8"/>
  <c r="F57" i="8" s="1"/>
  <c r="E49" i="23" s="1"/>
  <c r="N62" i="21" l="1"/>
  <c r="R62" i="22"/>
  <c r="R71" i="22"/>
  <c r="N71" i="21"/>
  <c r="R74" i="22"/>
  <c r="N74" i="21"/>
  <c r="R65" i="22"/>
  <c r="N65" i="21"/>
  <c r="R88" i="22"/>
  <c r="N88" i="21"/>
  <c r="R96" i="22"/>
  <c r="N96" i="21"/>
  <c r="R92" i="22"/>
  <c r="N92" i="21"/>
  <c r="R58" i="22"/>
  <c r="N58" i="21"/>
  <c r="R82" i="22"/>
  <c r="N82" i="21"/>
  <c r="R52" i="22"/>
  <c r="N52" i="21"/>
  <c r="N76" i="21"/>
  <c r="R76" i="22"/>
  <c r="R87" i="22"/>
  <c r="N87" i="21"/>
  <c r="R55" i="22"/>
  <c r="N55" i="21"/>
  <c r="N54" i="21"/>
  <c r="R54" i="22"/>
  <c r="R70" i="22"/>
  <c r="N70" i="21"/>
  <c r="N61" i="21"/>
  <c r="R61" i="22"/>
  <c r="R69" i="22"/>
  <c r="N69" i="21"/>
  <c r="N91" i="21"/>
  <c r="R91" i="22"/>
  <c r="N51" i="21"/>
  <c r="R51" i="22"/>
  <c r="R89" i="22"/>
  <c r="N89" i="21"/>
  <c r="N63" i="21"/>
  <c r="R63" i="22"/>
  <c r="N66" i="21"/>
  <c r="R66" i="22"/>
  <c r="R75" i="22"/>
  <c r="N75" i="21"/>
  <c r="R90" i="22"/>
  <c r="N90" i="21"/>
  <c r="R86" i="22"/>
  <c r="N86" i="21"/>
  <c r="R49" i="22"/>
  <c r="N49" i="21"/>
  <c r="N67" i="21"/>
  <c r="R67" i="22"/>
  <c r="R84" i="22"/>
  <c r="N84" i="21"/>
  <c r="N100" i="21"/>
  <c r="R100" i="22"/>
  <c r="R81" i="22"/>
  <c r="N81" i="21"/>
  <c r="R95" i="22"/>
  <c r="N95" i="21"/>
  <c r="R72" i="22"/>
  <c r="N72" i="21"/>
  <c r="N99" i="21"/>
  <c r="R99" i="22"/>
  <c r="R83" i="22"/>
  <c r="N83" i="21"/>
  <c r="R80" i="22"/>
  <c r="N80" i="21"/>
  <c r="R60" i="22"/>
  <c r="N60" i="21"/>
  <c r="R98" i="22"/>
  <c r="N98" i="21"/>
  <c r="R73" i="22"/>
  <c r="N73" i="21"/>
  <c r="R50" i="22"/>
  <c r="N50" i="21"/>
  <c r="R56" i="22"/>
  <c r="N56" i="21"/>
  <c r="N97" i="21"/>
  <c r="R97" i="22"/>
  <c r="N64" i="21"/>
  <c r="R64" i="22"/>
  <c r="R94" i="22"/>
  <c r="N94" i="21"/>
  <c r="R57" i="22"/>
  <c r="N57" i="21"/>
  <c r="R77" i="22"/>
  <c r="N77" i="21"/>
  <c r="R93" i="22"/>
  <c r="N93" i="21"/>
  <c r="R68" i="22"/>
  <c r="N68" i="21"/>
  <c r="N59" i="21"/>
  <c r="R59" i="22"/>
  <c r="R53" i="22"/>
  <c r="N53" i="21"/>
  <c r="R79" i="22"/>
  <c r="N79" i="21"/>
  <c r="N101" i="21"/>
  <c r="R101" i="22"/>
  <c r="R78" i="22"/>
  <c r="N78" i="21"/>
  <c r="R85" i="22"/>
  <c r="N85" i="21"/>
  <c r="N90" i="22"/>
  <c r="J90" i="21"/>
  <c r="N50" i="22"/>
  <c r="J50" i="21"/>
  <c r="O53" i="22"/>
  <c r="K53" i="21"/>
  <c r="K64" i="21"/>
  <c r="O64" i="22"/>
  <c r="K82" i="21"/>
  <c r="O82" i="22"/>
  <c r="O78" i="22"/>
  <c r="K78" i="21"/>
  <c r="K68" i="21"/>
  <c r="O68" i="22"/>
  <c r="N53" i="22"/>
  <c r="J53" i="21"/>
  <c r="J54" i="21"/>
  <c r="N54" i="22"/>
  <c r="O63" i="22"/>
  <c r="K63" i="21"/>
  <c r="K99" i="21"/>
  <c r="O99" i="22"/>
  <c r="O72" i="22"/>
  <c r="K72" i="21"/>
  <c r="K97" i="21"/>
  <c r="O97" i="22"/>
  <c r="N77" i="22"/>
  <c r="J77" i="21"/>
  <c r="O83" i="22"/>
  <c r="K83" i="21"/>
  <c r="N63" i="22"/>
  <c r="J63" i="21"/>
  <c r="K66" i="21"/>
  <c r="O66" i="22"/>
  <c r="N93" i="22"/>
  <c r="J93" i="21"/>
  <c r="O52" i="22"/>
  <c r="K52" i="21"/>
  <c r="O80" i="22"/>
  <c r="K80" i="21"/>
  <c r="K56" i="21"/>
  <c r="O56" i="22"/>
  <c r="K96" i="21"/>
  <c r="O96" i="22"/>
  <c r="N58" i="22"/>
  <c r="J58" i="21"/>
  <c r="O91" i="22"/>
  <c r="K91" i="21"/>
  <c r="N73" i="22"/>
  <c r="J73" i="21"/>
  <c r="N52" i="22"/>
  <c r="J52" i="21"/>
  <c r="N60" i="22"/>
  <c r="J60" i="21"/>
  <c r="O95" i="22"/>
  <c r="K95" i="21"/>
  <c r="O94" i="22"/>
  <c r="K94" i="21"/>
  <c r="J62" i="21"/>
  <c r="N62" i="22"/>
  <c r="K76" i="21"/>
  <c r="O76" i="22"/>
  <c r="N87" i="22"/>
  <c r="J87" i="21"/>
  <c r="J55" i="21"/>
  <c r="N55" i="22"/>
  <c r="N69" i="22"/>
  <c r="J69" i="21"/>
  <c r="N95" i="22"/>
  <c r="J95" i="21"/>
  <c r="O60" i="22"/>
  <c r="K60" i="21"/>
  <c r="O57" i="22"/>
  <c r="K57" i="21"/>
  <c r="O74" i="22"/>
  <c r="K74" i="21"/>
  <c r="K58" i="21"/>
  <c r="O58" i="22"/>
  <c r="N83" i="22"/>
  <c r="J83" i="21"/>
  <c r="J56" i="21"/>
  <c r="N56" i="22"/>
  <c r="N92" i="22"/>
  <c r="J92" i="21"/>
  <c r="J99" i="21"/>
  <c r="N99" i="22"/>
  <c r="N70" i="22"/>
  <c r="J70" i="21"/>
  <c r="N88" i="22"/>
  <c r="J88" i="21"/>
  <c r="N65" i="22"/>
  <c r="J65" i="21"/>
  <c r="N67" i="22"/>
  <c r="J67" i="21"/>
  <c r="N75" i="22"/>
  <c r="J75" i="21"/>
  <c r="N66" i="22"/>
  <c r="J66" i="21"/>
  <c r="N57" i="22"/>
  <c r="J57" i="21"/>
  <c r="N68" i="22"/>
  <c r="J68" i="21"/>
  <c r="N80" i="22"/>
  <c r="J80" i="21"/>
  <c r="N86" i="22"/>
  <c r="J86" i="21"/>
  <c r="J79" i="21"/>
  <c r="N79" i="22"/>
  <c r="N81" i="22"/>
  <c r="J81" i="21"/>
  <c r="O71" i="22"/>
  <c r="K71" i="21"/>
  <c r="K75" i="21"/>
  <c r="O75" i="22"/>
  <c r="N94" i="22"/>
  <c r="J94" i="21"/>
  <c r="N91" i="22"/>
  <c r="J91" i="21"/>
  <c r="O62" i="22"/>
  <c r="K62" i="21"/>
  <c r="N51" i="22"/>
  <c r="J51" i="21"/>
  <c r="N97" i="22"/>
  <c r="J97" i="21"/>
  <c r="K85" i="21"/>
  <c r="O85" i="22"/>
  <c r="O89" i="22"/>
  <c r="K89" i="21"/>
  <c r="O98" i="22"/>
  <c r="K98" i="21"/>
  <c r="N71" i="22"/>
  <c r="J71" i="21"/>
  <c r="O84" i="22"/>
  <c r="K84" i="21"/>
  <c r="K88" i="21"/>
  <c r="O88" i="22"/>
  <c r="N100" i="22"/>
  <c r="J100" i="21"/>
  <c r="O92" i="22"/>
  <c r="K92" i="21"/>
  <c r="N72" i="22"/>
  <c r="J72" i="21"/>
  <c r="N98" i="22"/>
  <c r="J98" i="21"/>
  <c r="J76" i="21"/>
  <c r="N76" i="22"/>
  <c r="O90" i="22"/>
  <c r="K90" i="21"/>
  <c r="O51" i="22"/>
  <c r="K51" i="21"/>
  <c r="O93" i="22"/>
  <c r="K93" i="21"/>
  <c r="O101" i="22"/>
  <c r="K101" i="21"/>
  <c r="O54" i="22"/>
  <c r="K54" i="21"/>
  <c r="N84" i="22"/>
  <c r="J84" i="21"/>
  <c r="N85" i="22"/>
  <c r="J85" i="21"/>
  <c r="O59" i="22"/>
  <c r="K59" i="21"/>
  <c r="K70" i="21"/>
  <c r="O70" i="22"/>
  <c r="J96" i="21"/>
  <c r="N96" i="22"/>
  <c r="N61" i="22"/>
  <c r="J61" i="21"/>
  <c r="K79" i="21"/>
  <c r="O79" i="22"/>
  <c r="O69" i="22"/>
  <c r="K69" i="21"/>
  <c r="O61" i="22"/>
  <c r="K61" i="21"/>
  <c r="K50" i="21"/>
  <c r="O50" i="22"/>
  <c r="J64" i="21"/>
  <c r="N64" i="22"/>
  <c r="N101" i="22"/>
  <c r="J101" i="21"/>
  <c r="J89" i="21"/>
  <c r="N89" i="22"/>
  <c r="O81" i="22"/>
  <c r="K81" i="21"/>
  <c r="K67" i="21"/>
  <c r="O67" i="22"/>
  <c r="K65" i="21"/>
  <c r="O65" i="22"/>
  <c r="K73" i="21"/>
  <c r="O73" i="22"/>
  <c r="N59" i="22"/>
  <c r="J59" i="21"/>
  <c r="N78" i="22"/>
  <c r="J78" i="21"/>
  <c r="N82" i="22"/>
  <c r="J82" i="21"/>
  <c r="K86" i="21"/>
  <c r="O86" i="22"/>
  <c r="K87" i="21"/>
  <c r="O87" i="22"/>
  <c r="N74" i="22"/>
  <c r="J74" i="21"/>
  <c r="O55" i="22"/>
  <c r="K55" i="21"/>
  <c r="K100" i="21"/>
  <c r="O100" i="22"/>
  <c r="O77" i="22"/>
  <c r="K77" i="21"/>
  <c r="Q63" i="22"/>
  <c r="M63" i="21"/>
  <c r="M82" i="21"/>
  <c r="Q82" i="22"/>
  <c r="M72" i="21"/>
  <c r="Q72" i="22"/>
  <c r="M74" i="21"/>
  <c r="Q74" i="22"/>
  <c r="Q58" i="22"/>
  <c r="M58" i="21"/>
  <c r="Q52" i="22"/>
  <c r="M52" i="21"/>
  <c r="Q66" i="22"/>
  <c r="M66" i="21"/>
  <c r="M87" i="21"/>
  <c r="Q87" i="22"/>
  <c r="M56" i="21"/>
  <c r="Q56" i="22"/>
  <c r="M88" i="21"/>
  <c r="Q88" i="22"/>
  <c r="M95" i="21"/>
  <c r="Q95" i="22"/>
  <c r="Q50" i="22"/>
  <c r="M50" i="21"/>
  <c r="Q67" i="22"/>
  <c r="M67" i="21"/>
  <c r="M86" i="21"/>
  <c r="Q86" i="22"/>
  <c r="Q64" i="22"/>
  <c r="M64" i="21"/>
  <c r="Q79" i="22"/>
  <c r="M79" i="21"/>
  <c r="M59" i="21"/>
  <c r="Q59" i="22"/>
  <c r="Q65" i="22"/>
  <c r="M65" i="21"/>
  <c r="Q96" i="22"/>
  <c r="M96" i="21"/>
  <c r="M91" i="21"/>
  <c r="Q91" i="22"/>
  <c r="M83" i="21"/>
  <c r="Q83" i="22"/>
  <c r="M73" i="21"/>
  <c r="Q73" i="22"/>
  <c r="M94" i="21"/>
  <c r="Q94" i="22"/>
  <c r="M90" i="21"/>
  <c r="Q90" i="22"/>
  <c r="Q92" i="22"/>
  <c r="M92" i="21"/>
  <c r="Q53" i="22"/>
  <c r="M53" i="21"/>
  <c r="Q70" i="22"/>
  <c r="M70" i="21"/>
  <c r="M54" i="21"/>
  <c r="Q54" i="22"/>
  <c r="Q93" i="22"/>
  <c r="M93" i="21"/>
  <c r="M76" i="21"/>
  <c r="Q76" i="22"/>
  <c r="M78" i="21"/>
  <c r="Q78" i="22"/>
  <c r="M85" i="21"/>
  <c r="Q85" i="22"/>
  <c r="Q75" i="22"/>
  <c r="M75" i="21"/>
  <c r="M55" i="21"/>
  <c r="Q55" i="22"/>
  <c r="M80" i="21"/>
  <c r="Q80" i="22"/>
  <c r="M51" i="21"/>
  <c r="Q51" i="22"/>
  <c r="Q61" i="22"/>
  <c r="M61" i="21"/>
  <c r="Q98" i="22"/>
  <c r="M98" i="21"/>
  <c r="Q71" i="22"/>
  <c r="M71" i="21"/>
  <c r="Q100" i="22"/>
  <c r="M100" i="21"/>
  <c r="M60" i="21"/>
  <c r="Q60" i="22"/>
  <c r="Q77" i="22"/>
  <c r="M77" i="21"/>
  <c r="Q81" i="22"/>
  <c r="M81" i="21"/>
  <c r="Q62" i="22"/>
  <c r="M62" i="21"/>
  <c r="M84" i="21"/>
  <c r="Q84" i="22"/>
  <c r="Q99" i="22"/>
  <c r="M99" i="21"/>
  <c r="M69" i="21"/>
  <c r="Q69" i="22"/>
  <c r="Q101" i="22"/>
  <c r="M101" i="21"/>
  <c r="M57" i="21"/>
  <c r="Q57" i="22"/>
  <c r="M49" i="21"/>
  <c r="Q49" i="22"/>
  <c r="Q68" i="22"/>
  <c r="M68" i="21"/>
  <c r="Q89" i="22"/>
  <c r="M89" i="21"/>
  <c r="Q97" i="22"/>
  <c r="M97" i="21"/>
  <c r="L51" i="22"/>
  <c r="H51" i="21"/>
  <c r="L94" i="22"/>
  <c r="H94" i="21"/>
  <c r="L88" i="22"/>
  <c r="H88" i="21"/>
  <c r="I52" i="21"/>
  <c r="M52" i="22"/>
  <c r="M55" i="22"/>
  <c r="I55" i="21"/>
  <c r="M99" i="22"/>
  <c r="I99" i="21"/>
  <c r="L83" i="22"/>
  <c r="H83" i="21"/>
  <c r="M98" i="22"/>
  <c r="I98" i="21"/>
  <c r="L80" i="22"/>
  <c r="H80" i="21"/>
  <c r="H61" i="21"/>
  <c r="L61" i="22"/>
  <c r="I64" i="21"/>
  <c r="M64" i="22"/>
  <c r="M95" i="22"/>
  <c r="I95" i="21"/>
  <c r="L55" i="22"/>
  <c r="H55" i="21"/>
  <c r="L98" i="22"/>
  <c r="H98" i="21"/>
  <c r="L96" i="22"/>
  <c r="H96" i="21"/>
  <c r="M72" i="22"/>
  <c r="I72" i="21"/>
  <c r="M58" i="22"/>
  <c r="I58" i="21"/>
  <c r="M83" i="22"/>
  <c r="I83" i="21"/>
  <c r="H59" i="21"/>
  <c r="L59" i="22"/>
  <c r="M89" i="22"/>
  <c r="I89" i="21"/>
  <c r="L54" i="22"/>
  <c r="H54" i="21"/>
  <c r="M75" i="22"/>
  <c r="I75" i="21"/>
  <c r="I57" i="21"/>
  <c r="M57" i="22"/>
  <c r="L101" i="22"/>
  <c r="H101" i="21"/>
  <c r="M84" i="22"/>
  <c r="I84" i="21"/>
  <c r="L95" i="22"/>
  <c r="H95" i="21"/>
  <c r="L66" i="22"/>
  <c r="H66" i="21"/>
  <c r="M50" i="22"/>
  <c r="I50" i="21"/>
  <c r="M51" i="22"/>
  <c r="I51" i="21"/>
  <c r="L86" i="22"/>
  <c r="H86" i="21"/>
  <c r="I66" i="21"/>
  <c r="M66" i="22"/>
  <c r="M67" i="22"/>
  <c r="I67" i="21"/>
  <c r="L58" i="22"/>
  <c r="H58" i="21"/>
  <c r="M69" i="22"/>
  <c r="I69" i="21"/>
  <c r="M92" i="22"/>
  <c r="I92" i="21"/>
  <c r="I93" i="21"/>
  <c r="M93" i="22"/>
  <c r="L72" i="22"/>
  <c r="H72" i="21"/>
  <c r="L71" i="22"/>
  <c r="H71" i="21"/>
  <c r="L74" i="22"/>
  <c r="H74" i="21"/>
  <c r="L77" i="22"/>
  <c r="H77" i="21"/>
  <c r="M61" i="22"/>
  <c r="I61" i="21"/>
  <c r="M56" i="22"/>
  <c r="I56" i="21"/>
  <c r="I88" i="21"/>
  <c r="M88" i="22"/>
  <c r="M63" i="22"/>
  <c r="I63" i="21"/>
  <c r="M85" i="22"/>
  <c r="I85" i="21"/>
  <c r="H91" i="21"/>
  <c r="L91" i="22"/>
  <c r="L50" i="22"/>
  <c r="H50" i="21"/>
  <c r="L100" i="22"/>
  <c r="H100" i="21"/>
  <c r="M60" i="22"/>
  <c r="I60" i="21"/>
  <c r="M71" i="22"/>
  <c r="I71" i="21"/>
  <c r="M87" i="22"/>
  <c r="I87" i="21"/>
  <c r="L64" i="22"/>
  <c r="H64" i="21"/>
  <c r="H79" i="21"/>
  <c r="L79" i="22"/>
  <c r="L62" i="22"/>
  <c r="H62" i="21"/>
  <c r="M53" i="22"/>
  <c r="I53" i="21"/>
  <c r="I80" i="21"/>
  <c r="M80" i="22"/>
  <c r="M74" i="22"/>
  <c r="I74" i="21"/>
  <c r="L87" i="22"/>
  <c r="H87" i="21"/>
  <c r="L82" i="22"/>
  <c r="H82" i="21"/>
  <c r="L78" i="22"/>
  <c r="H78" i="21"/>
  <c r="M86" i="22"/>
  <c r="I86" i="21"/>
  <c r="M82" i="22"/>
  <c r="I82" i="21"/>
  <c r="H75" i="21"/>
  <c r="L75" i="22"/>
  <c r="M59" i="22"/>
  <c r="I59" i="21"/>
  <c r="L63" i="22"/>
  <c r="H63" i="21"/>
  <c r="L70" i="22"/>
  <c r="H70" i="21"/>
  <c r="M79" i="22"/>
  <c r="I79" i="21"/>
  <c r="L56" i="22"/>
  <c r="H56" i="21"/>
  <c r="L84" i="22"/>
  <c r="H84" i="21"/>
  <c r="L92" i="22"/>
  <c r="H92" i="21"/>
  <c r="I77" i="21"/>
  <c r="M77" i="22"/>
  <c r="I96" i="21"/>
  <c r="M96" i="22"/>
  <c r="M101" i="22"/>
  <c r="I101" i="21"/>
  <c r="L53" i="22"/>
  <c r="H53" i="21"/>
  <c r="M90" i="22"/>
  <c r="I90" i="21"/>
  <c r="L90" i="22"/>
  <c r="H90" i="21"/>
  <c r="M100" i="22"/>
  <c r="I100" i="21"/>
  <c r="H52" i="21"/>
  <c r="L52" i="22"/>
  <c r="M54" i="22"/>
  <c r="I54" i="21"/>
  <c r="M81" i="22"/>
  <c r="I81" i="21"/>
  <c r="L89" i="22"/>
  <c r="H89" i="21"/>
  <c r="L76" i="22"/>
  <c r="H76" i="21"/>
  <c r="M65" i="22"/>
  <c r="I65" i="21"/>
  <c r="M91" i="22"/>
  <c r="I91" i="21"/>
  <c r="L67" i="22"/>
  <c r="H67" i="21"/>
  <c r="L69" i="22"/>
  <c r="H69" i="21"/>
  <c r="M68" i="22"/>
  <c r="I68" i="21"/>
  <c r="M94" i="22"/>
  <c r="I94" i="21"/>
  <c r="M97" i="22"/>
  <c r="I97" i="21"/>
  <c r="L99" i="22"/>
  <c r="H99" i="21"/>
  <c r="M76" i="22"/>
  <c r="I76" i="21"/>
  <c r="H68" i="21"/>
  <c r="L68" i="22"/>
  <c r="H73" i="21"/>
  <c r="L73" i="22"/>
  <c r="L81" i="22"/>
  <c r="H81" i="21"/>
  <c r="I73" i="21"/>
  <c r="M73" i="22"/>
  <c r="L65" i="22"/>
  <c r="H65" i="21"/>
  <c r="L93" i="22"/>
  <c r="H93" i="21"/>
  <c r="H57" i="21"/>
  <c r="L57" i="22"/>
  <c r="M78" i="22"/>
  <c r="I78" i="21"/>
  <c r="L97" i="22"/>
  <c r="H97" i="21"/>
  <c r="L85" i="22"/>
  <c r="H85" i="21"/>
  <c r="M70" i="22"/>
  <c r="I70" i="21"/>
  <c r="L60" i="22"/>
  <c r="H60" i="21"/>
  <c r="I62" i="21"/>
  <c r="M62" i="22"/>
</calcChain>
</file>

<file path=xl/sharedStrings.xml><?xml version="1.0" encoding="utf-8"?>
<sst xmlns="http://schemas.openxmlformats.org/spreadsheetml/2006/main" count="5575" uniqueCount="2240">
  <si>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</si>
  <si>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</si>
  <si>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</si>
  <si>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</si>
  <si>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</si>
  <si>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</si>
  <si>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</si>
  <si>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</si>
  <si>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</si>
  <si>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</si>
  <si>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</si>
  <si>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</si>
  <si>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</si>
  <si>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</si>
  <si>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</si>
  <si>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</si>
  <si>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</si>
  <si>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</si>
  <si>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</si>
  <si>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</si>
  <si>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</si>
  <si>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</si>
  <si>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</si>
  <si>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</si>
  <si>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</si>
  <si>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</si>
  <si>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</si>
  <si>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</si>
  <si>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</si>
  <si>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</si>
  <si>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</si>
  <si>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</si>
  <si>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</si>
  <si>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</si>
  <si>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</si>
  <si>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</si>
  <si>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</si>
  <si>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</si>
  <si>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</si>
  <si>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</si>
  <si>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E</t>
  </si>
  <si>
    <t>F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</si>
  <si>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</si>
  <si>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</si>
  <si>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</si>
  <si>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</si>
  <si>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</si>
  <si>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</si>
  <si>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</si>
  <si>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Female 6 km</t>
  </si>
  <si>
    <t>Female 4 Mile</t>
  </si>
  <si>
    <t xml:space="preserve"> </t>
  </si>
  <si>
    <t>Female 12 km</t>
  </si>
  <si>
    <t>Female 15 km</t>
  </si>
  <si>
    <t>Female 10 Mile</t>
  </si>
  <si>
    <t>Female 20 km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</si>
  <si>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</si>
  <si>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</si>
  <si>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</si>
  <si>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</si>
  <si>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</si>
  <si>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</si>
  <si>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</si>
  <si>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</si>
  <si>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</si>
  <si>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</si>
  <si>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</si>
  <si>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</si>
  <si>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</si>
  <si>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</si>
  <si>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</si>
  <si>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</si>
  <si>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</si>
  <si>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</si>
  <si>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</si>
  <si>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</si>
  <si>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</si>
  <si>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</si>
  <si>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</si>
  <si>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</si>
  <si>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</si>
  <si>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</si>
  <si>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</si>
  <si>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</si>
  <si>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</si>
  <si>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</si>
  <si>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</si>
  <si>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</si>
  <si>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</si>
  <si>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</si>
  <si>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</si>
  <si>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</si>
  <si>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</si>
  <si>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</si>
  <si>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</si>
  <si>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</si>
  <si>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</si>
  <si>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</si>
  <si>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</si>
  <si>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</si>
  <si>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</si>
  <si>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</si>
  <si>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</si>
  <si>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</si>
  <si>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5 Mile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</si>
  <si>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</si>
  <si>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</si>
  <si>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</si>
  <si>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</si>
  <si>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</si>
  <si>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World Record</t>
  </si>
  <si>
    <t>Proposed standard</t>
  </si>
  <si>
    <t>Perf factor %</t>
  </si>
  <si>
    <t>Proposed factors</t>
  </si>
  <si>
    <t>Proprosed factor</t>
  </si>
  <si>
    <t>Proposed factor</t>
  </si>
  <si>
    <t>Performance factor %</t>
  </si>
  <si>
    <t>Age Factors</t>
  </si>
  <si>
    <t>D</t>
  </si>
  <si>
    <t>2020 Bernhard Single Age Bests</t>
  </si>
  <si>
    <t>Proposed 2020 Age factor</t>
  </si>
  <si>
    <t>O'Neill</t>
  </si>
  <si>
    <t>USA</t>
  </si>
  <si>
    <t>Huntsville AL USA</t>
  </si>
  <si>
    <t>San Jose CA USA</t>
  </si>
  <si>
    <t>JPN</t>
  </si>
  <si>
    <t>Himeji JPN</t>
  </si>
  <si>
    <t>KEN</t>
  </si>
  <si>
    <t>Bolzano ITA</t>
  </si>
  <si>
    <t>Tirunesh</t>
  </si>
  <si>
    <t>ETH</t>
  </si>
  <si>
    <t>Carlsbad 5000</t>
  </si>
  <si>
    <t>Carlsbad CA USA</t>
  </si>
  <si>
    <t>Rose</t>
  </si>
  <si>
    <t>Lydia</t>
  </si>
  <si>
    <t>Cheromei Kogo</t>
  </si>
  <si>
    <t>Bern SUI</t>
  </si>
  <si>
    <t>Boston MA USA</t>
  </si>
  <si>
    <t>Paula</t>
  </si>
  <si>
    <t>ENG</t>
  </si>
  <si>
    <t>London ENG</t>
  </si>
  <si>
    <t>Elana</t>
  </si>
  <si>
    <t>Meyer</t>
  </si>
  <si>
    <t>RSA</t>
  </si>
  <si>
    <t>Providence RI USA</t>
  </si>
  <si>
    <t>Lornah</t>
  </si>
  <si>
    <t>NED</t>
  </si>
  <si>
    <t>Molly</t>
  </si>
  <si>
    <t>Huddle</t>
  </si>
  <si>
    <t>Mamitu</t>
  </si>
  <si>
    <t>Daska Molisa</t>
  </si>
  <si>
    <t>Sonia</t>
  </si>
  <si>
    <t>IRL</t>
  </si>
  <si>
    <t>Colleen</t>
  </si>
  <si>
    <t>De Reuck</t>
  </si>
  <si>
    <t>Mary</t>
  </si>
  <si>
    <t>Edith</t>
  </si>
  <si>
    <t>Masai</t>
  </si>
  <si>
    <t>Jennifer</t>
  </si>
  <si>
    <t>Rhines</t>
  </si>
  <si>
    <t>Deena</t>
  </si>
  <si>
    <t>Kastor</t>
  </si>
  <si>
    <t>Firiya</t>
  </si>
  <si>
    <t>Sultanova</t>
  </si>
  <si>
    <t>RUS</t>
  </si>
  <si>
    <t>Dublin IRL</t>
  </si>
  <si>
    <t>Tatyana</t>
  </si>
  <si>
    <t>Pozdniakova</t>
  </si>
  <si>
    <t>UKR</t>
  </si>
  <si>
    <t>Linda</t>
  </si>
  <si>
    <t>Monica</t>
  </si>
  <si>
    <t>Joyce</t>
  </si>
  <si>
    <t>Fiona</t>
  </si>
  <si>
    <t>SCO</t>
  </si>
  <si>
    <t>Joan</t>
  </si>
  <si>
    <t>Samuelson</t>
  </si>
  <si>
    <t>GER</t>
  </si>
  <si>
    <t>Doncaster ENG</t>
  </si>
  <si>
    <t>Christine</t>
  </si>
  <si>
    <t>Kennedy</t>
  </si>
  <si>
    <t>Horwich ENG</t>
  </si>
  <si>
    <t>Kathryn</t>
  </si>
  <si>
    <t>Martin</t>
  </si>
  <si>
    <t>Syracuse NY USA</t>
  </si>
  <si>
    <t>Sabra</t>
  </si>
  <si>
    <t>Houston TX USA</t>
  </si>
  <si>
    <t>Angela</t>
  </si>
  <si>
    <t>Houston, TX</t>
  </si>
  <si>
    <t>Jeannie</t>
  </si>
  <si>
    <t>Rice</t>
  </si>
  <si>
    <t>Libby</t>
  </si>
  <si>
    <t>James</t>
  </si>
  <si>
    <t>CAN</t>
  </si>
  <si>
    <t>Anne</t>
  </si>
  <si>
    <t>Clarke</t>
  </si>
  <si>
    <t>Park Ridge Charity Classic</t>
  </si>
  <si>
    <t>Park Ridge, IL</t>
  </si>
  <si>
    <t>Leona</t>
  </si>
  <si>
    <t>Lugers</t>
  </si>
  <si>
    <t>Berwyn 5000</t>
  </si>
  <si>
    <t>Berwyn, IL</t>
  </si>
  <si>
    <t>CA</t>
  </si>
  <si>
    <t>Charlotte, NC</t>
  </si>
  <si>
    <t>Washington, DC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</si>
  <si>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</si>
  <si>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</si>
  <si>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</si>
  <si>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</si>
  <si>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</si>
  <si>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</si>
  <si>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</si>
  <si>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</si>
  <si>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38:37</t>
  </si>
  <si>
    <t>Washington DC USA</t>
  </si>
  <si>
    <t>Reagan</t>
  </si>
  <si>
    <t xml:space="preserve">Jones </t>
  </si>
  <si>
    <t>Phoenix AZ USA</t>
  </si>
  <si>
    <t>SUI</t>
  </si>
  <si>
    <t>CHN</t>
  </si>
  <si>
    <t>Beijing CHN</t>
  </si>
  <si>
    <t>Irvette</t>
  </si>
  <si>
    <t xml:space="preserve">vanZyl </t>
  </si>
  <si>
    <t>Durban RSA</t>
  </si>
  <si>
    <t>NOR</t>
  </si>
  <si>
    <t>Winnie</t>
  </si>
  <si>
    <t xml:space="preserve">Chepkemoi </t>
  </si>
  <si>
    <t>Utrecht NED</t>
  </si>
  <si>
    <t>Gladys</t>
  </si>
  <si>
    <t>Berlin GER</t>
  </si>
  <si>
    <t>Peres</t>
  </si>
  <si>
    <t xml:space="preserve">Chepchirchir </t>
  </si>
  <si>
    <t>Prague CZE</t>
  </si>
  <si>
    <t>Liz</t>
  </si>
  <si>
    <t xml:space="preserve">McColgan </t>
  </si>
  <si>
    <t>Orlando FL USA</t>
  </si>
  <si>
    <t xml:space="preserve">Radcliffe </t>
  </si>
  <si>
    <t>New York NY USA</t>
  </si>
  <si>
    <t xml:space="preserve">Dibaba </t>
  </si>
  <si>
    <t>Tilburg NED</t>
  </si>
  <si>
    <t xml:space="preserve">Kiplagat </t>
  </si>
  <si>
    <t>Ottawa ON CAN</t>
  </si>
  <si>
    <t>Ingrid</t>
  </si>
  <si>
    <t xml:space="preserve">Kristiansen </t>
  </si>
  <si>
    <t>Shalane</t>
  </si>
  <si>
    <t xml:space="preserve">Flanagan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</si>
  <si>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</si>
  <si>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</si>
  <si>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</si>
  <si>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</si>
  <si>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</si>
  <si>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</si>
  <si>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 xml:space="preserve">Pozdniakova </t>
  </si>
  <si>
    <t>Priscilla</t>
  </si>
  <si>
    <t xml:space="preserve">Welch </t>
  </si>
  <si>
    <t>Stephanie</t>
  </si>
  <si>
    <t>Herbst-Lucke</t>
  </si>
  <si>
    <t>Mobile AL USA</t>
  </si>
  <si>
    <t>Evy</t>
  </si>
  <si>
    <t xml:space="preserve">Palm </t>
  </si>
  <si>
    <t>SWE</t>
  </si>
  <si>
    <t>Goteborg SWE</t>
  </si>
  <si>
    <t>Nicole</t>
  </si>
  <si>
    <t xml:space="preserve">Leveque </t>
  </si>
  <si>
    <t xml:space="preserve">Matheson </t>
  </si>
  <si>
    <t>Glasgow SCO</t>
  </si>
  <si>
    <t>Houria</t>
  </si>
  <si>
    <t xml:space="preserve">Martin </t>
  </si>
  <si>
    <t>Alexandria VA USA</t>
  </si>
  <si>
    <t xml:space="preserve">Copson </t>
  </si>
  <si>
    <t>AUS</t>
  </si>
  <si>
    <t>Melbourne AUS</t>
  </si>
  <si>
    <t>Louise</t>
  </si>
  <si>
    <t xml:space="preserve">Gilchrist </t>
  </si>
  <si>
    <t>Hedy</t>
  </si>
  <si>
    <t>Marque</t>
  </si>
  <si>
    <t>Ruth</t>
  </si>
  <si>
    <t>Rothfarb</t>
  </si>
  <si>
    <t>1:25:52</t>
  </si>
  <si>
    <t>1:05:09</t>
  </si>
  <si>
    <t>1:05:52</t>
  </si>
  <si>
    <t>1:08:48</t>
  </si>
  <si>
    <t>1:24:54</t>
  </si>
  <si>
    <t>1:37:38</t>
  </si>
  <si>
    <t>Time</t>
  </si>
  <si>
    <t>Hayward CA USA</t>
  </si>
  <si>
    <t>Philadelphia PA USA</t>
  </si>
  <si>
    <t>Kobe JPN</t>
  </si>
  <si>
    <t>Kosice SVK</t>
  </si>
  <si>
    <t>Copenhagen DEN</t>
  </si>
  <si>
    <t>Ras Al Khaimah UAE</t>
  </si>
  <si>
    <t>Esther</t>
  </si>
  <si>
    <t>Valencia ESP</t>
  </si>
  <si>
    <t>BRN</t>
  </si>
  <si>
    <t>Barcelona ESP</t>
  </si>
  <si>
    <t>Keitany Chepkosgei</t>
  </si>
  <si>
    <t>Cardiff WAL</t>
  </si>
  <si>
    <t>Edna</t>
  </si>
  <si>
    <t>Kiplagat Ngeringwony</t>
  </si>
  <si>
    <t>ITA</t>
  </si>
  <si>
    <t>Joanne</t>
  </si>
  <si>
    <t>Leveque</t>
  </si>
  <si>
    <t>New York, NY</t>
  </si>
  <si>
    <t>Paris FRA</t>
  </si>
  <si>
    <t>Los Angeles CA USA</t>
  </si>
  <si>
    <t>Frechou</t>
  </si>
  <si>
    <t>NZL</t>
  </si>
  <si>
    <t>Den Haag NED</t>
  </si>
  <si>
    <t>Stefica</t>
  </si>
  <si>
    <t>Gajic</t>
  </si>
  <si>
    <t>Thionville FRA</t>
  </si>
  <si>
    <t>Bath ENG</t>
  </si>
  <si>
    <t>Emmi</t>
  </si>
  <si>
    <t>Luthi</t>
  </si>
  <si>
    <t>Rae</t>
  </si>
  <si>
    <t>Baymiller</t>
  </si>
  <si>
    <t>GBR</t>
  </si>
  <si>
    <t>Margaret</t>
  </si>
  <si>
    <t>San Diego, CA</t>
  </si>
  <si>
    <t>old legal course</t>
  </si>
  <si>
    <t>Manuela</t>
  </si>
  <si>
    <t xml:space="preserve">Zipse </t>
  </si>
  <si>
    <t>Dubai Marathon</t>
  </si>
  <si>
    <t>Dubai UAE</t>
  </si>
  <si>
    <t>London Marathon</t>
  </si>
  <si>
    <t>Chicago Marathon</t>
  </si>
  <si>
    <t>Chicago, IL</t>
  </si>
  <si>
    <t>Berlin Marathon</t>
  </si>
  <si>
    <t>Mizuki</t>
  </si>
  <si>
    <t>Chicago IL USA</t>
  </si>
  <si>
    <t>Nancy</t>
  </si>
  <si>
    <t>Vienna AUT</t>
  </si>
  <si>
    <t xml:space="preserve">Smith </t>
  </si>
  <si>
    <t>Ramilya</t>
  </si>
  <si>
    <t xml:space="preserve">Burangulova </t>
  </si>
  <si>
    <t>Frankfurt GER</t>
  </si>
  <si>
    <t xml:space="preserve">Samuelson </t>
  </si>
  <si>
    <t xml:space="preserve">Baymiller </t>
  </si>
  <si>
    <t>Jane</t>
  </si>
  <si>
    <t xml:space="preserve">Davies </t>
  </si>
  <si>
    <t xml:space="preserve">Rice </t>
  </si>
  <si>
    <t>Columbus Marathon</t>
  </si>
  <si>
    <t>Essen GER</t>
  </si>
  <si>
    <t>Sylvia</t>
  </si>
  <si>
    <t>Mavis</t>
  </si>
  <si>
    <t>Portland Marathon</t>
  </si>
  <si>
    <t>Portland OR USA</t>
  </si>
  <si>
    <t>tlbernhard2@gmail.com</t>
  </si>
  <si>
    <t>1 Mile</t>
  </si>
  <si>
    <t>Percent change</t>
  </si>
  <si>
    <t>2020 Age-Grade Standards</t>
  </si>
  <si>
    <t>https://github.com/AlanLyttonJones/Age-Grade-Tables</t>
  </si>
  <si>
    <t>2025 Bernard Single Age Bests</t>
  </si>
  <si>
    <t>49:14</t>
  </si>
  <si>
    <t>Agnes</t>
  </si>
  <si>
    <t>WR</t>
  </si>
  <si>
    <t>Adizero Road to Records</t>
  </si>
  <si>
    <t>Herzogenaurach, Ger</t>
  </si>
  <si>
    <t>The Giants Geneva 10K</t>
  </si>
  <si>
    <t>Geneva, SWI</t>
  </si>
  <si>
    <t>Chicago,IL</t>
  </si>
  <si>
    <t>2025 Bernhard Single Age Bests</t>
  </si>
  <si>
    <t>2025 Bernhard Bests</t>
  </si>
  <si>
    <t>2025 Proposed Age-Grade Standards</t>
  </si>
  <si>
    <t>Performance 2025 data vs 2025 standards</t>
  </si>
  <si>
    <t>Cursa dels Nassos in Barcelona 5K</t>
  </si>
  <si>
    <t>Barcelona SPN</t>
  </si>
  <si>
    <t>Monaco</t>
  </si>
  <si>
    <t>Proposed 2025 Age factor</t>
  </si>
  <si>
    <t>Letesenbet</t>
  </si>
  <si>
    <t>Gidey</t>
  </si>
  <si>
    <t>Medio Maratón Valencia Trinidad Alfonso EDP</t>
  </si>
  <si>
    <t>Jenny</t>
  </si>
  <si>
    <t>Hitchings</t>
  </si>
  <si>
    <t>Sacramento, CA</t>
  </si>
  <si>
    <t>MEX</t>
  </si>
  <si>
    <t>Proposed 2025 Age-Grade Standards</t>
  </si>
  <si>
    <t>Performance 2025 data vs 2020 standards</t>
  </si>
  <si>
    <t>2020 Barnard Single Age Bests</t>
  </si>
  <si>
    <t>Suffan</t>
  </si>
  <si>
    <t>Hassan</t>
  </si>
  <si>
    <t>2020 Barnhard Single Age Bests</t>
  </si>
  <si>
    <t>Adjusted record</t>
  </si>
  <si>
    <t>Track: World Records</t>
  </si>
  <si>
    <t>Road: World Records</t>
  </si>
  <si>
    <t>38:08</t>
  </si>
  <si>
    <t>Slope</t>
  </si>
  <si>
    <t>COMMENTS</t>
  </si>
  <si>
    <t>Elizabeth-Ann</t>
  </si>
  <si>
    <t>Westrip</t>
  </si>
  <si>
    <t>Aberdeen NC USA</t>
  </si>
  <si>
    <t>TIME_SEC</t>
  </si>
  <si>
    <t>51:26</t>
  </si>
  <si>
    <t>Morgan</t>
  </si>
  <si>
    <t>Lucason</t>
  </si>
  <si>
    <t>Canastota NY USA</t>
  </si>
  <si>
    <t>41:22</t>
  </si>
  <si>
    <t>Lilac Bloomsday Run 12K</t>
  </si>
  <si>
    <t>Spokane WA USA</t>
  </si>
  <si>
    <t>39:35</t>
  </si>
  <si>
    <t>Ondeyo</t>
  </si>
  <si>
    <t>39:37</t>
  </si>
  <si>
    <t>Chemutai</t>
  </si>
  <si>
    <t>Zandvoort NED</t>
  </si>
  <si>
    <t>39:53</t>
  </si>
  <si>
    <t>Rita</t>
  </si>
  <si>
    <t>Cheptoo Sitienei</t>
  </si>
  <si>
    <t>Voghera ITA</t>
  </si>
  <si>
    <t>39:34</t>
  </si>
  <si>
    <t>Leah</t>
  </si>
  <si>
    <t>Cherotich</t>
  </si>
  <si>
    <t>Santiago de Compostela ESP</t>
  </si>
  <si>
    <t>Lineth</t>
  </si>
  <si>
    <t>Chepkurui</t>
  </si>
  <si>
    <t>38:10</t>
  </si>
  <si>
    <t>38:21</t>
  </si>
  <si>
    <t>Emily</t>
  </si>
  <si>
    <t>Sisson</t>
  </si>
  <si>
    <t>.US National 12K</t>
  </si>
  <si>
    <t>38:50</t>
  </si>
  <si>
    <t>Muge Chebet</t>
  </si>
  <si>
    <t>39:15</t>
  </si>
  <si>
    <t>Cherono</t>
  </si>
  <si>
    <t>38:03</t>
  </si>
  <si>
    <t>Cynthia</t>
  </si>
  <si>
    <t>Cherotich Limo</t>
  </si>
  <si>
    <t>38:52</t>
  </si>
  <si>
    <t>38:26</t>
  </si>
  <si>
    <t>37:50</t>
  </si>
  <si>
    <t>38:36</t>
  </si>
  <si>
    <t>37:58</t>
  </si>
  <si>
    <t>Flanagan</t>
  </si>
  <si>
    <t>39:05</t>
  </si>
  <si>
    <t>Alisha</t>
  </si>
  <si>
    <t>Williams</t>
  </si>
  <si>
    <t>39:23</t>
  </si>
  <si>
    <t>39:17</t>
  </si>
  <si>
    <t>Brianne</t>
  </si>
  <si>
    <t>Nelson</t>
  </si>
  <si>
    <t>40:01</t>
  </si>
  <si>
    <t>Dulce-Maria</t>
  </si>
  <si>
    <t>Rodriguez delaCruz</t>
  </si>
  <si>
    <t>39:58</t>
  </si>
  <si>
    <t>Kerryn</t>
  </si>
  <si>
    <t>McCann</t>
  </si>
  <si>
    <t>38:53</t>
  </si>
  <si>
    <t>40:22</t>
  </si>
  <si>
    <t>40:31</t>
  </si>
  <si>
    <t>40:04</t>
  </si>
  <si>
    <t>40:49</t>
  </si>
  <si>
    <t>41:28</t>
  </si>
  <si>
    <t>42:04</t>
  </si>
  <si>
    <t>Perry</t>
  </si>
  <si>
    <t>Shoemaker</t>
  </si>
  <si>
    <t>43:18</t>
  </si>
  <si>
    <t>42:56</t>
  </si>
  <si>
    <t>Welch</t>
  </si>
  <si>
    <t>42:58</t>
  </si>
  <si>
    <t>46:13</t>
  </si>
  <si>
    <t>Marilyn</t>
  </si>
  <si>
    <t>Arsenault</t>
  </si>
  <si>
    <t>45:52</t>
  </si>
  <si>
    <t>45:55</t>
  </si>
  <si>
    <t>Daniela</t>
  </si>
  <si>
    <t>Gassmann</t>
  </si>
  <si>
    <t>Dietikon SUI</t>
  </si>
  <si>
    <t>47:05</t>
  </si>
  <si>
    <t>Sylvie</t>
  </si>
  <si>
    <t>Thevenet</t>
  </si>
  <si>
    <t>La Creche FRA</t>
  </si>
  <si>
    <t>44:56</t>
  </si>
  <si>
    <t>Shirley</t>
  </si>
  <si>
    <t>Matson</t>
  </si>
  <si>
    <t>47:38</t>
  </si>
  <si>
    <t>Bayonne FRA</t>
  </si>
  <si>
    <t>48:33</t>
  </si>
  <si>
    <t>Ottaway</t>
  </si>
  <si>
    <t>48:22</t>
  </si>
  <si>
    <t>49:04</t>
  </si>
  <si>
    <t>Carmen</t>
  </si>
  <si>
    <t>Ayala-Troncoso</t>
  </si>
  <si>
    <t>46:27</t>
  </si>
  <si>
    <t>49:39</t>
  </si>
  <si>
    <t>Rosalia</t>
  </si>
  <si>
    <t>Zanoner</t>
  </si>
  <si>
    <t>51:43</t>
  </si>
  <si>
    <t>50:49</t>
  </si>
  <si>
    <t>Barbara</t>
  </si>
  <si>
    <t>Miller</t>
  </si>
  <si>
    <t>51:18</t>
  </si>
  <si>
    <t>48:59</t>
  </si>
  <si>
    <t>48:54</t>
  </si>
  <si>
    <t>49:25</t>
  </si>
  <si>
    <t>51:27</t>
  </si>
  <si>
    <t>Kehrsatz SUI</t>
  </si>
  <si>
    <t>52:29</t>
  </si>
  <si>
    <t>57:49</t>
  </si>
  <si>
    <t>Jo-Anne</t>
  </si>
  <si>
    <t>Rowland</t>
  </si>
  <si>
    <t>Capital City Classic 12K</t>
  </si>
  <si>
    <t>Sacramento CA USA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</si>
  <si>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</si>
  <si>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</si>
  <si>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</si>
  <si>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</si>
  <si>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</si>
  <si>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</si>
  <si>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</si>
  <si>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>58:22</t>
  </si>
  <si>
    <t>June</t>
  </si>
  <si>
    <t>Machala</t>
  </si>
  <si>
    <t xml:space="preserve">Sylvia </t>
  </si>
  <si>
    <t>Quinn</t>
  </si>
  <si>
    <t>59:44</t>
  </si>
  <si>
    <t>1:02:06</t>
  </si>
  <si>
    <t>1:03:20</t>
  </si>
  <si>
    <t>54:50</t>
  </si>
  <si>
    <t>USATF Masters 12 km Championships</t>
  </si>
  <si>
    <t>Highlands, NJ</t>
  </si>
  <si>
    <t>1:05:01</t>
  </si>
  <si>
    <t>Heide</t>
  </si>
  <si>
    <t>Moebius</t>
  </si>
  <si>
    <t>1:01:11</t>
  </si>
  <si>
    <t>Barnard 2025 bests</t>
  </si>
  <si>
    <t>Proposed 2025 standards</t>
  </si>
  <si>
    <t>1:54:01</t>
  </si>
  <si>
    <t>Potomac MD USA</t>
  </si>
  <si>
    <t>1:24:32</t>
  </si>
  <si>
    <t>Laura</t>
  </si>
  <si>
    <t>Cattivera</t>
  </si>
  <si>
    <t>Zuma Beach CA USA</t>
  </si>
  <si>
    <t>1:31:10</t>
  </si>
  <si>
    <t>Wazeter</t>
  </si>
  <si>
    <t>Wilkes-Barre PA USA</t>
  </si>
  <si>
    <t>1:27:30</t>
  </si>
  <si>
    <t>Suzanne</t>
  </si>
  <si>
    <t>Girard</t>
  </si>
  <si>
    <t>Vestall XX</t>
  </si>
  <si>
    <t>Vestal NY USA</t>
  </si>
  <si>
    <t>1:16:01</t>
  </si>
  <si>
    <t>Rumiko</t>
  </si>
  <si>
    <t>Kaneko</t>
  </si>
  <si>
    <t>1:09:41</t>
  </si>
  <si>
    <t>Azalech</t>
  </si>
  <si>
    <t>Masresha Woldeselasse</t>
  </si>
  <si>
    <t>Maroilles FRA</t>
  </si>
  <si>
    <t>1:06:31</t>
  </si>
  <si>
    <t>Kazue</t>
  </si>
  <si>
    <t>Ogoshi</t>
  </si>
  <si>
    <t>1:06:24</t>
  </si>
  <si>
    <t>Dera</t>
  </si>
  <si>
    <t>Dida Yami</t>
  </si>
  <si>
    <t>1:05:36</t>
  </si>
  <si>
    <t>Yurika</t>
  </si>
  <si>
    <t>Nakamura</t>
  </si>
  <si>
    <t>Debrecen HUN</t>
  </si>
  <si>
    <t>1:04:39</t>
  </si>
  <si>
    <t>Hiwot</t>
  </si>
  <si>
    <t>Gebrekidan Gebremaryam</t>
  </si>
  <si>
    <t>1:04:13</t>
  </si>
  <si>
    <t>Chepchirchir</t>
  </si>
  <si>
    <t>1:01:25</t>
  </si>
  <si>
    <t>Joyciline</t>
  </si>
  <si>
    <t>JEPKOSGEI</t>
  </si>
  <si>
    <t>Praha (CZE)</t>
  </si>
  <si>
    <t>WA Official WB</t>
  </si>
  <si>
    <t>1:05:32</t>
  </si>
  <si>
    <t>Kayoko</t>
  </si>
  <si>
    <t>Fukushi</t>
  </si>
  <si>
    <t>1:03:47</t>
  </si>
  <si>
    <t>1:03:54</t>
  </si>
  <si>
    <t>Kiplagat</t>
  </si>
  <si>
    <t>Alphen aan den Rijn NED</t>
  </si>
  <si>
    <t>1:04:19</t>
  </si>
  <si>
    <t>Wacera Ngugi</t>
  </si>
  <si>
    <t>1:06:40</t>
  </si>
  <si>
    <t>Chepchumba Koech</t>
  </si>
  <si>
    <t>1:05:03</t>
  </si>
  <si>
    <t>Sarah</t>
  </si>
  <si>
    <t>1:05:30</t>
  </si>
  <si>
    <t>Mirriam</t>
  </si>
  <si>
    <t>Wangari Karienye</t>
  </si>
  <si>
    <t>1:05:42</t>
  </si>
  <si>
    <t>Nataliya</t>
  </si>
  <si>
    <t>Berkut</t>
  </si>
  <si>
    <t>1:03:21</t>
  </si>
  <si>
    <t>1:07:04</t>
  </si>
  <si>
    <t>Eloise</t>
  </si>
  <si>
    <t>Wellings</t>
  </si>
  <si>
    <t>1:05:11</t>
  </si>
  <si>
    <t>New Haven 20K</t>
  </si>
  <si>
    <t>New Haven CT USA</t>
  </si>
  <si>
    <t>1:07:12</t>
  </si>
  <si>
    <t>Nadezhda</t>
  </si>
  <si>
    <t>Wijenberg</t>
  </si>
  <si>
    <t>1:03:23</t>
  </si>
  <si>
    <t>Constantina</t>
  </si>
  <si>
    <t>Dita</t>
  </si>
  <si>
    <t>ROM</t>
  </si>
  <si>
    <t>1:07:01</t>
  </si>
  <si>
    <t>Janet</t>
  </si>
  <si>
    <t>Bawcom</t>
  </si>
  <si>
    <t>1:07:53</t>
  </si>
  <si>
    <t>1:05:21</t>
  </si>
  <si>
    <t>1:08:59</t>
  </si>
  <si>
    <t>Blake</t>
  </si>
  <si>
    <t>Russell</t>
  </si>
  <si>
    <t>Rock 'n' Roll Philadelphia H Mar (20K split)</t>
  </si>
  <si>
    <t>Philadelphia, PA</t>
  </si>
  <si>
    <t>1:09:24</t>
  </si>
  <si>
    <t>1:11:29</t>
  </si>
  <si>
    <t>Vendome FRA</t>
  </si>
  <si>
    <t>1:07:21</t>
  </si>
  <si>
    <t>1:10:23</t>
  </si>
  <si>
    <t>1:14:27</t>
  </si>
  <si>
    <t>Filutze</t>
  </si>
  <si>
    <t>1:17:01</t>
  </si>
  <si>
    <t>Carla</t>
  </si>
  <si>
    <t>Ophorst</t>
  </si>
  <si>
    <t>1:09:42</t>
  </si>
  <si>
    <t>Somers Smith</t>
  </si>
  <si>
    <t>Rock 'n' Roll San Jose Half Marathon (20K split)</t>
  </si>
  <si>
    <t>San Jose, CA</t>
  </si>
  <si>
    <t>1:19:06</t>
  </si>
  <si>
    <t>1:17:12</t>
  </si>
  <si>
    <t>Olympic Marathon Trials (20K Split)</t>
  </si>
  <si>
    <t>Los Angles, CA</t>
  </si>
  <si>
    <t>1:17:43</t>
  </si>
  <si>
    <t>1:21:22</t>
  </si>
  <si>
    <t>1:25:40</t>
  </si>
  <si>
    <t>Jo</t>
  </si>
  <si>
    <t>Marchetti</t>
  </si>
  <si>
    <t>1:18:44</t>
  </si>
  <si>
    <t>1:20:36</t>
  </si>
  <si>
    <t>Mission Bay 25K (20K Split)</t>
  </si>
  <si>
    <t>1:23:27</t>
  </si>
  <si>
    <t>Chantal</t>
  </si>
  <si>
    <t>Langlace</t>
  </si>
  <si>
    <t>1:29:22</t>
  </si>
  <si>
    <t>Capitol City Classic 12K</t>
  </si>
  <si>
    <t>1:17:20</t>
  </si>
  <si>
    <t xml:space="preserve">London Marathon, 20K split </t>
  </si>
  <si>
    <t>1:19:12</t>
  </si>
  <si>
    <t>Chicago Marathon (20K split)</t>
  </si>
  <si>
    <t>1:26:37</t>
  </si>
  <si>
    <t>1:35:21</t>
  </si>
  <si>
    <t>Cory</t>
  </si>
  <si>
    <t>Benson</t>
  </si>
  <si>
    <t>1:36:31</t>
  </si>
  <si>
    <t>Patrica</t>
  </si>
  <si>
    <t>Dixon</t>
  </si>
  <si>
    <t>Pear Blossom</t>
  </si>
  <si>
    <t>Medford, OR</t>
  </si>
  <si>
    <t>1:39:48</t>
  </si>
  <si>
    <t>Sharon</t>
  </si>
  <si>
    <t>Dolan</t>
  </si>
  <si>
    <t>Volkslauffe</t>
  </si>
  <si>
    <t>Frankenmuth, MI</t>
  </si>
  <si>
    <t>1:27:45</t>
  </si>
  <si>
    <t>USATF 50km Champs (20K split)</t>
  </si>
  <si>
    <t>Lloyd Neck, NY</t>
  </si>
  <si>
    <t>1:40:22</t>
  </si>
  <si>
    <t>Margret</t>
  </si>
  <si>
    <t>Betz</t>
  </si>
  <si>
    <t>1:42:50</t>
  </si>
  <si>
    <t>Jaclyn</t>
  </si>
  <si>
    <t>Casseli</t>
  </si>
  <si>
    <t>Oakland Double</t>
  </si>
  <si>
    <t>Oakland, CA</t>
  </si>
  <si>
    <t>1:49:52</t>
  </si>
  <si>
    <t>1:45:32</t>
  </si>
  <si>
    <t>Anna</t>
  </si>
  <si>
    <t>Thornhill</t>
  </si>
  <si>
    <t>New Haven, CT</t>
  </si>
  <si>
    <t>1:34:36</t>
  </si>
  <si>
    <t>1:56:51</t>
  </si>
  <si>
    <t>Loretta</t>
  </si>
  <si>
    <t>Shehan</t>
  </si>
  <si>
    <t>Phelps Sauerkraut</t>
  </si>
  <si>
    <t>Phelps, NY</t>
  </si>
  <si>
    <t>2:01:08</t>
  </si>
  <si>
    <t>Avon Women's</t>
  </si>
  <si>
    <t>1:59:33</t>
  </si>
  <si>
    <t>1:54:57</t>
  </si>
  <si>
    <t>Tulip Time</t>
  </si>
  <si>
    <t>Holland, MI</t>
  </si>
  <si>
    <t>1:37:46</t>
  </si>
  <si>
    <t>1:56:37</t>
  </si>
  <si>
    <t>1:52:57</t>
  </si>
  <si>
    <t>2:26:34</t>
  </si>
  <si>
    <t>Avon</t>
  </si>
  <si>
    <t xml:space="preserve">    </t>
  </si>
  <si>
    <t>2:19:53</t>
  </si>
  <si>
    <t>Alexandra</t>
  </si>
  <si>
    <t xml:space="preserve">Trigg </t>
  </si>
  <si>
    <t>Beacon On The Bay 2K</t>
  </si>
  <si>
    <t>Oklahoma City OK USA</t>
  </si>
  <si>
    <t>1:36:59</t>
  </si>
  <si>
    <t>Shona</t>
  </si>
  <si>
    <t>Lincoln NE USA</t>
  </si>
  <si>
    <t>1:37:18</t>
  </si>
  <si>
    <t>Bellheim GER</t>
  </si>
  <si>
    <t>1:41:32</t>
  </si>
  <si>
    <t>1:30:40</t>
  </si>
  <si>
    <t>Tausi</t>
  </si>
  <si>
    <t>Juma Ngaa</t>
  </si>
  <si>
    <t>TAN</t>
  </si>
  <si>
    <t>1:38:34</t>
  </si>
  <si>
    <t>Karlene</t>
  </si>
  <si>
    <t xml:space="preserve">Herrell 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</si>
  <si>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</si>
  <si>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</si>
  <si>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</si>
  <si>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</si>
  <si>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</si>
  <si>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</si>
  <si>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</si>
  <si>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</si>
  <si>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</si>
  <si>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 xml:space="preserve">Mosqueda </t>
  </si>
  <si>
    <t>San Diego CA USA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</si>
  <si>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</si>
  <si>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</si>
  <si>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</si>
  <si>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</si>
  <si>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</si>
  <si>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</si>
  <si>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</si>
  <si>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</si>
  <si>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</si>
  <si>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</si>
  <si>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Rono Chelegat</t>
  </si>
  <si>
    <t>1:23:06</t>
  </si>
  <si>
    <t>Katunga Mutune</t>
  </si>
  <si>
    <t>1:24:38</t>
  </si>
  <si>
    <t>Alice</t>
  </si>
  <si>
    <t>Timbilili Chemeli</t>
  </si>
  <si>
    <t>1:19:53</t>
  </si>
  <si>
    <t>1:18:47</t>
  </si>
  <si>
    <t>Sutume</t>
  </si>
  <si>
    <t>Kebede</t>
  </si>
  <si>
    <t>Tata Steel Kolkata 25K</t>
  </si>
  <si>
    <t>Kolka IND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</si>
  <si>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</si>
  <si>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</si>
  <si>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</si>
  <si>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</si>
  <si>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</si>
  <si>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</si>
  <si>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</si>
  <si>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</si>
  <si>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</si>
  <si>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Grete</t>
  </si>
  <si>
    <t xml:space="preserve">Waitz </t>
  </si>
  <si>
    <t>1:24:36</t>
  </si>
  <si>
    <t xml:space="preserve">Bawcom 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</si>
  <si>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</si>
  <si>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</si>
  <si>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</si>
  <si>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</si>
  <si>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</si>
  <si>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</si>
  <si>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Dorothy</t>
  </si>
  <si>
    <t xml:space="preserve">McMahon </t>
  </si>
  <si>
    <t>1:25:27</t>
  </si>
  <si>
    <t>1:28:32</t>
  </si>
  <si>
    <t>Zoya</t>
  </si>
  <si>
    <t xml:space="preserve">Ivanova </t>
  </si>
  <si>
    <t>KAZ</t>
  </si>
  <si>
    <t>1:26:54</t>
  </si>
  <si>
    <t>Kim</t>
  </si>
  <si>
    <t>1:26:31</t>
  </si>
  <si>
    <t>Mitcham ENG</t>
  </si>
  <si>
    <t>1:25:15</t>
  </si>
  <si>
    <t>1:28:18</t>
  </si>
  <si>
    <t>Brugge BEL</t>
  </si>
  <si>
    <t>1:27:01</t>
  </si>
  <si>
    <t xml:space="preserve">Sultanova 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</si>
  <si>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</si>
  <si>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</si>
  <si>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</si>
  <si>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</si>
  <si>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</si>
  <si>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</si>
  <si>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</si>
  <si>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 xml:space="preserve">Welzel </t>
  </si>
  <si>
    <t>1:38:00</t>
  </si>
  <si>
    <t>1:44:55</t>
  </si>
  <si>
    <t xml:space="preserve">Ray </t>
  </si>
  <si>
    <t>City of Lakes 25k</t>
  </si>
  <si>
    <t>Minneapolis MN USA</t>
  </si>
  <si>
    <t>1:36:38</t>
  </si>
  <si>
    <t>1:41:39</t>
  </si>
  <si>
    <t>1:36:45</t>
  </si>
  <si>
    <t>Chicago Marathon (25K Split)</t>
  </si>
  <si>
    <t>1:45:14</t>
  </si>
  <si>
    <t xml:space="preserve">Miller </t>
  </si>
  <si>
    <t>Ventura CA USA</t>
  </si>
  <si>
    <t>1:49:07</t>
  </si>
  <si>
    <t xml:space="preserve">Gaskin </t>
  </si>
  <si>
    <t>1:41:01</t>
  </si>
  <si>
    <t xml:space="preserve">Matson </t>
  </si>
  <si>
    <t>1:50:54</t>
  </si>
  <si>
    <t>Victoria</t>
  </si>
  <si>
    <t xml:space="preserve">Crisp </t>
  </si>
  <si>
    <t>1:46:37</t>
  </si>
  <si>
    <t>SPA/TAC</t>
  </si>
  <si>
    <t>Ventura, CA</t>
  </si>
  <si>
    <t>2:01:33</t>
  </si>
  <si>
    <t>Gloria</t>
  </si>
  <si>
    <t xml:space="preserve">Brown </t>
  </si>
  <si>
    <t>1:39:24</t>
  </si>
  <si>
    <t>Chicago Marathon, 25K split</t>
  </si>
  <si>
    <t>1:50:50</t>
  </si>
  <si>
    <t>Edie</t>
  </si>
  <si>
    <t xml:space="preserve">Stevenson </t>
  </si>
  <si>
    <t>1:58:24</t>
  </si>
  <si>
    <t>2:02:32</t>
  </si>
  <si>
    <t xml:space="preserve">Prejean </t>
  </si>
  <si>
    <t>HMSA 25k</t>
  </si>
  <si>
    <t>2:02:44</t>
  </si>
  <si>
    <t xml:space="preserve">Dolan </t>
  </si>
  <si>
    <t>2:03:53</t>
  </si>
  <si>
    <t>2:07:00</t>
  </si>
  <si>
    <t>2:12:45</t>
  </si>
  <si>
    <t>2:10:53</t>
  </si>
  <si>
    <t>2:20:21</t>
  </si>
  <si>
    <t>Gerry</t>
  </si>
  <si>
    <t xml:space="preserve">Davidson </t>
  </si>
  <si>
    <t>1:58:52</t>
  </si>
  <si>
    <t>Chicago Marathon (25K split)</t>
  </si>
  <si>
    <t>2:31:55</t>
  </si>
  <si>
    <t>2:26:13</t>
  </si>
  <si>
    <t>Carol</t>
  </si>
  <si>
    <t>Bender</t>
  </si>
  <si>
    <t>2:28:29</t>
  </si>
  <si>
    <t xml:space="preserve">Clarke </t>
  </si>
  <si>
    <t>Deerfield IL USA</t>
  </si>
  <si>
    <t>2:30:11</t>
  </si>
  <si>
    <t>2:02:12</t>
  </si>
  <si>
    <t>2:29:34</t>
  </si>
  <si>
    <t>Toshiko</t>
  </si>
  <si>
    <t xml:space="preserve">D'Elia </t>
  </si>
  <si>
    <t>2:42:25</t>
  </si>
  <si>
    <t>Mission Bay 25K</t>
  </si>
  <si>
    <t>2:49:48</t>
  </si>
  <si>
    <t xml:space="preserve">Lugers </t>
  </si>
  <si>
    <t>3:07:41</t>
  </si>
  <si>
    <t>Berhard 2025 Single Age Bests</t>
  </si>
  <si>
    <t>2025 proposed Standards</t>
  </si>
  <si>
    <t>Barnard 2025 Single Age Bests</t>
  </si>
  <si>
    <t>3:26:17</t>
  </si>
  <si>
    <t>Kingston TN USA</t>
  </si>
  <si>
    <t>2:04:34</t>
  </si>
  <si>
    <t>Annick</t>
  </si>
  <si>
    <t>Loir</t>
  </si>
  <si>
    <t>Le Havre FRA</t>
  </si>
  <si>
    <t>1:52:11</t>
  </si>
  <si>
    <t>Naomi</t>
  </si>
  <si>
    <t>Kurahashi</t>
  </si>
  <si>
    <t>Ome JPN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</si>
  <si>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</si>
  <si>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</si>
  <si>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</si>
  <si>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</si>
  <si>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</si>
  <si>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</si>
  <si>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</si>
  <si>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</si>
  <si>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</si>
  <si>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Kumamoto JPN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</si>
  <si>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</si>
  <si>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</si>
  <si>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</si>
  <si>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</si>
  <si>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</si>
  <si>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</si>
  <si>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</si>
  <si>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</si>
  <si>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</si>
  <si>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</si>
  <si>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Noguchi</t>
  </si>
  <si>
    <t>1:44:36</t>
  </si>
  <si>
    <t>Tomoe</t>
  </si>
  <si>
    <t>Yokoyama</t>
  </si>
  <si>
    <t>1:43:45</t>
  </si>
  <si>
    <t>1:41:57</t>
  </si>
  <si>
    <t>Naoko</t>
  </si>
  <si>
    <t>Takahashi</t>
  </si>
  <si>
    <t>1:46:29</t>
  </si>
  <si>
    <t>Mika</t>
  </si>
  <si>
    <t>Okunaga</t>
  </si>
  <si>
    <t>Chicago Marathon, 30K split</t>
  </si>
  <si>
    <t>1:46:26</t>
  </si>
  <si>
    <t>Irma</t>
  </si>
  <si>
    <t>Heeren</t>
  </si>
  <si>
    <t>Schoorl NED</t>
  </si>
  <si>
    <t>Eriko</t>
  </si>
  <si>
    <t>Asai</t>
  </si>
  <si>
    <t>Osaka JPN</t>
  </si>
  <si>
    <t>1:44:09</t>
  </si>
  <si>
    <t>Aurica</t>
  </si>
  <si>
    <t>Buia</t>
  </si>
  <si>
    <t>Snagov ROM</t>
  </si>
  <si>
    <t>1:43:49</t>
  </si>
  <si>
    <t>Hiromi</t>
  </si>
  <si>
    <t>Ominami</t>
  </si>
  <si>
    <t>1:36:05</t>
  </si>
  <si>
    <t>Jepkosgei KEITANY</t>
  </si>
  <si>
    <t>London Marathon, 30K split</t>
  </si>
  <si>
    <t>London, ENG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</si>
  <si>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</si>
  <si>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</si>
  <si>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</si>
  <si>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</si>
  <si>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</si>
  <si>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</si>
  <si>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</si>
  <si>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</si>
  <si>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</si>
  <si>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</si>
  <si>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1:43:47</t>
  </si>
  <si>
    <t>Desiree</t>
  </si>
  <si>
    <t>Linden</t>
  </si>
  <si>
    <t>1:53:13</t>
  </si>
  <si>
    <t>Yoshiko</t>
  </si>
  <si>
    <t>Fukuchi</t>
  </si>
  <si>
    <t>1:45:04</t>
  </si>
  <si>
    <t>Chicago Marathon (30K split)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</si>
  <si>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</si>
  <si>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</si>
  <si>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</si>
  <si>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</si>
  <si>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</si>
  <si>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</si>
  <si>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</si>
  <si>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</si>
  <si>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</si>
  <si>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</si>
  <si>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</si>
  <si>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</si>
  <si>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Clarksburg CA USA</t>
  </si>
  <si>
    <t>2:03:55</t>
  </si>
  <si>
    <t>Donatella</t>
  </si>
  <si>
    <t>Vinci</t>
  </si>
  <si>
    <t>Lugano SUI</t>
  </si>
  <si>
    <t>2:00:41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</si>
  <si>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</si>
  <si>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</si>
  <si>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</si>
  <si>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</si>
  <si>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</si>
  <si>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</si>
  <si>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</si>
  <si>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</si>
  <si>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</si>
  <si>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</si>
  <si>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</si>
  <si>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</si>
  <si>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</si>
  <si>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Ray</t>
  </si>
  <si>
    <t>2:13:38</t>
  </si>
  <si>
    <t>2:16:08</t>
  </si>
  <si>
    <t>1:59:31</t>
  </si>
  <si>
    <t>2:24:42</t>
  </si>
  <si>
    <t>2:20:20</t>
  </si>
  <si>
    <t>2:23:30</t>
  </si>
  <si>
    <t>2:46:10</t>
  </si>
  <si>
    <t>2:27:54</t>
  </si>
  <si>
    <t>2:32:32</t>
  </si>
  <si>
    <t>2:58:06</t>
  </si>
  <si>
    <t>2:38:46</t>
  </si>
  <si>
    <t>2:45:38</t>
  </si>
  <si>
    <t>2:22:29</t>
  </si>
  <si>
    <t>3:14:48</t>
  </si>
  <si>
    <t>2:51:25</t>
  </si>
  <si>
    <t>4:33:17</t>
  </si>
  <si>
    <t>3:32:14</t>
  </si>
  <si>
    <t>2:26:51</t>
  </si>
  <si>
    <t>3:37:52</t>
  </si>
  <si>
    <t>3:54:42</t>
  </si>
  <si>
    <t>4:04:24</t>
  </si>
  <si>
    <t>4:13:32</t>
  </si>
  <si>
    <t>4:17:53</t>
  </si>
  <si>
    <t>4:33:24</t>
  </si>
  <si>
    <t>Saunders</t>
  </si>
  <si>
    <t>Uitenhage RSA</t>
  </si>
  <si>
    <t>Will</t>
  </si>
  <si>
    <t>Cape Town RSA</t>
  </si>
  <si>
    <t>Storey</t>
  </si>
  <si>
    <t>Caselli</t>
  </si>
  <si>
    <t>Myra</t>
  </si>
  <si>
    <t>Rhodes</t>
  </si>
  <si>
    <t>Chicago Marathon (30k split)</t>
  </si>
  <si>
    <t>Around The Bay</t>
  </si>
  <si>
    <t xml:space="preserve">Hamilton/Ontario, </t>
  </si>
  <si>
    <t>Elizabeth</t>
  </si>
  <si>
    <t>Vinerman</t>
  </si>
  <si>
    <t>Farias</t>
  </si>
  <si>
    <t>NYC Marathon Tune-Up</t>
  </si>
  <si>
    <t>Davidson</t>
  </si>
  <si>
    <t>Benchmark Blast</t>
  </si>
  <si>
    <t>Bess</t>
  </si>
  <si>
    <t>SCA/TAC Championship</t>
  </si>
  <si>
    <t>Lindgren</t>
  </si>
  <si>
    <t>Clarksburg Country Run 30K</t>
  </si>
  <si>
    <t>Po</t>
  </si>
  <si>
    <t>Adams</t>
  </si>
  <si>
    <t>Running age bests by Tom Bernhard</t>
  </si>
  <si>
    <t>Compiled by Alan Jones, alanjones@grests.com</t>
  </si>
  <si>
    <t>2025 Bernhard Single age Bests</t>
  </si>
  <si>
    <t>2025 Age-Grade Factors</t>
  </si>
  <si>
    <t>1:22:35</t>
  </si>
  <si>
    <t>1:15:52</t>
  </si>
  <si>
    <t>1:17:44</t>
  </si>
  <si>
    <t>1:12:19</t>
  </si>
  <si>
    <t>1:05:00</t>
  </si>
  <si>
    <t>1:01:00</t>
  </si>
  <si>
    <t>55:31</t>
  </si>
  <si>
    <t>51:06</t>
  </si>
  <si>
    <t>51:39</t>
  </si>
  <si>
    <t>49:46</t>
  </si>
  <si>
    <t>49:06</t>
  </si>
  <si>
    <t>44:20</t>
  </si>
  <si>
    <t>48:14</t>
  </si>
  <si>
    <t>44.20</t>
  </si>
  <si>
    <t>46:28</t>
  </si>
  <si>
    <t>46:57</t>
  </si>
  <si>
    <t>47:48</t>
  </si>
  <si>
    <t>47:02</t>
  </si>
  <si>
    <t>47:32</t>
  </si>
  <si>
    <t>48:00</t>
  </si>
  <si>
    <t>46:59</t>
  </si>
  <si>
    <t>47:17</t>
  </si>
  <si>
    <t>47:00</t>
  </si>
  <si>
    <t>47:37</t>
  </si>
  <si>
    <t>47:20</t>
  </si>
  <si>
    <t>49:24</t>
  </si>
  <si>
    <t>49:31</t>
  </si>
  <si>
    <t>48:43</t>
  </si>
  <si>
    <t>49:02</t>
  </si>
  <si>
    <t>49:35</t>
  </si>
  <si>
    <t>50:25</t>
  </si>
  <si>
    <t>50:58</t>
  </si>
  <si>
    <t>49:55</t>
  </si>
  <si>
    <t>49:48</t>
  </si>
  <si>
    <t>52:34</t>
  </si>
  <si>
    <t>51:46</t>
  </si>
  <si>
    <t>51:25</t>
  </si>
  <si>
    <t>50:16</t>
  </si>
  <si>
    <t>52:38</t>
  </si>
  <si>
    <t>57:19</t>
  </si>
  <si>
    <t>55:49</t>
  </si>
  <si>
    <t>57:09</t>
  </si>
  <si>
    <t>57:52</t>
  </si>
  <si>
    <t>59:05</t>
  </si>
  <si>
    <t>59:35</t>
  </si>
  <si>
    <t>1:01:17</t>
  </si>
  <si>
    <t>1:01:02</t>
  </si>
  <si>
    <t>58:55</t>
  </si>
  <si>
    <t>59:17</t>
  </si>
  <si>
    <t>1:04:01</t>
  </si>
  <si>
    <t>1:00:43</t>
  </si>
  <si>
    <t>1:04:05</t>
  </si>
  <si>
    <t>1:05:04</t>
  </si>
  <si>
    <t>1:06:43</t>
  </si>
  <si>
    <t>1:07:24</t>
  </si>
  <si>
    <t>1:10:09</t>
  </si>
  <si>
    <t>1:12:52</t>
  </si>
  <si>
    <t>1:17:10</t>
  </si>
  <si>
    <t>1:14:31</t>
  </si>
  <si>
    <t>1:14:39</t>
  </si>
  <si>
    <t>1:16:35</t>
  </si>
  <si>
    <t>1:13:23</t>
  </si>
  <si>
    <t>1:21:37</t>
  </si>
  <si>
    <t>1:19:44</t>
  </si>
  <si>
    <t>1:29:21</t>
  </si>
  <si>
    <t>1:25:05</t>
  </si>
  <si>
    <t>1:25:09</t>
  </si>
  <si>
    <t>1:41:55</t>
  </si>
  <si>
    <t>1:50:33</t>
  </si>
  <si>
    <t>1:44:26</t>
  </si>
  <si>
    <t>2:38:58</t>
  </si>
  <si>
    <t xml:space="preserve">Westrip </t>
  </si>
  <si>
    <t xml:space="preserve">Turkey Trot 15K </t>
  </si>
  <si>
    <t>Tallahasse FL USA</t>
  </si>
  <si>
    <t>Wool Market MS USA</t>
  </si>
  <si>
    <t xml:space="preserve">Gates River Run 15k </t>
  </si>
  <si>
    <t>Jacksonville FL USA</t>
  </si>
  <si>
    <t>Madison</t>
  </si>
  <si>
    <t xml:space="preserve">Denny </t>
  </si>
  <si>
    <t>San Francisco CA USA</t>
  </si>
  <si>
    <t>Vickie</t>
  </si>
  <si>
    <t xml:space="preserve">Cook </t>
  </si>
  <si>
    <t>Santa Barbara CA USA</t>
  </si>
  <si>
    <t>Omaha NE USA</t>
  </si>
  <si>
    <t>Nijmegen NED</t>
  </si>
  <si>
    <t>Breda NED</t>
  </si>
  <si>
    <t>Massamagrell ESP</t>
  </si>
  <si>
    <t>Muliye</t>
  </si>
  <si>
    <t>Dekebo Haylemariyam</t>
  </si>
  <si>
    <t>Le Puy-en-Velay FRA</t>
  </si>
  <si>
    <t>Mekasha</t>
  </si>
  <si>
    <t>Waganesh Amare</t>
  </si>
  <si>
    <t>Mestawat</t>
  </si>
  <si>
    <t>Tufa Demissie</t>
  </si>
  <si>
    <t>Nijmegen, NED</t>
  </si>
  <si>
    <t>Medio Maraton Valencia Trinidad Alfonso EDP (15K split)</t>
  </si>
  <si>
    <t>Bizunesh</t>
  </si>
  <si>
    <t>Bekele Sertsu</t>
  </si>
  <si>
    <t>Cheruiyot Kosgei</t>
  </si>
  <si>
    <t xml:space="preserve">Cheptoo </t>
  </si>
  <si>
    <t>Monte Carlo MON</t>
  </si>
  <si>
    <t xml:space="preserve">Kastor </t>
  </si>
  <si>
    <t xml:space="preserve">Rhines </t>
  </si>
  <si>
    <t>s'Heerenberg NED</t>
  </si>
  <si>
    <t>Francie</t>
  </si>
  <si>
    <t xml:space="preserve">Larrieu </t>
  </si>
  <si>
    <t>Gasparilla Distance Classic 15K</t>
  </si>
  <si>
    <t>Tampa FL USA</t>
  </si>
  <si>
    <t>La Courneuve FRA</t>
  </si>
  <si>
    <t xml:space="preserve">Joyce </t>
  </si>
  <si>
    <t>Lucy</t>
  </si>
  <si>
    <t xml:space="preserve">Brennan </t>
  </si>
  <si>
    <t>Crozon FRA</t>
  </si>
  <si>
    <t>Cascade Run Off 15K</t>
  </si>
  <si>
    <t>Portland, OR</t>
  </si>
  <si>
    <t xml:space="preserve">Kwak </t>
  </si>
  <si>
    <t>Marion</t>
  </si>
  <si>
    <t>Irvine</t>
  </si>
  <si>
    <t>Avon 15K</t>
  </si>
  <si>
    <t>San Francisco, CA</t>
  </si>
  <si>
    <t>Diane</t>
  </si>
  <si>
    <t xml:space="preserve">Legare </t>
  </si>
  <si>
    <t>Stockade-athon 15K</t>
  </si>
  <si>
    <t>Schenectady NY USA</t>
  </si>
  <si>
    <t>Cindy</t>
  </si>
  <si>
    <t>Conant</t>
  </si>
  <si>
    <t>Great Allegany Run 15K</t>
  </si>
  <si>
    <t>Cumberland, MD</t>
  </si>
  <si>
    <t>Bronwen</t>
  </si>
  <si>
    <t xml:space="preserve">Cardy </t>
  </si>
  <si>
    <t>WAL</t>
  </si>
  <si>
    <t>Buffalo NY USA</t>
  </si>
  <si>
    <t xml:space="preserve">London Marathon, 15K split </t>
  </si>
  <si>
    <t>Chicago Marathon (15K split)</t>
  </si>
  <si>
    <t xml:space="preserve">Saunders </t>
  </si>
  <si>
    <t>Port Elizabeth RSA</t>
  </si>
  <si>
    <t>USATF Masters 15 km Championships</t>
  </si>
  <si>
    <t>Tulsa, OK</t>
  </si>
  <si>
    <t xml:space="preserve">Gajic </t>
  </si>
  <si>
    <t>Kerzers SUI</t>
  </si>
  <si>
    <t xml:space="preserve">Harvey </t>
  </si>
  <si>
    <t>Caumsett Park 50K (15K split)</t>
  </si>
  <si>
    <t>USATF Masters 15K Championships</t>
  </si>
  <si>
    <t>Tulsa OK USA</t>
  </si>
  <si>
    <t xml:space="preserve">Klein </t>
  </si>
  <si>
    <t>Norma</t>
  </si>
  <si>
    <t xml:space="preserve">Thomas </t>
  </si>
  <si>
    <t>Sandra</t>
  </si>
  <si>
    <t>Baker</t>
  </si>
  <si>
    <t>Gasparilla Distance Classic, 15K</t>
  </si>
  <si>
    <t>Tampa, FL</t>
  </si>
  <si>
    <t>George Washington Parkway Classic</t>
  </si>
  <si>
    <t>Alexandria, VA</t>
  </si>
  <si>
    <t xml:space="preserve">James </t>
  </si>
  <si>
    <t>Fenya</t>
  </si>
  <si>
    <t>Crown</t>
  </si>
  <si>
    <t>WA</t>
  </si>
  <si>
    <t>Haley</t>
  </si>
  <si>
    <t xml:space="preserve">Olson </t>
  </si>
  <si>
    <t>Judith</t>
  </si>
  <si>
    <t xml:space="preserve">Baizan </t>
  </si>
  <si>
    <t>2025 Barnhard  Single Age Bests</t>
  </si>
  <si>
    <t>2025 Proposed standards</t>
  </si>
  <si>
    <t>2025 Proposed factors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</si>
  <si>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</si>
  <si>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</si>
  <si>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</si>
  <si>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</si>
  <si>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</si>
  <si>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</si>
  <si>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</si>
  <si>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</si>
  <si>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</si>
  <si>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</si>
  <si>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</si>
  <si>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</si>
  <si>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Cherry Blossom 10 Mile</t>
  </si>
  <si>
    <t>56:19</t>
  </si>
  <si>
    <t>Naali Xwaymay</t>
  </si>
  <si>
    <t>Schortens GER</t>
  </si>
  <si>
    <t>53:46</t>
  </si>
  <si>
    <t>Ogla</t>
  </si>
  <si>
    <t>Kimaiyo Cherono</t>
  </si>
  <si>
    <t>Portsmouth ENG</t>
  </si>
  <si>
    <t>51:40</t>
  </si>
  <si>
    <t>52:55</t>
  </si>
  <si>
    <t>Teyiba</t>
  </si>
  <si>
    <t>Erkiso Waka</t>
  </si>
  <si>
    <t>51:28</t>
  </si>
  <si>
    <t>52:44</t>
  </si>
  <si>
    <t>Cathy</t>
  </si>
  <si>
    <t xml:space="preserve">O'Brien </t>
  </si>
  <si>
    <t>51:38</t>
  </si>
  <si>
    <t>Buze</t>
  </si>
  <si>
    <t>Diriba Kejela</t>
  </si>
  <si>
    <t>Pittsburgh PA USA</t>
  </si>
  <si>
    <t>49:29</t>
  </si>
  <si>
    <t xml:space="preserve">Caroline </t>
  </si>
  <si>
    <t>Chepkoech KIPKIRUI</t>
  </si>
  <si>
    <t>Ras Al Khaimah 10 Mile</t>
  </si>
  <si>
    <t>UAE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</si>
  <si>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</si>
  <si>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</si>
  <si>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</si>
  <si>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</si>
  <si>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</si>
  <si>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</si>
  <si>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</si>
  <si>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</si>
  <si>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</si>
  <si>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</si>
  <si>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</si>
  <si>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</si>
  <si>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</si>
  <si>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</si>
  <si>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>Lyudmila</t>
  </si>
  <si>
    <t xml:space="preserve">Biktasheva </t>
  </si>
  <si>
    <t>Crim 10 Mile</t>
  </si>
  <si>
    <t>Flint MI USA</t>
  </si>
  <si>
    <t>52:05</t>
  </si>
  <si>
    <t>51:49</t>
  </si>
  <si>
    <t>51:00</t>
  </si>
  <si>
    <t xml:space="preserve">O'Sullivan </t>
  </si>
  <si>
    <t>51:11</t>
  </si>
  <si>
    <t>52:12</t>
  </si>
  <si>
    <t>52:52</t>
  </si>
  <si>
    <t>53:43</t>
  </si>
  <si>
    <t>Irene</t>
  </si>
  <si>
    <t>Cherotich Kosgei</t>
  </si>
  <si>
    <t>54:29</t>
  </si>
  <si>
    <t>Elena</t>
  </si>
  <si>
    <t xml:space="preserve">Vyazova 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</si>
  <si>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</si>
  <si>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</si>
  <si>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</si>
  <si>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</si>
  <si>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</si>
  <si>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</si>
  <si>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</si>
  <si>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</si>
  <si>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</si>
  <si>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</si>
  <si>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</si>
  <si>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</si>
  <si>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</si>
  <si>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</si>
  <si>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</si>
  <si>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1:01:22</t>
  </si>
  <si>
    <t xml:space="preserve">Roden </t>
  </si>
  <si>
    <t>Woking ENG</t>
  </si>
  <si>
    <t>1:02:27</t>
  </si>
  <si>
    <t>1:01:20</t>
  </si>
  <si>
    <t>Buffalo Stampede 10 Mile</t>
  </si>
  <si>
    <t xml:space="preserve">Kennedy </t>
  </si>
  <si>
    <t>NorCal 10 Mile</t>
  </si>
  <si>
    <t>Redding CA USA</t>
  </si>
  <si>
    <t>1:04:42</t>
  </si>
  <si>
    <t>California 10</t>
  </si>
  <si>
    <t>Stockton, CA</t>
  </si>
  <si>
    <t>1:00:38</t>
  </si>
  <si>
    <t>SACTOWN Run</t>
  </si>
  <si>
    <t>1:03:55</t>
  </si>
  <si>
    <t>1:02:58</t>
  </si>
  <si>
    <t>1:04:51</t>
  </si>
  <si>
    <t>Aarau SUI</t>
  </si>
  <si>
    <t>1:04:53</t>
  </si>
  <si>
    <t>1:07:31</t>
  </si>
  <si>
    <t>1:08:54</t>
  </si>
  <si>
    <t>Sayville Brewery 10 Mile</t>
  </si>
  <si>
    <t>Patchogue, NY</t>
  </si>
  <si>
    <t>1:11:24</t>
  </si>
  <si>
    <t>1:11:55</t>
  </si>
  <si>
    <t>1:13:31</t>
  </si>
  <si>
    <t>1:14:43</t>
  </si>
  <si>
    <t>Barby ENG</t>
  </si>
  <si>
    <t>1:11:41</t>
  </si>
  <si>
    <t>1:19:28</t>
  </si>
  <si>
    <t>Llandudno WAL</t>
  </si>
  <si>
    <t>1:20:57</t>
  </si>
  <si>
    <t>Preston ENG</t>
  </si>
  <si>
    <t>1:20:33</t>
  </si>
  <si>
    <t>Army 10-Miler</t>
  </si>
  <si>
    <t>Washington DC</t>
  </si>
  <si>
    <t>1:19:22</t>
  </si>
  <si>
    <t>Park To Park</t>
  </si>
  <si>
    <t>Denver, CO</t>
  </si>
  <si>
    <t>Colfax 10 Miler</t>
  </si>
  <si>
    <t>1:36:18</t>
  </si>
  <si>
    <t xml:space="preserve">Moebius </t>
  </si>
  <si>
    <t>1:30:46</t>
  </si>
  <si>
    <t>1:35:26</t>
  </si>
  <si>
    <t>1:55:25</t>
  </si>
  <si>
    <t>Giuseppina</t>
  </si>
  <si>
    <t xml:space="preserve">Gurtner </t>
  </si>
  <si>
    <t>1:31:24</t>
  </si>
  <si>
    <t>1:37:12</t>
  </si>
  <si>
    <t>2:02:26</t>
  </si>
  <si>
    <t>Clark</t>
  </si>
  <si>
    <t>Valley Fox Trot</t>
  </si>
  <si>
    <t>Elgin, IL</t>
  </si>
  <si>
    <t>1:54:03</t>
  </si>
  <si>
    <t>2:12:49</t>
  </si>
  <si>
    <t>1:57:38</t>
  </si>
  <si>
    <t xml:space="preserve">Marque </t>
  </si>
  <si>
    <t>3:29:08</t>
  </si>
  <si>
    <t>2025 Barnhard Single Age Bests</t>
  </si>
  <si>
    <t>2025 Barnhard Sing Age Bests</t>
  </si>
  <si>
    <t>2025 Proposed Standards</t>
  </si>
  <si>
    <t>2025 oposed factors</t>
  </si>
  <si>
    <t>Distance from Half to 25K</t>
  </si>
  <si>
    <t>Distance from Half to 30K</t>
  </si>
  <si>
    <t>Distance from 5K to 5 Mi</t>
  </si>
  <si>
    <t>Distance from 5K to 8K</t>
  </si>
  <si>
    <t>Distance from 5K to 4 Mile</t>
  </si>
  <si>
    <t>2020 Standards</t>
  </si>
  <si>
    <t>31:06</t>
  </si>
  <si>
    <t>26:10</t>
  </si>
  <si>
    <t>25:00</t>
  </si>
  <si>
    <t>25:07</t>
  </si>
  <si>
    <t>25:23</t>
  </si>
  <si>
    <t>25:43</t>
  </si>
  <si>
    <t>26:04</t>
  </si>
  <si>
    <t>28:24</t>
  </si>
  <si>
    <t>Brea Classic 8K</t>
  </si>
  <si>
    <t>Brea CA USA</t>
  </si>
  <si>
    <t>Bishop GA USA</t>
  </si>
  <si>
    <t>Columbus OH USA</t>
  </si>
  <si>
    <t>Toronto ON CAN</t>
  </si>
  <si>
    <t>Kingsport TN USA</t>
  </si>
  <si>
    <t>Balmoral SCO</t>
  </si>
  <si>
    <t>Richmond VA USA</t>
  </si>
  <si>
    <t>MAR</t>
  </si>
  <si>
    <t>Shamrock Shuffle 8K</t>
  </si>
  <si>
    <t>Attleboro MA USA</t>
  </si>
  <si>
    <t>Newport Beach CA USA</t>
  </si>
  <si>
    <t>Shamrock 8K</t>
  </si>
  <si>
    <t>Virginia Beach VA USA</t>
  </si>
  <si>
    <t>Saanichton BC CAN</t>
  </si>
  <si>
    <t>USATF Masters 8 km Championships</t>
  </si>
  <si>
    <t>Wellingborough ENG</t>
  </si>
  <si>
    <t>Leeds ENG</t>
  </si>
  <si>
    <t>Moorestown, NJ</t>
  </si>
  <si>
    <t>Virginia Beach, VA</t>
  </si>
  <si>
    <t>2025 Proposed factor</t>
  </si>
  <si>
    <t>2025 Proposed Standard</t>
  </si>
  <si>
    <t>Male Road Mile</t>
  </si>
  <si>
    <t>Aaron</t>
  </si>
  <si>
    <t>Duncan SC USA</t>
  </si>
  <si>
    <t>Marietta GA USA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</si>
  <si>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</si>
  <si>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</si>
  <si>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</si>
  <si>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</si>
  <si>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</si>
  <si>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</si>
  <si>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</si>
  <si>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</si>
  <si>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</si>
  <si>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</si>
  <si>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</si>
  <si>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</si>
  <si>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</si>
  <si>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</si>
  <si>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</si>
  <si>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</si>
  <si>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</si>
  <si>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</si>
  <si>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</si>
  <si>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Yohei</t>
  </si>
  <si>
    <t>Kondo</t>
  </si>
  <si>
    <t>Eiji</t>
  </si>
  <si>
    <t>Nakao</t>
  </si>
  <si>
    <t>Abraham</t>
  </si>
  <si>
    <t>Cherkos Feleke</t>
  </si>
  <si>
    <t>Hagos</t>
  </si>
  <si>
    <t>Gebrehiwit</t>
  </si>
  <si>
    <t>Sammy</t>
  </si>
  <si>
    <t>Kipketer</t>
  </si>
  <si>
    <t xml:space="preserve">Berihu </t>
  </si>
  <si>
    <t>Aregawi</t>
  </si>
  <si>
    <t>Dejene</t>
  </si>
  <si>
    <t>Gebremeskel</t>
  </si>
  <si>
    <t xml:space="preserve">Joshua </t>
  </si>
  <si>
    <t>Cheptegei</t>
  </si>
  <si>
    <t>UGA</t>
  </si>
  <si>
    <t>Monaco Run 5km</t>
  </si>
  <si>
    <t>Birhanu</t>
  </si>
  <si>
    <t>Eliud</t>
  </si>
  <si>
    <t>Kipchoge</t>
  </si>
  <si>
    <t>Paul</t>
  </si>
  <si>
    <t>Koech</t>
  </si>
  <si>
    <t>Benjamin</t>
  </si>
  <si>
    <t>True</t>
  </si>
  <si>
    <t>Khalid</t>
  </si>
  <si>
    <t>Kairouani</t>
  </si>
  <si>
    <t>Koskei Kimutai</t>
  </si>
  <si>
    <t>Gardena CA USA</t>
  </si>
  <si>
    <t>Doug</t>
  </si>
  <si>
    <t>Padilla</t>
  </si>
  <si>
    <t>John</t>
  </si>
  <si>
    <t>Kibowen</t>
  </si>
  <si>
    <t>Michael</t>
  </si>
  <si>
    <t>McLeod</t>
  </si>
  <si>
    <t>Newcastle ENG</t>
  </si>
  <si>
    <t>Keith</t>
  </si>
  <si>
    <t>Anderson</t>
  </si>
  <si>
    <t>Wilson</t>
  </si>
  <si>
    <t>Waigwa</t>
  </si>
  <si>
    <t>Bernard</t>
  </si>
  <si>
    <t>Lagat</t>
  </si>
  <si>
    <t>Campbell</t>
  </si>
  <si>
    <t>Ft Myers FL USA</t>
  </si>
  <si>
    <t>Jackson</t>
  </si>
  <si>
    <t>Kipngok Yegon</t>
  </si>
  <si>
    <t>Bell</t>
  </si>
  <si>
    <t>Kevin</t>
  </si>
  <si>
    <t>Castille</t>
  </si>
  <si>
    <t>USATF Master's 5 km Championships</t>
  </si>
  <si>
    <t>Peter</t>
  </si>
  <si>
    <t>Magill</t>
  </si>
  <si>
    <t>Dennis</t>
  </si>
  <si>
    <t>Simonaitis</t>
  </si>
  <si>
    <t>Rees</t>
  </si>
  <si>
    <t>Gloucester ENG</t>
  </si>
  <si>
    <t>Magic Shoe 5K</t>
  </si>
  <si>
    <t>Corona Del Mar, CA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</si>
  <si>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</si>
  <si>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</si>
  <si>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</si>
  <si>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</si>
  <si>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</si>
  <si>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</si>
  <si>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</si>
  <si>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</si>
  <si>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</si>
  <si>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</si>
  <si>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</si>
  <si>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Jack</t>
  </si>
  <si>
    <t>Run By The River 5K</t>
  </si>
  <si>
    <t>Clarksville, TN</t>
  </si>
  <si>
    <t>Sandhurst ENG</t>
  </si>
  <si>
    <t>Tom</t>
  </si>
  <si>
    <t>Bernhard</t>
  </si>
  <si>
    <t>Freedom Fest 5K</t>
  </si>
  <si>
    <t>Morgan Hill CA USA</t>
  </si>
  <si>
    <t>Ed</t>
  </si>
  <si>
    <t>Whitlock</t>
  </si>
  <si>
    <t>Jacob</t>
  </si>
  <si>
    <t>Nur</t>
  </si>
  <si>
    <t>Warren</t>
  </si>
  <si>
    <t>Utes</t>
  </si>
  <si>
    <t>Alden/Norsom 5K</t>
  </si>
  <si>
    <t>Naperville, IL</t>
  </si>
  <si>
    <t>Joseph</t>
  </si>
  <si>
    <t>Gigante</t>
  </si>
  <si>
    <t>MA</t>
  </si>
  <si>
    <t>Charles</t>
  </si>
  <si>
    <t>CPCC Skyline 5K</t>
  </si>
  <si>
    <t>Band On The Run 5K</t>
  </si>
  <si>
    <t>Orland Park, IL</t>
  </si>
  <si>
    <t>Flossmoor Fest</t>
  </si>
  <si>
    <t>Flossmoor, IL</t>
  </si>
  <si>
    <t>Stephen</t>
  </si>
  <si>
    <t>Charlton</t>
  </si>
  <si>
    <t>Battersea ENG</t>
  </si>
  <si>
    <t>Geoffrey</t>
  </si>
  <si>
    <t>Etherington</t>
  </si>
  <si>
    <t>Standown House 5K</t>
  </si>
  <si>
    <t>West Palm Beach, FL</t>
  </si>
  <si>
    <t>Jerry</t>
  </si>
  <si>
    <t>Johncock</t>
  </si>
  <si>
    <t>Brian Diemer 5K</t>
  </si>
  <si>
    <t>Cutlerville, MI</t>
  </si>
  <si>
    <t>Henry</t>
  </si>
  <si>
    <t>Sypniewski</t>
  </si>
  <si>
    <t>Nickel City 5K</t>
  </si>
  <si>
    <t>Buffalo, NY</t>
  </si>
  <si>
    <t>Hugh</t>
  </si>
  <si>
    <t>Haddonfield NJ USA</t>
  </si>
  <si>
    <t>Robert</t>
  </si>
  <si>
    <t>McKeague</t>
  </si>
  <si>
    <t>Park Ridge Charity Classic 5K</t>
  </si>
  <si>
    <t>Bob Ivory 5k</t>
  </si>
  <si>
    <t>Roy</t>
  </si>
  <si>
    <t>Englert</t>
  </si>
  <si>
    <t>Birmingham AL USA</t>
  </si>
  <si>
    <t>Male 10 km</t>
  </si>
  <si>
    <t xml:space="preserve">      </t>
  </si>
  <si>
    <t>Performance 2024 data vs 2025 standards</t>
  </si>
  <si>
    <t>2020 Bernhard Single-Age Bests</t>
  </si>
  <si>
    <t>Smyna GA USA</t>
  </si>
  <si>
    <t>Gavin</t>
  </si>
  <si>
    <t xml:space="preserve">Clewley </t>
  </si>
  <si>
    <t>Charlottesville VA USA</t>
  </si>
  <si>
    <t>Grattan</t>
  </si>
  <si>
    <t xml:space="preserve">O'Neill </t>
  </si>
  <si>
    <t>Florence AL USA</t>
  </si>
  <si>
    <t>Hunt</t>
  </si>
  <si>
    <t xml:space="preserve">Dickson 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</si>
  <si>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</si>
  <si>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</si>
  <si>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</si>
  <si>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</si>
  <si>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</si>
  <si>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</si>
  <si>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</si>
  <si>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</si>
  <si>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</si>
  <si>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</si>
  <si>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</si>
  <si>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</si>
  <si>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</si>
  <si>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</si>
  <si>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</si>
  <si>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Eric</t>
  </si>
  <si>
    <t xml:space="preserve">Ndiema </t>
  </si>
  <si>
    <t>Appingedam NED</t>
  </si>
  <si>
    <t>Stanley</t>
  </si>
  <si>
    <t>Kipkosgei Salil</t>
  </si>
  <si>
    <t xml:space="preserve">Tadese </t>
  </si>
  <si>
    <t>Worku</t>
  </si>
  <si>
    <t>Rhonex</t>
  </si>
  <si>
    <t>Kipruto</t>
  </si>
  <si>
    <t>Valencia Ibercaja</t>
  </si>
  <si>
    <t>Leonard</t>
  </si>
  <si>
    <t>Patrick Komon</t>
  </si>
  <si>
    <t>Micah</t>
  </si>
  <si>
    <t>Kogo Kemboi</t>
  </si>
  <si>
    <t>Brunssum NED</t>
  </si>
  <si>
    <t>Kibiwott</t>
  </si>
  <si>
    <t>Kandie</t>
  </si>
  <si>
    <t>Zane</t>
  </si>
  <si>
    <t xml:space="preserve">Robertson </t>
  </si>
  <si>
    <t>Mutai Kiprono</t>
  </si>
  <si>
    <t>Voorthuizen NED</t>
  </si>
  <si>
    <t>Deribe</t>
  </si>
  <si>
    <t>Merga Ejigu</t>
  </si>
  <si>
    <t>Josphat</t>
  </si>
  <si>
    <t>Kiprono Menjo</t>
  </si>
  <si>
    <t xml:space="preserve">Ronoh </t>
  </si>
  <si>
    <t>Kamais Lotagor</t>
  </si>
  <si>
    <t xml:space="preserve">Kibowen </t>
  </si>
  <si>
    <t>Gilbert</t>
  </si>
  <si>
    <t>Haile</t>
  </si>
  <si>
    <t xml:space="preserve">Gebreselasie </t>
  </si>
  <si>
    <t xml:space="preserve">Lagat </t>
  </si>
  <si>
    <t>Andrea</t>
  </si>
  <si>
    <t>Sipe Sambu</t>
  </si>
  <si>
    <t>Dar es Salaam TAN</t>
  </si>
  <si>
    <t xml:space="preserve">Chirchir </t>
  </si>
  <si>
    <t xml:space="preserve">Castille </t>
  </si>
  <si>
    <t>Rodeo Run 10K</t>
  </si>
  <si>
    <t xml:space="preserve">Moneghetti </t>
  </si>
  <si>
    <t>Launceston AUS</t>
  </si>
  <si>
    <t>Cooper River Bridge Run 10K</t>
  </si>
  <si>
    <t>Charleston, SC</t>
  </si>
  <si>
    <t>Antonio</t>
  </si>
  <si>
    <t xml:space="preserve">Villanueva </t>
  </si>
  <si>
    <t xml:space="preserve">Rees </t>
  </si>
  <si>
    <t>Tecwyn</t>
  </si>
  <si>
    <t>Reading ENG</t>
  </si>
  <si>
    <t>Vladimir</t>
  </si>
  <si>
    <t xml:space="preserve">Kotov </t>
  </si>
  <si>
    <t>BLR</t>
  </si>
  <si>
    <t>Bourton on the Water ENG</t>
  </si>
  <si>
    <t>Llanelli WAL</t>
  </si>
  <si>
    <t>Jim</t>
  </si>
  <si>
    <t>Blade Run 10K</t>
  </si>
  <si>
    <t>Toledo, OH</t>
  </si>
  <si>
    <t>Aart</t>
  </si>
  <si>
    <t xml:space="preserve">Stigter </t>
  </si>
  <si>
    <t>Nunspeet NED</t>
  </si>
  <si>
    <t xml:space="preserve">Hager </t>
  </si>
  <si>
    <t>Swansea WAL</t>
  </si>
  <si>
    <t xml:space="preserve">Whitlock </t>
  </si>
  <si>
    <t>Alan</t>
  </si>
  <si>
    <t xml:space="preserve">Lessing </t>
  </si>
  <si>
    <t>Rheinzabern GER</t>
  </si>
  <si>
    <t>Albert</t>
  </si>
  <si>
    <t xml:space="preserve">Anderegg </t>
  </si>
  <si>
    <t>Lyss SUI</t>
  </si>
  <si>
    <t>Patrick</t>
  </si>
  <si>
    <t xml:space="preserve">Roussel </t>
  </si>
  <si>
    <t>Ales FRA</t>
  </si>
  <si>
    <t>Grimsby ON CAN</t>
  </si>
  <si>
    <t xml:space="preserve">Utes </t>
  </si>
  <si>
    <t>Condell Distance Classic</t>
  </si>
  <si>
    <t>Libertyville, IL</t>
  </si>
  <si>
    <t>Joop</t>
  </si>
  <si>
    <t xml:space="preserve">Ruter </t>
  </si>
  <si>
    <t>Rotterdam NED</t>
  </si>
  <si>
    <t xml:space="preserve">Charlton </t>
  </si>
  <si>
    <t>Pac Sun 10K</t>
  </si>
  <si>
    <t>Kentfield CA USA</t>
  </si>
  <si>
    <t>Benham</t>
  </si>
  <si>
    <t>NJ</t>
  </si>
  <si>
    <t>Prestwold Hall ENG</t>
  </si>
  <si>
    <t>Luciano</t>
  </si>
  <si>
    <t xml:space="preserve">Acquarone 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</si>
  <si>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</si>
  <si>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</si>
  <si>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</si>
  <si>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</si>
  <si>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</si>
  <si>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</si>
  <si>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</si>
  <si>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Ernest</t>
  </si>
  <si>
    <t>Van Leeuwen</t>
  </si>
  <si>
    <t>Paramount 10K</t>
  </si>
  <si>
    <t>Paramount, CA</t>
  </si>
  <si>
    <t>Julian</t>
  </si>
  <si>
    <t>Bernal Medina</t>
  </si>
  <si>
    <t>ESP</t>
  </si>
  <si>
    <t>Ribadavia ESP</t>
  </si>
  <si>
    <t>Spangler</t>
  </si>
  <si>
    <t>3/18/1899</t>
  </si>
  <si>
    <t>George</t>
  </si>
  <si>
    <t>Etzweiler</t>
  </si>
  <si>
    <t xml:space="preserve">Arts Festival 10k </t>
  </si>
  <si>
    <t>State College, PA</t>
  </si>
  <si>
    <t>expired</t>
  </si>
  <si>
    <t>Male Half Marathon</t>
  </si>
  <si>
    <t>Matthew</t>
  </si>
  <si>
    <t>Feibush</t>
  </si>
  <si>
    <t>Irvine CA USA</t>
  </si>
  <si>
    <t>Charlie</t>
  </si>
  <si>
    <t>Jaden</t>
  </si>
  <si>
    <t xml:space="preserve">Merrick </t>
  </si>
  <si>
    <t>Waterloo IA USA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</si>
  <si>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</si>
  <si>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</si>
  <si>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</si>
  <si>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</si>
  <si>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</si>
  <si>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</si>
  <si>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</si>
  <si>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</si>
  <si>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</si>
  <si>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</si>
  <si>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</si>
  <si>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</si>
  <si>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 xml:space="preserve">Bragg </t>
  </si>
  <si>
    <t>Brisbane AUS</t>
  </si>
  <si>
    <t>Jeff</t>
  </si>
  <si>
    <t xml:space="preserve">Taylor </t>
  </si>
  <si>
    <t>Alene</t>
  </si>
  <si>
    <t>Emere Reta</t>
  </si>
  <si>
    <t>Faustin</t>
  </si>
  <si>
    <t>Baha Sulle</t>
  </si>
  <si>
    <t>Vitry-sur-Seine FRA</t>
  </si>
  <si>
    <t>Samuel</t>
  </si>
  <si>
    <t>Wanjiru Kamau</t>
  </si>
  <si>
    <t>Jorum</t>
  </si>
  <si>
    <t>Lumbasi Okombo</t>
  </si>
  <si>
    <t>Abadi</t>
  </si>
  <si>
    <t>Hadis</t>
  </si>
  <si>
    <t>Jemal</t>
  </si>
  <si>
    <t>Yimer</t>
  </si>
  <si>
    <t>Makau Musyoki</t>
  </si>
  <si>
    <t>Cheroben Naibei</t>
  </si>
  <si>
    <t>Steven</t>
  </si>
  <si>
    <t>Kibet Kosgei</t>
  </si>
  <si>
    <t>Alexander</t>
  </si>
  <si>
    <t>Korio Oloitiptip</t>
  </si>
  <si>
    <t>Kosgei Malakwen</t>
  </si>
  <si>
    <t>Zersenay</t>
  </si>
  <si>
    <t>ERI</t>
  </si>
  <si>
    <t>Lisbon POR</t>
  </si>
  <si>
    <t>Kiptum</t>
  </si>
  <si>
    <t>Kenneth</t>
  </si>
  <si>
    <t>Kiprop Kipkemoi</t>
  </si>
  <si>
    <t>New Delhi IND</t>
  </si>
  <si>
    <t>Jaouad</t>
  </si>
  <si>
    <t xml:space="preserve">Gharib </t>
  </si>
  <si>
    <t xml:space="preserve">Campbell </t>
  </si>
  <si>
    <t>Great North Run Half Marathon</t>
  </si>
  <si>
    <t>Newcastle GB</t>
  </si>
  <si>
    <t>Houston Half Marathon</t>
  </si>
  <si>
    <t xml:space="preserve">Foster </t>
  </si>
  <si>
    <t>Coamo PUR</t>
  </si>
  <si>
    <t>Guadalajara MEX</t>
  </si>
  <si>
    <t>Bristol ENG</t>
  </si>
  <si>
    <t>Las Vegas NV USA</t>
  </si>
  <si>
    <t>Cheddar ENG</t>
  </si>
  <si>
    <t>Titus</t>
  </si>
  <si>
    <t xml:space="preserve">Mamabolo </t>
  </si>
  <si>
    <t>East London RSA</t>
  </si>
  <si>
    <t>Norman</t>
  </si>
  <si>
    <t xml:space="preserve">Green </t>
  </si>
  <si>
    <t>Dayton, OH</t>
  </si>
  <si>
    <t>Sergio</t>
  </si>
  <si>
    <t>Fernandez Infestus</t>
  </si>
  <si>
    <t>Granollers ESP</t>
  </si>
  <si>
    <t>Aubiere FRA</t>
  </si>
  <si>
    <t>Nancy FRA</t>
  </si>
  <si>
    <t>Bologna ITA</t>
  </si>
  <si>
    <t>Wil</t>
  </si>
  <si>
    <t xml:space="preserve">vanderLee </t>
  </si>
  <si>
    <t>Rosmalen NED</t>
  </si>
  <si>
    <t>Grand Island NY USA</t>
  </si>
  <si>
    <t xml:space="preserve">Newell </t>
  </si>
  <si>
    <t>Maassluis NED</t>
  </si>
  <si>
    <t>Aurora ON CAN</t>
  </si>
  <si>
    <t>Schaumburg IL USA</t>
  </si>
  <si>
    <t>Karl-Walter</t>
  </si>
  <si>
    <t xml:space="preserve">Trumper 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</si>
  <si>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</si>
  <si>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</si>
  <si>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</si>
  <si>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</si>
  <si>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</si>
  <si>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</si>
  <si>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</si>
  <si>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</si>
  <si>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</si>
  <si>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</si>
  <si>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</si>
  <si>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</si>
  <si>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</si>
  <si>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</si>
  <si>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</si>
  <si>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</si>
  <si>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</si>
  <si>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</si>
  <si>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Stockholm SWE</t>
  </si>
  <si>
    <t>Mike</t>
  </si>
  <si>
    <t xml:space="preserve">Fremont </t>
  </si>
  <si>
    <t>Morrow OH USA</t>
  </si>
  <si>
    <t>Knoxville TN USA</t>
  </si>
  <si>
    <t>3:02:58</t>
  </si>
  <si>
    <t>2:06:51</t>
  </si>
  <si>
    <t>1:43:36</t>
  </si>
  <si>
    <t>1:38:22</t>
  </si>
  <si>
    <t>1:28:42</t>
  </si>
  <si>
    <t>1:25:41</t>
  </si>
  <si>
    <t>1:23:58</t>
  </si>
  <si>
    <t>1:19:26</t>
  </si>
  <si>
    <t>1:18:53</t>
  </si>
  <si>
    <t>1:13:18</t>
  </si>
  <si>
    <t>1:02:44</t>
  </si>
  <si>
    <t>1:00:45</t>
  </si>
  <si>
    <t>1:00:18</t>
  </si>
  <si>
    <t>1:00:52</t>
  </si>
  <si>
    <t>1:01:14</t>
  </si>
  <si>
    <t>1:02:28</t>
  </si>
  <si>
    <t>1:03:02</t>
  </si>
  <si>
    <t>1:02:00</t>
  </si>
  <si>
    <t>1:06:33</t>
  </si>
  <si>
    <t>1:05:44</t>
  </si>
  <si>
    <t>1:06:29</t>
  </si>
  <si>
    <t>1:06:44</t>
  </si>
  <si>
    <t>1:06:23</t>
  </si>
  <si>
    <t>1:08:49</t>
  </si>
  <si>
    <t>1:09:30</t>
  </si>
  <si>
    <t>1:09:57</t>
  </si>
  <si>
    <t>1:10:11</t>
  </si>
  <si>
    <t>1:09:17</t>
  </si>
  <si>
    <t>1:11:45</t>
  </si>
  <si>
    <t>1:12:39</t>
  </si>
  <si>
    <t>1:14:18</t>
  </si>
  <si>
    <t>1:12:15</t>
  </si>
  <si>
    <t>1:11:09</t>
  </si>
  <si>
    <t>1:12:27</t>
  </si>
  <si>
    <t>1:13:22</t>
  </si>
  <si>
    <t>1:13:49</t>
  </si>
  <si>
    <t>1:17:33</t>
  </si>
  <si>
    <t>1:17:05</t>
  </si>
  <si>
    <t>1:19:19</t>
  </si>
  <si>
    <t>1:16:25</t>
  </si>
  <si>
    <t>1:20:14</t>
  </si>
  <si>
    <t>1:22:23</t>
  </si>
  <si>
    <t>1:25:31</t>
  </si>
  <si>
    <t>1:26:39</t>
  </si>
  <si>
    <t>1:28:02</t>
  </si>
  <si>
    <t>1:30:14</t>
  </si>
  <si>
    <t>1:29:26</t>
  </si>
  <si>
    <t>1:36:40</t>
  </si>
  <si>
    <t>1:34:27</t>
  </si>
  <si>
    <t>1:39:28</t>
  </si>
  <si>
    <t>1:38:59</t>
  </si>
  <si>
    <t>1:59:21</t>
  </si>
  <si>
    <t>1:46:12</t>
  </si>
  <si>
    <t>1:47:33</t>
  </si>
  <si>
    <t>1:50:47</t>
  </si>
  <si>
    <t>2:09:16</t>
  </si>
  <si>
    <t>2:30:36</t>
  </si>
  <si>
    <t>2:36:28</t>
  </si>
  <si>
    <t>2:46:38</t>
  </si>
  <si>
    <t>2:55:56</t>
  </si>
  <si>
    <t>3:03:56</t>
  </si>
  <si>
    <t>Male Marathon</t>
  </si>
  <si>
    <t>First Name</t>
  </si>
  <si>
    <t>Last Name</t>
  </si>
  <si>
    <t>Event</t>
  </si>
  <si>
    <t>Location</t>
  </si>
  <si>
    <t>Race date</t>
  </si>
  <si>
    <t xml:space="preserve">Nakano  </t>
  </si>
  <si>
    <t>Juneau AK USA</t>
  </si>
  <si>
    <t xml:space="preserve">McHugh  </t>
  </si>
  <si>
    <t>Gulf Shores AL USA</t>
  </si>
  <si>
    <t>Columbia MO USA</t>
  </si>
  <si>
    <t>Sedalia MO USA</t>
  </si>
  <si>
    <t xml:space="preserve">Ansberry 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</si>
  <si>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</si>
  <si>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</si>
  <si>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</si>
  <si>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</si>
  <si>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</si>
  <si>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</si>
  <si>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</si>
  <si>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Tsegay</t>
  </si>
  <si>
    <t>Mekonen Assefa</t>
  </si>
  <si>
    <t>Berhanu</t>
  </si>
  <si>
    <t>Shiferaw Tolcha</t>
  </si>
  <si>
    <t>Ayele</t>
  </si>
  <si>
    <t>Abshiro Biza</t>
  </si>
  <si>
    <t>Feyisa</t>
  </si>
  <si>
    <t>Lelisa Gemechu</t>
  </si>
  <si>
    <t>Kelvin</t>
  </si>
  <si>
    <t>Leul</t>
  </si>
  <si>
    <t xml:space="preserve">Gebrselasie </t>
  </si>
  <si>
    <t>Legese Gurmese</t>
  </si>
  <si>
    <t>Mosinet</t>
  </si>
  <si>
    <t>Geremew Bayih</t>
  </si>
  <si>
    <t>Sisay</t>
  </si>
  <si>
    <t>Lemma Kasaye</t>
  </si>
  <si>
    <t>Emanuel</t>
  </si>
  <si>
    <t>Mutai Kipchirchir</t>
  </si>
  <si>
    <t>Kipruto Kimetto</t>
  </si>
  <si>
    <t xml:space="preserve">Kipchoge </t>
  </si>
  <si>
    <t>Kenenisa</t>
  </si>
  <si>
    <t>Bekele Beyeche</t>
  </si>
  <si>
    <t>Mark</t>
  </si>
  <si>
    <t>Kiptoo Kosgei</t>
  </si>
  <si>
    <t>Eindhoven NED</t>
  </si>
  <si>
    <t>02:05:53</t>
  </si>
  <si>
    <t>Mburu Mungara</t>
  </si>
  <si>
    <t>Gold Coast Marathon</t>
  </si>
  <si>
    <t>Gold Coast AUS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</si>
  <si>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</si>
  <si>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</si>
  <si>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</si>
  <si>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</si>
  <si>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</si>
  <si>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</si>
  <si>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</si>
  <si>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</si>
  <si>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</si>
  <si>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</si>
  <si>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</si>
  <si>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</si>
  <si>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</si>
  <si>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</si>
  <si>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</si>
  <si>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</si>
  <si>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</si>
  <si>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</si>
  <si>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Alex</t>
  </si>
  <si>
    <t xml:space="preserve">Ratelle </t>
  </si>
  <si>
    <t>Thomas</t>
  </si>
  <si>
    <t xml:space="preserve">Hughes </t>
  </si>
  <si>
    <t>Yoshihisa</t>
  </si>
  <si>
    <t xml:space="preserve">Hosaka </t>
  </si>
  <si>
    <t>Oita JPN</t>
  </si>
  <si>
    <t xml:space="preserve">Gilmour </t>
  </si>
  <si>
    <t>Albany AUS</t>
  </si>
  <si>
    <t xml:space="preserve">Shaw </t>
  </si>
  <si>
    <t>Clive</t>
  </si>
  <si>
    <t>Derek</t>
  </si>
  <si>
    <t xml:space="preserve">Turnbull </t>
  </si>
  <si>
    <t>Luigi</t>
  </si>
  <si>
    <t xml:space="preserve">Passerini </t>
  </si>
  <si>
    <t>Mirandola ITA</t>
  </si>
  <si>
    <t>Gene</t>
  </si>
  <si>
    <t xml:space="preserve">Dykes </t>
  </si>
  <si>
    <t>Jacksonville Marathon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</si>
  <si>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</si>
  <si>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</si>
  <si>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</si>
  <si>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</si>
  <si>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</si>
  <si>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</si>
  <si>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</si>
  <si>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</si>
  <si>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</si>
  <si>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</si>
  <si>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</si>
  <si>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Huntington WV USA</t>
  </si>
  <si>
    <t>Gadless</t>
  </si>
  <si>
    <t>NYC Marathon</t>
  </si>
  <si>
    <t>Fauja</t>
  </si>
  <si>
    <t>Singh</t>
  </si>
  <si>
    <t>India</t>
  </si>
  <si>
    <t>2025 Barnhard Single-Age Bests</t>
  </si>
  <si>
    <t>Male 25 km</t>
  </si>
  <si>
    <t>Male 30 km</t>
  </si>
  <si>
    <t>Male 50 km Road</t>
  </si>
  <si>
    <t>Male 100 km Road</t>
  </si>
  <si>
    <t>Male 200 km Road</t>
  </si>
  <si>
    <t>Male 5 km Road</t>
  </si>
  <si>
    <t>3:55</t>
  </si>
  <si>
    <t>Emmanuel</t>
  </si>
  <si>
    <t>Wanyony</t>
  </si>
  <si>
    <t>adizero Road to Record</t>
  </si>
  <si>
    <t>3:52</t>
  </si>
  <si>
    <t>Elliot</t>
  </si>
  <si>
    <t>Giles</t>
  </si>
  <si>
    <t>GB</t>
  </si>
  <si>
    <t>New Balance KÖ MEILE</t>
  </si>
  <si>
    <t>Düsseldorf, Ger</t>
  </si>
  <si>
    <t>4:31</t>
  </si>
  <si>
    <t>Philippe</t>
  </si>
  <si>
    <t>Rolly</t>
  </si>
  <si>
    <t>USATF Masters 1 Mile Championships</t>
  </si>
  <si>
    <t>Pittsburgh, PA</t>
  </si>
  <si>
    <t>4:28</t>
  </si>
  <si>
    <t>Joey</t>
  </si>
  <si>
    <t>Keilor</t>
  </si>
  <si>
    <t>Medtronic TC Mile</t>
  </si>
  <si>
    <t>Minneapolis, MN</t>
  </si>
  <si>
    <t>Bryan</t>
  </si>
  <si>
    <t>Lindsay</t>
  </si>
  <si>
    <t>Indianapolis, IN</t>
  </si>
  <si>
    <t>4:22</t>
  </si>
  <si>
    <t>Neville</t>
  </si>
  <si>
    <t>Davey</t>
  </si>
  <si>
    <t>Mile of Truth</t>
  </si>
  <si>
    <t>Danville, CA</t>
  </si>
  <si>
    <t>Nicholas</t>
  </si>
  <si>
    <t>Berra</t>
  </si>
  <si>
    <t>4:24</t>
  </si>
  <si>
    <t>USATF Master's 1 Mile Championships</t>
  </si>
  <si>
    <t>Flint, MI</t>
  </si>
  <si>
    <t>Madson</t>
  </si>
  <si>
    <t>4:42</t>
  </si>
  <si>
    <t>Novak</t>
  </si>
  <si>
    <t>4:30</t>
  </si>
  <si>
    <t>Jerome</t>
  </si>
  <si>
    <t>Vermeulen</t>
  </si>
  <si>
    <t>4:38</t>
  </si>
  <si>
    <t>Mbarak</t>
  </si>
  <si>
    <t>Hussein</t>
  </si>
  <si>
    <t>4:50</t>
  </si>
  <si>
    <t>4:56</t>
  </si>
  <si>
    <t>5:01</t>
  </si>
  <si>
    <t>5:05</t>
  </si>
  <si>
    <t>5:13</t>
  </si>
  <si>
    <t>5:18</t>
  </si>
  <si>
    <t>5:28</t>
  </si>
  <si>
    <t>6:01</t>
  </si>
  <si>
    <t>5:33</t>
  </si>
  <si>
    <t>6:05</t>
  </si>
  <si>
    <t>5:55</t>
  </si>
  <si>
    <t>5:56</t>
  </si>
  <si>
    <t>6:24</t>
  </si>
  <si>
    <t>6:20</t>
  </si>
  <si>
    <t>7:44</t>
  </si>
  <si>
    <t>8:43</t>
  </si>
  <si>
    <t>10:13</t>
  </si>
  <si>
    <t>10:11</t>
  </si>
  <si>
    <t>12:50</t>
  </si>
  <si>
    <t>13:30</t>
  </si>
  <si>
    <t>Madsen</t>
  </si>
  <si>
    <t>USATF Masters Mile Championships</t>
  </si>
  <si>
    <t>Glenn</t>
  </si>
  <si>
    <t>Edwards</t>
  </si>
  <si>
    <t>Liberty Mile</t>
  </si>
  <si>
    <t>Jaime</t>
  </si>
  <si>
    <t>Heilpern</t>
  </si>
  <si>
    <t>Fleet Feet Liberty Mile</t>
  </si>
  <si>
    <t>Christian</t>
  </si>
  <si>
    <t xml:space="preserve">Cushing-Murray </t>
  </si>
  <si>
    <t>Dever</t>
  </si>
  <si>
    <t>USATF Masters 1 Mile Road Championships</t>
  </si>
  <si>
    <t>Nat</t>
  </si>
  <si>
    <t>Larson</t>
  </si>
  <si>
    <t>David</t>
  </si>
  <si>
    <t>Noyes</t>
  </si>
  <si>
    <t>Big Bang Mile</t>
  </si>
  <si>
    <t>Holmdel, NJ</t>
  </si>
  <si>
    <t>Westenberg</t>
  </si>
  <si>
    <t>King</t>
  </si>
  <si>
    <t>Lincoln Running Company Mile</t>
  </si>
  <si>
    <t>Lincoln, NE</t>
  </si>
  <si>
    <t xml:space="preserve">Doug </t>
  </si>
  <si>
    <t>Steedman</t>
  </si>
  <si>
    <t>Giambalvo</t>
  </si>
  <si>
    <t>Qualls</t>
  </si>
  <si>
    <t>Goodhue</t>
  </si>
  <si>
    <t>Gary</t>
  </si>
  <si>
    <t>Patton</t>
  </si>
  <si>
    <t>Sherwood</t>
  </si>
  <si>
    <t>Sagedahl</t>
  </si>
  <si>
    <t>Askew</t>
  </si>
  <si>
    <t>Christopher</t>
  </si>
  <si>
    <t>Rush</t>
  </si>
  <si>
    <t>Joe</t>
  </si>
  <si>
    <t>Desenberg</t>
  </si>
  <si>
    <t>Donald</t>
  </si>
  <si>
    <t>Hildebrandt</t>
  </si>
  <si>
    <t>Lou</t>
  </si>
  <si>
    <t>Lodovico</t>
  </si>
  <si>
    <t>Finestone</t>
  </si>
  <si>
    <t>Richard</t>
  </si>
  <si>
    <t>Soller</t>
  </si>
  <si>
    <t>Fremont</t>
  </si>
  <si>
    <t>Grand Blue Mile</t>
  </si>
  <si>
    <t>Des Moine, IA</t>
  </si>
  <si>
    <t xml:space="preserve">   </t>
  </si>
  <si>
    <t xml:space="preserve">       </t>
  </si>
  <si>
    <t>0:03:52</t>
  </si>
  <si>
    <t>Performance</t>
  </si>
  <si>
    <t>Male 8 km</t>
  </si>
  <si>
    <t>48:35</t>
  </si>
  <si>
    <t>41:04</t>
  </si>
  <si>
    <t>34:09</t>
  </si>
  <si>
    <t>33:38</t>
  </si>
  <si>
    <t>31:29</t>
  </si>
  <si>
    <t>30:30</t>
  </si>
  <si>
    <t>30:15</t>
  </si>
  <si>
    <t>28:58</t>
  </si>
  <si>
    <t>22:59</t>
  </si>
  <si>
    <t>22:06</t>
  </si>
  <si>
    <t>22:25</t>
  </si>
  <si>
    <t>22:08</t>
  </si>
  <si>
    <t>22:04</t>
  </si>
  <si>
    <t>22:16</t>
  </si>
  <si>
    <t>22:12</t>
  </si>
  <si>
    <t>22:02</t>
  </si>
  <si>
    <t>22:18</t>
  </si>
  <si>
    <t>22:03</t>
  </si>
  <si>
    <t>22:15</t>
  </si>
  <si>
    <t>22:14</t>
  </si>
  <si>
    <t>22:22</t>
  </si>
  <si>
    <t>22:32</t>
  </si>
  <si>
    <t>22:24</t>
  </si>
  <si>
    <t>22:37</t>
  </si>
  <si>
    <t>22:23</t>
  </si>
  <si>
    <t>23:06</t>
  </si>
  <si>
    <t>22:56</t>
  </si>
  <si>
    <t>22:49</t>
  </si>
  <si>
    <t>23:13</t>
  </si>
  <si>
    <t>22:39</t>
  </si>
  <si>
    <t>23:42</t>
  </si>
  <si>
    <t>23:46</t>
  </si>
  <si>
    <t>23:43</t>
  </si>
  <si>
    <t>24:15</t>
  </si>
  <si>
    <t>24:41</t>
  </si>
  <si>
    <t>24:14</t>
  </si>
  <si>
    <t>23:59</t>
  </si>
  <si>
    <t>24:44</t>
  </si>
  <si>
    <t>25:18</t>
  </si>
  <si>
    <t>26:11</t>
  </si>
  <si>
    <t>26:40</t>
  </si>
  <si>
    <t>26:42</t>
  </si>
  <si>
    <t>27:24</t>
  </si>
  <si>
    <t>26:31</t>
  </si>
  <si>
    <t>27:00</t>
  </si>
  <si>
    <t>27:05</t>
  </si>
  <si>
    <t>27:59</t>
  </si>
  <si>
    <t>28:36</t>
  </si>
  <si>
    <t>28:57</t>
  </si>
  <si>
    <t>29:45</t>
  </si>
  <si>
    <t>29:49</t>
  </si>
  <si>
    <t>30:34</t>
  </si>
  <si>
    <t>30:25</t>
  </si>
  <si>
    <t>31:58</t>
  </si>
  <si>
    <t>32:56</t>
  </si>
  <si>
    <t>32:00</t>
  </si>
  <si>
    <t>31:52</t>
  </si>
  <si>
    <t>33:08</t>
  </si>
  <si>
    <t>33:27</t>
  </si>
  <si>
    <t>34:21</t>
  </si>
  <si>
    <t>37:40</t>
  </si>
  <si>
    <t>35:41</t>
  </si>
  <si>
    <t>36:25</t>
  </si>
  <si>
    <t>36:43</t>
  </si>
  <si>
    <t>42:08</t>
  </si>
  <si>
    <t>37:56</t>
  </si>
  <si>
    <t>41:14</t>
  </si>
  <si>
    <t>47:40</t>
  </si>
  <si>
    <t>1:03:36</t>
  </si>
  <si>
    <t>59:36</t>
  </si>
  <si>
    <t>56:10</t>
  </si>
  <si>
    <t>1:20:56</t>
  </si>
  <si>
    <t>1:20:44</t>
  </si>
  <si>
    <t>1:24:49</t>
  </si>
  <si>
    <t>2:00:42</t>
  </si>
  <si>
    <t>Judah</t>
  </si>
  <si>
    <t xml:space="preserve">Hall </t>
  </si>
  <si>
    <t>Carrboro NC USA</t>
  </si>
  <si>
    <t>Montgomery AL USA</t>
  </si>
  <si>
    <t>Zachary</t>
  </si>
  <si>
    <t xml:space="preserve">Blum </t>
  </si>
  <si>
    <t>Reese</t>
  </si>
  <si>
    <t xml:space="preserve">Vannerson </t>
  </si>
  <si>
    <t>Fairfax VA USA</t>
  </si>
  <si>
    <t>Dan</t>
  </si>
  <si>
    <t xml:space="preserve">Hennigar </t>
  </si>
  <si>
    <t>Newburyport MA USA</t>
  </si>
  <si>
    <t>Korschenbroich GER</t>
  </si>
  <si>
    <t>Shadrack</t>
  </si>
  <si>
    <t xml:space="preserve">Kosgei </t>
  </si>
  <si>
    <t>Chamer Mnangat</t>
  </si>
  <si>
    <t>Ismael</t>
  </si>
  <si>
    <t xml:space="preserve">Kirui </t>
  </si>
  <si>
    <t>Enock</t>
  </si>
  <si>
    <t>Mitei Kipchirchir</t>
  </si>
  <si>
    <t>Simon</t>
  </si>
  <si>
    <t>Ndirangu Githuka</t>
  </si>
  <si>
    <t>Alberto</t>
  </si>
  <si>
    <t xml:space="preserve">Salazar </t>
  </si>
  <si>
    <t>Los Altos CA USA</t>
  </si>
  <si>
    <t>Salel Lemashon</t>
  </si>
  <si>
    <t xml:space="preserve">Kipketer </t>
  </si>
  <si>
    <t>Dallas TX USA</t>
  </si>
  <si>
    <t xml:space="preserve">Sambu </t>
  </si>
  <si>
    <t>WB</t>
  </si>
  <si>
    <t>Chebii Kosgei</t>
  </si>
  <si>
    <t>Githuka Mwangi</t>
  </si>
  <si>
    <t xml:space="preserve">Sawe </t>
  </si>
  <si>
    <t>Nick</t>
  </si>
  <si>
    <t xml:space="preserve">Rose </t>
  </si>
  <si>
    <t xml:space="preserve">Whitehead </t>
  </si>
  <si>
    <t xml:space="preserve">Doherty </t>
  </si>
  <si>
    <t>Dathan</t>
  </si>
  <si>
    <t xml:space="preserve">Ritzenhein </t>
  </si>
  <si>
    <t>Fernando</t>
  </si>
  <si>
    <t xml:space="preserve">Mamede </t>
  </si>
  <si>
    <t>POR</t>
  </si>
  <si>
    <t>York ENG</t>
  </si>
  <si>
    <t>Gianni</t>
  </si>
  <si>
    <t xml:space="preserve">Truschi </t>
  </si>
  <si>
    <t>Cento ITA</t>
  </si>
  <si>
    <t>Trier GER</t>
  </si>
  <si>
    <t>Mondragon Avila</t>
  </si>
  <si>
    <t>San Juan PUR</t>
  </si>
  <si>
    <t xml:space="preserve">Nzau </t>
  </si>
  <si>
    <t>Abdihakim</t>
  </si>
  <si>
    <t xml:space="preserve">Abdirahman </t>
  </si>
  <si>
    <t>Giuseppe</t>
  </si>
  <si>
    <t xml:space="preserve">Pambianchi </t>
  </si>
  <si>
    <t>Andrey</t>
  </si>
  <si>
    <t xml:space="preserve">Kuznetzov </t>
  </si>
  <si>
    <t xml:space="preserve">Waigwa </t>
  </si>
  <si>
    <t>Maggie Valley NC USA</t>
  </si>
  <si>
    <t xml:space="preserve">Hussein </t>
  </si>
  <si>
    <t>Williamsburg VA USA</t>
  </si>
  <si>
    <t xml:space="preserve">Simonaitis </t>
  </si>
  <si>
    <t>Rod</t>
  </si>
  <si>
    <t xml:space="preserve">Dixon </t>
  </si>
  <si>
    <t>Wimbledon Village ENG</t>
  </si>
  <si>
    <t>Glynneath WAL</t>
  </si>
  <si>
    <t>Ruislip ENG</t>
  </si>
  <si>
    <t>Allen Park MI USA</t>
  </si>
  <si>
    <t xml:space="preserve">Pilcher </t>
  </si>
  <si>
    <t>Marin Memorial Day 10K (8K split)</t>
  </si>
  <si>
    <t>Kentfield, CA</t>
  </si>
  <si>
    <t>Andy Carr</t>
  </si>
  <si>
    <t>Jiri</t>
  </si>
  <si>
    <t xml:space="preserve">Civrny </t>
  </si>
  <si>
    <t>CZE</t>
  </si>
  <si>
    <t>Seebach FRA</t>
  </si>
  <si>
    <t>Burlington ON CAN</t>
  </si>
  <si>
    <t>Davies</t>
  </si>
  <si>
    <t>Viking Classic 8K</t>
  </si>
  <si>
    <t>RRIC &amp; Andy Carr</t>
  </si>
  <si>
    <t>M70-74 AR</t>
  </si>
  <si>
    <t xml:space="preserve">Oram </t>
  </si>
  <si>
    <t>Fifty Plus 8K</t>
  </si>
  <si>
    <t>Stanford, CA</t>
  </si>
  <si>
    <t>Cedar Rapids IA USA</t>
  </si>
  <si>
    <t>Shamrock Shuffle</t>
  </si>
  <si>
    <t>Pacificare Bastille Day</t>
  </si>
  <si>
    <t>National TAC Masters</t>
  </si>
  <si>
    <t>Liverpool, NY</t>
  </si>
  <si>
    <t>Maurice</t>
  </si>
  <si>
    <t xml:space="preserve">Tarrant </t>
  </si>
  <si>
    <t>ICI/USATF TAC National</t>
  </si>
  <si>
    <t>Naples, FL</t>
  </si>
  <si>
    <t>Overton</t>
  </si>
  <si>
    <t>Learn Not To Burn</t>
  </si>
  <si>
    <t>Phoenix, AZ</t>
  </si>
  <si>
    <t>Shamrock Sportsfest</t>
  </si>
  <si>
    <t>Lodovoco</t>
  </si>
  <si>
    <t>Butler Road Race</t>
  </si>
  <si>
    <t>Butler, PA</t>
  </si>
  <si>
    <t>Moorestown Rotary 8K</t>
  </si>
  <si>
    <t>changed to net time</t>
  </si>
  <si>
    <t>Williamsburg, VA</t>
  </si>
  <si>
    <t>Fifty Plus</t>
  </si>
  <si>
    <t>Palo Alto, CA</t>
  </si>
  <si>
    <t>M90-94 AR</t>
  </si>
  <si>
    <t>VA09048RT</t>
  </si>
  <si>
    <t xml:space="preserve">Weintraub </t>
  </si>
  <si>
    <t>5 miles</t>
  </si>
  <si>
    <t>Rono</t>
  </si>
  <si>
    <t>Kipkurgat</t>
  </si>
  <si>
    <t>Barnhard Single-Age Bests</t>
  </si>
  <si>
    <t>Approved 2025-01-10 by Masters Long Distance Running (MLDR) of USA Track&amp;Field (USATF)</t>
  </si>
  <si>
    <t>Male pace min/km</t>
  </si>
  <si>
    <t>Male Road Age Standards in H:MM:SS 2025</t>
  </si>
  <si>
    <t>Male Road Running Age Standard factors 2025</t>
  </si>
  <si>
    <t>Male Road Age Standards in Seconds 2025</t>
  </si>
  <si>
    <t>Performance Factors</t>
  </si>
  <si>
    <t>Interpolation</t>
  </si>
  <si>
    <t>u</t>
  </si>
  <si>
    <t>5MI</t>
  </si>
  <si>
    <t>7M</t>
  </si>
  <si>
    <t>Distance from 10k TO 20k</t>
  </si>
  <si>
    <t>Distance from 10K to 10 Mile</t>
  </si>
  <si>
    <t>Distance from 10K to 12K</t>
  </si>
  <si>
    <t>7 Miles</t>
  </si>
  <si>
    <t>Distance from 10K to 7 MI</t>
  </si>
  <si>
    <t>Male 7 Mile</t>
  </si>
  <si>
    <t>2024 Age Factor</t>
  </si>
  <si>
    <t>2024 Standard</t>
  </si>
  <si>
    <t>7 Mile</t>
  </si>
  <si>
    <t>Distance from 10K to 15K</t>
  </si>
  <si>
    <t>1K</t>
  </si>
  <si>
    <t>3K</t>
  </si>
  <si>
    <t>Male 5 Mile</t>
  </si>
  <si>
    <t>Male 1 km</t>
  </si>
  <si>
    <t>1 km</t>
  </si>
  <si>
    <t>3 km</t>
  </si>
  <si>
    <t>Male 3 km</t>
  </si>
  <si>
    <t>Distance from Mile to 3K</t>
  </si>
  <si>
    <t>Distance from 5K to 6K</t>
  </si>
  <si>
    <t>1 km and 3 km add by interpolation 2025-04-12 by Alan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</si>
</sst>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  <numFmt numFmtId="173" formatCode="mm/dd/yyyy"/>
    <numFmt numFmtId="174" formatCode="[hh]:mm:ss"/>
  </numFmts>
  <fonts count="40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12529"/>
      <name val="-apple-system"/>
    </font>
    <font>
      <sz val="12"/>
      <color theme="1"/>
      <name val="Calibri"/>
      <family val="2"/>
      <scheme val="minor"/>
    </font>
    <font>
      <sz val="12"/>
      <color rgb="FF262626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b/>
      <sz val="12"/>
      <name val="Times New Roman"/>
      <family val="1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</borders>
  <cellStyleXfs count="8">
    <xf numFmtId="0" fontId="0" fillId="0" borderId="0"/>
    <xf numFmtId="0" fontId="22" fillId="0" borderId="0" applyNumberFormat="0" applyFill="0" applyBorder="0" applyAlignment="0" applyProtection="0"/>
    <xf numFmtId="0" fontId="3" fillId="0" borderId="0"/>
    <xf numFmtId="0" fontId="7" fillId="0" borderId="0"/>
    <xf numFmtId="0" fontId="2" fillId="0" borderId="0"/>
    <xf numFmtId="0" fontId="1" fillId="0" borderId="0"/>
    <xf numFmtId="0" fontId="37" fillId="0" borderId="0" applyNumberFormat="0" applyFill="0" applyBorder="0" applyAlignment="0" applyProtection="0"/>
    <xf numFmtId="0" fontId="38" fillId="0" borderId="0"/>
  </cellStyleXfs>
  <cellXfs count="52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166" fontId="6" fillId="0" borderId="0" xfId="0" applyNumberFormat="1" applyFont="1"/>
    <xf numFmtId="165" fontId="6" fillId="0" borderId="0" xfId="0" applyNumberFormat="1" applyFont="1"/>
    <xf numFmtId="167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2" fontId="6" fillId="0" borderId="0" xfId="0" applyNumberFormat="1" applyFont="1" applyAlignment="1">
      <alignment horizontal="center"/>
    </xf>
    <xf numFmtId="168" fontId="4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8" fillId="0" borderId="0" xfId="0" applyNumberFormat="1" applyFont="1" applyAlignment="1">
      <alignment horizontal="right"/>
    </xf>
    <xf numFmtId="169" fontId="4" fillId="0" borderId="0" xfId="0" applyNumberFormat="1" applyFont="1"/>
    <xf numFmtId="168" fontId="8" fillId="0" borderId="0" xfId="0" applyNumberFormat="1" applyFont="1" applyAlignment="1">
      <alignment horizontal="center" vertical="top" wrapText="1"/>
    </xf>
    <xf numFmtId="168" fontId="8" fillId="0" borderId="0" xfId="0" applyNumberFormat="1" applyFont="1" applyAlignment="1">
      <alignment horizontal="right" vertical="top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0" fontId="9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top" wrapText="1"/>
    </xf>
    <xf numFmtId="166" fontId="10" fillId="0" borderId="0" xfId="0" applyNumberFormat="1" applyFont="1"/>
    <xf numFmtId="167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21" fontId="4" fillId="0" borderId="0" xfId="0" applyNumberFormat="1" applyFont="1"/>
    <xf numFmtId="0" fontId="6" fillId="3" borderId="0" xfId="0" applyFont="1" applyFill="1"/>
    <xf numFmtId="167" fontId="7" fillId="3" borderId="0" xfId="0" applyNumberFormat="1" applyFont="1" applyFill="1"/>
    <xf numFmtId="167" fontId="7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/>
    <xf numFmtId="164" fontId="7" fillId="3" borderId="3" xfId="0" applyNumberFormat="1" applyFont="1" applyFill="1" applyBorder="1" applyAlignment="1">
      <alignment horizontal="center"/>
    </xf>
    <xf numFmtId="0" fontId="7" fillId="0" borderId="5" xfId="0" applyFont="1" applyBorder="1"/>
    <xf numFmtId="1" fontId="7" fillId="0" borderId="6" xfId="0" applyNumberFormat="1" applyFont="1" applyBorder="1" applyAlignment="1">
      <alignment horizontal="center"/>
    </xf>
    <xf numFmtId="21" fontId="7" fillId="0" borderId="6" xfId="0" applyNumberFormat="1" applyFont="1" applyBorder="1" applyAlignment="1">
      <alignment horizontal="center"/>
    </xf>
    <xf numFmtId="167" fontId="7" fillId="0" borderId="6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" fontId="7" fillId="2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4" fillId="0" borderId="5" xfId="0" applyFont="1" applyBorder="1"/>
    <xf numFmtId="1" fontId="6" fillId="0" borderId="6" xfId="0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7" fillId="0" borderId="6" xfId="0" applyFont="1" applyBorder="1"/>
    <xf numFmtId="0" fontId="4" fillId="0" borderId="7" xfId="0" applyFont="1" applyBorder="1"/>
    <xf numFmtId="168" fontId="7" fillId="2" borderId="3" xfId="0" applyNumberFormat="1" applyFont="1" applyFill="1" applyBorder="1" applyAlignment="1">
      <alignment horizontal="center"/>
    </xf>
    <xf numFmtId="168" fontId="7" fillId="0" borderId="5" xfId="0" applyNumberFormat="1" applyFon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168" fontId="7" fillId="2" borderId="5" xfId="0" applyNumberFormat="1" applyFont="1" applyFill="1" applyBorder="1" applyAlignment="1">
      <alignment horizontal="center"/>
    </xf>
    <xf numFmtId="168" fontId="7" fillId="2" borderId="6" xfId="0" applyNumberFormat="1" applyFont="1" applyFill="1" applyBorder="1" applyAlignment="1">
      <alignment horizontal="center"/>
    </xf>
    <xf numFmtId="164" fontId="4" fillId="0" borderId="8" xfId="0" applyNumberFormat="1" applyFont="1" applyBorder="1"/>
    <xf numFmtId="167" fontId="4" fillId="0" borderId="8" xfId="0" applyNumberFormat="1" applyFont="1" applyBorder="1"/>
    <xf numFmtId="2" fontId="4" fillId="0" borderId="8" xfId="0" applyNumberFormat="1" applyFont="1" applyBorder="1"/>
    <xf numFmtId="1" fontId="4" fillId="0" borderId="8" xfId="0" applyNumberFormat="1" applyFont="1" applyBorder="1"/>
    <xf numFmtId="167" fontId="10" fillId="0" borderId="0" xfId="0" applyNumberFormat="1" applyFont="1"/>
    <xf numFmtId="166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top" wrapText="1"/>
    </xf>
    <xf numFmtId="0" fontId="13" fillId="0" borderId="0" xfId="0" applyFont="1"/>
    <xf numFmtId="170" fontId="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0" borderId="0" xfId="0" applyFont="1"/>
    <xf numFmtId="0" fontId="16" fillId="2" borderId="2" xfId="0" applyFont="1" applyFill="1" applyBorder="1" applyAlignment="1">
      <alignment horizontal="center"/>
    </xf>
    <xf numFmtId="168" fontId="16" fillId="2" borderId="3" xfId="0" applyNumberFormat="1" applyFont="1" applyFill="1" applyBorder="1" applyAlignment="1">
      <alignment horizontal="center"/>
    </xf>
    <xf numFmtId="168" fontId="16" fillId="2" borderId="11" xfId="0" applyNumberFormat="1" applyFont="1" applyFill="1" applyBorder="1" applyAlignment="1">
      <alignment horizontal="center"/>
    </xf>
    <xf numFmtId="0" fontId="16" fillId="0" borderId="5" xfId="0" applyFont="1" applyBorder="1"/>
    <xf numFmtId="168" fontId="16" fillId="0" borderId="5" xfId="0" applyNumberFormat="1" applyFont="1" applyBorder="1" applyAlignment="1">
      <alignment horizontal="center"/>
    </xf>
    <xf numFmtId="168" fontId="16" fillId="0" borderId="6" xfId="0" applyNumberFormat="1" applyFont="1" applyBorder="1" applyAlignment="1">
      <alignment horizontal="center"/>
    </xf>
    <xf numFmtId="168" fontId="16" fillId="0" borderId="12" xfId="0" applyNumberFormat="1" applyFont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68" fontId="16" fillId="2" borderId="5" xfId="0" applyNumberFormat="1" applyFont="1" applyFill="1" applyBorder="1" applyAlignment="1">
      <alignment horizontal="center"/>
    </xf>
    <xf numFmtId="168" fontId="16" fillId="2" borderId="6" xfId="0" applyNumberFormat="1" applyFont="1" applyFill="1" applyBorder="1" applyAlignment="1">
      <alignment horizontal="center"/>
    </xf>
    <xf numFmtId="168" fontId="16" fillId="2" borderId="12" xfId="0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168" fontId="16" fillId="2" borderId="9" xfId="0" applyNumberFormat="1" applyFont="1" applyFill="1" applyBorder="1" applyAlignment="1">
      <alignment horizontal="center"/>
    </xf>
    <xf numFmtId="168" fontId="16" fillId="2" borderId="10" xfId="0" applyNumberFormat="1" applyFont="1" applyFill="1" applyBorder="1" applyAlignment="1">
      <alignment horizontal="center"/>
    </xf>
    <xf numFmtId="168" fontId="16" fillId="2" borderId="13" xfId="0" applyNumberFormat="1" applyFont="1" applyFill="1" applyBorder="1" applyAlignment="1">
      <alignment horizontal="center"/>
    </xf>
    <xf numFmtId="0" fontId="14" fillId="0" borderId="0" xfId="0" applyFont="1"/>
    <xf numFmtId="0" fontId="7" fillId="3" borderId="11" xfId="0" applyFont="1" applyFill="1" applyBorder="1" applyAlignment="1">
      <alignment horizontal="center"/>
    </xf>
    <xf numFmtId="168" fontId="7" fillId="2" borderId="11" xfId="0" applyNumberFormat="1" applyFont="1" applyFill="1" applyBorder="1" applyAlignment="1">
      <alignment horizontal="center"/>
    </xf>
    <xf numFmtId="168" fontId="7" fillId="0" borderId="12" xfId="0" applyNumberFormat="1" applyFont="1" applyBorder="1" applyAlignment="1">
      <alignment horizontal="center"/>
    </xf>
    <xf numFmtId="168" fontId="7" fillId="2" borderId="12" xfId="0" applyNumberFormat="1" applyFont="1" applyFill="1" applyBorder="1" applyAlignment="1">
      <alignment horizontal="center"/>
    </xf>
    <xf numFmtId="0" fontId="7" fillId="0" borderId="9" xfId="0" applyFont="1" applyBorder="1"/>
    <xf numFmtId="168" fontId="7" fillId="0" borderId="9" xfId="0" applyNumberFormat="1" applyFont="1" applyBorder="1" applyAlignment="1">
      <alignment horizontal="center"/>
    </xf>
    <xf numFmtId="168" fontId="7" fillId="0" borderId="10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8" fontId="7" fillId="2" borderId="9" xfId="0" applyNumberFormat="1" applyFont="1" applyFill="1" applyBorder="1" applyAlignment="1">
      <alignment horizontal="center"/>
    </xf>
    <xf numFmtId="168" fontId="7" fillId="2" borderId="10" xfId="0" applyNumberFormat="1" applyFont="1" applyFill="1" applyBorder="1" applyAlignment="1">
      <alignment horizontal="center"/>
    </xf>
    <xf numFmtId="168" fontId="7" fillId="2" borderId="13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168" fontId="13" fillId="0" borderId="0" xfId="0" applyNumberFormat="1" applyFont="1"/>
    <xf numFmtId="0" fontId="17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top" wrapText="1"/>
    </xf>
    <xf numFmtId="0" fontId="19" fillId="0" borderId="0" xfId="0" applyFont="1"/>
    <xf numFmtId="166" fontId="18" fillId="0" borderId="0" xfId="0" applyNumberFormat="1" applyFont="1"/>
    <xf numFmtId="167" fontId="18" fillId="0" borderId="0" xfId="0" applyNumberFormat="1" applyFont="1" applyAlignment="1">
      <alignment horizontal="right"/>
    </xf>
    <xf numFmtId="164" fontId="18" fillId="0" borderId="0" xfId="0" applyNumberFormat="1" applyFont="1"/>
    <xf numFmtId="0" fontId="18" fillId="0" borderId="0" xfId="0" applyFont="1" applyAlignment="1">
      <alignment vertical="top" wrapText="1"/>
    </xf>
    <xf numFmtId="0" fontId="19" fillId="3" borderId="0" xfId="0" applyFont="1" applyFill="1"/>
    <xf numFmtId="169" fontId="19" fillId="0" borderId="0" xfId="0" applyNumberFormat="1" applyFont="1"/>
    <xf numFmtId="164" fontId="19" fillId="0" borderId="0" xfId="0" applyNumberFormat="1" applyFont="1"/>
    <xf numFmtId="167" fontId="20" fillId="3" borderId="0" xfId="0" applyNumberFormat="1" applyFont="1" applyFill="1"/>
    <xf numFmtId="168" fontId="19" fillId="0" borderId="0" xfId="0" applyNumberFormat="1" applyFont="1"/>
    <xf numFmtId="0" fontId="20" fillId="0" borderId="0" xfId="0" applyFont="1"/>
    <xf numFmtId="46" fontId="7" fillId="2" borderId="2" xfId="0" applyNumberFormat="1" applyFont="1" applyFill="1" applyBorder="1" applyAlignment="1">
      <alignment horizontal="center"/>
    </xf>
    <xf numFmtId="46" fontId="7" fillId="2" borderId="3" xfId="0" applyNumberFormat="1" applyFont="1" applyFill="1" applyBorder="1" applyAlignment="1">
      <alignment horizontal="center"/>
    </xf>
    <xf numFmtId="46" fontId="7" fillId="0" borderId="6" xfId="0" applyNumberFormat="1" applyFont="1" applyBorder="1" applyAlignment="1">
      <alignment horizontal="center"/>
    </xf>
    <xf numFmtId="46" fontId="7" fillId="2" borderId="6" xfId="0" applyNumberFormat="1" applyFont="1" applyFill="1" applyBorder="1" applyAlignment="1">
      <alignment horizontal="center"/>
    </xf>
    <xf numFmtId="168" fontId="6" fillId="0" borderId="0" xfId="0" applyNumberFormat="1" applyFont="1"/>
    <xf numFmtId="0" fontId="4" fillId="0" borderId="0" xfId="0" applyFont="1" applyAlignment="1">
      <alignment horizontal="center"/>
    </xf>
    <xf numFmtId="168" fontId="4" fillId="5" borderId="15" xfId="0" applyNumberFormat="1" applyFont="1" applyFill="1" applyBorder="1"/>
    <xf numFmtId="0" fontId="10" fillId="6" borderId="14" xfId="0" applyFont="1" applyFill="1" applyBorder="1" applyAlignment="1">
      <alignment horizontal="center" wrapText="1"/>
    </xf>
    <xf numFmtId="0" fontId="4" fillId="6" borderId="14" xfId="0" applyFont="1" applyFill="1" applyBorder="1"/>
    <xf numFmtId="168" fontId="4" fillId="6" borderId="14" xfId="0" applyNumberFormat="1" applyFont="1" applyFill="1" applyBorder="1"/>
    <xf numFmtId="49" fontId="25" fillId="0" borderId="0" xfId="0" applyNumberFormat="1" applyFont="1"/>
    <xf numFmtId="0" fontId="25" fillId="0" borderId="0" xfId="0" applyFont="1"/>
    <xf numFmtId="14" fontId="25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17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168" fontId="4" fillId="8" borderId="14" xfId="0" applyNumberFormat="1" applyFont="1" applyFill="1" applyBorder="1"/>
    <xf numFmtId="0" fontId="23" fillId="0" borderId="0" xfId="0" applyFont="1"/>
    <xf numFmtId="0" fontId="21" fillId="0" borderId="0" xfId="0" applyFont="1" applyAlignment="1">
      <alignment wrapText="1"/>
    </xf>
    <xf numFmtId="172" fontId="21" fillId="0" borderId="0" xfId="0" applyNumberFormat="1" applyFont="1" applyAlignment="1">
      <alignment horizontal="left"/>
    </xf>
    <xf numFmtId="172" fontId="4" fillId="0" borderId="0" xfId="0" applyNumberFormat="1" applyFont="1"/>
    <xf numFmtId="0" fontId="24" fillId="0" borderId="0" xfId="0" applyFont="1"/>
    <xf numFmtId="0" fontId="7" fillId="3" borderId="19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10" fontId="4" fillId="0" borderId="0" xfId="0" applyNumberFormat="1" applyFont="1"/>
    <xf numFmtId="46" fontId="7" fillId="2" borderId="1" xfId="0" applyNumberFormat="1" applyFont="1" applyFill="1" applyBorder="1" applyAlignment="1">
      <alignment horizontal="center"/>
    </xf>
    <xf numFmtId="46" fontId="7" fillId="0" borderId="17" xfId="0" applyNumberFormat="1" applyFont="1" applyBorder="1" applyAlignment="1">
      <alignment horizontal="center"/>
    </xf>
    <xf numFmtId="46" fontId="7" fillId="2" borderId="17" xfId="0" applyNumberFormat="1" applyFont="1" applyFill="1" applyBorder="1" applyAlignment="1">
      <alignment horizontal="center"/>
    </xf>
    <xf numFmtId="46" fontId="7" fillId="2" borderId="21" xfId="0" applyNumberFormat="1" applyFont="1" applyFill="1" applyBorder="1" applyAlignment="1">
      <alignment horizontal="center"/>
    </xf>
    <xf numFmtId="46" fontId="7" fillId="0" borderId="22" xfId="0" applyNumberFormat="1" applyFont="1" applyBorder="1" applyAlignment="1">
      <alignment horizontal="center"/>
    </xf>
    <xf numFmtId="46" fontId="7" fillId="2" borderId="22" xfId="0" applyNumberFormat="1" applyFont="1" applyFill="1" applyBorder="1" applyAlignment="1">
      <alignment horizontal="center"/>
    </xf>
    <xf numFmtId="46" fontId="7" fillId="2" borderId="23" xfId="0" applyNumberFormat="1" applyFont="1" applyFill="1" applyBorder="1" applyAlignment="1">
      <alignment horizontal="center"/>
    </xf>
    <xf numFmtId="0" fontId="10" fillId="0" borderId="1" xfId="0" applyFont="1" applyBorder="1"/>
    <xf numFmtId="0" fontId="22" fillId="0" borderId="0" xfId="1" applyNumberFormat="1" applyAlignment="1"/>
    <xf numFmtId="0" fontId="10" fillId="0" borderId="0" xfId="0" quotePrefix="1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17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25" fillId="7" borderId="0" xfId="0" applyNumberFormat="1" applyFont="1" applyFill="1"/>
    <xf numFmtId="0" fontId="25" fillId="7" borderId="0" xfId="0" applyFont="1" applyFill="1" applyAlignment="1">
      <alignment horizontal="left"/>
    </xf>
    <xf numFmtId="0" fontId="28" fillId="0" borderId="0" xfId="0" applyFont="1"/>
    <xf numFmtId="0" fontId="23" fillId="7" borderId="0" xfId="0" applyFont="1" applyFill="1"/>
    <xf numFmtId="49" fontId="25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49" fontId="25" fillId="7" borderId="0" xfId="0" applyNumberFormat="1" applyFont="1" applyFill="1" applyAlignment="1">
      <alignment horizontal="left"/>
    </xf>
    <xf numFmtId="0" fontId="28" fillId="7" borderId="0" xfId="0" applyFont="1" applyFill="1" applyAlignment="1">
      <alignment horizontal="left"/>
    </xf>
    <xf numFmtId="49" fontId="28" fillId="0" borderId="0" xfId="0" applyNumberFormat="1" applyFont="1"/>
    <xf numFmtId="171" fontId="28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left"/>
    </xf>
    <xf numFmtId="49" fontId="25" fillId="7" borderId="0" xfId="0" applyNumberFormat="1" applyFont="1" applyFill="1" applyAlignment="1">
      <alignment horizontal="right"/>
    </xf>
    <xf numFmtId="0" fontId="21" fillId="0" borderId="0" xfId="0" applyFont="1"/>
    <xf numFmtId="49" fontId="24" fillId="0" borderId="0" xfId="0" applyNumberFormat="1" applyFont="1" applyAlignment="1">
      <alignment wrapText="1"/>
    </xf>
    <xf numFmtId="14" fontId="25" fillId="7" borderId="0" xfId="0" applyNumberFormat="1" applyFont="1" applyFill="1" applyAlignment="1">
      <alignment horizontal="left"/>
    </xf>
    <xf numFmtId="0" fontId="28" fillId="7" borderId="0" xfId="0" applyFont="1" applyFill="1"/>
    <xf numFmtId="49" fontId="4" fillId="0" borderId="0" xfId="0" applyNumberFormat="1" applyFont="1"/>
    <xf numFmtId="49" fontId="24" fillId="0" borderId="0" xfId="0" applyNumberFormat="1" applyFont="1" applyAlignment="1">
      <alignment horizontal="left" wrapText="1"/>
    </xf>
    <xf numFmtId="0" fontId="24" fillId="0" borderId="0" xfId="0" applyFont="1" applyAlignment="1">
      <alignment horizontal="left" wrapText="1"/>
    </xf>
    <xf numFmtId="14" fontId="24" fillId="0" borderId="0" xfId="0" applyNumberFormat="1" applyFont="1" applyAlignment="1">
      <alignment wrapText="1"/>
    </xf>
    <xf numFmtId="14" fontId="24" fillId="0" borderId="0" xfId="0" applyNumberFormat="1" applyFont="1" applyAlignment="1">
      <alignment horizontal="left" wrapText="1"/>
    </xf>
    <xf numFmtId="49" fontId="28" fillId="7" borderId="0" xfId="0" applyNumberFormat="1" applyFont="1" applyFill="1"/>
    <xf numFmtId="171" fontId="28" fillId="7" borderId="0" xfId="0" applyNumberFormat="1" applyFont="1" applyFill="1" applyAlignment="1">
      <alignment horizontal="left"/>
    </xf>
    <xf numFmtId="21" fontId="4" fillId="0" borderId="0" xfId="0" applyNumberFormat="1" applyFont="1" applyAlignment="1">
      <alignment horizontal="right"/>
    </xf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0" fontId="4" fillId="0" borderId="25" xfId="0" applyFont="1" applyBorder="1"/>
    <xf numFmtId="0" fontId="24" fillId="0" borderId="0" xfId="0" applyFont="1" applyAlignment="1">
      <alignment wrapText="1"/>
    </xf>
    <xf numFmtId="0" fontId="4" fillId="0" borderId="25" xfId="0" applyFont="1" applyBorder="1" applyAlignment="1">
      <alignment horizontal="right"/>
    </xf>
    <xf numFmtId="166" fontId="13" fillId="0" borderId="0" xfId="0" applyNumberFormat="1" applyFont="1" applyProtection="1">
      <protection locked="0"/>
    </xf>
    <xf numFmtId="0" fontId="9" fillId="0" borderId="0" xfId="0" applyFont="1" applyAlignment="1" applyProtection="1">
      <alignment vertical="top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10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Protection="1">
      <protection locked="0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Protection="1">
      <protection locked="0"/>
    </xf>
    <xf numFmtId="168" fontId="13" fillId="0" borderId="0" xfId="0" applyNumberFormat="1" applyFont="1" applyProtection="1">
      <protection locked="0"/>
    </xf>
    <xf numFmtId="167" fontId="10" fillId="0" borderId="0" xfId="0" applyNumberFormat="1" applyFont="1" applyAlignment="1" applyProtection="1">
      <alignment horizontal="right"/>
      <protection locked="0"/>
    </xf>
    <xf numFmtId="164" fontId="10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169" fontId="4" fillId="0" borderId="0" xfId="0" applyNumberFormat="1" applyFont="1" applyProtection="1">
      <protection locked="0"/>
    </xf>
    <xf numFmtId="0" fontId="10" fillId="0" borderId="14" xfId="0" applyFont="1" applyBorder="1" applyAlignment="1" applyProtection="1">
      <alignment horizontal="center" wrapText="1"/>
      <protection locked="0"/>
    </xf>
    <xf numFmtId="14" fontId="24" fillId="0" borderId="14" xfId="0" applyNumberFormat="1" applyFont="1" applyBorder="1" applyAlignment="1" applyProtection="1">
      <alignment horizontal="left"/>
      <protection locked="0"/>
    </xf>
    <xf numFmtId="168" fontId="4" fillId="6" borderId="14" xfId="0" applyNumberFormat="1" applyFont="1" applyFill="1" applyBorder="1" applyProtection="1">
      <protection locked="0"/>
    </xf>
    <xf numFmtId="167" fontId="6" fillId="0" borderId="0" xfId="0" applyNumberFormat="1" applyFont="1" applyAlignment="1" applyProtection="1">
      <alignment horizontal="right"/>
      <protection locked="0"/>
    </xf>
    <xf numFmtId="164" fontId="4" fillId="0" borderId="0" xfId="0" applyNumberFormat="1" applyFont="1" applyProtection="1">
      <protection locked="0"/>
    </xf>
    <xf numFmtId="10" fontId="4" fillId="0" borderId="0" xfId="0" applyNumberFormat="1" applyFont="1" applyProtection="1">
      <protection locked="0"/>
    </xf>
    <xf numFmtId="167" fontId="4" fillId="0" borderId="0" xfId="0" applyNumberFormat="1" applyFont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14" fontId="28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4" fontId="4" fillId="7" borderId="0" xfId="0" applyNumberFormat="1" applyFont="1" applyFill="1" applyAlignment="1" applyProtection="1">
      <alignment horizontal="left"/>
      <protection locked="0"/>
    </xf>
    <xf numFmtId="0" fontId="0" fillId="7" borderId="0" xfId="0" applyFill="1" applyAlignment="1" applyProtection="1">
      <alignment horizontal="left"/>
      <protection locked="0"/>
    </xf>
    <xf numFmtId="49" fontId="25" fillId="0" borderId="0" xfId="0" applyNumberFormat="1" applyFont="1" applyProtection="1">
      <protection locked="0"/>
    </xf>
    <xf numFmtId="0" fontId="25" fillId="0" borderId="0" xfId="0" applyFont="1" applyProtection="1">
      <protection locked="0"/>
    </xf>
    <xf numFmtId="14" fontId="4" fillId="0" borderId="0" xfId="0" applyNumberFormat="1" applyFont="1" applyAlignment="1" applyProtection="1">
      <alignment horizontal="left"/>
      <protection locked="0"/>
    </xf>
    <xf numFmtId="171" fontId="25" fillId="0" borderId="0" xfId="0" applyNumberFormat="1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49" fontId="25" fillId="0" borderId="0" xfId="0" applyNumberFormat="1" applyFont="1" applyAlignment="1" applyProtection="1">
      <alignment horizontal="left"/>
      <protection locked="0"/>
    </xf>
    <xf numFmtId="14" fontId="25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70" fontId="10" fillId="0" borderId="0" xfId="0" applyNumberFormat="1" applyFont="1" applyAlignment="1" applyProtection="1">
      <alignment horizontal="righ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0" fontId="4" fillId="0" borderId="0" xfId="0" applyNumberFormat="1" applyFont="1" applyProtection="1">
      <protection locked="0"/>
    </xf>
    <xf numFmtId="49" fontId="25" fillId="7" borderId="0" xfId="0" applyNumberFormat="1" applyFont="1" applyFill="1" applyProtection="1">
      <protection locked="0"/>
    </xf>
    <xf numFmtId="0" fontId="25" fillId="7" borderId="0" xfId="0" applyFont="1" applyFill="1" applyProtection="1">
      <protection locked="0"/>
    </xf>
    <xf numFmtId="0" fontId="25" fillId="7" borderId="0" xfId="0" applyFont="1" applyFill="1" applyAlignment="1" applyProtection="1">
      <alignment horizontal="left"/>
      <protection locked="0"/>
    </xf>
    <xf numFmtId="0" fontId="29" fillId="0" borderId="0" xfId="0" applyFont="1" applyProtection="1">
      <protection locked="0"/>
    </xf>
    <xf numFmtId="49" fontId="25" fillId="0" borderId="0" xfId="0" applyNumberFormat="1" applyFont="1" applyAlignment="1" applyProtection="1">
      <alignment wrapText="1"/>
      <protection locked="0"/>
    </xf>
    <xf numFmtId="0" fontId="0" fillId="0" borderId="0" xfId="0" applyProtection="1">
      <protection locked="0"/>
    </xf>
    <xf numFmtId="168" fontId="10" fillId="0" borderId="0" xfId="0" applyNumberFormat="1" applyFont="1" applyProtection="1">
      <protection locked="0"/>
    </xf>
    <xf numFmtId="21" fontId="0" fillId="0" borderId="0" xfId="0" applyNumberFormat="1" applyProtection="1">
      <protection locked="0"/>
    </xf>
    <xf numFmtId="166" fontId="13" fillId="9" borderId="26" xfId="0" applyNumberFormat="1" applyFont="1" applyFill="1" applyBorder="1"/>
    <xf numFmtId="165" fontId="13" fillId="9" borderId="27" xfId="0" applyNumberFormat="1" applyFont="1" applyFill="1" applyBorder="1"/>
    <xf numFmtId="166" fontId="13" fillId="9" borderId="24" xfId="0" applyNumberFormat="1" applyFont="1" applyFill="1" applyBorder="1"/>
    <xf numFmtId="165" fontId="13" fillId="9" borderId="28" xfId="0" applyNumberFormat="1" applyFont="1" applyFill="1" applyBorder="1"/>
    <xf numFmtId="2" fontId="4" fillId="0" borderId="0" xfId="0" applyNumberFormat="1" applyFont="1" applyProtection="1">
      <protection locked="0"/>
    </xf>
    <xf numFmtId="166" fontId="13" fillId="9" borderId="14" xfId="0" applyNumberFormat="1" applyFont="1" applyFill="1" applyBorder="1"/>
    <xf numFmtId="165" fontId="13" fillId="9" borderId="14" xfId="0" applyNumberFormat="1" applyFont="1" applyFill="1" applyBorder="1"/>
    <xf numFmtId="166" fontId="13" fillId="9" borderId="14" xfId="0" applyNumberFormat="1" applyFont="1" applyFill="1" applyBorder="1" applyProtection="1">
      <protection locked="0"/>
    </xf>
    <xf numFmtId="165" fontId="13" fillId="9" borderId="14" xfId="0" applyNumberFormat="1" applyFont="1" applyFill="1" applyBorder="1" applyProtection="1">
      <protection locked="0"/>
    </xf>
    <xf numFmtId="0" fontId="6" fillId="0" borderId="0" xfId="0" applyFont="1" applyAlignment="1" applyProtection="1">
      <alignment wrapText="1"/>
      <protection locked="0"/>
    </xf>
    <xf numFmtId="21" fontId="4" fillId="0" borderId="0" xfId="0" applyNumberFormat="1" applyFont="1" applyProtection="1">
      <protection locked="0"/>
    </xf>
    <xf numFmtId="168" fontId="4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21" fontId="25" fillId="0" borderId="0" xfId="0" applyNumberFormat="1" applyFont="1" applyAlignment="1" applyProtection="1">
      <alignment horizontal="right"/>
      <protection locked="0"/>
    </xf>
    <xf numFmtId="168" fontId="4" fillId="0" borderId="0" xfId="0" applyNumberFormat="1" applyFont="1" applyAlignment="1" applyProtection="1">
      <alignment horizontal="right"/>
      <protection locked="0"/>
    </xf>
    <xf numFmtId="0" fontId="25" fillId="0" borderId="0" xfId="0" applyFont="1" applyAlignment="1" applyProtection="1">
      <alignment horizontal="right"/>
      <protection locked="0"/>
    </xf>
    <xf numFmtId="21" fontId="25" fillId="7" borderId="0" xfId="0" applyNumberFormat="1" applyFont="1" applyFill="1" applyAlignment="1" applyProtection="1">
      <alignment horizontal="right"/>
      <protection locked="0"/>
    </xf>
    <xf numFmtId="0" fontId="25" fillId="7" borderId="0" xfId="0" applyFont="1" applyFill="1" applyAlignment="1" applyProtection="1">
      <alignment horizontal="right"/>
      <protection locked="0"/>
    </xf>
    <xf numFmtId="14" fontId="25" fillId="7" borderId="0" xfId="0" applyNumberFormat="1" applyFont="1" applyFill="1" applyAlignment="1" applyProtection="1">
      <alignment horizontal="left"/>
      <protection locked="0"/>
    </xf>
    <xf numFmtId="49" fontId="25" fillId="0" borderId="0" xfId="0" applyNumberFormat="1" applyFont="1" applyAlignment="1" applyProtection="1">
      <alignment horizontal="right"/>
      <protection locked="0"/>
    </xf>
    <xf numFmtId="49" fontId="31" fillId="0" borderId="0" xfId="0" applyNumberFormat="1" applyFont="1" applyProtection="1">
      <protection locked="0"/>
    </xf>
    <xf numFmtId="0" fontId="21" fillId="0" borderId="0" xfId="0" applyFont="1" applyAlignment="1">
      <alignment horizontal="left" wrapText="1"/>
    </xf>
    <xf numFmtId="172" fontId="28" fillId="0" borderId="0" xfId="0" applyNumberFormat="1" applyFont="1" applyAlignment="1">
      <alignment horizontal="left"/>
    </xf>
    <xf numFmtId="0" fontId="21" fillId="0" borderId="0" xfId="0" applyFont="1" applyAlignment="1" applyProtection="1">
      <alignment horizontal="left"/>
      <protection locked="0"/>
    </xf>
    <xf numFmtId="49" fontId="21" fillId="0" borderId="0" xfId="0" applyNumberFormat="1" applyFont="1" applyProtection="1">
      <protection locked="0"/>
    </xf>
    <xf numFmtId="14" fontId="21" fillId="0" borderId="0" xfId="0" applyNumberFormat="1" applyFont="1" applyAlignment="1" applyProtection="1">
      <alignment horizontal="left"/>
      <protection locked="0"/>
    </xf>
    <xf numFmtId="0" fontId="21" fillId="0" borderId="0" xfId="0" applyFont="1" applyProtection="1">
      <protection locked="0"/>
    </xf>
    <xf numFmtId="0" fontId="6" fillId="3" borderId="0" xfId="0" applyFont="1" applyFill="1" applyProtection="1">
      <protection locked="0"/>
    </xf>
    <xf numFmtId="167" fontId="7" fillId="3" borderId="0" xfId="0" applyNumberFormat="1" applyFont="1" applyFill="1" applyProtection="1">
      <protection locked="0"/>
    </xf>
    <xf numFmtId="167" fontId="4" fillId="3" borderId="0" xfId="0" applyNumberFormat="1" applyFont="1" applyFill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49" fontId="25" fillId="7" borderId="0" xfId="0" applyNumberFormat="1" applyFont="1" applyFill="1" applyAlignment="1" applyProtection="1">
      <alignment horizontal="right"/>
      <protection locked="0"/>
    </xf>
    <xf numFmtId="0" fontId="28" fillId="7" borderId="0" xfId="0" applyFont="1" applyFill="1" applyProtection="1">
      <protection locked="0"/>
    </xf>
    <xf numFmtId="1" fontId="4" fillId="0" borderId="0" xfId="0" applyNumberFormat="1" applyFont="1" applyAlignment="1" applyProtection="1">
      <alignment horizontal="left"/>
      <protection locked="0"/>
    </xf>
    <xf numFmtId="173" fontId="4" fillId="0" borderId="0" xfId="0" applyNumberFormat="1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right"/>
      <protection locked="0"/>
    </xf>
    <xf numFmtId="49" fontId="4" fillId="0" borderId="0" xfId="0" applyNumberFormat="1" applyFont="1" applyProtection="1">
      <protection locked="0"/>
    </xf>
    <xf numFmtId="0" fontId="4" fillId="3" borderId="0" xfId="0" applyFont="1" applyFill="1" applyProtection="1">
      <protection locked="0"/>
    </xf>
    <xf numFmtId="167" fontId="6" fillId="3" borderId="0" xfId="0" applyNumberFormat="1" applyFont="1" applyFill="1" applyProtection="1">
      <protection locked="0"/>
    </xf>
    <xf numFmtId="172" fontId="25" fillId="0" borderId="0" xfId="0" applyNumberFormat="1" applyFont="1" applyAlignment="1" applyProtection="1">
      <alignment horizontal="left"/>
      <protection locked="0"/>
    </xf>
    <xf numFmtId="172" fontId="4" fillId="0" borderId="0" xfId="0" applyNumberFormat="1" applyFont="1" applyProtection="1">
      <protection locked="0"/>
    </xf>
    <xf numFmtId="172" fontId="25" fillId="7" borderId="0" xfId="0" applyNumberFormat="1" applyFont="1" applyFill="1" applyAlignment="1" applyProtection="1">
      <alignment horizontal="left"/>
      <protection locked="0"/>
    </xf>
    <xf numFmtId="172" fontId="4" fillId="0" borderId="0" xfId="0" applyNumberFormat="1" applyFont="1" applyAlignment="1" applyProtection="1">
      <alignment horizontal="left"/>
      <protection locked="0"/>
    </xf>
    <xf numFmtId="0" fontId="33" fillId="0" borderId="0" xfId="0" applyFont="1" applyAlignment="1" applyProtection="1">
      <alignment vertical="top"/>
      <protection locked="0"/>
    </xf>
    <xf numFmtId="167" fontId="4" fillId="0" borderId="0" xfId="0" applyNumberFormat="1" applyFont="1" applyAlignment="1" applyProtection="1">
      <alignment horizontal="right"/>
      <protection locked="0"/>
    </xf>
    <xf numFmtId="21" fontId="4" fillId="0" borderId="0" xfId="0" applyNumberFormat="1" applyFont="1" applyAlignment="1" applyProtection="1">
      <alignment horizontal="right"/>
      <protection locked="0"/>
    </xf>
    <xf numFmtId="49" fontId="25" fillId="7" borderId="0" xfId="0" applyNumberFormat="1" applyFont="1" applyFill="1" applyAlignment="1" applyProtection="1">
      <alignment horizontal="left"/>
      <protection locked="0"/>
    </xf>
    <xf numFmtId="166" fontId="10" fillId="9" borderId="14" xfId="0" applyNumberFormat="1" applyFont="1" applyFill="1" applyBorder="1"/>
    <xf numFmtId="165" fontId="10" fillId="9" borderId="14" xfId="0" applyNumberFormat="1" applyFont="1" applyFill="1" applyBorder="1"/>
    <xf numFmtId="171" fontId="25" fillId="7" borderId="0" xfId="0" applyNumberFormat="1" applyFont="1" applyFill="1" applyAlignment="1" applyProtection="1">
      <alignment horizontal="left"/>
      <protection locked="0"/>
    </xf>
    <xf numFmtId="172" fontId="28" fillId="0" borderId="0" xfId="0" applyNumberFormat="1" applyFont="1" applyAlignment="1" applyProtection="1">
      <alignment horizontal="left"/>
      <protection locked="0"/>
    </xf>
    <xf numFmtId="166" fontId="13" fillId="10" borderId="14" xfId="0" applyNumberFormat="1" applyFont="1" applyFill="1" applyBorder="1" applyProtection="1">
      <protection locked="0"/>
    </xf>
    <xf numFmtId="165" fontId="13" fillId="10" borderId="14" xfId="0" applyNumberFormat="1" applyFont="1" applyFill="1" applyBorder="1" applyProtection="1">
      <protection locked="0"/>
    </xf>
    <xf numFmtId="172" fontId="28" fillId="7" borderId="0" xfId="0" applyNumberFormat="1" applyFont="1" applyFill="1" applyAlignment="1">
      <alignment horizontal="left"/>
    </xf>
    <xf numFmtId="164" fontId="10" fillId="0" borderId="0" xfId="0" applyNumberFormat="1" applyFont="1" applyAlignment="1">
      <alignment horizontal="center"/>
    </xf>
    <xf numFmtId="174" fontId="4" fillId="0" borderId="0" xfId="0" applyNumberFormat="1" applyFont="1"/>
    <xf numFmtId="165" fontId="10" fillId="0" borderId="0" xfId="0" applyNumberFormat="1" applyFont="1"/>
    <xf numFmtId="0" fontId="10" fillId="0" borderId="14" xfId="0" applyFont="1" applyBorder="1" applyAlignment="1">
      <alignment horizontal="center" wrapText="1"/>
    </xf>
    <xf numFmtId="9" fontId="10" fillId="5" borderId="14" xfId="0" applyNumberFormat="1" applyFont="1" applyFill="1" applyBorder="1" applyAlignment="1">
      <alignment horizontal="center" wrapText="1"/>
    </xf>
    <xf numFmtId="49" fontId="24" fillId="0" borderId="14" xfId="0" applyNumberFormat="1" applyFont="1" applyBorder="1" applyAlignment="1">
      <alignment horizontal="left"/>
    </xf>
    <xf numFmtId="14" fontId="24" fillId="0" borderId="14" xfId="0" applyNumberFormat="1" applyFont="1" applyBorder="1" applyAlignment="1">
      <alignment horizontal="left"/>
    </xf>
    <xf numFmtId="49" fontId="24" fillId="0" borderId="14" xfId="0" applyNumberFormat="1" applyFont="1" applyBorder="1" applyAlignment="1">
      <alignment horizontal="left" wrapText="1"/>
    </xf>
    <xf numFmtId="0" fontId="24" fillId="0" borderId="14" xfId="0" applyFont="1" applyBorder="1" applyAlignment="1">
      <alignment horizontal="left" wrapText="1"/>
    </xf>
    <xf numFmtId="0" fontId="4" fillId="0" borderId="14" xfId="0" applyFont="1" applyBorder="1"/>
    <xf numFmtId="0" fontId="4" fillId="5" borderId="14" xfId="0" applyFont="1" applyFill="1" applyBorder="1"/>
    <xf numFmtId="168" fontId="4" fillId="5" borderId="14" xfId="0" applyNumberFormat="1" applyFont="1" applyFill="1" applyBorder="1"/>
    <xf numFmtId="170" fontId="25" fillId="0" borderId="14" xfId="2" applyNumberFormat="1" applyFont="1" applyBorder="1" applyAlignment="1">
      <alignment horizontal="right"/>
    </xf>
    <xf numFmtId="49" fontId="21" fillId="0" borderId="14" xfId="0" applyNumberFormat="1" applyFont="1" applyBorder="1" applyAlignment="1">
      <alignment horizontal="left"/>
    </xf>
    <xf numFmtId="14" fontId="21" fillId="0" borderId="14" xfId="0" applyNumberFormat="1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170" fontId="4" fillId="0" borderId="14" xfId="0" applyNumberFormat="1" applyFont="1" applyBorder="1" applyAlignment="1">
      <alignment horizontal="right"/>
    </xf>
    <xf numFmtId="21" fontId="7" fillId="0" borderId="14" xfId="0" applyNumberFormat="1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22" fillId="0" borderId="14" xfId="1" applyFill="1" applyBorder="1" applyAlignment="1">
      <alignment horizontal="left"/>
    </xf>
    <xf numFmtId="0" fontId="34" fillId="0" borderId="14" xfId="1" applyFont="1" applyFill="1" applyBorder="1" applyAlignment="1">
      <alignment horizontal="left"/>
    </xf>
    <xf numFmtId="0" fontId="35" fillId="0" borderId="14" xfId="1" applyFont="1" applyFill="1" applyBorder="1" applyAlignment="1">
      <alignment horizontal="left"/>
    </xf>
    <xf numFmtId="0" fontId="7" fillId="0" borderId="14" xfId="0" applyFont="1" applyBorder="1"/>
    <xf numFmtId="0" fontId="34" fillId="0" borderId="14" xfId="1" applyFont="1" applyFill="1" applyBorder="1"/>
    <xf numFmtId="174" fontId="4" fillId="0" borderId="0" xfId="0" applyNumberFormat="1" applyFont="1" applyAlignment="1">
      <alignment horizontal="right"/>
    </xf>
    <xf numFmtId="170" fontId="25" fillId="0" borderId="0" xfId="4" applyNumberFormat="1" applyFont="1" applyAlignment="1">
      <alignment horizontal="right"/>
    </xf>
    <xf numFmtId="49" fontId="26" fillId="0" borderId="14" xfId="0" applyNumberFormat="1" applyFont="1" applyBorder="1" applyAlignment="1" applyProtection="1">
      <alignment horizontal="left"/>
      <protection locked="0"/>
    </xf>
    <xf numFmtId="14" fontId="26" fillId="0" borderId="14" xfId="0" applyNumberFormat="1" applyFont="1" applyBorder="1" applyAlignment="1" applyProtection="1">
      <alignment horizontal="left"/>
      <protection locked="0"/>
    </xf>
    <xf numFmtId="49" fontId="26" fillId="0" borderId="14" xfId="0" applyNumberFormat="1" applyFont="1" applyBorder="1" applyAlignment="1">
      <alignment horizontal="left"/>
    </xf>
    <xf numFmtId="14" fontId="26" fillId="0" borderId="14" xfId="0" applyNumberFormat="1" applyFont="1" applyBorder="1" applyAlignment="1">
      <alignment horizontal="left"/>
    </xf>
    <xf numFmtId="49" fontId="26" fillId="0" borderId="14" xfId="0" applyNumberFormat="1" applyFont="1" applyBorder="1" applyAlignment="1">
      <alignment horizontal="left" wrapText="1"/>
    </xf>
    <xf numFmtId="0" fontId="26" fillId="0" borderId="14" xfId="0" applyFont="1" applyBorder="1" applyAlignment="1">
      <alignment horizontal="left" wrapText="1"/>
    </xf>
    <xf numFmtId="174" fontId="4" fillId="5" borderId="14" xfId="0" applyNumberFormat="1" applyFont="1" applyFill="1" applyBorder="1"/>
    <xf numFmtId="174" fontId="4" fillId="0" borderId="14" xfId="0" applyNumberFormat="1" applyFont="1" applyBorder="1"/>
    <xf numFmtId="174" fontId="4" fillId="0" borderId="14" xfId="0" applyNumberFormat="1" applyFont="1" applyBorder="1" applyAlignment="1">
      <alignment horizontal="right"/>
    </xf>
    <xf numFmtId="170" fontId="4" fillId="0" borderId="14" xfId="0" applyNumberFormat="1" applyFont="1" applyBorder="1"/>
    <xf numFmtId="49" fontId="23" fillId="0" borderId="14" xfId="0" applyNumberFormat="1" applyFont="1" applyBorder="1"/>
    <xf numFmtId="0" fontId="23" fillId="0" borderId="14" xfId="0" applyFont="1" applyBorder="1"/>
    <xf numFmtId="14" fontId="23" fillId="0" borderId="14" xfId="0" applyNumberFormat="1" applyFont="1" applyBorder="1" applyAlignment="1">
      <alignment horizontal="left"/>
    </xf>
    <xf numFmtId="170" fontId="4" fillId="0" borderId="15" xfId="0" applyNumberFormat="1" applyFont="1" applyBorder="1"/>
    <xf numFmtId="49" fontId="28" fillId="0" borderId="14" xfId="4" applyNumberFormat="1" applyFont="1" applyBorder="1"/>
    <xf numFmtId="0" fontId="28" fillId="0" borderId="14" xfId="4" applyFont="1" applyBorder="1"/>
    <xf numFmtId="14" fontId="28" fillId="0" borderId="14" xfId="4" applyNumberFormat="1" applyFont="1" applyBorder="1" applyAlignment="1">
      <alignment horizontal="left"/>
    </xf>
    <xf numFmtId="49" fontId="25" fillId="0" borderId="14" xfId="4" applyNumberFormat="1" applyFont="1" applyBorder="1"/>
    <xf numFmtId="0" fontId="25" fillId="0" borderId="14" xfId="4" applyFont="1" applyBorder="1"/>
    <xf numFmtId="14" fontId="25" fillId="0" borderId="14" xfId="4" applyNumberFormat="1" applyFont="1" applyBorder="1" applyAlignment="1">
      <alignment horizontal="left"/>
    </xf>
    <xf numFmtId="0" fontId="32" fillId="7" borderId="14" xfId="4" applyFont="1" applyFill="1" applyBorder="1" applyAlignment="1">
      <alignment vertical="center" wrapText="1"/>
    </xf>
    <xf numFmtId="49" fontId="28" fillId="7" borderId="14" xfId="4" applyNumberFormat="1" applyFont="1" applyFill="1" applyBorder="1"/>
    <xf numFmtId="14" fontId="28" fillId="7" borderId="14" xfId="4" applyNumberFormat="1" applyFont="1" applyFill="1" applyBorder="1" applyAlignment="1">
      <alignment horizontal="left"/>
    </xf>
    <xf numFmtId="0" fontId="28" fillId="7" borderId="14" xfId="4" applyFont="1" applyFill="1" applyBorder="1"/>
    <xf numFmtId="0" fontId="25" fillId="7" borderId="14" xfId="4" applyFont="1" applyFill="1" applyBorder="1" applyAlignment="1">
      <alignment horizontal="left"/>
    </xf>
    <xf numFmtId="0" fontId="32" fillId="0" borderId="14" xfId="4" applyFont="1" applyBorder="1" applyAlignment="1">
      <alignment vertical="center" wrapText="1"/>
    </xf>
    <xf numFmtId="0" fontId="28" fillId="0" borderId="14" xfId="0" applyFont="1" applyBorder="1"/>
    <xf numFmtId="0" fontId="4" fillId="0" borderId="14" xfId="4" applyFont="1" applyBorder="1"/>
    <xf numFmtId="14" fontId="4" fillId="0" borderId="14" xfId="4" applyNumberFormat="1" applyFont="1" applyBorder="1" applyAlignment="1">
      <alignment horizontal="left"/>
    </xf>
    <xf numFmtId="0" fontId="4" fillId="7" borderId="14" xfId="0" applyFont="1" applyFill="1" applyBorder="1"/>
    <xf numFmtId="0" fontId="36" fillId="7" borderId="14" xfId="1" applyFont="1" applyFill="1" applyBorder="1"/>
    <xf numFmtId="0" fontId="28" fillId="7" borderId="14" xfId="0" applyFont="1" applyFill="1" applyBorder="1"/>
    <xf numFmtId="0" fontId="32" fillId="0" borderId="14" xfId="4" applyFont="1" applyBorder="1" applyAlignment="1">
      <alignment wrapText="1"/>
    </xf>
    <xf numFmtId="167" fontId="4" fillId="0" borderId="0" xfId="0" applyNumberFormat="1" applyFont="1" applyAlignment="1">
      <alignment horizontal="right"/>
    </xf>
    <xf numFmtId="0" fontId="10" fillId="5" borderId="14" xfId="0" applyFont="1" applyFill="1" applyBorder="1" applyAlignment="1">
      <alignment horizontal="center" wrapText="1"/>
    </xf>
    <xf numFmtId="49" fontId="26" fillId="0" borderId="14" xfId="0" applyNumberFormat="1" applyFont="1" applyBorder="1"/>
    <xf numFmtId="49" fontId="26" fillId="0" borderId="14" xfId="0" applyNumberFormat="1" applyFont="1" applyBorder="1" applyAlignment="1">
      <alignment wrapText="1"/>
    </xf>
    <xf numFmtId="0" fontId="26" fillId="0" borderId="14" xfId="0" applyFont="1" applyBorder="1"/>
    <xf numFmtId="0" fontId="10" fillId="0" borderId="14" xfId="0" applyFont="1" applyBorder="1"/>
    <xf numFmtId="167" fontId="4" fillId="0" borderId="14" xfId="0" applyNumberFormat="1" applyFont="1" applyBorder="1" applyAlignment="1">
      <alignment horizontal="right"/>
    </xf>
    <xf numFmtId="21" fontId="4" fillId="0" borderId="14" xfId="0" applyNumberFormat="1" applyFont="1" applyBorder="1"/>
    <xf numFmtId="167" fontId="4" fillId="0" borderId="14" xfId="0" applyNumberFormat="1" applyFont="1" applyBorder="1"/>
    <xf numFmtId="49" fontId="21" fillId="0" borderId="14" xfId="0" applyNumberFormat="1" applyFont="1" applyBorder="1"/>
    <xf numFmtId="49" fontId="21" fillId="0" borderId="14" xfId="0" applyNumberFormat="1" applyFont="1" applyBorder="1" applyAlignment="1">
      <alignment wrapText="1"/>
    </xf>
    <xf numFmtId="0" fontId="21" fillId="0" borderId="14" xfId="0" applyFont="1" applyBorder="1"/>
    <xf numFmtId="172" fontId="21" fillId="0" borderId="14" xfId="0" applyNumberFormat="1" applyFont="1" applyBorder="1" applyAlignment="1">
      <alignment horizontal="left"/>
    </xf>
    <xf numFmtId="170" fontId="4" fillId="3" borderId="14" xfId="0" applyNumberFormat="1" applyFont="1" applyFill="1" applyBorder="1"/>
    <xf numFmtId="49" fontId="21" fillId="7" borderId="14" xfId="0" applyNumberFormat="1" applyFont="1" applyFill="1" applyBorder="1" applyAlignment="1">
      <alignment horizontal="left"/>
    </xf>
    <xf numFmtId="172" fontId="21" fillId="7" borderId="14" xfId="0" applyNumberFormat="1" applyFont="1" applyFill="1" applyBorder="1" applyAlignment="1">
      <alignment horizontal="left"/>
    </xf>
    <xf numFmtId="0" fontId="21" fillId="7" borderId="14" xfId="0" applyFont="1" applyFill="1" applyBorder="1" applyAlignment="1">
      <alignment horizontal="left"/>
    </xf>
    <xf numFmtId="0" fontId="7" fillId="7" borderId="14" xfId="0" applyFont="1" applyFill="1" applyBorder="1" applyAlignment="1">
      <alignment horizontal="left"/>
    </xf>
    <xf numFmtId="172" fontId="7" fillId="7" borderId="14" xfId="0" applyNumberFormat="1" applyFont="1" applyFill="1" applyBorder="1" applyAlignment="1">
      <alignment horizontal="left"/>
    </xf>
    <xf numFmtId="170" fontId="4" fillId="0" borderId="0" xfId="0" applyNumberFormat="1" applyFont="1" applyAlignment="1">
      <alignment horizontal="right"/>
    </xf>
    <xf numFmtId="170" fontId="4" fillId="3" borderId="0" xfId="0" applyNumberFormat="1" applyFont="1" applyFill="1" applyAlignment="1">
      <alignment horizontal="right"/>
    </xf>
    <xf numFmtId="0" fontId="10" fillId="5" borderId="29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wrapText="1"/>
    </xf>
    <xf numFmtId="167" fontId="4" fillId="3" borderId="14" xfId="0" applyNumberFormat="1" applyFont="1" applyFill="1" applyBorder="1"/>
    <xf numFmtId="167" fontId="4" fillId="0" borderId="14" xfId="0" applyNumberFormat="1" applyFont="1" applyBorder="1" applyAlignment="1">
      <alignment vertical="center"/>
    </xf>
    <xf numFmtId="167" fontId="4" fillId="3" borderId="14" xfId="0" applyNumberFormat="1" applyFont="1" applyFill="1" applyBorder="1" applyAlignment="1">
      <alignment horizontal="right"/>
    </xf>
    <xf numFmtId="49" fontId="21" fillId="7" borderId="30" xfId="0" applyNumberFormat="1" applyFont="1" applyFill="1" applyBorder="1" applyAlignment="1">
      <alignment horizontal="left"/>
    </xf>
    <xf numFmtId="49" fontId="21" fillId="7" borderId="15" xfId="0" applyNumberFormat="1" applyFont="1" applyFill="1" applyBorder="1" applyAlignment="1">
      <alignment horizontal="left"/>
    </xf>
    <xf numFmtId="171" fontId="21" fillId="7" borderId="14" xfId="0" applyNumberFormat="1" applyFont="1" applyFill="1" applyBorder="1" applyAlignment="1">
      <alignment horizontal="left"/>
    </xf>
    <xf numFmtId="171" fontId="21" fillId="7" borderId="14" xfId="0" applyNumberFormat="1" applyFont="1" applyFill="1" applyBorder="1"/>
    <xf numFmtId="172" fontId="21" fillId="0" borderId="15" xfId="0" applyNumberFormat="1" applyFont="1" applyBorder="1" applyAlignment="1">
      <alignment horizontal="left"/>
    </xf>
    <xf numFmtId="49" fontId="21" fillId="0" borderId="29" xfId="0" applyNumberFormat="1" applyFont="1" applyBorder="1" applyAlignment="1">
      <alignment horizontal="left"/>
    </xf>
    <xf numFmtId="0" fontId="25" fillId="0" borderId="14" xfId="0" applyFont="1" applyBorder="1" applyAlignment="1">
      <alignment horizontal="left"/>
    </xf>
    <xf numFmtId="172" fontId="21" fillId="0" borderId="0" xfId="0" applyNumberFormat="1" applyFont="1"/>
    <xf numFmtId="0" fontId="30" fillId="0" borderId="14" xfId="0" applyFont="1" applyBorder="1" applyAlignment="1">
      <alignment horizontal="left"/>
    </xf>
    <xf numFmtId="172" fontId="7" fillId="0" borderId="14" xfId="0" applyNumberFormat="1" applyFont="1" applyBorder="1" applyAlignment="1">
      <alignment horizontal="left"/>
    </xf>
    <xf numFmtId="167" fontId="4" fillId="3" borderId="25" xfId="0" applyNumberFormat="1" applyFont="1" applyFill="1" applyBorder="1"/>
    <xf numFmtId="167" fontId="4" fillId="0" borderId="25" xfId="0" applyNumberFormat="1" applyFont="1" applyBorder="1" applyAlignment="1">
      <alignment vertical="center"/>
    </xf>
    <xf numFmtId="0" fontId="6" fillId="0" borderId="31" xfId="0" applyFont="1" applyBorder="1"/>
    <xf numFmtId="167" fontId="4" fillId="3" borderId="25" xfId="0" applyNumberFormat="1" applyFont="1" applyFill="1" applyBorder="1" applyAlignment="1">
      <alignment horizontal="right"/>
    </xf>
    <xf numFmtId="49" fontId="25" fillId="0" borderId="25" xfId="0" applyNumberFormat="1" applyFont="1" applyBorder="1" applyAlignment="1">
      <alignment horizontal="right"/>
    </xf>
    <xf numFmtId="167" fontId="4" fillId="0" borderId="25" xfId="0" applyNumberFormat="1" applyFont="1" applyBorder="1" applyAlignment="1">
      <alignment horizontal="right"/>
    </xf>
    <xf numFmtId="0" fontId="6" fillId="0" borderId="25" xfId="0" applyFont="1" applyBorder="1"/>
    <xf numFmtId="167" fontId="4" fillId="3" borderId="31" xfId="0" applyNumberFormat="1" applyFont="1" applyFill="1" applyBorder="1"/>
    <xf numFmtId="167" fontId="4" fillId="0" borderId="25" xfId="0" applyNumberFormat="1" applyFont="1" applyBorder="1"/>
    <xf numFmtId="0" fontId="10" fillId="0" borderId="14" xfId="0" applyFont="1" applyBorder="1" applyAlignment="1" applyProtection="1">
      <alignment wrapText="1"/>
      <protection locked="0"/>
    </xf>
    <xf numFmtId="14" fontId="26" fillId="0" borderId="14" xfId="0" applyNumberFormat="1" applyFont="1" applyBorder="1" applyAlignment="1">
      <alignment horizontal="left" wrapText="1"/>
    </xf>
    <xf numFmtId="49" fontId="24" fillId="0" borderId="14" xfId="0" applyNumberFormat="1" applyFont="1" applyBorder="1" applyProtection="1">
      <protection locked="0"/>
    </xf>
    <xf numFmtId="14" fontId="24" fillId="0" borderId="14" xfId="0" applyNumberFormat="1" applyFont="1" applyBorder="1" applyProtection="1">
      <protection locked="0"/>
    </xf>
    <xf numFmtId="49" fontId="24" fillId="0" borderId="14" xfId="0" applyNumberFormat="1" applyFont="1" applyBorder="1" applyAlignment="1" applyProtection="1">
      <alignment wrapText="1"/>
      <protection locked="0"/>
    </xf>
    <xf numFmtId="0" fontId="24" fillId="0" borderId="14" xfId="0" applyFont="1" applyBorder="1" applyProtection="1">
      <protection locked="0"/>
    </xf>
    <xf numFmtId="49" fontId="25" fillId="0" borderId="14" xfId="0" applyNumberFormat="1" applyFont="1" applyBorder="1" applyAlignment="1" applyProtection="1">
      <alignment horizontal="left" wrapText="1"/>
      <protection locked="0"/>
    </xf>
    <xf numFmtId="14" fontId="25" fillId="0" borderId="14" xfId="0" applyNumberFormat="1" applyFont="1" applyBorder="1" applyAlignment="1" applyProtection="1">
      <alignment horizontal="left" wrapText="1"/>
      <protection locked="0"/>
    </xf>
    <xf numFmtId="0" fontId="25" fillId="0" borderId="14" xfId="0" applyFont="1" applyBorder="1" applyAlignment="1" applyProtection="1">
      <alignment horizontal="left" wrapText="1"/>
      <protection locked="0"/>
    </xf>
    <xf numFmtId="0" fontId="26" fillId="0" borderId="14" xfId="0" applyFont="1" applyBorder="1" applyAlignment="1" applyProtection="1">
      <alignment horizontal="left"/>
      <protection locked="0"/>
    </xf>
    <xf numFmtId="49" fontId="26" fillId="0" borderId="14" xfId="0" applyNumberFormat="1" applyFont="1" applyBorder="1" applyProtection="1">
      <protection locked="0"/>
    </xf>
    <xf numFmtId="14" fontId="26" fillId="0" borderId="14" xfId="0" applyNumberFormat="1" applyFont="1" applyBorder="1" applyProtection="1">
      <protection locked="0"/>
    </xf>
    <xf numFmtId="49" fontId="26" fillId="0" borderId="14" xfId="0" applyNumberFormat="1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10" fillId="0" borderId="14" xfId="0" applyFont="1" applyBorder="1" applyAlignment="1">
      <alignment wrapText="1"/>
    </xf>
    <xf numFmtId="49" fontId="24" fillId="0" borderId="14" xfId="0" applyNumberFormat="1" applyFont="1" applyBorder="1" applyAlignment="1">
      <alignment wrapText="1"/>
    </xf>
    <xf numFmtId="14" fontId="24" fillId="0" borderId="14" xfId="0" applyNumberFormat="1" applyFont="1" applyBorder="1" applyAlignment="1">
      <alignment wrapText="1"/>
    </xf>
    <xf numFmtId="14" fontId="24" fillId="0" borderId="14" xfId="0" applyNumberFormat="1" applyFont="1" applyBorder="1" applyAlignment="1">
      <alignment horizontal="left" wrapText="1"/>
    </xf>
    <xf numFmtId="0" fontId="18" fillId="0" borderId="14" xfId="0" applyFont="1" applyBorder="1" applyAlignment="1">
      <alignment horizontal="center" wrapText="1"/>
    </xf>
    <xf numFmtId="167" fontId="4" fillId="7" borderId="14" xfId="0" applyNumberFormat="1" applyFont="1" applyFill="1" applyBorder="1" applyAlignment="1">
      <alignment horizontal="right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164" fontId="7" fillId="3" borderId="3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21" fontId="7" fillId="0" borderId="6" xfId="0" applyNumberFormat="1" applyFont="1" applyBorder="1" applyAlignment="1" applyProtection="1">
      <alignment horizontal="center"/>
      <protection locked="0"/>
    </xf>
    <xf numFmtId="167" fontId="7" fillId="0" borderId="6" xfId="0" applyNumberFormat="1" applyFont="1" applyBorder="1" applyAlignment="1" applyProtection="1">
      <alignment horizontal="center"/>
      <protection locked="0"/>
    </xf>
    <xf numFmtId="164" fontId="7" fillId="2" borderId="3" xfId="0" applyNumberFormat="1" applyFont="1" applyFill="1" applyBorder="1" applyAlignment="1" applyProtection="1">
      <alignment horizontal="center"/>
      <protection locked="0"/>
    </xf>
    <xf numFmtId="164" fontId="7" fillId="0" borderId="6" xfId="0" applyNumberFormat="1" applyFont="1" applyBorder="1" applyAlignment="1" applyProtection="1">
      <alignment horizontal="center"/>
      <protection locked="0"/>
    </xf>
    <xf numFmtId="164" fontId="7" fillId="4" borderId="6" xfId="0" applyNumberFormat="1" applyFont="1" applyFill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16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22" fillId="0" borderId="0" xfId="1" applyNumberFormat="1" applyAlignment="1" applyProtection="1">
      <protection locked="0"/>
    </xf>
    <xf numFmtId="0" fontId="22" fillId="0" borderId="0" xfId="1" applyNumberFormat="1" applyBorder="1" applyAlignment="1" applyProtection="1">
      <protection locked="0"/>
    </xf>
    <xf numFmtId="0" fontId="10" fillId="0" borderId="0" xfId="0" quotePrefix="1" applyFont="1" applyProtection="1">
      <protection locked="0"/>
    </xf>
    <xf numFmtId="15" fontId="10" fillId="0" borderId="0" xfId="0" applyNumberFormat="1" applyFont="1" applyProtection="1">
      <protection locked="0"/>
    </xf>
    <xf numFmtId="17" fontId="24" fillId="0" borderId="0" xfId="0" quotePrefix="1" applyNumberFormat="1" applyFont="1" applyProtection="1">
      <protection locked="0"/>
    </xf>
    <xf numFmtId="0" fontId="10" fillId="0" borderId="14" xfId="0" applyFont="1" applyBorder="1" applyAlignment="1">
      <alignment horizontal="right" wrapText="1"/>
    </xf>
    <xf numFmtId="168" fontId="4" fillId="5" borderId="14" xfId="0" applyNumberFormat="1" applyFont="1" applyFill="1" applyBorder="1" applyProtection="1">
      <protection locked="0"/>
    </xf>
    <xf numFmtId="170" fontId="25" fillId="7" borderId="0" xfId="2" applyNumberFormat="1" applyFont="1" applyFill="1" applyAlignment="1">
      <alignment horizontal="right"/>
    </xf>
    <xf numFmtId="0" fontId="10" fillId="0" borderId="14" xfId="0" applyFont="1" applyBorder="1" applyAlignment="1" applyProtection="1">
      <alignment horizontal="right" wrapText="1"/>
      <protection locked="0"/>
    </xf>
    <xf numFmtId="1" fontId="7" fillId="3" borderId="3" xfId="0" applyNumberFormat="1" applyFont="1" applyFill="1" applyBorder="1" applyAlignment="1" applyProtection="1">
      <alignment horizontal="center"/>
      <protection locked="0"/>
    </xf>
    <xf numFmtId="169" fontId="7" fillId="3" borderId="3" xfId="0" applyNumberFormat="1" applyFont="1" applyFill="1" applyBorder="1" applyAlignment="1" applyProtection="1">
      <alignment horizontal="center"/>
      <protection locked="0"/>
    </xf>
    <xf numFmtId="14" fontId="25" fillId="0" borderId="0" xfId="5" applyNumberFormat="1" applyFont="1" applyAlignment="1">
      <alignment horizontal="left"/>
    </xf>
    <xf numFmtId="0" fontId="39" fillId="0" borderId="0" xfId="7" applyFont="1" applyAlignment="1">
      <alignment horizontal="left" wrapText="1"/>
    </xf>
    <xf numFmtId="0" fontId="39" fillId="0" borderId="0" xfId="7" applyFont="1" applyAlignment="1">
      <alignment horizontal="left"/>
    </xf>
    <xf numFmtId="0" fontId="1" fillId="0" borderId="0" xfId="5"/>
    <xf numFmtId="0" fontId="21" fillId="0" borderId="0" xfId="5" applyFont="1" applyAlignment="1">
      <alignment horizontal="left"/>
    </xf>
    <xf numFmtId="14" fontId="21" fillId="0" borderId="0" xfId="5" applyNumberFormat="1" applyFont="1" applyAlignment="1">
      <alignment horizontal="left"/>
    </xf>
    <xf numFmtId="0" fontId="38" fillId="0" borderId="0" xfId="7" applyAlignment="1">
      <alignment horizontal="left"/>
    </xf>
    <xf numFmtId="14" fontId="39" fillId="0" borderId="0" xfId="7" applyNumberFormat="1" applyFont="1" applyAlignment="1">
      <alignment horizontal="left"/>
    </xf>
    <xf numFmtId="49" fontId="38" fillId="7" borderId="0" xfId="7" applyNumberFormat="1" applyFill="1" applyAlignment="1">
      <alignment horizontal="right"/>
    </xf>
    <xf numFmtId="49" fontId="39" fillId="0" borderId="0" xfId="7" applyNumberFormat="1" applyFont="1" applyAlignment="1">
      <alignment horizontal="right"/>
    </xf>
    <xf numFmtId="0" fontId="21" fillId="7" borderId="0" xfId="5" applyFont="1" applyFill="1" applyAlignment="1">
      <alignment horizontal="left"/>
    </xf>
    <xf numFmtId="0" fontId="38" fillId="7" borderId="0" xfId="7" applyFill="1" applyAlignment="1">
      <alignment horizontal="left"/>
    </xf>
    <xf numFmtId="14" fontId="21" fillId="7" borderId="0" xfId="5" applyNumberFormat="1" applyFont="1" applyFill="1" applyAlignment="1">
      <alignment horizontal="left"/>
    </xf>
    <xf numFmtId="0" fontId="38" fillId="7" borderId="0" xfId="7" applyFill="1" applyAlignment="1">
      <alignment horizontal="left" wrapText="1"/>
    </xf>
    <xf numFmtId="14" fontId="38" fillId="7" borderId="0" xfId="7" applyNumberFormat="1" applyFill="1" applyAlignment="1">
      <alignment horizontal="left"/>
    </xf>
    <xf numFmtId="0" fontId="39" fillId="0" borderId="0" xfId="7" applyFont="1" applyAlignment="1">
      <alignment horizontal="right" wrapText="1"/>
    </xf>
    <xf numFmtId="20" fontId="39" fillId="0" borderId="0" xfId="7" applyNumberFormat="1" applyFont="1" applyAlignment="1">
      <alignment horizontal="right" wrapText="1"/>
    </xf>
    <xf numFmtId="0" fontId="25" fillId="0" borderId="0" xfId="0" applyFont="1" applyAlignment="1">
      <alignment vertical="center"/>
    </xf>
    <xf numFmtId="0" fontId="4" fillId="0" borderId="0" xfId="3" applyFont="1" applyAlignment="1">
      <alignment horizontal="left" wrapText="1"/>
    </xf>
    <xf numFmtId="0" fontId="31" fillId="0" borderId="0" xfId="0" applyFont="1"/>
    <xf numFmtId="49" fontId="39" fillId="0" borderId="0" xfId="7" applyNumberFormat="1" applyFont="1" applyAlignment="1">
      <alignment horizontal="right" wrapText="1"/>
    </xf>
    <xf numFmtId="20" fontId="25" fillId="0" borderId="0" xfId="0" applyNumberFormat="1" applyFont="1" applyAlignment="1">
      <alignment horizontal="right"/>
    </xf>
    <xf numFmtId="49" fontId="39" fillId="7" borderId="0" xfId="7" applyNumberFormat="1" applyFont="1" applyFill="1" applyAlignment="1">
      <alignment horizontal="right"/>
    </xf>
    <xf numFmtId="172" fontId="39" fillId="0" borderId="0" xfId="7" applyNumberFormat="1" applyFont="1" applyAlignment="1">
      <alignment horizontal="left" wrapText="1"/>
    </xf>
    <xf numFmtId="172" fontId="25" fillId="0" borderId="0" xfId="0" applyNumberFormat="1" applyFont="1" applyAlignment="1">
      <alignment horizontal="left"/>
    </xf>
    <xf numFmtId="172" fontId="4" fillId="0" borderId="0" xfId="0" applyNumberFormat="1" applyFont="1" applyAlignment="1">
      <alignment horizontal="left" vertical="center"/>
    </xf>
    <xf numFmtId="164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65" fontId="13" fillId="9" borderId="0" xfId="0" applyNumberFormat="1" applyFont="1" applyFill="1"/>
    <xf numFmtId="172" fontId="25" fillId="7" borderId="0" xfId="0" applyNumberFormat="1" applyFont="1" applyFill="1" applyAlignment="1">
      <alignment horizontal="left"/>
    </xf>
    <xf numFmtId="49" fontId="28" fillId="0" borderId="0" xfId="0" applyNumberFormat="1" applyFont="1" applyAlignment="1">
      <alignment horizontal="left"/>
    </xf>
    <xf numFmtId="172" fontId="4" fillId="0" borderId="0" xfId="0" applyNumberFormat="1" applyFont="1" applyAlignment="1">
      <alignment horizontal="left"/>
    </xf>
    <xf numFmtId="1" fontId="28" fillId="0" borderId="0" xfId="0" applyNumberFormat="1" applyFont="1"/>
    <xf numFmtId="21" fontId="28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2" borderId="32" xfId="0" applyNumberFormat="1" applyFont="1" applyFill="1" applyBorder="1" applyAlignment="1">
      <alignment horizontal="center"/>
    </xf>
    <xf numFmtId="2" fontId="4" fillId="5" borderId="14" xfId="0" applyNumberFormat="1" applyFont="1" applyFill="1" applyBorder="1"/>
    <xf numFmtId="2" fontId="4" fillId="6" borderId="14" xfId="0" applyNumberFormat="1" applyFont="1" applyFill="1" applyBorder="1"/>
    <xf numFmtId="165" fontId="10" fillId="0" borderId="0" xfId="0" quotePrefix="1" applyNumberFormat="1" applyFont="1"/>
    <xf numFmtId="164" fontId="4" fillId="0" borderId="0" xfId="0" applyNumberFormat="1" applyFont="1" applyAlignment="1">
      <alignment horizontal="right"/>
    </xf>
    <xf numFmtId="0" fontId="10" fillId="0" borderId="0" xfId="0" applyFont="1" applyAlignment="1" applyProtection="1">
      <alignment horizontal="center" wrapText="1"/>
      <protection locked="0"/>
    </xf>
    <xf numFmtId="164" fontId="7" fillId="0" borderId="0" xfId="0" applyNumberFormat="1" applyFont="1" applyAlignment="1" applyProtection="1">
      <alignment horizontal="center"/>
      <protection locked="0"/>
    </xf>
    <xf numFmtId="164" fontId="7" fillId="2" borderId="23" xfId="0" applyNumberFormat="1" applyFont="1" applyFill="1" applyBorder="1" applyAlignment="1" applyProtection="1">
      <alignment horizontal="center"/>
      <protection locked="0"/>
    </xf>
    <xf numFmtId="1" fontId="7" fillId="2" borderId="17" xfId="0" applyNumberFormat="1" applyFont="1" applyFill="1" applyBorder="1" applyAlignment="1">
      <alignment horizontal="center"/>
    </xf>
    <xf numFmtId="1" fontId="7" fillId="2" borderId="33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21" fontId="7" fillId="0" borderId="0" xfId="0" applyNumberFormat="1" applyFont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7" xfId="0" applyFont="1" applyFill="1" applyBorder="1" applyAlignment="1" applyProtection="1">
      <alignment horizontal="center"/>
      <protection locked="0"/>
    </xf>
    <xf numFmtId="0" fontId="7" fillId="3" borderId="34" xfId="0" applyFont="1" applyFill="1" applyBorder="1" applyAlignment="1">
      <alignment horizontal="center"/>
    </xf>
    <xf numFmtId="164" fontId="4" fillId="0" borderId="35" xfId="0" applyNumberFormat="1" applyFont="1" applyBorder="1"/>
    <xf numFmtId="2" fontId="4" fillId="0" borderId="35" xfId="0" applyNumberFormat="1" applyFont="1" applyBorder="1"/>
    <xf numFmtId="0" fontId="10" fillId="0" borderId="35" xfId="0" applyFont="1" applyBorder="1"/>
    <xf numFmtId="164" fontId="10" fillId="0" borderId="35" xfId="0" applyNumberFormat="1" applyFont="1" applyBorder="1" applyAlignment="1">
      <alignment horizontal="center"/>
    </xf>
    <xf numFmtId="1" fontId="7" fillId="2" borderId="3" xfId="0" applyNumberFormat="1" applyFont="1" applyFill="1" applyBorder="1" applyAlignment="1" applyProtection="1">
      <alignment horizontal="center"/>
      <protection locked="0"/>
    </xf>
    <xf numFmtId="170" fontId="7" fillId="0" borderId="6" xfId="0" applyNumberFormat="1" applyFont="1" applyBorder="1" applyAlignment="1" applyProtection="1">
      <alignment horizontal="center"/>
      <protection locked="0"/>
    </xf>
  </cellXfs>
  <cellStyles count="8">
    <cellStyle name="Hyperlink" xfId="1" builtinId="8"/>
    <cellStyle name="Hyperlink 2" xfId="6" xr:uid="{A4B7CDC4-205A-4605-84E0-0F5F2C6F4EDC}"/>
    <cellStyle name="Normal" xfId="0" builtinId="0"/>
    <cellStyle name="Normal 2" xfId="3" xr:uid="{878F7F4E-492D-4F3B-A364-F9B1260E49E0}"/>
    <cellStyle name="Normal 3" xfId="2" xr:uid="{FE8D59B6-968F-40EA-A053-A7A8873CE42A}"/>
    <cellStyle name="Normal 4" xfId="4" xr:uid="{46887285-C837-4916-A2B4-B1313D48869E}"/>
    <cellStyle name="Normal 5" xfId="5" xr:uid="{22A6E0EA-7A80-44C9-A5ED-7CD4DE9D273C}"/>
    <cellStyle name="Normal_Mile" xfId="7" xr:uid="{C01EFB7F-C366-448C-9F5E-2EAAD36D9610}"/>
  </cellStyles>
  <dxfs count="15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</a:t>
            </a:r>
          </a:p>
        </c:rich>
      </c:tx>
      <c:layout>
        <c:manualLayout>
          <c:xMode val="edge"/>
          <c:yMode val="edge"/>
          <c:x val="0.33955857461790107"/>
          <c:y val="2.0315800888505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0677238124339031"/>
          <c:w val="0.83588837677342542"/>
          <c:h val="0.7564334934683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Parameters!$A$39</c:f>
              <c:strCache>
                <c:ptCount val="1"/>
                <c:pt idx="0">
                  <c:v>Track: World Records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Parameters!$A$40</c:f>
              <c:strCache>
                <c:ptCount val="1"/>
                <c:pt idx="0">
                  <c:v>Road: World Records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Parameters!$B$14:$B$33</c:f>
              <c:numCache>
                <c:formatCode>0.0000</c:formatCode>
                <c:ptCount val="20"/>
                <c:pt idx="0">
                  <c:v>1.6093440000000001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6.4373760000000004</c:v>
                </c:pt>
                <c:pt idx="5">
                  <c:v>8</c:v>
                </c:pt>
                <c:pt idx="6">
                  <c:v>8.0467200000000005</c:v>
                </c:pt>
                <c:pt idx="7">
                  <c:v>10</c:v>
                </c:pt>
                <c:pt idx="8">
                  <c:v>11.265408000000001</c:v>
                </c:pt>
                <c:pt idx="9">
                  <c:v>12</c:v>
                </c:pt>
                <c:pt idx="10">
                  <c:v>15</c:v>
                </c:pt>
                <c:pt idx="11">
                  <c:v>16.093440000000001</c:v>
                </c:pt>
                <c:pt idx="12">
                  <c:v>20</c:v>
                </c:pt>
                <c:pt idx="13">
                  <c:v>21.0975</c:v>
                </c:pt>
                <c:pt idx="14">
                  <c:v>25</c:v>
                </c:pt>
                <c:pt idx="15">
                  <c:v>30</c:v>
                </c:pt>
                <c:pt idx="16">
                  <c:v>42.195</c:v>
                </c:pt>
                <c:pt idx="17">
                  <c:v>50</c:v>
                </c:pt>
                <c:pt idx="18">
                  <c:v>80.467200000000005</c:v>
                </c:pt>
                <c:pt idx="19">
                  <c:v>100</c:v>
                </c:pt>
              </c:numCache>
            </c:numRef>
          </c:xVal>
          <c:yVal>
            <c:numRef>
              <c:f>Parameters!$C$14:$C$33</c:f>
              <c:numCache>
                <c:formatCode>0.0000</c:formatCode>
                <c:ptCount val="20"/>
                <c:pt idx="0">
                  <c:v>2.4026352766510244</c:v>
                </c:pt>
                <c:pt idx="1">
                  <c:v>3.1666666666666665</c:v>
                </c:pt>
                <c:pt idx="2">
                  <c:v>2.5633333333333335</c:v>
                </c:pt>
                <c:pt idx="5">
                  <c:v>2.7541666666666669</c:v>
                </c:pt>
                <c:pt idx="7">
                  <c:v>2.6399999999999997</c:v>
                </c:pt>
                <c:pt idx="9">
                  <c:v>2.8138888888888887</c:v>
                </c:pt>
                <c:pt idx="10">
                  <c:v>2.7388888888888889</c:v>
                </c:pt>
                <c:pt idx="11">
                  <c:v>2.7878854158381716</c:v>
                </c:pt>
                <c:pt idx="12">
                  <c:v>2.8008333333333333</c:v>
                </c:pt>
                <c:pt idx="13">
                  <c:v>2.7262313860252005</c:v>
                </c:pt>
                <c:pt idx="14">
                  <c:v>2.8486666666666669</c:v>
                </c:pt>
                <c:pt idx="15">
                  <c:v>2.8838888888888889</c:v>
                </c:pt>
                <c:pt idx="16">
                  <c:v>2.857763558083501</c:v>
                </c:pt>
                <c:pt idx="17">
                  <c:v>3.2726666666666664</c:v>
                </c:pt>
                <c:pt idx="18">
                  <c:v>3.6145162252445711</c:v>
                </c:pt>
                <c:pt idx="19">
                  <c:v>3.7033333333333331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E12-9C40-D202963D0D48}"/>
            </c:ext>
          </c:extLst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Adjusted pace road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</c:spPr>
          </c:marker>
          <c:xVal>
            <c:numRef>
              <c:f>Parameters!$B$13:$B$36</c:f>
              <c:numCache>
                <c:formatCode>0.0000</c:formatCode>
                <c:ptCount val="24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>
                  <c:v>8.0467200000000005</c:v>
                </c:pt>
                <c:pt idx="8">
                  <c:v>10</c:v>
                </c:pt>
                <c:pt idx="9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  <c:pt idx="18">
                  <c:v>50</c:v>
                </c:pt>
                <c:pt idx="19">
                  <c:v>80.467200000000005</c:v>
                </c:pt>
                <c:pt idx="20">
                  <c:v>100</c:v>
                </c:pt>
                <c:pt idx="21">
                  <c:v>150</c:v>
                </c:pt>
                <c:pt idx="22">
                  <c:v>160.93440000000001</c:v>
                </c:pt>
                <c:pt idx="23">
                  <c:v>200</c:v>
                </c:pt>
              </c:numCache>
            </c:numRef>
          </c:xVal>
          <c:yVal>
            <c:numRef>
              <c:f>Parameters!$J$13:$J$36</c:f>
              <c:numCache>
                <c:formatCode>0.0000</c:formatCode>
                <c:ptCount val="24"/>
                <c:pt idx="0">
                  <c:v>2.3333333333333335</c:v>
                </c:pt>
                <c:pt idx="1">
                  <c:v>2.4026352766510244</c:v>
                </c:pt>
                <c:pt idx="2">
                  <c:v>2.4944444444444445</c:v>
                </c:pt>
                <c:pt idx="3">
                  <c:v>2.563333333333333</c:v>
                </c:pt>
                <c:pt idx="4">
                  <c:v>2.5833333333333335</c:v>
                </c:pt>
                <c:pt idx="5">
                  <c:v>2.5890466343222243</c:v>
                </c:pt>
                <c:pt idx="6">
                  <c:v>2.614583333333333</c:v>
                </c:pt>
                <c:pt idx="7">
                  <c:v>2.6180439566266336</c:v>
                </c:pt>
                <c:pt idx="8">
                  <c:v>2.64</c:v>
                </c:pt>
                <c:pt idx="9">
                  <c:v>2.6482248431067328</c:v>
                </c:pt>
                <c:pt idx="10">
                  <c:v>2.6597222222222223</c:v>
                </c:pt>
                <c:pt idx="11">
                  <c:v>2.6833333333333331</c:v>
                </c:pt>
                <c:pt idx="12">
                  <c:v>2.6874304064264694</c:v>
                </c:pt>
                <c:pt idx="13">
                  <c:v>2.7166666666666668</c:v>
                </c:pt>
                <c:pt idx="14">
                  <c:v>2.726231386025201</c:v>
                </c:pt>
                <c:pt idx="15">
                  <c:v>2.7399999999999998</c:v>
                </c:pt>
                <c:pt idx="16">
                  <c:v>2.7666666666666666</c:v>
                </c:pt>
                <c:pt idx="17">
                  <c:v>2.8577635580835015</c:v>
                </c:pt>
                <c:pt idx="18">
                  <c:v>2.9399999999999995</c:v>
                </c:pt>
                <c:pt idx="19">
                  <c:v>3.3305495903921103</c:v>
                </c:pt>
                <c:pt idx="20">
                  <c:v>3.5600000000000005</c:v>
                </c:pt>
                <c:pt idx="21">
                  <c:v>4.0333333333333332</c:v>
                </c:pt>
                <c:pt idx="22">
                  <c:v>4.1207266231872532</c:v>
                </c:pt>
                <c:pt idx="2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E-4342-B138-1EF2E16C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  <c:minorUnit val="10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3083453490802835"/>
          <c:h val="0.134381059176387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Half-Marathon</a:t>
            </a:r>
            <a:endParaRPr lang="en-US"/>
          </a:p>
        </c:rich>
      </c:tx>
      <c:layout>
        <c:manualLayout>
          <c:xMode val="edge"/>
          <c:yMode val="edge"/>
          <c:x val="0.30358796769945234"/>
          <c:y val="9.29233177711888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6.6885422482363094E-2"/>
          <c:w val="0.87617458395028214"/>
          <c:h val="0.8025505310113118"/>
        </c:manualLayout>
      </c:layout>
      <c:scatterChart>
        <c:scatterStyle val="lineMarker"/>
        <c:varyColors val="0"/>
        <c:ser>
          <c:idx val="2"/>
          <c:order val="0"/>
          <c:tx>
            <c:strRef>
              <c:f>H.Marathon!$G$6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H.Marathon!$A$7:$A$105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4">
                  <c:v>182.96666666666667</c:v>
                </c:pt>
                <c:pt idx="5">
                  <c:v>126.85000000000001</c:v>
                </c:pt>
                <c:pt idx="6">
                  <c:v>103.6</c:v>
                </c:pt>
                <c:pt idx="7">
                  <c:v>98.36666666666666</c:v>
                </c:pt>
                <c:pt idx="8">
                  <c:v>88.7</c:v>
                </c:pt>
                <c:pt idx="9">
                  <c:v>85.683333333333337</c:v>
                </c:pt>
                <c:pt idx="10">
                  <c:v>83.966666666666669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73.3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59.266666666666666</c:v>
                </c:pt>
                <c:pt idx="18">
                  <c:v>58.8</c:v>
                </c:pt>
                <c:pt idx="19">
                  <c:v>58.55</c:v>
                </c:pt>
                <c:pt idx="20">
                  <c:v>58.733333333333334</c:v>
                </c:pt>
                <c:pt idx="21">
                  <c:v>58.55</c:v>
                </c:pt>
                <c:pt idx="22">
                  <c:v>58.866666666666674</c:v>
                </c:pt>
                <c:pt idx="23">
                  <c:v>58.666666666666664</c:v>
                </c:pt>
                <c:pt idx="24">
                  <c:v>58.900000000000006</c:v>
                </c:pt>
                <c:pt idx="25">
                  <c:v>58.016666666666659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58.29999999999999</c:v>
                </c:pt>
                <c:pt idx="29">
                  <c:v>59.016666666666666</c:v>
                </c:pt>
                <c:pt idx="30">
                  <c:v>58.966666666666669</c:v>
                </c:pt>
                <c:pt idx="31">
                  <c:v>59.466666666666669</c:v>
                </c:pt>
                <c:pt idx="32">
                  <c:v>59.400000000000006</c:v>
                </c:pt>
                <c:pt idx="33">
                  <c:v>59.25</c:v>
                </c:pt>
                <c:pt idx="34">
                  <c:v>59.516666666666666</c:v>
                </c:pt>
                <c:pt idx="35">
                  <c:v>59.983333333333341</c:v>
                </c:pt>
                <c:pt idx="36">
                  <c:v>60.3</c:v>
                </c:pt>
                <c:pt idx="37">
                  <c:v>60.866666666666667</c:v>
                </c:pt>
                <c:pt idx="38">
                  <c:v>61.233333333333334</c:v>
                </c:pt>
                <c:pt idx="39">
                  <c:v>61.15</c:v>
                </c:pt>
                <c:pt idx="40">
                  <c:v>62.466666666666669</c:v>
                </c:pt>
                <c:pt idx="41">
                  <c:v>63.033333333333331</c:v>
                </c:pt>
                <c:pt idx="42">
                  <c:v>62.000000000000007</c:v>
                </c:pt>
                <c:pt idx="43">
                  <c:v>64.849999999999994</c:v>
                </c:pt>
                <c:pt idx="44">
                  <c:v>65.016666666666666</c:v>
                </c:pt>
                <c:pt idx="45">
                  <c:v>66.55</c:v>
                </c:pt>
                <c:pt idx="46">
                  <c:v>65.733333333333334</c:v>
                </c:pt>
                <c:pt idx="47">
                  <c:v>66.483333333333334</c:v>
                </c:pt>
                <c:pt idx="48">
                  <c:v>66.733333333333334</c:v>
                </c:pt>
                <c:pt idx="49">
                  <c:v>66.383333333333326</c:v>
                </c:pt>
                <c:pt idx="50">
                  <c:v>68.816666666666663</c:v>
                </c:pt>
                <c:pt idx="51">
                  <c:v>69.5</c:v>
                </c:pt>
                <c:pt idx="52">
                  <c:v>69.949999999999989</c:v>
                </c:pt>
                <c:pt idx="53">
                  <c:v>70.183333333333323</c:v>
                </c:pt>
                <c:pt idx="54">
                  <c:v>69.283333333333331</c:v>
                </c:pt>
                <c:pt idx="55">
                  <c:v>71.75</c:v>
                </c:pt>
                <c:pt idx="56">
                  <c:v>72.650000000000006</c:v>
                </c:pt>
                <c:pt idx="57">
                  <c:v>74.3</c:v>
                </c:pt>
                <c:pt idx="58">
                  <c:v>72.25</c:v>
                </c:pt>
                <c:pt idx="59">
                  <c:v>71.516666666666666</c:v>
                </c:pt>
                <c:pt idx="60">
                  <c:v>72.45</c:v>
                </c:pt>
                <c:pt idx="61">
                  <c:v>73.36666666666666</c:v>
                </c:pt>
                <c:pt idx="62">
                  <c:v>73.816666666666677</c:v>
                </c:pt>
                <c:pt idx="63">
                  <c:v>77.55</c:v>
                </c:pt>
                <c:pt idx="64">
                  <c:v>77.083333333333343</c:v>
                </c:pt>
                <c:pt idx="65">
                  <c:v>79.316666666666663</c:v>
                </c:pt>
                <c:pt idx="66">
                  <c:v>76.416666666666671</c:v>
                </c:pt>
                <c:pt idx="67">
                  <c:v>80.55</c:v>
                </c:pt>
                <c:pt idx="68">
                  <c:v>80.233333333333334</c:v>
                </c:pt>
                <c:pt idx="69">
                  <c:v>82.383333333333326</c:v>
                </c:pt>
                <c:pt idx="70">
                  <c:v>85.516666666666666</c:v>
                </c:pt>
                <c:pt idx="71">
                  <c:v>86.649999999999991</c:v>
                </c:pt>
                <c:pt idx="72">
                  <c:v>88.033333333333331</c:v>
                </c:pt>
                <c:pt idx="73">
                  <c:v>91.1</c:v>
                </c:pt>
                <c:pt idx="74">
                  <c:v>90.233333333333348</c:v>
                </c:pt>
                <c:pt idx="75">
                  <c:v>89.433333333333337</c:v>
                </c:pt>
                <c:pt idx="76">
                  <c:v>96.666666666666671</c:v>
                </c:pt>
                <c:pt idx="77">
                  <c:v>97.633333333333326</c:v>
                </c:pt>
                <c:pt idx="78">
                  <c:v>94.45</c:v>
                </c:pt>
                <c:pt idx="79">
                  <c:v>99.466666666666669</c:v>
                </c:pt>
                <c:pt idx="80">
                  <c:v>98.983333333333334</c:v>
                </c:pt>
                <c:pt idx="81">
                  <c:v>119.35000000000001</c:v>
                </c:pt>
                <c:pt idx="82">
                  <c:v>106.19999999999999</c:v>
                </c:pt>
                <c:pt idx="83">
                  <c:v>107.55000000000001</c:v>
                </c:pt>
                <c:pt idx="84">
                  <c:v>110.78333333333333</c:v>
                </c:pt>
                <c:pt idx="87">
                  <c:v>156.46666666666667</c:v>
                </c:pt>
                <c:pt idx="88">
                  <c:v>166.63333333333333</c:v>
                </c:pt>
                <c:pt idx="89">
                  <c:v>175.93333333333334</c:v>
                </c:pt>
                <c:pt idx="9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C-4C75-B7E1-ED15D6A02F36}"/>
            </c:ext>
          </c:extLst>
        </c:ser>
        <c:ser>
          <c:idx val="0"/>
          <c:order val="1"/>
          <c:tx>
            <c:strRef>
              <c:f>H.Marathon!$C$6</c:f>
              <c:strCache>
                <c:ptCount val="1"/>
                <c:pt idx="0">
                  <c:v>2025 Bernhard Single age Bests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H.Marathon!$C$7:$C$106</c:f>
              <c:numCache>
                <c:formatCode>General</c:formatCode>
                <c:ptCount val="100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103.60000000000001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78.88333333333334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60.750000000000007</c:v>
                </c:pt>
                <c:pt idx="16" formatCode="0.000">
                  <c:v>59.949999999999996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57.616666666666667</c:v>
                </c:pt>
                <c:pt idx="20" formatCode="0.000">
                  <c:v>57.516666666666673</c:v>
                </c:pt>
                <c:pt idx="21" formatCode="0.000">
                  <c:v>58.15</c:v>
                </c:pt>
                <c:pt idx="22" formatCode="0.000">
                  <c:v>58.433333333333337</c:v>
                </c:pt>
                <c:pt idx="23" formatCode="0.000">
                  <c:v>57.533333333333339</c:v>
                </c:pt>
                <c:pt idx="24" formatCode="0.000">
                  <c:v>58.900000000000006</c:v>
                </c:pt>
                <c:pt idx="25" formatCode="0.000">
                  <c:v>58.016666666666673</c:v>
                </c:pt>
                <c:pt idx="26" formatCode="0.000">
                  <c:v>59.11666666666666</c:v>
                </c:pt>
                <c:pt idx="27" formatCode="0.000">
                  <c:v>58.383333333333333</c:v>
                </c:pt>
                <c:pt idx="28" formatCode="0.000">
                  <c:v>58.3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59.983333333333334</c:v>
                </c:pt>
                <c:pt idx="36" formatCode="0.000">
                  <c:v>60.300000000000004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60.949999999999996</c:v>
                </c:pt>
                <c:pt idx="40" formatCode="0.000">
                  <c:v>62.466666666666669</c:v>
                </c:pt>
                <c:pt idx="41" formatCode="0.000">
                  <c:v>63.033333333333339</c:v>
                </c:pt>
                <c:pt idx="42" formatCode="0.000">
                  <c:v>62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69.95</c:v>
                </c:pt>
                <c:pt idx="53" formatCode="0.000">
                  <c:v>70.183333333333337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72.649999999999991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71.150000000000006</c:v>
                </c:pt>
                <c:pt idx="60" formatCode="0.000">
                  <c:v>72.45</c:v>
                </c:pt>
                <c:pt idx="61" formatCode="0.000">
                  <c:v>73.366666666666674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82.38333333333334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97.63333333333334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6" formatCode="0.000">
                  <c:v>150.6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BC-4C75-B7E1-ED15D6A02F36}"/>
            </c:ext>
          </c:extLst>
        </c:ser>
        <c:ser>
          <c:idx val="1"/>
          <c:order val="2"/>
          <c:tx>
            <c:strRef>
              <c:f>H.Marathon!$F$6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  <c:pt idx="99">
                  <c:v>303.86304216956302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E22-9724-1A5BCE341E37}"/>
            </c:ext>
          </c:extLst>
        </c:ser>
        <c:ser>
          <c:idx val="3"/>
          <c:order val="3"/>
          <c:tx>
            <c:strRef>
              <c:f>H.Marathon!$D$6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4" formatCode="0.000">
                  <c:v>124.46800836759721</c:v>
                </c:pt>
                <c:pt idx="5" formatCode="0.000">
                  <c:v>107.22719363658962</c:v>
                </c:pt>
                <c:pt idx="6" formatCode="0.000">
                  <c:v>95.068870523415995</c:v>
                </c:pt>
                <c:pt idx="7" formatCode="0.000">
                  <c:v>86.128581411600294</c:v>
                </c:pt>
                <c:pt idx="8" formatCode="0.000">
                  <c:v>79.355224429727755</c:v>
                </c:pt>
                <c:pt idx="9" formatCode="0.000">
                  <c:v>74.100317787511813</c:v>
                </c:pt>
                <c:pt idx="10" formatCode="0.000">
                  <c:v>69.988642816581503</c:v>
                </c:pt>
                <c:pt idx="11" formatCode="0.000">
                  <c:v>66.755648406066243</c:v>
                </c:pt>
                <c:pt idx="12" formatCode="0.000">
                  <c:v>64.214208626400207</c:v>
                </c:pt>
                <c:pt idx="13" formatCode="0.000">
                  <c:v>62.240738736788956</c:v>
                </c:pt>
                <c:pt idx="14" formatCode="0.000">
                  <c:v>60.754902996373374</c:v>
                </c:pt>
                <c:pt idx="15" formatCode="0.000">
                  <c:v>59.689359346893596</c:v>
                </c:pt>
                <c:pt idx="16" formatCode="0.000">
                  <c:v>58.991452991453002</c:v>
                </c:pt>
                <c:pt idx="17" formatCode="0.000">
                  <c:v>58.392554991539768</c:v>
                </c:pt>
                <c:pt idx="18" formatCode="0.000">
                  <c:v>57.805695142378568</c:v>
                </c:pt>
                <c:pt idx="19" formatCode="0.000">
                  <c:v>57.516666666666673</c:v>
                </c:pt>
                <c:pt idx="20" formatCode="0.000">
                  <c:v>57.516666666666673</c:v>
                </c:pt>
                <c:pt idx="21" formatCode="0.000">
                  <c:v>57.516666666666673</c:v>
                </c:pt>
                <c:pt idx="22" formatCode="0.000">
                  <c:v>57.516666666666673</c:v>
                </c:pt>
                <c:pt idx="23" formatCode="0.000">
                  <c:v>57.516666666666673</c:v>
                </c:pt>
                <c:pt idx="24" formatCode="0.000">
                  <c:v>57.516666666666673</c:v>
                </c:pt>
                <c:pt idx="25" formatCode="0.000">
                  <c:v>57.516666666666673</c:v>
                </c:pt>
                <c:pt idx="26" formatCode="0.000">
                  <c:v>57.516666666666673</c:v>
                </c:pt>
                <c:pt idx="27" formatCode="0.000">
                  <c:v>57.516666666666673</c:v>
                </c:pt>
                <c:pt idx="28" formatCode="0.000">
                  <c:v>57.516666666666673</c:v>
                </c:pt>
                <c:pt idx="29" formatCode="0.000">
                  <c:v>57.516666666666673</c:v>
                </c:pt>
                <c:pt idx="30" formatCode="0.000">
                  <c:v>57.516666666666673</c:v>
                </c:pt>
                <c:pt idx="31" formatCode="0.000">
                  <c:v>57.539682539682545</c:v>
                </c:pt>
                <c:pt idx="32" formatCode="0.000">
                  <c:v>57.62038335670875</c:v>
                </c:pt>
                <c:pt idx="33" formatCode="0.000">
                  <c:v>57.747657295850075</c:v>
                </c:pt>
                <c:pt idx="34" formatCode="0.000">
                  <c:v>57.933789954337904</c:v>
                </c:pt>
                <c:pt idx="35" formatCode="0.000">
                  <c:v>58.16814994606257</c:v>
                </c:pt>
                <c:pt idx="36" formatCode="0.000">
                  <c:v>58.457837856150697</c:v>
                </c:pt>
                <c:pt idx="37" formatCode="0.000">
                  <c:v>58.804484885662688</c:v>
                </c:pt>
                <c:pt idx="38" formatCode="0.000">
                  <c:v>59.210074806121753</c:v>
                </c:pt>
                <c:pt idx="39" formatCode="0.000">
                  <c:v>59.676973092619498</c:v>
                </c:pt>
                <c:pt idx="40" formatCode="0.000">
                  <c:v>60.163877266387736</c:v>
                </c:pt>
                <c:pt idx="41" formatCode="0.000">
                  <c:v>60.652395514780842</c:v>
                </c:pt>
                <c:pt idx="42" formatCode="0.000">
                  <c:v>61.155413786992739</c:v>
                </c:pt>
                <c:pt idx="43" formatCode="0.000">
                  <c:v>61.666845359350994</c:v>
                </c:pt>
                <c:pt idx="44" formatCode="0.000">
                  <c:v>62.186903088622195</c:v>
                </c:pt>
                <c:pt idx="45" formatCode="0.000">
                  <c:v>62.715807073020031</c:v>
                </c:pt>
                <c:pt idx="46" formatCode="0.000">
                  <c:v>63.246829411333486</c:v>
                </c:pt>
                <c:pt idx="47" formatCode="0.000">
                  <c:v>63.793995859213261</c:v>
                </c:pt>
                <c:pt idx="48" formatCode="0.000">
                  <c:v>64.350712314462598</c:v>
                </c:pt>
                <c:pt idx="49" formatCode="0.000">
                  <c:v>64.917231000752452</c:v>
                </c:pt>
                <c:pt idx="50" formatCode="0.000">
                  <c:v>65.493813102558278</c:v>
                </c:pt>
                <c:pt idx="51" formatCode="0.000">
                  <c:v>66.073138043270149</c:v>
                </c:pt>
                <c:pt idx="52" formatCode="0.000">
                  <c:v>66.670530505003683</c:v>
                </c:pt>
                <c:pt idx="53" formatCode="0.000">
                  <c:v>67.278824034000081</c:v>
                </c:pt>
                <c:pt idx="54" formatCode="0.000">
                  <c:v>67.898319757604384</c:v>
                </c:pt>
                <c:pt idx="55" formatCode="0.000">
                  <c:v>68.529329997219904</c:v>
                </c:pt>
                <c:pt idx="56" formatCode="0.000">
                  <c:v>69.163860830527497</c:v>
                </c:pt>
                <c:pt idx="57" formatCode="0.000">
                  <c:v>69.818726228048888</c:v>
                </c:pt>
                <c:pt idx="58" formatCode="0.000">
                  <c:v>70.486111111111128</c:v>
                </c:pt>
                <c:pt idx="59" formatCode="0.000">
                  <c:v>71.166377959251022</c:v>
                </c:pt>
                <c:pt idx="60" formatCode="0.000">
                  <c:v>71.859903381642525</c:v>
                </c:pt>
                <c:pt idx="61" formatCode="0.000">
                  <c:v>72.557924393423335</c:v>
                </c:pt>
                <c:pt idx="62" formatCode="0.000">
                  <c:v>73.278973966959697</c:v>
                </c:pt>
                <c:pt idx="63" formatCode="0.000">
                  <c:v>74.014498348560892</c:v>
                </c:pt>
                <c:pt idx="64" formatCode="0.000">
                  <c:v>74.764937822262667</c:v>
                </c:pt>
                <c:pt idx="65" formatCode="0.000">
                  <c:v>75.530750711315406</c:v>
                </c:pt>
                <c:pt idx="66" formatCode="0.000">
                  <c:v>76.302290616432302</c:v>
                </c:pt>
                <c:pt idx="67" formatCode="0.000">
                  <c:v>77.100089365504928</c:v>
                </c:pt>
                <c:pt idx="68" formatCode="0.000">
                  <c:v>77.91474758421387</c:v>
                </c:pt>
                <c:pt idx="69" formatCode="0.000">
                  <c:v>78.746805403431907</c:v>
                </c:pt>
                <c:pt idx="70" formatCode="0.000">
                  <c:v>79.629886012275605</c:v>
                </c:pt>
                <c:pt idx="71" formatCode="0.000">
                  <c:v>80.612006540527915</c:v>
                </c:pt>
                <c:pt idx="72" formatCode="0.000">
                  <c:v>81.699810606060623</c:v>
                </c:pt>
                <c:pt idx="73" formatCode="0.000">
                  <c:v>82.900932064956294</c:v>
                </c:pt>
                <c:pt idx="74" formatCode="0.000">
                  <c:v>84.211810639336264</c:v>
                </c:pt>
                <c:pt idx="75" formatCode="0.000">
                  <c:v>85.654008438818579</c:v>
                </c:pt>
                <c:pt idx="76" formatCode="0.000">
                  <c:v>87.238990848880135</c:v>
                </c:pt>
                <c:pt idx="77" formatCode="0.000">
                  <c:v>88.979991749174928</c:v>
                </c:pt>
                <c:pt idx="78" formatCode="0.000">
                  <c:v>90.892330383480825</c:v>
                </c:pt>
                <c:pt idx="79" formatCode="0.000">
                  <c:v>92.993802209647001</c:v>
                </c:pt>
                <c:pt idx="80" formatCode="0.000">
                  <c:v>95.289374861939478</c:v>
                </c:pt>
                <c:pt idx="81" formatCode="0.000">
                  <c:v>97.817460317460331</c:v>
                </c:pt>
                <c:pt idx="82" formatCode="0.000">
                  <c:v>100.6063786368142</c:v>
                </c:pt>
                <c:pt idx="83" formatCode="0.000">
                  <c:v>103.68968211045011</c:v>
                </c:pt>
                <c:pt idx="84" formatCode="0.000">
                  <c:v>107.10738671632527</c:v>
                </c:pt>
                <c:pt idx="85" formatCode="0.000">
                  <c:v>110.90757166730944</c:v>
                </c:pt>
                <c:pt idx="86" formatCode="0.000">
                  <c:v>115.12543368027757</c:v>
                </c:pt>
                <c:pt idx="87" formatCode="0.000">
                  <c:v>119.85135792178927</c:v>
                </c:pt>
                <c:pt idx="88" formatCode="0.000">
                  <c:v>125.17228871962278</c:v>
                </c:pt>
                <c:pt idx="89" formatCode="0.000">
                  <c:v>131.19677615571777</c:v>
                </c:pt>
                <c:pt idx="90" formatCode="0.000">
                  <c:v>138.02895768338533</c:v>
                </c:pt>
                <c:pt idx="91" formatCode="0.000">
                  <c:v>145.90732284796212</c:v>
                </c:pt>
                <c:pt idx="92" formatCode="0.000">
                  <c:v>154.98967034941168</c:v>
                </c:pt>
                <c:pt idx="93" formatCode="0.000">
                  <c:v>165.61090315769269</c:v>
                </c:pt>
                <c:pt idx="94" formatCode="0.000">
                  <c:v>178.18050392399837</c:v>
                </c:pt>
                <c:pt idx="95" formatCode="0.000">
                  <c:v>193.26836917562727</c:v>
                </c:pt>
                <c:pt idx="96" formatCode="0.000">
                  <c:v>211.61393181260735</c:v>
                </c:pt>
                <c:pt idx="97" formatCode="0.000">
                  <c:v>234.57041870581841</c:v>
                </c:pt>
                <c:pt idx="98" formatCode="0.000">
                  <c:v>263.83792048929666</c:v>
                </c:pt>
                <c:pt idx="99" formatCode="0.000">
                  <c:v>302.56005611081889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7-4E22-9724-1A5BCE34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  <c:extLst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150"/>
          <c:min val="5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158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762560600241366"/>
          <c:y val="0.22380657719454133"/>
          <c:w val="0.31949974718466895"/>
          <c:h val="0.30177931734801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29418685430278657"/>
          <c:y val="8.534296533426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'25K'!$B$6</c:f>
              <c:strCache>
                <c:ptCount val="1"/>
                <c:pt idx="0">
                  <c:v>Berhard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8" formatCode="0.000">
                  <c:v>139.88333333333333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95.9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85.183333333333337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84.616666666666674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78.783333333333331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94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97.999999999999986</c:v>
                </c:pt>
                <c:pt idx="49" formatCode="0.000">
                  <c:v>104.91666666666667</c:v>
                </c:pt>
                <c:pt idx="50" formatCode="0.000">
                  <c:v>96.633333333333326</c:v>
                </c:pt>
                <c:pt idx="51" formatCode="0.000">
                  <c:v>101.65</c:v>
                </c:pt>
                <c:pt idx="52" formatCode="0.000">
                  <c:v>96.75</c:v>
                </c:pt>
                <c:pt idx="53" formatCode="0.000">
                  <c:v>105.23333333333333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110.9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99.399999999999991</c:v>
                </c:pt>
                <c:pt idx="60" formatCode="0.000">
                  <c:v>110.83333333333333</c:v>
                </c:pt>
                <c:pt idx="61" formatCode="0.000">
                  <c:v>118.4</c:v>
                </c:pt>
                <c:pt idx="62" formatCode="0.000">
                  <c:v>122.53333333333333</c:v>
                </c:pt>
                <c:pt idx="63" formatCode="0.000">
                  <c:v>122.73333333333333</c:v>
                </c:pt>
                <c:pt idx="64" formatCode="0.000">
                  <c:v>123.88333333333333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130.88333333333335</c:v>
                </c:pt>
                <c:pt idx="68" formatCode="0.000">
                  <c:v>140.35</c:v>
                </c:pt>
                <c:pt idx="69" formatCode="0.000">
                  <c:v>118.86666666666667</c:v>
                </c:pt>
                <c:pt idx="70" formatCode="0.000">
                  <c:v>151.91666666666666</c:v>
                </c:pt>
                <c:pt idx="71" formatCode="0.000">
                  <c:v>146.21666666666667</c:v>
                </c:pt>
                <c:pt idx="72" formatCode="0.000">
                  <c:v>148.48333333333335</c:v>
                </c:pt>
                <c:pt idx="73" formatCode="0.000">
                  <c:v>150.18333333333334</c:v>
                </c:pt>
                <c:pt idx="74" formatCode="0.000">
                  <c:v>122.2</c:v>
                </c:pt>
                <c:pt idx="75" formatCode="0.000">
                  <c:v>149.56666666666666</c:v>
                </c:pt>
                <c:pt idx="76" formatCode="0.000">
                  <c:v>162.41666666666666</c:v>
                </c:pt>
                <c:pt idx="77" formatCode="0.000">
                  <c:v>169.8</c:v>
                </c:pt>
                <c:pt idx="78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149.88026647287535</c:v>
                </c:pt>
                <c:pt idx="5" formatCode="0.000">
                  <c:v>129.38050067437462</c:v>
                </c:pt>
                <c:pt idx="6" formatCode="0.000">
                  <c:v>114.84058764800189</c:v>
                </c:pt>
                <c:pt idx="7" formatCode="0.000">
                  <c:v>104.09855873717312</c:v>
                </c:pt>
                <c:pt idx="8" formatCode="0.000">
                  <c:v>95.921679524875174</c:v>
                </c:pt>
                <c:pt idx="9" formatCode="0.000">
                  <c:v>89.552769177736451</c:v>
                </c:pt>
                <c:pt idx="10" formatCode="0.000">
                  <c:v>84.545114840169504</c:v>
                </c:pt>
                <c:pt idx="11" formatCode="0.000">
                  <c:v>80.581856960974264</c:v>
                </c:pt>
                <c:pt idx="12" formatCode="0.000">
                  <c:v>77.444001638703014</c:v>
                </c:pt>
                <c:pt idx="13" formatCode="0.000">
                  <c:v>74.980473042156177</c:v>
                </c:pt>
                <c:pt idx="14" formatCode="0.000">
                  <c:v>73.091997430456189</c:v>
                </c:pt>
                <c:pt idx="15" formatCode="0.000">
                  <c:v>71.699756730294425</c:v>
                </c:pt>
                <c:pt idx="16" formatCode="0.000">
                  <c:v>70.700292145347802</c:v>
                </c:pt>
                <c:pt idx="17" formatCode="0.000">
                  <c:v>69.838279715934178</c:v>
                </c:pt>
                <c:pt idx="18" formatCode="0.000">
                  <c:v>69.065169156824808</c:v>
                </c:pt>
                <c:pt idx="19" formatCode="0.000">
                  <c:v>68.634444467069528</c:v>
                </c:pt>
                <c:pt idx="20" formatCode="0.000">
                  <c:v>68.533561713263879</c:v>
                </c:pt>
                <c:pt idx="21" formatCode="0.000">
                  <c:v>68.5</c:v>
                </c:pt>
                <c:pt idx="22" formatCode="0.000">
                  <c:v>68.5</c:v>
                </c:pt>
                <c:pt idx="23" formatCode="0.000">
                  <c:v>68.5</c:v>
                </c:pt>
                <c:pt idx="24" formatCode="0.000">
                  <c:v>68.5</c:v>
                </c:pt>
                <c:pt idx="25" formatCode="0.000">
                  <c:v>68.5</c:v>
                </c:pt>
                <c:pt idx="26" formatCode="0.000">
                  <c:v>68.5</c:v>
                </c:pt>
                <c:pt idx="27" formatCode="0.000">
                  <c:v>68.5</c:v>
                </c:pt>
                <c:pt idx="28" formatCode="0.000">
                  <c:v>68.5</c:v>
                </c:pt>
                <c:pt idx="29" formatCode="0.000">
                  <c:v>68.5</c:v>
                </c:pt>
                <c:pt idx="30" formatCode="0.000">
                  <c:v>68.5</c:v>
                </c:pt>
                <c:pt idx="31" formatCode="0.000">
                  <c:v>68.520697196207593</c:v>
                </c:pt>
                <c:pt idx="32" formatCode="0.000">
                  <c:v>68.593235981940637</c:v>
                </c:pt>
                <c:pt idx="33" formatCode="0.000">
                  <c:v>68.7075363238297</c:v>
                </c:pt>
                <c:pt idx="34" formatCode="0.000">
                  <c:v>68.874473023824706</c:v>
                </c:pt>
                <c:pt idx="35" formatCode="0.000">
                  <c:v>69.085994168766419</c:v>
                </c:pt>
                <c:pt idx="36" formatCode="0.000">
                  <c:v>69.379173962193192</c:v>
                </c:pt>
                <c:pt idx="37" formatCode="0.000">
                  <c:v>69.766520665138827</c:v>
                </c:pt>
                <c:pt idx="38" formatCode="0.000">
                  <c:v>70.249397837097092</c:v>
                </c:pt>
                <c:pt idx="39" formatCode="0.000">
                  <c:v>70.811981994974246</c:v>
                </c:pt>
                <c:pt idx="40" formatCode="0.000">
                  <c:v>71.394886280054664</c:v>
                </c:pt>
                <c:pt idx="41" formatCode="0.000">
                  <c:v>71.981754426530486</c:v>
                </c:pt>
                <c:pt idx="42" formatCode="0.000">
                  <c:v>72.584158171892952</c:v>
                </c:pt>
                <c:pt idx="43" formatCode="0.000">
                  <c:v>73.1967298515099</c:v>
                </c:pt>
                <c:pt idx="44" formatCode="0.000">
                  <c:v>73.819729092361982</c:v>
                </c:pt>
                <c:pt idx="45" formatCode="0.000">
                  <c:v>74.453424436358716</c:v>
                </c:pt>
                <c:pt idx="46" formatCode="0.000">
                  <c:v>75.091877009922499</c:v>
                </c:pt>
                <c:pt idx="47" formatCode="0.000">
                  <c:v>75.747698728399683</c:v>
                </c:pt>
                <c:pt idx="48" formatCode="0.000">
                  <c:v>76.415076731656924</c:v>
                </c:pt>
                <c:pt idx="49" formatCode="0.000">
                  <c:v>77.094319186076063</c:v>
                </c:pt>
                <c:pt idx="50" formatCode="0.000">
                  <c:v>77.785745313291258</c:v>
                </c:pt>
                <c:pt idx="51" formatCode="0.000">
                  <c:v>78.482894999009474</c:v>
                </c:pt>
                <c:pt idx="52" formatCode="0.000">
                  <c:v>79.199568291372785</c:v>
                </c:pt>
                <c:pt idx="53" formatCode="0.000">
                  <c:v>79.929450933418138</c:v>
                </c:pt>
                <c:pt idx="54" formatCode="0.000">
                  <c:v>80.672911523858474</c:v>
                </c:pt>
                <c:pt idx="55" formatCode="0.000">
                  <c:v>81.430332504189593</c:v>
                </c:pt>
                <c:pt idx="56" formatCode="0.000">
                  <c:v>82.194662367095347</c:v>
                </c:pt>
                <c:pt idx="57" formatCode="0.000">
                  <c:v>82.981066924717709</c:v>
                </c:pt>
                <c:pt idx="58" formatCode="0.000">
                  <c:v>83.782664833601714</c:v>
                </c:pt>
                <c:pt idx="59" formatCode="0.000">
                  <c:v>84.599900692334302</c:v>
                </c:pt>
                <c:pt idx="60" formatCode="0.000">
                  <c:v>85.433236617252348</c:v>
                </c:pt>
                <c:pt idx="61" formatCode="0.000">
                  <c:v>86.27494676658921</c:v>
                </c:pt>
                <c:pt idx="62" formatCode="0.000">
                  <c:v>87.141777913372962</c:v>
                </c:pt>
                <c:pt idx="63" formatCode="0.000">
                  <c:v>88.026204489621023</c:v>
                </c:pt>
                <c:pt idx="64" formatCode="0.000">
                  <c:v>88.928767731478416</c:v>
                </c:pt>
                <c:pt idx="65" formatCode="0.000">
                  <c:v>89.850031302979659</c:v>
                </c:pt>
                <c:pt idx="66" formatCode="0.000">
                  <c:v>90.781496373946794</c:v>
                </c:pt>
                <c:pt idx="67" formatCode="0.000">
                  <c:v>91.741754006214236</c:v>
                </c:pt>
                <c:pt idx="68" formatCode="0.000">
                  <c:v>92.722543413221032</c:v>
                </c:pt>
                <c:pt idx="69" formatCode="0.000">
                  <c:v>93.724530211973146</c:v>
                </c:pt>
                <c:pt idx="70" formatCode="0.000">
                  <c:v>94.778108007437453</c:v>
                </c:pt>
                <c:pt idx="71" formatCode="0.000">
                  <c:v>95.939757731459281</c:v>
                </c:pt>
                <c:pt idx="72" formatCode="0.000">
                  <c:v>97.223361969637196</c:v>
                </c:pt>
                <c:pt idx="73" formatCode="0.000">
                  <c:v>98.644588773696086</c:v>
                </c:pt>
                <c:pt idx="74" formatCode="0.000">
                  <c:v>100.19584098989391</c:v>
                </c:pt>
                <c:pt idx="75" formatCode="0.000">
                  <c:v>101.90637870590355</c:v>
                </c:pt>
                <c:pt idx="76" formatCode="0.000">
                  <c:v>103.78244308421564</c:v>
                </c:pt>
                <c:pt idx="77" formatCode="0.000">
                  <c:v>105.84724049725988</c:v>
                </c:pt>
                <c:pt idx="78" formatCode="0.000">
                  <c:v>108.11100444444584</c:v>
                </c:pt>
                <c:pt idx="79" formatCode="0.000">
                  <c:v>110.60294564570432</c:v>
                </c:pt>
                <c:pt idx="80" formatCode="0.000">
                  <c:v>113.32485261455088</c:v>
                </c:pt>
                <c:pt idx="81" formatCode="0.000">
                  <c:v>116.32705469818001</c:v>
                </c:pt>
                <c:pt idx="82" formatCode="0.000">
                  <c:v>119.63362802217611</c:v>
                </c:pt>
                <c:pt idx="83" formatCode="0.000">
                  <c:v>123.29424620904034</c:v>
                </c:pt>
                <c:pt idx="84" formatCode="0.000">
                  <c:v>127.3456777901304</c:v>
                </c:pt>
                <c:pt idx="85" formatCode="0.000">
                  <c:v>131.85604074760445</c:v>
                </c:pt>
                <c:pt idx="86" formatCode="0.000">
                  <c:v>136.86150509291676</c:v>
                </c:pt>
                <c:pt idx="87" formatCode="0.000">
                  <c:v>142.47636941161889</c:v>
                </c:pt>
                <c:pt idx="88" formatCode="0.000">
                  <c:v>148.78965100789912</c:v>
                </c:pt>
                <c:pt idx="89" formatCode="0.000">
                  <c:v>155.94515420613027</c:v>
                </c:pt>
                <c:pt idx="90" formatCode="0.000">
                  <c:v>164.05908107902795</c:v>
                </c:pt>
                <c:pt idx="91" formatCode="0.000">
                  <c:v>173.41419838476949</c:v>
                </c:pt>
                <c:pt idx="92" formatCode="0.000">
                  <c:v>184.1974509624398</c:v>
                </c:pt>
                <c:pt idx="93" formatCode="0.000">
                  <c:v>196.81952964938799</c:v>
                </c:pt>
                <c:pt idx="94" formatCode="0.000">
                  <c:v>211.73992311563507</c:v>
                </c:pt>
                <c:pt idx="95" formatCode="0.000">
                  <c:v>229.66453688400816</c:v>
                </c:pt>
                <c:pt idx="96" formatCode="0.000">
                  <c:v>251.45722203827907</c:v>
                </c:pt>
                <c:pt idx="97" formatCode="0.000">
                  <c:v>278.72361960441611</c:v>
                </c:pt>
                <c:pt idx="98" formatCode="0.000">
                  <c:v>313.48077481932552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'30K'!$B$6</c:f>
              <c:strCache>
                <c:ptCount val="1"/>
                <c:pt idx="0">
                  <c:v>Barnard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7" formatCode="0.000">
                  <c:v>206.28333333333333</c:v>
                </c:pt>
                <c:pt idx="16" formatCode="0.000">
                  <c:v>124.56666666666666</c:v>
                </c:pt>
                <c:pt idx="17" formatCode="0.000">
                  <c:v>112.18333333333334</c:v>
                </c:pt>
                <c:pt idx="18" formatCode="0.000">
                  <c:v>106.5</c:v>
                </c:pt>
                <c:pt idx="19" formatCode="0.000">
                  <c:v>103.95</c:v>
                </c:pt>
                <c:pt idx="20" formatCode="0.000">
                  <c:v>103.43333333333332</c:v>
                </c:pt>
                <c:pt idx="21" formatCode="0.000">
                  <c:v>99.95</c:v>
                </c:pt>
                <c:pt idx="22" formatCode="0.000">
                  <c:v>99.100000000000009</c:v>
                </c:pt>
                <c:pt idx="23" formatCode="0.000">
                  <c:v>103.08333333333333</c:v>
                </c:pt>
                <c:pt idx="24" formatCode="0.000">
                  <c:v>99.149999999999991</c:v>
                </c:pt>
                <c:pt idx="25" formatCode="0.000">
                  <c:v>104.60000000000001</c:v>
                </c:pt>
                <c:pt idx="26" formatCode="0.000">
                  <c:v>103.74999999999999</c:v>
                </c:pt>
                <c:pt idx="27" formatCode="0.000">
                  <c:v>101.95</c:v>
                </c:pt>
                <c:pt idx="28" formatCode="0.000">
                  <c:v>106.48333333333332</c:v>
                </c:pt>
                <c:pt idx="29" formatCode="0.000">
                  <c:v>94</c:v>
                </c:pt>
                <c:pt idx="30" formatCode="0.000">
                  <c:v>106.43333333333334</c:v>
                </c:pt>
                <c:pt idx="31" formatCode="0.000">
                  <c:v>103.43333333333332</c:v>
                </c:pt>
                <c:pt idx="32" formatCode="0.000">
                  <c:v>104.14999999999999</c:v>
                </c:pt>
                <c:pt idx="33" formatCode="0.000">
                  <c:v>103.81666666666668</c:v>
                </c:pt>
                <c:pt idx="34" formatCode="0.000">
                  <c:v>96.083333333333343</c:v>
                </c:pt>
                <c:pt idx="35" formatCode="0.000">
                  <c:v>103.39999999999999</c:v>
                </c:pt>
                <c:pt idx="36" formatCode="0.000">
                  <c:v>106.11666666666667</c:v>
                </c:pt>
                <c:pt idx="37" formatCode="0.000">
                  <c:v>107.05000000000001</c:v>
                </c:pt>
                <c:pt idx="38" formatCode="0.000">
                  <c:v>107.25</c:v>
                </c:pt>
                <c:pt idx="39" formatCode="0.000">
                  <c:v>103.78333333333335</c:v>
                </c:pt>
                <c:pt idx="40" formatCode="0.000">
                  <c:v>113.21666666666667</c:v>
                </c:pt>
                <c:pt idx="41" formatCode="0.000">
                  <c:v>105.06666666666668</c:v>
                </c:pt>
                <c:pt idx="42" formatCode="0.000">
                  <c:v>111.61666666666667</c:v>
                </c:pt>
                <c:pt idx="43" formatCode="0.000">
                  <c:v>113.33333333333334</c:v>
                </c:pt>
                <c:pt idx="44" formatCode="0.000">
                  <c:v>113.4</c:v>
                </c:pt>
                <c:pt idx="45" formatCode="0.000">
                  <c:v>113.08333333333334</c:v>
                </c:pt>
                <c:pt idx="46" formatCode="0.000">
                  <c:v>120.38333333333334</c:v>
                </c:pt>
                <c:pt idx="47" formatCode="0.000">
                  <c:v>119.41666666666667</c:v>
                </c:pt>
                <c:pt idx="48" formatCode="0.000">
                  <c:v>123.91666666666666</c:v>
                </c:pt>
                <c:pt idx="49" formatCode="0.000">
                  <c:v>120.68333333333332</c:v>
                </c:pt>
                <c:pt idx="50" formatCode="0.000">
                  <c:v>116.71666666666667</c:v>
                </c:pt>
                <c:pt idx="51" formatCode="0.000">
                  <c:v>122.11666666666666</c:v>
                </c:pt>
                <c:pt idx="52" formatCode="0.000">
                  <c:v>117.01666666666667</c:v>
                </c:pt>
                <c:pt idx="53" formatCode="0.000">
                  <c:v>122.18333333333334</c:v>
                </c:pt>
                <c:pt idx="54" formatCode="0.000">
                  <c:v>134.81666666666666</c:v>
                </c:pt>
                <c:pt idx="55" formatCode="0.000">
                  <c:v>133.46666666666667</c:v>
                </c:pt>
                <c:pt idx="56" formatCode="0.000">
                  <c:v>131.94999999999999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119.51666666666667</c:v>
                </c:pt>
                <c:pt idx="60" formatCode="0.000">
                  <c:v>144.69999999999999</c:v>
                </c:pt>
                <c:pt idx="61" formatCode="0.000">
                  <c:v>140.33333333333334</c:v>
                </c:pt>
                <c:pt idx="62" formatCode="0.000">
                  <c:v>143.5</c:v>
                </c:pt>
                <c:pt idx="63" formatCode="0.000">
                  <c:v>166.16666666666666</c:v>
                </c:pt>
                <c:pt idx="64" formatCode="0.000">
                  <c:v>147.9</c:v>
                </c:pt>
                <c:pt idx="65" formatCode="0.000">
                  <c:v>152.53333333333333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142.48333333333335</c:v>
                </c:pt>
                <c:pt idx="70" formatCode="0.000">
                  <c:v>194.79999999999998</c:v>
                </c:pt>
                <c:pt idx="71" formatCode="0.000">
                  <c:v>171.41666666666666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146.85</c:v>
                </c:pt>
                <c:pt idx="76" formatCode="0.000">
                  <c:v>217.86666666666665</c:v>
                </c:pt>
                <c:pt idx="77" formatCode="0.000">
                  <c:v>234.7</c:v>
                </c:pt>
                <c:pt idx="78" formatCode="0.000">
                  <c:v>244.4</c:v>
                </c:pt>
                <c:pt idx="80" formatCode="0.000">
                  <c:v>253.53333333333333</c:v>
                </c:pt>
                <c:pt idx="81" formatCode="0.000">
                  <c:v>257.88333333333333</c:v>
                </c:pt>
                <c:pt idx="82" formatCode="0.000">
                  <c:v>273.40000000000003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183.79639154405632</c:v>
                </c:pt>
                <c:pt idx="5" formatCode="0.000">
                  <c:v>159.01116929711833</c:v>
                </c:pt>
                <c:pt idx="6" formatCode="0.000">
                  <c:v>141.31859143684801</c:v>
                </c:pt>
                <c:pt idx="7" formatCode="0.000">
                  <c:v>128.17836574419164</c:v>
                </c:pt>
                <c:pt idx="8" formatCode="0.000">
                  <c:v>118.12323921863543</c:v>
                </c:pt>
                <c:pt idx="9" formatCode="0.000">
                  <c:v>110.2570616272569</c:v>
                </c:pt>
                <c:pt idx="10" formatCode="0.000">
                  <c:v>104.03912709582654</c:v>
                </c:pt>
                <c:pt idx="11" formatCode="0.000">
                  <c:v>99.083376114600796</c:v>
                </c:pt>
                <c:pt idx="12" formatCode="0.000">
                  <c:v>95.130094848494153</c:v>
                </c:pt>
                <c:pt idx="13" formatCode="0.000">
                  <c:v>91.991149575506867</c:v>
                </c:pt>
                <c:pt idx="14" formatCode="0.000">
                  <c:v>89.54163792638542</c:v>
                </c:pt>
                <c:pt idx="15" formatCode="0.000">
                  <c:v>87.688263442567333</c:v>
                </c:pt>
                <c:pt idx="16" formatCode="0.000">
                  <c:v>86.251443181066406</c:v>
                </c:pt>
                <c:pt idx="17" formatCode="0.000">
                  <c:v>85.009117172936726</c:v>
                </c:pt>
                <c:pt idx="18" formatCode="0.000">
                  <c:v>83.974318395742884</c:v>
                </c:pt>
                <c:pt idx="19" formatCode="0.000">
                  <c:v>83.33861509200311</c:v>
                </c:pt>
                <c:pt idx="20" formatCode="0.000">
                  <c:v>83.084395541638457</c:v>
                </c:pt>
                <c:pt idx="21" formatCode="0.000">
                  <c:v>83</c:v>
                </c:pt>
                <c:pt idx="22" formatCode="0.000">
                  <c:v>83</c:v>
                </c:pt>
                <c:pt idx="23" formatCode="0.000">
                  <c:v>83</c:v>
                </c:pt>
                <c:pt idx="24" formatCode="0.000">
                  <c:v>83</c:v>
                </c:pt>
                <c:pt idx="25" formatCode="0.000">
                  <c:v>83</c:v>
                </c:pt>
                <c:pt idx="26" formatCode="0.000">
                  <c:v>83</c:v>
                </c:pt>
                <c:pt idx="27" formatCode="0.000">
                  <c:v>83</c:v>
                </c:pt>
                <c:pt idx="28" formatCode="0.000">
                  <c:v>83</c:v>
                </c:pt>
                <c:pt idx="29" formatCode="0.000">
                  <c:v>83</c:v>
                </c:pt>
                <c:pt idx="30" formatCode="0.000">
                  <c:v>83</c:v>
                </c:pt>
                <c:pt idx="31" formatCode="0.000">
                  <c:v>83.016341253822901</c:v>
                </c:pt>
                <c:pt idx="32" formatCode="0.000">
                  <c:v>83.073586349748481</c:v>
                </c:pt>
                <c:pt idx="33" formatCode="0.000">
                  <c:v>83.163702609953276</c:v>
                </c:pt>
                <c:pt idx="34" formatCode="0.000">
                  <c:v>83.295130371285111</c:v>
                </c:pt>
                <c:pt idx="35" formatCode="0.000">
                  <c:v>83.464262954561505</c:v>
                </c:pt>
                <c:pt idx="36" formatCode="0.000">
                  <c:v>83.752899515780115</c:v>
                </c:pt>
                <c:pt idx="37" formatCode="0.000">
                  <c:v>84.189537220803629</c:v>
                </c:pt>
                <c:pt idx="38" formatCode="0.000">
                  <c:v>84.774400623155103</c:v>
                </c:pt>
                <c:pt idx="39" formatCode="0.000">
                  <c:v>85.464416754063279</c:v>
                </c:pt>
                <c:pt idx="40" formatCode="0.000">
                  <c:v>86.17456271483104</c:v>
                </c:pt>
                <c:pt idx="41" formatCode="0.000">
                  <c:v>86.892132340054673</c:v>
                </c:pt>
                <c:pt idx="42" formatCode="0.000">
                  <c:v>87.626304907786292</c:v>
                </c:pt>
                <c:pt idx="43" formatCode="0.000">
                  <c:v>88.372989595364629</c:v>
                </c:pt>
                <c:pt idx="44" formatCode="0.000">
                  <c:v>89.132509008077619</c:v>
                </c:pt>
                <c:pt idx="45" formatCode="0.000">
                  <c:v>89.905196937848189</c:v>
                </c:pt>
                <c:pt idx="46" formatCode="0.000">
                  <c:v>90.68652252837461</c:v>
                </c:pt>
                <c:pt idx="47" formatCode="0.000">
                  <c:v>91.486509671705974</c:v>
                </c:pt>
                <c:pt idx="48" formatCode="0.000">
                  <c:v>92.300736532404429</c:v>
                </c:pt>
                <c:pt idx="49" formatCode="0.000">
                  <c:v>93.129586723631917</c:v>
                </c:pt>
                <c:pt idx="50" formatCode="0.000">
                  <c:v>93.973457762618779</c:v>
                </c:pt>
                <c:pt idx="51" formatCode="0.000">
                  <c:v>94.82742987897629</c:v>
                </c:pt>
                <c:pt idx="52" formatCode="0.000">
                  <c:v>95.702495134352105</c:v>
                </c:pt>
                <c:pt idx="53" formatCode="0.000">
                  <c:v>96.593860973629887</c:v>
                </c:pt>
                <c:pt idx="54" formatCode="0.000">
                  <c:v>97.501987146116193</c:v>
                </c:pt>
                <c:pt idx="55" formatCode="0.000">
                  <c:v>98.427350854518764</c:v>
                </c:pt>
                <c:pt idx="56" formatCode="0.000">
                  <c:v>99.364593322992874</c:v>
                </c:pt>
                <c:pt idx="57" formatCode="0.000">
                  <c:v>100.32582393731472</c:v>
                </c:pt>
                <c:pt idx="58" formatCode="0.000">
                  <c:v>101.30583367195274</c:v>
                </c:pt>
                <c:pt idx="59" formatCode="0.000">
                  <c:v>102.30517827414795</c:v>
                </c:pt>
                <c:pt idx="60" formatCode="0.000">
                  <c:v>103.32443563858213</c:v>
                </c:pt>
                <c:pt idx="61" formatCode="0.000">
                  <c:v>104.35774948761014</c:v>
                </c:pt>
                <c:pt idx="62" formatCode="0.000">
                  <c:v>105.41852834133479</c:v>
                </c:pt>
                <c:pt idx="63" formatCode="0.000">
                  <c:v>106.50109392838964</c:v>
                </c:pt>
                <c:pt idx="64" formatCode="0.000">
                  <c:v>107.60612441094817</c:v>
                </c:pt>
                <c:pt idx="65" formatCode="0.000">
                  <c:v>108.73432639208949</c:v>
                </c:pt>
                <c:pt idx="66" formatCode="0.000">
                  <c:v>109.87927756718335</c:v>
                </c:pt>
                <c:pt idx="67" formatCode="0.000">
                  <c:v>111.05590960302425</c:v>
                </c:pt>
                <c:pt idx="68" formatCode="0.000">
                  <c:v>112.25801411823311</c:v>
                </c:pt>
                <c:pt idx="69" formatCode="0.000">
                  <c:v>113.48642733097553</c:v>
                </c:pt>
                <c:pt idx="70" formatCode="0.000">
                  <c:v>114.76544525544033</c:v>
                </c:pt>
                <c:pt idx="71" formatCode="0.000">
                  <c:v>116.16258481522961</c:v>
                </c:pt>
                <c:pt idx="72" formatCode="0.000">
                  <c:v>117.70242350282464</c:v>
                </c:pt>
                <c:pt idx="73" formatCode="0.000">
                  <c:v>119.41248033275056</c:v>
                </c:pt>
                <c:pt idx="74" formatCode="0.000">
                  <c:v>121.2791937500547</c:v>
                </c:pt>
                <c:pt idx="75" formatCode="0.000">
                  <c:v>123.34265858149944</c:v>
                </c:pt>
                <c:pt idx="76" formatCode="0.000">
                  <c:v>125.60082757241186</c:v>
                </c:pt>
                <c:pt idx="77" formatCode="0.000">
                  <c:v>128.09146821999309</c:v>
                </c:pt>
                <c:pt idx="78" formatCode="0.000">
                  <c:v>130.8166029395409</c:v>
                </c:pt>
                <c:pt idx="79" formatCode="0.000">
                  <c:v>133.82200884754903</c:v>
                </c:pt>
                <c:pt idx="80" formatCode="0.000">
                  <c:v>137.10450754829</c:v>
                </c:pt>
                <c:pt idx="81" formatCode="0.000">
                  <c:v>140.73101058549878</c:v>
                </c:pt>
                <c:pt idx="82" formatCode="0.000">
                  <c:v>144.71820260002065</c:v>
                </c:pt>
                <c:pt idx="83" formatCode="0.000">
                  <c:v>149.13883849101666</c:v>
                </c:pt>
                <c:pt idx="84" formatCode="0.000">
                  <c:v>154.02338932960575</c:v>
                </c:pt>
                <c:pt idx="85" formatCode="0.000">
                  <c:v>159.46842996286733</c:v>
                </c:pt>
                <c:pt idx="86" formatCode="0.000">
                  <c:v>165.51035593225438</c:v>
                </c:pt>
                <c:pt idx="87" formatCode="0.000">
                  <c:v>172.29625455617807</c:v>
                </c:pt>
                <c:pt idx="88" formatCode="0.000">
                  <c:v>179.91521655851787</c:v>
                </c:pt>
                <c:pt idx="89" formatCode="0.000">
                  <c:v>188.56024676486157</c:v>
                </c:pt>
                <c:pt idx="90" formatCode="0.000">
                  <c:v>198.36204215619551</c:v>
                </c:pt>
                <c:pt idx="91" formatCode="0.000">
                  <c:v>209.66159083402118</c:v>
                </c:pt>
                <c:pt idx="92" formatCode="0.000">
                  <c:v>222.68413563769383</c:v>
                </c:pt>
                <c:pt idx="93" formatCode="0.000">
                  <c:v>237.94256760348586</c:v>
                </c:pt>
                <c:pt idx="94" formatCode="0.000">
                  <c:v>255.9572647949698</c:v>
                </c:pt>
                <c:pt idx="95" formatCode="0.000">
                  <c:v>277.61861701048178</c:v>
                </c:pt>
                <c:pt idx="96" formatCode="0.000">
                  <c:v>303.95167263624717</c:v>
                </c:pt>
                <c:pt idx="97" formatCode="0.000">
                  <c:v>336.8941994492896</c:v>
                </c:pt>
                <c:pt idx="98" formatCode="0.000">
                  <c:v>378.88026467456427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0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5343162519928808"/>
          <c:w val="0.36113846157332452"/>
          <c:h val="0.14624989327229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5699950550056264"/>
          <c:y val="9.1626868829317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4014368341012E-2"/>
          <c:y val="5.6141822664655276E-2"/>
          <c:w val="0.88880630310965447"/>
          <c:h val="0.8250013962142374"/>
        </c:manualLayout>
      </c:layout>
      <c:scatterChart>
        <c:scatterStyle val="lineMarker"/>
        <c:varyColors val="0"/>
        <c:ser>
          <c:idx val="1"/>
          <c:order val="0"/>
          <c:tx>
            <c:strRef>
              <c:f>Marathon!$G$6</c:f>
              <c:strCache>
                <c:ptCount val="1"/>
                <c:pt idx="0">
                  <c:v>2020 Barnard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3">
                  <c:v>416.65</c:v>
                </c:pt>
                <c:pt idx="4">
                  <c:v>325.14999999999998</c:v>
                </c:pt>
                <c:pt idx="5">
                  <c:v>399.11666666666667</c:v>
                </c:pt>
                <c:pt idx="6">
                  <c:v>244.13333333333333</c:v>
                </c:pt>
                <c:pt idx="7">
                  <c:v>195.33333333333334</c:v>
                </c:pt>
                <c:pt idx="8">
                  <c:v>176.95</c:v>
                </c:pt>
                <c:pt idx="9">
                  <c:v>182.38333333333333</c:v>
                </c:pt>
                <c:pt idx="10">
                  <c:v>170.03333333333333</c:v>
                </c:pt>
                <c:pt idx="11">
                  <c:v>182.31666666666666</c:v>
                </c:pt>
                <c:pt idx="12">
                  <c:v>163.03333333333336</c:v>
                </c:pt>
                <c:pt idx="13">
                  <c:v>161.71666666666664</c:v>
                </c:pt>
                <c:pt idx="14">
                  <c:v>149.18333333333334</c:v>
                </c:pt>
                <c:pt idx="15">
                  <c:v>135.11666666666665</c:v>
                </c:pt>
                <c:pt idx="16">
                  <c:v>130.76666666666668</c:v>
                </c:pt>
                <c:pt idx="17">
                  <c:v>124.53333333333333</c:v>
                </c:pt>
                <c:pt idx="18">
                  <c:v>124.80000000000001</c:v>
                </c:pt>
                <c:pt idx="19">
                  <c:v>124.76666666666667</c:v>
                </c:pt>
                <c:pt idx="20">
                  <c:v>124.38333333333333</c:v>
                </c:pt>
                <c:pt idx="21">
                  <c:v>124.86666666666665</c:v>
                </c:pt>
                <c:pt idx="22">
                  <c:v>124.25</c:v>
                </c:pt>
                <c:pt idx="23">
                  <c:v>124.03333333333333</c:v>
                </c:pt>
                <c:pt idx="24">
                  <c:v>122.80000000000001</c:v>
                </c:pt>
                <c:pt idx="25">
                  <c:v>123.63333333333335</c:v>
                </c:pt>
                <c:pt idx="26">
                  <c:v>122.91666666666666</c:v>
                </c:pt>
                <c:pt idx="27">
                  <c:v>123.6</c:v>
                </c:pt>
                <c:pt idx="28">
                  <c:v>123.23333333333332</c:v>
                </c:pt>
                <c:pt idx="29">
                  <c:v>122.95000000000002</c:v>
                </c:pt>
                <c:pt idx="30">
                  <c:v>123.08333333333334</c:v>
                </c:pt>
                <c:pt idx="31">
                  <c:v>123.53333333333333</c:v>
                </c:pt>
                <c:pt idx="32">
                  <c:v>121.64999999999999</c:v>
                </c:pt>
                <c:pt idx="33">
                  <c:v>122.61666666666667</c:v>
                </c:pt>
                <c:pt idx="34">
                  <c:v>123.98333333333335</c:v>
                </c:pt>
                <c:pt idx="35">
                  <c:v>125.45</c:v>
                </c:pt>
                <c:pt idx="36">
                  <c:v>121.68333333333332</c:v>
                </c:pt>
                <c:pt idx="37">
                  <c:v>126.08333333333333</c:v>
                </c:pt>
                <c:pt idx="38">
                  <c:v>126.00000000000001</c:v>
                </c:pt>
                <c:pt idx="39">
                  <c:v>128.76666666666668</c:v>
                </c:pt>
                <c:pt idx="40">
                  <c:v>128.69999999999999</c:v>
                </c:pt>
                <c:pt idx="41">
                  <c:v>127.83333333333333</c:v>
                </c:pt>
                <c:pt idx="42">
                  <c:v>129.06666666666666</c:v>
                </c:pt>
                <c:pt idx="43">
                  <c:v>129.14999999999998</c:v>
                </c:pt>
                <c:pt idx="44">
                  <c:v>132.78333333333333</c:v>
                </c:pt>
                <c:pt idx="45">
                  <c:v>135.4</c:v>
                </c:pt>
                <c:pt idx="46">
                  <c:v>136.33333333333334</c:v>
                </c:pt>
                <c:pt idx="47">
                  <c:v>138.94999999999999</c:v>
                </c:pt>
                <c:pt idx="48">
                  <c:v>139.78333333333333</c:v>
                </c:pt>
                <c:pt idx="49">
                  <c:v>139.48333333333335</c:v>
                </c:pt>
                <c:pt idx="50">
                  <c:v>144.30000000000001</c:v>
                </c:pt>
                <c:pt idx="51">
                  <c:v>142.23333333333335</c:v>
                </c:pt>
                <c:pt idx="52">
                  <c:v>143.73333333333332</c:v>
                </c:pt>
                <c:pt idx="53">
                  <c:v>146.58333333333334</c:v>
                </c:pt>
                <c:pt idx="54">
                  <c:v>145.93333333333334</c:v>
                </c:pt>
                <c:pt idx="55">
                  <c:v>147.08333333333334</c:v>
                </c:pt>
                <c:pt idx="56">
                  <c:v>153.19999999999999</c:v>
                </c:pt>
                <c:pt idx="57">
                  <c:v>155.85</c:v>
                </c:pt>
                <c:pt idx="58">
                  <c:v>150.31666666666666</c:v>
                </c:pt>
                <c:pt idx="59">
                  <c:v>156.5</c:v>
                </c:pt>
                <c:pt idx="60">
                  <c:v>158.20000000000002</c:v>
                </c:pt>
                <c:pt idx="61">
                  <c:v>161.11666666666667</c:v>
                </c:pt>
                <c:pt idx="62">
                  <c:v>165.38333333333333</c:v>
                </c:pt>
                <c:pt idx="63">
                  <c:v>162.73333333333332</c:v>
                </c:pt>
                <c:pt idx="64">
                  <c:v>161.94999999999999</c:v>
                </c:pt>
                <c:pt idx="65">
                  <c:v>162.81666666666666</c:v>
                </c:pt>
                <c:pt idx="66">
                  <c:v>171.11666666666667</c:v>
                </c:pt>
                <c:pt idx="67">
                  <c:v>171.03333333333333</c:v>
                </c:pt>
                <c:pt idx="68">
                  <c:v>172.83333333333331</c:v>
                </c:pt>
                <c:pt idx="69">
                  <c:v>174.38333333333333</c:v>
                </c:pt>
                <c:pt idx="70">
                  <c:v>180.96666666666664</c:v>
                </c:pt>
                <c:pt idx="71">
                  <c:v>179.16666666666666</c:v>
                </c:pt>
                <c:pt idx="72">
                  <c:v>174.81666666666666</c:v>
                </c:pt>
                <c:pt idx="73">
                  <c:v>178.66666666666666</c:v>
                </c:pt>
                <c:pt idx="74">
                  <c:v>188.58333333333334</c:v>
                </c:pt>
                <c:pt idx="75">
                  <c:v>184.9</c:v>
                </c:pt>
                <c:pt idx="76">
                  <c:v>213.45</c:v>
                </c:pt>
                <c:pt idx="77">
                  <c:v>216.98333333333332</c:v>
                </c:pt>
                <c:pt idx="78">
                  <c:v>227.01666666666665</c:v>
                </c:pt>
                <c:pt idx="79">
                  <c:v>195.9</c:v>
                </c:pt>
                <c:pt idx="80">
                  <c:v>210.48333333333332</c:v>
                </c:pt>
                <c:pt idx="81">
                  <c:v>221.96666666666667</c:v>
                </c:pt>
                <c:pt idx="82">
                  <c:v>259.11666666666667</c:v>
                </c:pt>
                <c:pt idx="83">
                  <c:v>257.85000000000002</c:v>
                </c:pt>
                <c:pt idx="84">
                  <c:v>236.63333333333333</c:v>
                </c:pt>
                <c:pt idx="85">
                  <c:v>274.91666666666663</c:v>
                </c:pt>
                <c:pt idx="86">
                  <c:v>309.68333333333334</c:v>
                </c:pt>
                <c:pt idx="87">
                  <c:v>365.88333333333333</c:v>
                </c:pt>
                <c:pt idx="88">
                  <c:v>395.63333333333338</c:v>
                </c:pt>
                <c:pt idx="89">
                  <c:v>395.7833333333333</c:v>
                </c:pt>
                <c:pt idx="90">
                  <c:v>505.91666666666663</c:v>
                </c:pt>
                <c:pt idx="91">
                  <c:v>340.01666666666671</c:v>
                </c:pt>
                <c:pt idx="92">
                  <c:v>367.2166666666667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1"/>
          <c:tx>
            <c:strRef>
              <c:f>Marathon!$C$6</c:f>
              <c:strCache>
                <c:ptCount val="1"/>
                <c:pt idx="0">
                  <c:v>2025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120.58333333333333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122.69999999999999</c:v>
                </c:pt>
                <c:pt idx="38" formatCode="0.000">
                  <c:v>126.00000000000001</c:v>
                </c:pt>
                <c:pt idx="39" formatCode="0.000">
                  <c:v>125.88333333333334</c:v>
                </c:pt>
                <c:pt idx="40" formatCode="0.000">
                  <c:v>124.25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2"/>
          <c:tx>
            <c:strRef>
              <c:f>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2">
                  <c:v>250.51482701812188</c:v>
                </c:pt>
                <c:pt idx="3">
                  <c:v>222.15120525931337</c:v>
                </c:pt>
                <c:pt idx="4">
                  <c:v>200.87516512549536</c:v>
                </c:pt>
                <c:pt idx="5">
                  <c:v>184.42995755003031</c:v>
                </c:pt>
                <c:pt idx="6">
                  <c:v>171.43461104847799</c:v>
                </c:pt>
                <c:pt idx="7">
                  <c:v>160.99788247750129</c:v>
                </c:pt>
                <c:pt idx="8">
                  <c:v>152.52006018054161</c:v>
                </c:pt>
                <c:pt idx="9">
                  <c:v>145.58401148875058</c:v>
                </c:pt>
                <c:pt idx="10">
                  <c:v>139.89190432382705</c:v>
                </c:pt>
                <c:pt idx="11">
                  <c:v>135.22676745220099</c:v>
                </c:pt>
                <c:pt idx="12">
                  <c:v>131.42826274848747</c:v>
                </c:pt>
                <c:pt idx="13">
                  <c:v>128.37695230054874</c:v>
                </c:pt>
                <c:pt idx="14">
                  <c:v>125.98384424192211</c:v>
                </c:pt>
                <c:pt idx="15">
                  <c:v>124.18334013883216</c:v>
                </c:pt>
                <c:pt idx="16">
                  <c:v>122.68051633723275</c:v>
                </c:pt>
                <c:pt idx="17">
                  <c:v>121.73347438243366</c:v>
                </c:pt>
                <c:pt idx="18">
                  <c:v>121.64999999999999</c:v>
                </c:pt>
                <c:pt idx="19">
                  <c:v>121.64999999999999</c:v>
                </c:pt>
                <c:pt idx="20">
                  <c:v>121.64999999999999</c:v>
                </c:pt>
                <c:pt idx="21">
                  <c:v>121.64999999999999</c:v>
                </c:pt>
                <c:pt idx="22">
                  <c:v>121.64999999999999</c:v>
                </c:pt>
                <c:pt idx="23">
                  <c:v>121.64999999999999</c:v>
                </c:pt>
                <c:pt idx="24">
                  <c:v>121.64999999999999</c:v>
                </c:pt>
                <c:pt idx="25">
                  <c:v>121.64999999999999</c:v>
                </c:pt>
                <c:pt idx="26">
                  <c:v>121.64999999999999</c:v>
                </c:pt>
                <c:pt idx="27">
                  <c:v>121.64999999999999</c:v>
                </c:pt>
                <c:pt idx="28">
                  <c:v>121.64999999999999</c:v>
                </c:pt>
                <c:pt idx="29">
                  <c:v>121.64999999999999</c:v>
                </c:pt>
                <c:pt idx="30">
                  <c:v>121.64999999999999</c:v>
                </c:pt>
                <c:pt idx="31">
                  <c:v>121.67390955041175</c:v>
                </c:pt>
                <c:pt idx="32">
                  <c:v>121.79115343567413</c:v>
                </c:pt>
                <c:pt idx="33">
                  <c:v>122.00668844035674</c:v>
                </c:pt>
                <c:pt idx="34">
                  <c:v>122.32155923169904</c:v>
                </c:pt>
                <c:pt idx="35">
                  <c:v>122.73730192038649</c:v>
                </c:pt>
                <c:pt idx="36">
                  <c:v>123.25596293370468</c:v>
                </c:pt>
                <c:pt idx="37">
                  <c:v>123.88012448304019</c:v>
                </c:pt>
                <c:pt idx="38">
                  <c:v>124.61293722441846</c:v>
                </c:pt>
                <c:pt idx="39">
                  <c:v>125.45816089598605</c:v>
                </c:pt>
                <c:pt idx="40">
                  <c:v>126.42021393230776</c:v>
                </c:pt>
                <c:pt idx="41">
                  <c:v>127.45066197863355</c:v>
                </c:pt>
                <c:pt idx="42">
                  <c:v>128.49804638605187</c:v>
                </c:pt>
                <c:pt idx="43">
                  <c:v>129.56278816137996</c:v>
                </c:pt>
                <c:pt idx="44">
                  <c:v>130.64532238196546</c:v>
                </c:pt>
                <c:pt idx="45">
                  <c:v>131.74609878845573</c:v>
                </c:pt>
                <c:pt idx="46">
                  <c:v>132.86558240778865</c:v>
                </c:pt>
                <c:pt idx="47">
                  <c:v>134.00425420821824</c:v>
                </c:pt>
                <c:pt idx="48">
                  <c:v>135.162611788313</c:v>
                </c:pt>
                <c:pt idx="49">
                  <c:v>136.34117010200089</c:v>
                </c:pt>
                <c:pt idx="50">
                  <c:v>137.54046222188052</c:v>
                </c:pt>
                <c:pt idx="51">
                  <c:v>138.76104014317536</c:v>
                </c:pt>
                <c:pt idx="52">
                  <c:v>140.0034756308788</c:v>
                </c:pt>
                <c:pt idx="53">
                  <c:v>141.26836111282074</c:v>
                </c:pt>
                <c:pt idx="54">
                  <c:v>142.55631062158767</c:v>
                </c:pt>
                <c:pt idx="55">
                  <c:v>143.86796078844137</c:v>
                </c:pt>
                <c:pt idx="56">
                  <c:v>145.20397189261709</c:v>
                </c:pt>
                <c:pt idx="57">
                  <c:v>146.56502896963516</c:v>
                </c:pt>
                <c:pt idx="58">
                  <c:v>147.951842982534</c:v>
                </c:pt>
                <c:pt idx="59">
                  <c:v>149.36515206023228</c:v>
                </c:pt>
                <c:pt idx="60">
                  <c:v>150.80572280755254</c:v>
                </c:pt>
                <c:pt idx="61">
                  <c:v>152.2743516917912</c:v>
                </c:pt>
                <c:pt idx="62">
                  <c:v>153.77186651110404</c:v>
                </c:pt>
                <c:pt idx="63">
                  <c:v>155.29912795039618</c:v>
                </c:pt>
                <c:pt idx="64">
                  <c:v>156.85703123086029</c:v>
                </c:pt>
                <c:pt idx="65">
                  <c:v>158.44650785980639</c:v>
                </c:pt>
                <c:pt idx="66">
                  <c:v>160.06852748797019</c:v>
                </c:pt>
                <c:pt idx="67">
                  <c:v>161.72409988208031</c:v>
                </c:pt>
                <c:pt idx="68">
                  <c:v>163.41427702111827</c:v>
                </c:pt>
                <c:pt idx="69">
                  <c:v>165.14015532541364</c:v>
                </c:pt>
                <c:pt idx="70">
                  <c:v>166.96782180765825</c:v>
                </c:pt>
                <c:pt idx="71">
                  <c:v>168.99976174715053</c:v>
                </c:pt>
                <c:pt idx="72">
                  <c:v>171.25035281232775</c:v>
                </c:pt>
                <c:pt idx="73">
                  <c:v>173.73520697911391</c:v>
                </c:pt>
                <c:pt idx="74">
                  <c:v>176.47225222258567</c:v>
                </c:pt>
                <c:pt idx="75">
                  <c:v>179.48209125775412</c:v>
                </c:pt>
                <c:pt idx="76">
                  <c:v>182.78843647143941</c:v>
                </c:pt>
                <c:pt idx="77">
                  <c:v>186.41863971858677</c:v>
                </c:pt>
                <c:pt idx="78">
                  <c:v>190.40434118767541</c:v>
                </c:pt>
                <c:pt idx="79">
                  <c:v>194.78226896925514</c:v>
                </c:pt>
                <c:pt idx="80">
                  <c:v>199.59523104399054</c:v>
                </c:pt>
                <c:pt idx="81">
                  <c:v>204.89335524027598</c:v>
                </c:pt>
                <c:pt idx="82">
                  <c:v>210.73565191632591</c:v>
                </c:pt>
                <c:pt idx="83">
                  <c:v>217.19200112122138</c:v>
                </c:pt>
                <c:pt idx="84">
                  <c:v>224.34570446672021</c:v>
                </c:pt>
                <c:pt idx="85">
                  <c:v>232.29679758861985</c:v>
                </c:pt>
                <c:pt idx="86">
                  <c:v>241.16640085166534</c:v>
                </c:pt>
                <c:pt idx="87">
                  <c:v>251.10250823849475</c:v>
                </c:pt>
                <c:pt idx="88">
                  <c:v>262.28780076045138</c:v>
                </c:pt>
                <c:pt idx="89">
                  <c:v>274.95036089353789</c:v>
                </c:pt>
                <c:pt idx="90">
                  <c:v>289.37862689663132</c:v>
                </c:pt>
                <c:pt idx="91">
                  <c:v>305.94268195919011</c:v>
                </c:pt>
                <c:pt idx="92">
                  <c:v>325.12524604885306</c:v>
                </c:pt>
                <c:pt idx="93">
                  <c:v>347.56795289189972</c:v>
                </c:pt>
                <c:pt idx="94">
                  <c:v>374.14249400649271</c:v>
                </c:pt>
                <c:pt idx="95">
                  <c:v>406.06375184214096</c:v>
                </c:pt>
                <c:pt idx="96">
                  <c:v>445.07698752577102</c:v>
                </c:pt>
                <c:pt idx="97">
                  <c:v>493.78256113425897</c:v>
                </c:pt>
                <c:pt idx="98">
                  <c:v>556.23252485671253</c:v>
                </c:pt>
                <c:pt idx="99">
                  <c:v>639.10771841434075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3"/>
          <c:tx>
            <c:strRef>
              <c:f>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409.03437358661239</c:v>
                </c:pt>
                <c:pt idx="3" formatCode="0.000">
                  <c:v>325.636871005491</c:v>
                </c:pt>
                <c:pt idx="4" formatCode="0.000">
                  <c:v>273.1838090922821</c:v>
                </c:pt>
                <c:pt idx="5" formatCode="0.000">
                  <c:v>237.36876640419948</c:v>
                </c:pt>
                <c:pt idx="6" formatCode="0.000">
                  <c:v>211.47550567052494</c:v>
                </c:pt>
                <c:pt idx="7" formatCode="0.000">
                  <c:v>192.04225725964855</c:v>
                </c:pt>
                <c:pt idx="8" formatCode="0.000">
                  <c:v>177.01605010765314</c:v>
                </c:pt>
                <c:pt idx="9" formatCode="0.000">
                  <c:v>165.16002374104005</c:v>
                </c:pt>
                <c:pt idx="10" formatCode="0.000">
                  <c:v>155.6918442005595</c:v>
                </c:pt>
                <c:pt idx="11" formatCode="0.000">
                  <c:v>148.04583589113975</c:v>
                </c:pt>
                <c:pt idx="12" formatCode="0.000">
                  <c:v>141.86274509803923</c:v>
                </c:pt>
                <c:pt idx="13" formatCode="0.000">
                  <c:v>136.8554458442099</c:v>
                </c:pt>
                <c:pt idx="14" formatCode="0.000">
                  <c:v>132.83028567232134</c:v>
                </c:pt>
                <c:pt idx="15" formatCode="0.000">
                  <c:v>129.65949820788529</c:v>
                </c:pt>
                <c:pt idx="16" formatCode="0.000">
                  <c:v>126.92982456140351</c:v>
                </c:pt>
                <c:pt idx="17" formatCode="0.000">
                  <c:v>124.56955922865014</c:v>
                </c:pt>
                <c:pt idx="18" formatCode="0.000">
                  <c:v>122.79361846571622</c:v>
                </c:pt>
                <c:pt idx="19" formatCode="0.000">
                  <c:v>121.55577956989247</c:v>
                </c:pt>
                <c:pt idx="20" formatCode="0.000">
                  <c:v>120.82498329993319</c:v>
                </c:pt>
                <c:pt idx="21" formatCode="0.000">
                  <c:v>120.58333333333333</c:v>
                </c:pt>
                <c:pt idx="22" formatCode="0.000">
                  <c:v>120.58333333333333</c:v>
                </c:pt>
                <c:pt idx="23" formatCode="0.000">
                  <c:v>120.58333333333333</c:v>
                </c:pt>
                <c:pt idx="24" formatCode="0.000">
                  <c:v>120.58333333333333</c:v>
                </c:pt>
                <c:pt idx="25" formatCode="0.000">
                  <c:v>120.58333333333333</c:v>
                </c:pt>
                <c:pt idx="26" formatCode="0.000">
                  <c:v>120.58333333333333</c:v>
                </c:pt>
                <c:pt idx="27" formatCode="0.000">
                  <c:v>120.58333333333333</c:v>
                </c:pt>
                <c:pt idx="28" formatCode="0.000">
                  <c:v>120.58333333333333</c:v>
                </c:pt>
                <c:pt idx="29" formatCode="0.000">
                  <c:v>120.58333333333333</c:v>
                </c:pt>
                <c:pt idx="30" formatCode="0.000">
                  <c:v>120.58333333333333</c:v>
                </c:pt>
                <c:pt idx="31" formatCode="0.000">
                  <c:v>120.58333333333333</c:v>
                </c:pt>
                <c:pt idx="32" formatCode="0.000">
                  <c:v>120.58333333333333</c:v>
                </c:pt>
                <c:pt idx="33" formatCode="0.000">
                  <c:v>120.58333333333333</c:v>
                </c:pt>
                <c:pt idx="34" formatCode="0.000">
                  <c:v>120.58333333333333</c:v>
                </c:pt>
                <c:pt idx="35" formatCode="0.000">
                  <c:v>120.59539287262059</c:v>
                </c:pt>
                <c:pt idx="36" formatCode="0.000">
                  <c:v>120.83709122490563</c:v>
                </c:pt>
                <c:pt idx="37" formatCode="0.000">
                  <c:v>121.38447084088317</c:v>
                </c:pt>
                <c:pt idx="38" formatCode="0.000">
                  <c:v>122.23348538604493</c:v>
                </c:pt>
                <c:pt idx="39" formatCode="0.000">
                  <c:v>123.25803264165729</c:v>
                </c:pt>
                <c:pt idx="40" formatCode="0.000">
                  <c:v>124.2999003539154</c:v>
                </c:pt>
                <c:pt idx="41" formatCode="0.000">
                  <c:v>125.35953148282913</c:v>
                </c:pt>
                <c:pt idx="42" formatCode="0.000">
                  <c:v>126.43738422285135</c:v>
                </c:pt>
                <c:pt idx="43" formatCode="0.000">
                  <c:v>127.53393266349373</c:v>
                </c:pt>
                <c:pt idx="44" formatCode="0.000">
                  <c:v>128.64966748461893</c:v>
                </c:pt>
                <c:pt idx="45" formatCode="0.000">
                  <c:v>129.78509668855165</c:v>
                </c:pt>
                <c:pt idx="46" formatCode="0.000">
                  <c:v>130.94074637130342</c:v>
                </c:pt>
                <c:pt idx="47" formatCode="0.000">
                  <c:v>132.11716153537125</c:v>
                </c:pt>
                <c:pt idx="48" formatCode="0.000">
                  <c:v>133.31490694674775</c:v>
                </c:pt>
                <c:pt idx="49" formatCode="0.000">
                  <c:v>134.53456803897504</c:v>
                </c:pt>
                <c:pt idx="50" formatCode="0.000">
                  <c:v>135.7767518672822</c:v>
                </c:pt>
                <c:pt idx="51" formatCode="0.000">
                  <c:v>137.04208811607378</c:v>
                </c:pt>
                <c:pt idx="52" formatCode="0.000">
                  <c:v>138.33123016328247</c:v>
                </c:pt>
                <c:pt idx="53" formatCode="0.000">
                  <c:v>139.64485620536576</c:v>
                </c:pt>
                <c:pt idx="54" formatCode="0.000">
                  <c:v>140.98367044701664</c:v>
                </c:pt>
                <c:pt idx="55" formatCode="0.000">
                  <c:v>142.34840435997324</c:v>
                </c:pt>
                <c:pt idx="56" formatCode="0.000">
                  <c:v>143.73981801565543</c:v>
                </c:pt>
                <c:pt idx="57" formatCode="0.000">
                  <c:v>145.15870149672966</c:v>
                </c:pt>
                <c:pt idx="58" formatCode="0.000">
                  <c:v>146.60587639311044</c:v>
                </c:pt>
                <c:pt idx="59" formatCode="0.000">
                  <c:v>148.0821973883499</c:v>
                </c:pt>
                <c:pt idx="60" formatCode="0.000">
                  <c:v>149.5885539428524</c:v>
                </c:pt>
                <c:pt idx="61" formatCode="0.000">
                  <c:v>151.12587208087896</c:v>
                </c:pt>
                <c:pt idx="62" formatCode="0.000">
                  <c:v>152.69511628888608</c:v>
                </c:pt>
                <c:pt idx="63" formatCode="0.000">
                  <c:v>154.29729153337598</c:v>
                </c:pt>
                <c:pt idx="64" formatCode="0.000">
                  <c:v>155.93344540712962</c:v>
                </c:pt>
                <c:pt idx="65" formatCode="0.000">
                  <c:v>157.60467041345356</c:v>
                </c:pt>
                <c:pt idx="66" formatCode="0.000">
                  <c:v>159.31210639890782</c:v>
                </c:pt>
                <c:pt idx="67" formatCode="0.000">
                  <c:v>161.05694314589732</c:v>
                </c:pt>
                <c:pt idx="68" formatCode="0.000">
                  <c:v>162.84042313751968</c:v>
                </c:pt>
                <c:pt idx="69" formatCode="0.000">
                  <c:v>164.6638445081706</c:v>
                </c:pt>
                <c:pt idx="70" formatCode="0.000">
                  <c:v>166.52856419463242</c:v>
                </c:pt>
                <c:pt idx="71" formatCode="0.000">
                  <c:v>168.53016538551128</c:v>
                </c:pt>
                <c:pt idx="72" formatCode="0.000">
                  <c:v>170.72537637453394</c:v>
                </c:pt>
                <c:pt idx="73" formatCode="0.000">
                  <c:v>173.17727033366842</c:v>
                </c:pt>
                <c:pt idx="74" formatCode="0.000">
                  <c:v>175.85435807690439</c:v>
                </c:pt>
                <c:pt idx="75" formatCode="0.000">
                  <c:v>178.82742597261355</c:v>
                </c:pt>
                <c:pt idx="76" formatCode="0.000">
                  <c:v>182.06754240273793</c:v>
                </c:pt>
                <c:pt idx="77" formatCode="0.000">
                  <c:v>185.65563253784964</c:v>
                </c:pt>
                <c:pt idx="78" formatCode="0.000">
                  <c:v>189.56662998480323</c:v>
                </c:pt>
                <c:pt idx="79" formatCode="0.000">
                  <c:v>193.8950527951975</c:v>
                </c:pt>
                <c:pt idx="80" formatCode="0.000">
                  <c:v>198.6218635040905</c:v>
                </c:pt>
                <c:pt idx="81" formatCode="0.000">
                  <c:v>203.86024232178076</c:v>
                </c:pt>
                <c:pt idx="82" formatCode="0.000">
                  <c:v>209.60078799466942</c:v>
                </c:pt>
                <c:pt idx="83" formatCode="0.000">
                  <c:v>215.98304376380679</c:v>
                </c:pt>
                <c:pt idx="84" formatCode="0.000">
                  <c:v>223.01337772023919</c:v>
                </c:pt>
                <c:pt idx="85" formatCode="0.000">
                  <c:v>230.86987044482737</c:v>
                </c:pt>
                <c:pt idx="86" formatCode="0.000">
                  <c:v>239.58540300682165</c:v>
                </c:pt>
                <c:pt idx="87" formatCode="0.000">
                  <c:v>249.39675973802136</c:v>
                </c:pt>
                <c:pt idx="88" formatCode="0.000">
                  <c:v>260.38292665371051</c:v>
                </c:pt>
                <c:pt idx="89" formatCode="0.000">
                  <c:v>272.8747077015916</c:v>
                </c:pt>
                <c:pt idx="90" formatCode="0.000">
                  <c:v>287.03483297627548</c:v>
                </c:pt>
                <c:pt idx="91" formatCode="0.000">
                  <c:v>303.35429769392033</c:v>
                </c:pt>
                <c:pt idx="92" formatCode="0.000">
                  <c:v>322.15691513046573</c:v>
                </c:pt>
                <c:pt idx="93" formatCode="0.000">
                  <c:v>344.22875630412028</c:v>
                </c:pt>
                <c:pt idx="94" formatCode="0.000">
                  <c:v>370.22822638419814</c:v>
                </c:pt>
                <c:pt idx="95" formatCode="0.000">
                  <c:v>401.54290154290152</c:v>
                </c:pt>
                <c:pt idx="96" formatCode="0.000">
                  <c:v>439.60384007777373</c:v>
                </c:pt>
                <c:pt idx="97" formatCode="0.000">
                  <c:v>487.20538720538718</c:v>
                </c:pt>
                <c:pt idx="98" formatCode="0.000">
                  <c:v>547.8570346812055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ser>
          <c:idx val="0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Marathon!$C$32</c:f>
              <c:numCache>
                <c:formatCode>0.000</c:formatCode>
                <c:ptCount val="1"/>
                <c:pt idx="0">
                  <c:v>123.63333333333335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4-4257-8A7F-45758B9B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43512549378869"/>
          <c:y val="0.19869519611328082"/>
          <c:w val="0.39726931670645604"/>
          <c:h val="0.22107235409669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ser>
          <c:idx val="0"/>
          <c:order val="1"/>
          <c:tx>
            <c:strRef>
              <c:f>'50K'!$D$6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'50K'!$D$7:$D$106</c:f>
              <c:numCache>
                <c:formatCode>General</c:formatCode>
                <c:ptCount val="100"/>
                <c:pt idx="3" formatCode="0.0">
                  <c:v>213.07435860269607</c:v>
                </c:pt>
                <c:pt idx="4" formatCode="0.0">
                  <c:v>202.75862068965517</c:v>
                </c:pt>
                <c:pt idx="5" formatCode="0.0">
                  <c:v>193.95698640981661</c:v>
                </c:pt>
                <c:pt idx="6" formatCode="0.0">
                  <c:v>186.40628962718742</c:v>
                </c:pt>
                <c:pt idx="7" formatCode="0.0">
                  <c:v>179.9045404479256</c:v>
                </c:pt>
                <c:pt idx="8" formatCode="0.0">
                  <c:v>174.29452217216033</c:v>
                </c:pt>
                <c:pt idx="9" formatCode="0.0">
                  <c:v>169.45244956772336</c:v>
                </c:pt>
                <c:pt idx="10" formatCode="0.0">
                  <c:v>165.27996402068811</c:v>
                </c:pt>
                <c:pt idx="11" formatCode="0.0">
                  <c:v>161.69838301616983</c:v>
                </c:pt>
                <c:pt idx="12" formatCode="0.0">
                  <c:v>158.6445067990503</c:v>
                </c:pt>
                <c:pt idx="13" formatCode="0.0">
                  <c:v>156.06752309162331</c:v>
                </c:pt>
                <c:pt idx="14" formatCode="0.0">
                  <c:v>153.92670157068062</c:v>
                </c:pt>
                <c:pt idx="15" formatCode="0.0">
                  <c:v>152.01654601861426</c:v>
                </c:pt>
                <c:pt idx="16" formatCode="0.0">
                  <c:v>150.15321756894789</c:v>
                </c:pt>
                <c:pt idx="17" formatCode="0.0">
                  <c:v>148.59205776173286</c:v>
                </c:pt>
                <c:pt idx="18" formatCode="0.0">
                  <c:v>147.56919546823462</c:v>
                </c:pt>
                <c:pt idx="19" formatCode="0.0">
                  <c:v>147.06302701157639</c:v>
                </c:pt>
                <c:pt idx="20" formatCode="0.0">
                  <c:v>147</c:v>
                </c:pt>
                <c:pt idx="21" formatCode="0.0">
                  <c:v>147</c:v>
                </c:pt>
                <c:pt idx="22" formatCode="0.0">
                  <c:v>147</c:v>
                </c:pt>
                <c:pt idx="23" formatCode="0.0">
                  <c:v>147</c:v>
                </c:pt>
                <c:pt idx="24" formatCode="0.0">
                  <c:v>147</c:v>
                </c:pt>
                <c:pt idx="25" formatCode="0.0">
                  <c:v>147</c:v>
                </c:pt>
                <c:pt idx="26" formatCode="0.0">
                  <c:v>147</c:v>
                </c:pt>
                <c:pt idx="27" formatCode="0.0">
                  <c:v>147.15092402464066</c:v>
                </c:pt>
                <c:pt idx="28" formatCode="0.0">
                  <c:v>147.34001542020047</c:v>
                </c:pt>
                <c:pt idx="29" formatCode="0.0">
                  <c:v>147.60556127703398</c:v>
                </c:pt>
                <c:pt idx="30" formatCode="0.0">
                  <c:v>147.94838709677418</c:v>
                </c:pt>
                <c:pt idx="31" formatCode="0.0">
                  <c:v>148.36956521739131</c:v>
                </c:pt>
                <c:pt idx="32" formatCode="0.0">
                  <c:v>148.87042326668399</c:v>
                </c:pt>
                <c:pt idx="33" formatCode="0.0">
                  <c:v>149.45255474452554</c:v>
                </c:pt>
                <c:pt idx="34" formatCode="0.0">
                  <c:v>150.11783189316574</c:v>
                </c:pt>
                <c:pt idx="35" formatCode="0.0">
                  <c:v>150.86842105263159</c:v>
                </c:pt>
                <c:pt idx="36" formatCode="0.0">
                  <c:v>151.70680074093676</c:v>
                </c:pt>
                <c:pt idx="37" formatCode="0.0">
                  <c:v>152.63578274760383</c:v>
                </c:pt>
                <c:pt idx="38" formatCode="0.0">
                  <c:v>153.65853658536585</c:v>
                </c:pt>
                <c:pt idx="39" formatCode="0.0">
                  <c:v>154.77861771058315</c:v>
                </c:pt>
                <c:pt idx="40" formatCode="0.0">
                  <c:v>156</c:v>
                </c:pt>
                <c:pt idx="41" formatCode="0.0">
                  <c:v>157.3271130625686</c:v>
                </c:pt>
                <c:pt idx="42" formatCode="0.0">
                  <c:v>158.76488507338686</c:v>
                </c:pt>
                <c:pt idx="43" formatCode="0.0">
                  <c:v>160.31879194630872</c:v>
                </c:pt>
                <c:pt idx="44" formatCode="0.0">
                  <c:v>161.99491381746256</c:v>
                </c:pt>
                <c:pt idx="45" formatCode="0.0">
                  <c:v>163.78830083565461</c:v>
                </c:pt>
                <c:pt idx="46" formatCode="0.0">
                  <c:v>165.63380281690141</c:v>
                </c:pt>
                <c:pt idx="47" formatCode="0.0">
                  <c:v>167.52136752136752</c:v>
                </c:pt>
                <c:pt idx="48" formatCode="0.0">
                  <c:v>169.45244956772336</c:v>
                </c:pt>
                <c:pt idx="49" formatCode="0.0">
                  <c:v>171.42857142857144</c:v>
                </c:pt>
                <c:pt idx="50" formatCode="0.0">
                  <c:v>173.45132743362831</c:v>
                </c:pt>
                <c:pt idx="51" formatCode="0.0">
                  <c:v>175.52238805970148</c:v>
                </c:pt>
                <c:pt idx="52" formatCode="0.0">
                  <c:v>177.64350453172204</c:v>
                </c:pt>
                <c:pt idx="53" formatCode="0.0">
                  <c:v>179.81651376146789</c:v>
                </c:pt>
                <c:pt idx="54" formatCode="0.0">
                  <c:v>182.06814550588933</c:v>
                </c:pt>
                <c:pt idx="55" formatCode="0.0">
                  <c:v>184.42777206232907</c:v>
                </c:pt>
                <c:pt idx="56" formatCode="0.0">
                  <c:v>186.90162871419307</c:v>
                </c:pt>
                <c:pt idx="57" formatCode="0.0">
                  <c:v>189.49648077964267</c:v>
                </c:pt>
                <c:pt idx="58" formatCode="0.0">
                  <c:v>192.21967963386726</c:v>
                </c:pt>
                <c:pt idx="59" formatCode="0.0">
                  <c:v>195.07922605302971</c:v>
                </c:pt>
                <c:pt idx="60" formatCode="0.0">
                  <c:v>198.08384201802966</c:v>
                </c:pt>
                <c:pt idx="61" formatCode="0.0">
                  <c:v>201.24305232319361</c:v>
                </c:pt>
                <c:pt idx="62" formatCode="0.0">
                  <c:v>204.56727758527114</c:v>
                </c:pt>
                <c:pt idx="63" formatCode="0.0">
                  <c:v>208.06794055201698</c:v>
                </c:pt>
                <c:pt idx="64" formatCode="0.0">
                  <c:v>211.75758798023594</c:v>
                </c:pt>
                <c:pt idx="65" formatCode="0.0">
                  <c:v>215.65003080714729</c:v>
                </c:pt>
                <c:pt idx="66" formatCode="0.0">
                  <c:v>219.76050589765438</c:v>
                </c:pt>
                <c:pt idx="67" formatCode="0.0">
                  <c:v>224.10586334115925</c:v>
                </c:pt>
                <c:pt idx="68" formatCode="0.0">
                  <c:v>228.70478413068847</c:v>
                </c:pt>
                <c:pt idx="69" formatCode="0.0">
                  <c:v>233.57803413099438</c:v>
                </c:pt>
                <c:pt idx="70" formatCode="0.0">
                  <c:v>238.74876159230809</c:v>
                </c:pt>
                <c:pt idx="71" formatCode="0.0">
                  <c:v>244.24284717376136</c:v>
                </c:pt>
                <c:pt idx="72" formatCode="0.0">
                  <c:v>250.08931761343339</c:v>
                </c:pt>
                <c:pt idx="73" formatCode="0.0">
                  <c:v>256.3208369659983</c:v>
                </c:pt>
                <c:pt idx="74" formatCode="0.0">
                  <c:v>262.97429292116135</c:v>
                </c:pt>
                <c:pt idx="75" formatCode="0.0">
                  <c:v>270.09150038584499</c:v>
                </c:pt>
                <c:pt idx="76" formatCode="0.0">
                  <c:v>277.72005063195485</c:v>
                </c:pt>
                <c:pt idx="77" formatCode="0.0">
                  <c:v>285.91434239701249</c:v>
                </c:pt>
                <c:pt idx="78" formatCode="0.0">
                  <c:v>294.73684210526312</c:v>
                </c:pt>
                <c:pt idx="79" formatCode="0.0">
                  <c:v>304.25963488843814</c:v>
                </c:pt>
                <c:pt idx="80" formatCode="0.0">
                  <c:v>314.56634782050457</c:v>
                </c:pt>
                <c:pt idx="81" formatCode="0.0">
                  <c:v>325.75455391570273</c:v>
                </c:pt>
                <c:pt idx="82" formatCode="0.0">
                  <c:v>337.93880319087793</c:v>
                </c:pt>
                <c:pt idx="83" formatCode="0.0">
                  <c:v>351.25448028673839</c:v>
                </c:pt>
                <c:pt idx="84" formatCode="0.0">
                  <c:v>365.86276413051598</c:v>
                </c:pt>
                <c:pt idx="85" formatCode="0.0">
                  <c:v>381.95707530010912</c:v>
                </c:pt>
                <c:pt idx="86" formatCode="0.0">
                  <c:v>399.77155910908056</c:v>
                </c:pt>
                <c:pt idx="87" formatCode="0.0">
                  <c:v>419.59239595821191</c:v>
                </c:pt>
                <c:pt idx="88" formatCode="0.0">
                  <c:v>441.77310293012772</c:v>
                </c:pt>
                <c:pt idx="89" formatCode="0.0">
                  <c:v>466.75557248999809</c:v>
                </c:pt>
                <c:pt idx="90" formatCode="0.0">
                  <c:v>495.09952510861876</c:v>
                </c:pt>
                <c:pt idx="91" formatCode="0.0">
                  <c:v>527.52458192779727</c:v>
                </c:pt>
                <c:pt idx="92" formatCode="0.0">
                  <c:v>564.97175141242951</c:v>
                </c:pt>
                <c:pt idx="93" formatCode="0.0">
                  <c:v>608.69565217391323</c:v>
                </c:pt>
                <c:pt idx="94" formatCode="0.0">
                  <c:v>660.40702637135553</c:v>
                </c:pt>
                <c:pt idx="95" formatCode="0.0">
                  <c:v>722.50073724565038</c:v>
                </c:pt>
                <c:pt idx="96" formatCode="0.0">
                  <c:v>798.43571777741568</c:v>
                </c:pt>
                <c:pt idx="97" formatCode="0.0">
                  <c:v>893.39978120821729</c:v>
                </c:pt>
                <c:pt idx="98" formatCode="0.0">
                  <c:v>1015.5440414507776</c:v>
                </c:pt>
                <c:pt idx="99" formatCode="0.0">
                  <c:v>1178.4511784511787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F71-9AF7-220DCED7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500"/>
          <c:min val="1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18038925809136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516.01681403101907</c:v>
                </c:pt>
                <c:pt idx="4" formatCode="0.0">
                  <c:v>491.0344827586207</c:v>
                </c:pt>
                <c:pt idx="5" formatCode="0.0">
                  <c:v>469.71896028499799</c:v>
                </c:pt>
                <c:pt idx="6" formatCode="0.0">
                  <c:v>451.43291909713417</c:v>
                </c:pt>
                <c:pt idx="7" formatCode="0.0">
                  <c:v>435.68718639089468</c:v>
                </c:pt>
                <c:pt idx="8" formatCode="0.0">
                  <c:v>422.10101968223859</c:v>
                </c:pt>
                <c:pt idx="9" formatCode="0.0">
                  <c:v>410.37463976945247</c:v>
                </c:pt>
                <c:pt idx="10" formatCode="0.0">
                  <c:v>400.26984483921746</c:v>
                </c:pt>
                <c:pt idx="11" formatCode="0.0">
                  <c:v>391.59608403915962</c:v>
                </c:pt>
                <c:pt idx="12" formatCode="0.0">
                  <c:v>384.20030218001295</c:v>
                </c:pt>
                <c:pt idx="13" formatCode="0.0">
                  <c:v>377.95944367767282</c:v>
                </c:pt>
                <c:pt idx="14" formatCode="0.0">
                  <c:v>372.77486910994764</c:v>
                </c:pt>
                <c:pt idx="15" formatCode="0.0">
                  <c:v>368.14891416752846</c:v>
                </c:pt>
                <c:pt idx="16" formatCode="0.0">
                  <c:v>363.63636363636363</c:v>
                </c:pt>
                <c:pt idx="17" formatCode="0.0">
                  <c:v>359.85559566787003</c:v>
                </c:pt>
                <c:pt idx="18" formatCode="0.0">
                  <c:v>357.37845977341175</c:v>
                </c:pt>
                <c:pt idx="19" formatCode="0.0">
                  <c:v>356.15263684436189</c:v>
                </c:pt>
                <c:pt idx="20" formatCode="0.0">
                  <c:v>356</c:v>
                </c:pt>
                <c:pt idx="21" formatCode="0.0">
                  <c:v>356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356.36550308008214</c:v>
                </c:pt>
                <c:pt idx="28" formatCode="0.0">
                  <c:v>356.82343870470316</c:v>
                </c:pt>
                <c:pt idx="29" formatCode="0.0">
                  <c:v>357.46652935118436</c:v>
                </c:pt>
                <c:pt idx="30" formatCode="0.0">
                  <c:v>358.2967741935484</c:v>
                </c:pt>
                <c:pt idx="31" formatCode="0.0">
                  <c:v>359.31677018633542</c:v>
                </c:pt>
                <c:pt idx="32" formatCode="0.0">
                  <c:v>360.52973253700338</c:v>
                </c:pt>
                <c:pt idx="33" formatCode="0.0">
                  <c:v>361.93952033368089</c:v>
                </c:pt>
                <c:pt idx="34" formatCode="0.0">
                  <c:v>363.55066771406126</c:v>
                </c:pt>
                <c:pt idx="35" formatCode="0.0">
                  <c:v>365.36842105263156</c:v>
                </c:pt>
                <c:pt idx="36" formatCode="0.0">
                  <c:v>367.3987827467584</c:v>
                </c:pt>
                <c:pt idx="37" formatCode="0.0">
                  <c:v>369.6485623003195</c:v>
                </c:pt>
                <c:pt idx="38" formatCode="0.0">
                  <c:v>372.1254355400697</c:v>
                </c:pt>
                <c:pt idx="39" formatCode="0.0">
                  <c:v>374.8380129589633</c:v>
                </c:pt>
                <c:pt idx="40" formatCode="0.0">
                  <c:v>377.79591836734693</c:v>
                </c:pt>
                <c:pt idx="41" formatCode="0.0">
                  <c:v>381.00987925356748</c:v>
                </c:pt>
                <c:pt idx="42" formatCode="0.0">
                  <c:v>384.49183051786207</c:v>
                </c:pt>
                <c:pt idx="43" formatCode="0.0">
                  <c:v>388.25503355704694</c:v>
                </c:pt>
                <c:pt idx="44" formatCode="0.0">
                  <c:v>392.31421305453517</c:v>
                </c:pt>
                <c:pt idx="45" formatCode="0.0">
                  <c:v>396.65738161559892</c:v>
                </c:pt>
                <c:pt idx="46" formatCode="0.0">
                  <c:v>401.12676056338029</c:v>
                </c:pt>
                <c:pt idx="47" formatCode="0.0">
                  <c:v>405.69800569800572</c:v>
                </c:pt>
                <c:pt idx="48" formatCode="0.0">
                  <c:v>410.37463976945247</c:v>
                </c:pt>
                <c:pt idx="49" formatCode="0.0">
                  <c:v>415.16034985422743</c:v>
                </c:pt>
                <c:pt idx="50" formatCode="0.0">
                  <c:v>420.05899705014747</c:v>
                </c:pt>
                <c:pt idx="51" formatCode="0.0">
                  <c:v>425.07462686567163</c:v>
                </c:pt>
                <c:pt idx="52" formatCode="0.0">
                  <c:v>430.21148036253777</c:v>
                </c:pt>
                <c:pt idx="53" formatCode="0.0">
                  <c:v>435.47400611620793</c:v>
                </c:pt>
                <c:pt idx="54" formatCode="0.0">
                  <c:v>440.92693741562317</c:v>
                </c:pt>
                <c:pt idx="55" formatCode="0.0">
                  <c:v>446.64140717135473</c:v>
                </c:pt>
                <c:pt idx="56" formatCode="0.0">
                  <c:v>452.63251579763767</c:v>
                </c:pt>
                <c:pt idx="57" formatCode="0.0">
                  <c:v>458.91664733029108</c:v>
                </c:pt>
                <c:pt idx="58" formatCode="0.0">
                  <c:v>465.51160509970578</c:v>
                </c:pt>
                <c:pt idx="59" formatCode="0.0">
                  <c:v>472.43676513522837</c:v>
                </c:pt>
                <c:pt idx="60" formatCode="0.0">
                  <c:v>479.71325005726914</c:v>
                </c:pt>
                <c:pt idx="61" formatCode="0.0">
                  <c:v>487.36412671467292</c:v>
                </c:pt>
                <c:pt idx="62" formatCode="0.0">
                  <c:v>495.41463143099679</c:v>
                </c:pt>
                <c:pt idx="63" formatCode="0.0">
                  <c:v>503.89242745930642</c:v>
                </c:pt>
                <c:pt idx="64" formatCode="0.0">
                  <c:v>512.82790014261218</c:v>
                </c:pt>
                <c:pt idx="65" formatCode="0.0">
                  <c:v>522.25449637649274</c:v>
                </c:pt>
                <c:pt idx="66" formatCode="0.0">
                  <c:v>532.20911632357115</c:v>
                </c:pt>
                <c:pt idx="67" formatCode="0.0">
                  <c:v>542.73256700307957</c:v>
                </c:pt>
                <c:pt idx="68" formatCode="0.0">
                  <c:v>553.8700894593544</c:v>
                </c:pt>
                <c:pt idx="69" formatCode="0.0">
                  <c:v>565.67197381383676</c:v>
                </c:pt>
                <c:pt idx="70" formatCode="0.0">
                  <c:v>578.19427977456917</c:v>
                </c:pt>
                <c:pt idx="71" formatCode="0.0">
                  <c:v>591.49968431196623</c:v>
                </c:pt>
                <c:pt idx="72" formatCode="0.0">
                  <c:v>605.65848347198835</c:v>
                </c:pt>
                <c:pt idx="73" formatCode="0.0">
                  <c:v>620.74978204010472</c:v>
                </c:pt>
                <c:pt idx="74" formatCode="0.0">
                  <c:v>636.86291346893495</c:v>
                </c:pt>
                <c:pt idx="75" formatCode="0.0">
                  <c:v>654.09914379157021</c:v>
                </c:pt>
                <c:pt idx="76" formatCode="0.0">
                  <c:v>672.57372806106071</c:v>
                </c:pt>
                <c:pt idx="77" formatCode="0.0">
                  <c:v>692.41840743766284</c:v>
                </c:pt>
                <c:pt idx="78" formatCode="0.0">
                  <c:v>713.78446115288216</c:v>
                </c:pt>
                <c:pt idx="79" formatCode="0.0">
                  <c:v>736.84646272302018</c:v>
                </c:pt>
                <c:pt idx="80" formatCode="0.0">
                  <c:v>761.80693757890901</c:v>
                </c:pt>
                <c:pt idx="81" formatCode="0.0">
                  <c:v>788.90218499313039</c:v>
                </c:pt>
                <c:pt idx="82" formatCode="0.0">
                  <c:v>818.40961861192216</c:v>
                </c:pt>
                <c:pt idx="83" formatCode="0.0">
                  <c:v>850.65710872162492</c:v>
                </c:pt>
                <c:pt idx="84" formatCode="0.0">
                  <c:v>886.03499340451481</c:v>
                </c:pt>
                <c:pt idx="85" formatCode="0.0">
                  <c:v>925.01169256352966</c:v>
                </c:pt>
                <c:pt idx="86" formatCode="0.0">
                  <c:v>968.15425199205902</c:v>
                </c:pt>
                <c:pt idx="87" formatCode="0.0">
                  <c:v>1016.1557344294112</c:v>
                </c:pt>
                <c:pt idx="88" formatCode="0.0">
                  <c:v>1069.8722764838467</c:v>
                </c:pt>
                <c:pt idx="89" formatCode="0.0">
                  <c:v>1130.3740394995873</c:v>
                </c:pt>
                <c:pt idx="90" formatCode="0.0">
                  <c:v>1199.0165369977433</c:v>
                </c:pt>
                <c:pt idx="91" formatCode="0.0">
                  <c:v>1277.5425249407879</c:v>
                </c:pt>
                <c:pt idx="92" formatCode="0.0">
                  <c:v>1368.2309081824824</c:v>
                </c:pt>
                <c:pt idx="93" formatCode="0.0">
                  <c:v>1474.1200828157355</c:v>
                </c:pt>
                <c:pt idx="94" formatCode="0.0">
                  <c:v>1599.3530706680447</c:v>
                </c:pt>
                <c:pt idx="95" formatCode="0.0">
                  <c:v>1749.7296765949084</c:v>
                </c:pt>
                <c:pt idx="96" formatCode="0.0">
                  <c:v>1933.626636250068</c:v>
                </c:pt>
                <c:pt idx="97" formatCode="0.0">
                  <c:v>2163.6076334022137</c:v>
                </c:pt>
                <c:pt idx="98" formatCode="0.0">
                  <c:v>2459.4127806563051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739376438751"/>
          <c:y val="0.21869782971619364"/>
          <c:w val="0.84577081844122548"/>
          <c:h val="0.6761268781302169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7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5629548461901774"/>
          <c:h val="0.74533996657631196"/>
        </c:manualLayout>
      </c:layout>
      <c:scatterChart>
        <c:scatterStyle val="lineMarker"/>
        <c:varyColors val="0"/>
        <c:ser>
          <c:idx val="7"/>
          <c:order val="0"/>
          <c:tx>
            <c:v>10 yrs</c:v>
          </c:tx>
          <c:marker>
            <c:symbol val="diamond"/>
            <c:size val="7"/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Factors'!$B$11:$S$11</c:f>
              <c:numCache>
                <c:formatCode>0.0000</c:formatCode>
                <c:ptCount val="18"/>
                <c:pt idx="0">
                  <c:v>0.85550000000000004</c:v>
                </c:pt>
                <c:pt idx="1">
                  <c:v>0.85450000000000004</c:v>
                </c:pt>
                <c:pt idx="2">
                  <c:v>0.85309999999999997</c:v>
                </c:pt>
                <c:pt idx="3">
                  <c:v>0.85199999999999998</c:v>
                </c:pt>
                <c:pt idx="4">
                  <c:v>0.83040000000000003</c:v>
                </c:pt>
                <c:pt idx="5">
                  <c:v>0.82199999999999995</c:v>
                </c:pt>
                <c:pt idx="6">
                  <c:v>0.79630000000000001</c:v>
                </c:pt>
                <c:pt idx="7">
                  <c:v>0.79559999999999997</c:v>
                </c:pt>
                <c:pt idx="8">
                  <c:v>0.76980000000000004</c:v>
                </c:pt>
                <c:pt idx="9">
                  <c:v>0.77080000000000004</c:v>
                </c:pt>
                <c:pt idx="10">
                  <c:v>0.77139999999999997</c:v>
                </c:pt>
                <c:pt idx="11">
                  <c:v>0.77329999999999999</c:v>
                </c:pt>
                <c:pt idx="12">
                  <c:v>0.77390000000000003</c:v>
                </c:pt>
                <c:pt idx="13">
                  <c:v>0.77569999999999995</c:v>
                </c:pt>
                <c:pt idx="14">
                  <c:v>0.7762</c:v>
                </c:pt>
                <c:pt idx="15">
                  <c:v>0.76490000000000002</c:v>
                </c:pt>
                <c:pt idx="16">
                  <c:v>0.75280000000000002</c:v>
                </c:pt>
                <c:pt idx="17">
                  <c:v>0.73009999999999997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7-4AA9-A656-ABEC3378801B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Factors'!$B$3:$R$3</c:f>
              <c:numCache>
                <c:formatCode>General</c:formatCode>
                <c:ptCount val="17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'Age Factors'!$B$42:$S$42</c:f>
              <c:numCache>
                <c:formatCode>0.0000</c:formatCode>
                <c:ptCount val="18"/>
                <c:pt idx="0">
                  <c:v>0.96020000000000005</c:v>
                </c:pt>
                <c:pt idx="1">
                  <c:v>0.95440000000000003</c:v>
                </c:pt>
                <c:pt idx="2">
                  <c:v>0.94679999999999997</c:v>
                </c:pt>
                <c:pt idx="3">
                  <c:v>0.9405</c:v>
                </c:pt>
                <c:pt idx="4">
                  <c:v>0.9446</c:v>
                </c:pt>
                <c:pt idx="5">
                  <c:v>0.94620000000000004</c:v>
                </c:pt>
                <c:pt idx="6">
                  <c:v>0.95109999999999995</c:v>
                </c:pt>
                <c:pt idx="7">
                  <c:v>0.95120000000000005</c:v>
                </c:pt>
                <c:pt idx="8">
                  <c:v>0.95609999999999995</c:v>
                </c:pt>
                <c:pt idx="9">
                  <c:v>0.95609999999999995</c:v>
                </c:pt>
                <c:pt idx="10">
                  <c:v>0.95609999999999995</c:v>
                </c:pt>
                <c:pt idx="11">
                  <c:v>0.95599999999999996</c:v>
                </c:pt>
                <c:pt idx="12">
                  <c:v>0.95599999999999996</c:v>
                </c:pt>
                <c:pt idx="13">
                  <c:v>0.95599999999999996</c:v>
                </c:pt>
                <c:pt idx="14">
                  <c:v>0.95599999999999996</c:v>
                </c:pt>
                <c:pt idx="15">
                  <c:v>0.95950000000000002</c:v>
                </c:pt>
                <c:pt idx="16">
                  <c:v>0.96319999999999995</c:v>
                </c:pt>
                <c:pt idx="17">
                  <c:v>0.97009999999999996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Factors'!$B$51:$S$51</c:f>
              <c:numCache>
                <c:formatCode>0.0000</c:formatCode>
                <c:ptCount val="18"/>
                <c:pt idx="0">
                  <c:v>0.88449999999999995</c:v>
                </c:pt>
                <c:pt idx="1">
                  <c:v>0.88239999999999996</c:v>
                </c:pt>
                <c:pt idx="2">
                  <c:v>0.87970000000000004</c:v>
                </c:pt>
                <c:pt idx="3">
                  <c:v>0.87749999999999995</c:v>
                </c:pt>
                <c:pt idx="4">
                  <c:v>0.88039999999999996</c:v>
                </c:pt>
                <c:pt idx="5">
                  <c:v>0.88149999999999995</c:v>
                </c:pt>
                <c:pt idx="6">
                  <c:v>0.88500000000000001</c:v>
                </c:pt>
                <c:pt idx="7">
                  <c:v>0.8851</c:v>
                </c:pt>
                <c:pt idx="8">
                  <c:v>0.88859999999999995</c:v>
                </c:pt>
                <c:pt idx="9">
                  <c:v>0.88819999999999999</c:v>
                </c:pt>
                <c:pt idx="10">
                  <c:v>0.88800000000000001</c:v>
                </c:pt>
                <c:pt idx="11">
                  <c:v>0.88719999999999999</c:v>
                </c:pt>
                <c:pt idx="12">
                  <c:v>0.88690000000000002</c:v>
                </c:pt>
                <c:pt idx="13">
                  <c:v>0.88619999999999999</c:v>
                </c:pt>
                <c:pt idx="14">
                  <c:v>0.88600000000000001</c:v>
                </c:pt>
                <c:pt idx="15">
                  <c:v>0.88849999999999996</c:v>
                </c:pt>
                <c:pt idx="16">
                  <c:v>0.89119999999999999</c:v>
                </c:pt>
                <c:pt idx="17">
                  <c:v>0.89629999999999999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Factors'!$B$61:$S$61</c:f>
              <c:numCache>
                <c:formatCode>0.0000</c:formatCode>
                <c:ptCount val="18"/>
                <c:pt idx="0">
                  <c:v>0.80030000000000001</c:v>
                </c:pt>
                <c:pt idx="1">
                  <c:v>0.8024</c:v>
                </c:pt>
                <c:pt idx="2">
                  <c:v>0.80520000000000003</c:v>
                </c:pt>
                <c:pt idx="3">
                  <c:v>0.8075</c:v>
                </c:pt>
                <c:pt idx="4">
                  <c:v>0.80910000000000004</c:v>
                </c:pt>
                <c:pt idx="5">
                  <c:v>0.80969999999999998</c:v>
                </c:pt>
                <c:pt idx="6">
                  <c:v>0.81159999999999999</c:v>
                </c:pt>
                <c:pt idx="7">
                  <c:v>0.81169999999999998</c:v>
                </c:pt>
                <c:pt idx="8">
                  <c:v>0.81359999999999999</c:v>
                </c:pt>
                <c:pt idx="9">
                  <c:v>0.81269999999999998</c:v>
                </c:pt>
                <c:pt idx="10">
                  <c:v>0.81230000000000002</c:v>
                </c:pt>
                <c:pt idx="11">
                  <c:v>0.81069999999999998</c:v>
                </c:pt>
                <c:pt idx="12">
                  <c:v>0.81020000000000003</c:v>
                </c:pt>
                <c:pt idx="13">
                  <c:v>0.80859999999999999</c:v>
                </c:pt>
                <c:pt idx="14">
                  <c:v>0.80820000000000003</c:v>
                </c:pt>
                <c:pt idx="15">
                  <c:v>0.80969999999999998</c:v>
                </c:pt>
                <c:pt idx="16">
                  <c:v>0.81130000000000002</c:v>
                </c:pt>
                <c:pt idx="17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Factors'!$B$71:$S$71</c:f>
              <c:numCache>
                <c:formatCode>0.0000</c:formatCode>
                <c:ptCount val="18"/>
                <c:pt idx="0">
                  <c:v>0.70879999999999999</c:v>
                </c:pt>
                <c:pt idx="1">
                  <c:v>0.71660000000000001</c:v>
                </c:pt>
                <c:pt idx="2">
                  <c:v>0.72689999999999999</c:v>
                </c:pt>
                <c:pt idx="3">
                  <c:v>0.73529999999999995</c:v>
                </c:pt>
                <c:pt idx="4">
                  <c:v>0.73619999999999997</c:v>
                </c:pt>
                <c:pt idx="5">
                  <c:v>0.73650000000000004</c:v>
                </c:pt>
                <c:pt idx="6">
                  <c:v>0.73750000000000004</c:v>
                </c:pt>
                <c:pt idx="7">
                  <c:v>0.73760000000000003</c:v>
                </c:pt>
                <c:pt idx="8">
                  <c:v>0.73860000000000003</c:v>
                </c:pt>
                <c:pt idx="9">
                  <c:v>0.73729999999999996</c:v>
                </c:pt>
                <c:pt idx="10">
                  <c:v>0.73660000000000003</c:v>
                </c:pt>
                <c:pt idx="11">
                  <c:v>0.73409999999999997</c:v>
                </c:pt>
                <c:pt idx="12">
                  <c:v>0.73340000000000005</c:v>
                </c:pt>
                <c:pt idx="13">
                  <c:v>0.73099999999999998</c:v>
                </c:pt>
                <c:pt idx="14">
                  <c:v>0.73040000000000005</c:v>
                </c:pt>
                <c:pt idx="15">
                  <c:v>0.73089999999999999</c:v>
                </c:pt>
                <c:pt idx="16">
                  <c:v>0.73140000000000005</c:v>
                </c:pt>
                <c:pt idx="17">
                  <c:v>0.73229999999999995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Factors'!$B$81:$S$81</c:f>
              <c:numCache>
                <c:formatCode>0.0000</c:formatCode>
                <c:ptCount val="18"/>
                <c:pt idx="0">
                  <c:v>0.54400000000000004</c:v>
                </c:pt>
                <c:pt idx="1">
                  <c:v>0.56620000000000004</c:v>
                </c:pt>
                <c:pt idx="2">
                  <c:v>0.59530000000000005</c:v>
                </c:pt>
                <c:pt idx="3">
                  <c:v>0.61909999999999998</c:v>
                </c:pt>
                <c:pt idx="4">
                  <c:v>0.622</c:v>
                </c:pt>
                <c:pt idx="5">
                  <c:v>0.62309999999999999</c:v>
                </c:pt>
                <c:pt idx="6">
                  <c:v>0.62660000000000005</c:v>
                </c:pt>
                <c:pt idx="7">
                  <c:v>0.62670000000000003</c:v>
                </c:pt>
                <c:pt idx="8">
                  <c:v>0.63009999999999999</c:v>
                </c:pt>
                <c:pt idx="9">
                  <c:v>0.62819999999999998</c:v>
                </c:pt>
                <c:pt idx="10">
                  <c:v>0.62180000000000002</c:v>
                </c:pt>
                <c:pt idx="11">
                  <c:v>0.62380000000000002</c:v>
                </c:pt>
                <c:pt idx="12">
                  <c:v>0.62270000000000003</c:v>
                </c:pt>
                <c:pt idx="13">
                  <c:v>0.61929999999999996</c:v>
                </c:pt>
                <c:pt idx="14">
                  <c:v>0.61850000000000005</c:v>
                </c:pt>
                <c:pt idx="15">
                  <c:v>0.61929999999999996</c:v>
                </c:pt>
                <c:pt idx="16">
                  <c:v>0.62019999999999997</c:v>
                </c:pt>
                <c:pt idx="17">
                  <c:v>0.62190000000000001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Factors'!$B$91:$S$91</c:f>
              <c:numCache>
                <c:formatCode>0.0000</c:formatCode>
                <c:ptCount val="18"/>
                <c:pt idx="0">
                  <c:v>0.2908</c:v>
                </c:pt>
                <c:pt idx="1">
                  <c:v>0.33579999999999999</c:v>
                </c:pt>
                <c:pt idx="2">
                  <c:v>0.39460000000000001</c:v>
                </c:pt>
                <c:pt idx="3">
                  <c:v>0.44290000000000002</c:v>
                </c:pt>
                <c:pt idx="4">
                  <c:v>0.44600000000000001</c:v>
                </c:pt>
                <c:pt idx="5">
                  <c:v>0.44719999999999999</c:v>
                </c:pt>
                <c:pt idx="6">
                  <c:v>0.45079999999999998</c:v>
                </c:pt>
                <c:pt idx="7">
                  <c:v>0.45090000000000002</c:v>
                </c:pt>
                <c:pt idx="8">
                  <c:v>0.4546</c:v>
                </c:pt>
                <c:pt idx="9">
                  <c:v>0.45200000000000001</c:v>
                </c:pt>
                <c:pt idx="10">
                  <c:v>0.4506</c:v>
                </c:pt>
                <c:pt idx="11">
                  <c:v>0.44579999999999997</c:v>
                </c:pt>
                <c:pt idx="12">
                  <c:v>0.44429999999999997</c:v>
                </c:pt>
                <c:pt idx="13">
                  <c:v>0.43959999999999999</c:v>
                </c:pt>
                <c:pt idx="14">
                  <c:v>0.43840000000000001</c:v>
                </c:pt>
                <c:pt idx="15">
                  <c:v>0.43930000000000002</c:v>
                </c:pt>
                <c:pt idx="16">
                  <c:v>0.44019999999999998</c:v>
                </c:pt>
                <c:pt idx="17">
                  <c:v>0.44190000000000002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7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Factors'!$B$3:$S$3</c:f>
              <c:numCache>
                <c:formatCode>General</c:formatCode>
                <c:ptCount val="18"/>
                <c:pt idx="0">
                  <c:v>1</c:v>
                </c:pt>
                <c:pt idx="1">
                  <c:v>1.6093440000000001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6.4373760000000004</c:v>
                </c:pt>
                <c:pt idx="6">
                  <c:v>8</c:v>
                </c:pt>
                <c:pt idx="7" formatCode="0.0000">
                  <c:v>8.0467200000000005</c:v>
                </c:pt>
                <c:pt idx="8">
                  <c:v>10</c:v>
                </c:pt>
                <c:pt idx="9" formatCode="0.0000">
                  <c:v>11.265408000000001</c:v>
                </c:pt>
                <c:pt idx="10">
                  <c:v>12</c:v>
                </c:pt>
                <c:pt idx="11">
                  <c:v>15</c:v>
                </c:pt>
                <c:pt idx="12">
                  <c:v>16.093440000000001</c:v>
                </c:pt>
                <c:pt idx="13">
                  <c:v>20</c:v>
                </c:pt>
                <c:pt idx="14">
                  <c:v>21.0975</c:v>
                </c:pt>
                <c:pt idx="15">
                  <c:v>25</c:v>
                </c:pt>
                <c:pt idx="16">
                  <c:v>30</c:v>
                </c:pt>
                <c:pt idx="17">
                  <c:v>42.195</c:v>
                </c:pt>
              </c:numCache>
            </c:numRef>
          </c:xVal>
          <c:yVal>
            <c:numRef>
              <c:f>'Age Factors'!$B$96:$S$96</c:f>
              <c:numCache>
                <c:formatCode>0.0000</c:formatCode>
                <c:ptCount val="18"/>
                <c:pt idx="0">
                  <c:v>0.13109999999999999</c:v>
                </c:pt>
                <c:pt idx="1">
                  <c:v>0.19059999999999999</c:v>
                </c:pt>
                <c:pt idx="2">
                  <c:v>0.26840000000000003</c:v>
                </c:pt>
                <c:pt idx="3">
                  <c:v>0.33229999999999998</c:v>
                </c:pt>
                <c:pt idx="4">
                  <c:v>0.33479999999999999</c:v>
                </c:pt>
                <c:pt idx="5">
                  <c:v>0.33579999999999999</c:v>
                </c:pt>
                <c:pt idx="6">
                  <c:v>0.3387</c:v>
                </c:pt>
                <c:pt idx="7">
                  <c:v>0.33879999999999999</c:v>
                </c:pt>
                <c:pt idx="8">
                  <c:v>0.34179999999999999</c:v>
                </c:pt>
                <c:pt idx="9">
                  <c:v>0.33879999999999999</c:v>
                </c:pt>
                <c:pt idx="10">
                  <c:v>0.3372</c:v>
                </c:pt>
                <c:pt idx="11">
                  <c:v>0.33150000000000002</c:v>
                </c:pt>
                <c:pt idx="12">
                  <c:v>0.32969999999999999</c:v>
                </c:pt>
                <c:pt idx="13">
                  <c:v>0.32419999999999999</c:v>
                </c:pt>
                <c:pt idx="14">
                  <c:v>0.32279999999999998</c:v>
                </c:pt>
                <c:pt idx="15">
                  <c:v>0.32350000000000001</c:v>
                </c:pt>
                <c:pt idx="16">
                  <c:v>0.32429999999999998</c:v>
                </c:pt>
                <c:pt idx="17">
                  <c:v>0.32569999999999999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</c:valAx>
      <c:valAx>
        <c:axId val="146567552"/>
        <c:scaling>
          <c:orientation val="minMax"/>
          <c:max val="1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6659398430129"/>
          <c:y val="0.3074162738822403"/>
          <c:w val="0.10044974258750372"/>
          <c:h val="0.310165467747752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</a:t>
            </a:r>
          </a:p>
        </c:rich>
      </c:tx>
      <c:layout>
        <c:manualLayout>
          <c:xMode val="edge"/>
          <c:yMode val="edge"/>
          <c:x val="0.40630036076487458"/>
          <c:y val="2.00973946084218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52730469208932E-2"/>
          <c:y val="0.10253503319050378"/>
          <c:w val="0.88027819587447143"/>
          <c:h val="0.78725859973522883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162.4</c:v>
                </c:pt>
                <c:pt idx="1">
                  <c:v>162.83333333333334</c:v>
                </c:pt>
                <c:pt idx="2">
                  <c:v>162.95459516424083</c:v>
                </c:pt>
                <c:pt idx="3">
                  <c:v>163.625</c:v>
                </c:pt>
                <c:pt idx="4">
                  <c:v>163.91772051220869</c:v>
                </c:pt>
                <c:pt idx="5">
                  <c:v>164.4</c:v>
                </c:pt>
                <c:pt idx="6">
                  <c:v>165.58333333333334</c:v>
                </c:pt>
                <c:pt idx="7">
                  <c:v>167.06666666666666</c:v>
                </c:pt>
                <c:pt idx="8">
                  <c:v>167.33526206951402</c:v>
                </c:pt>
                <c:pt idx="9">
                  <c:v>169.1</c:v>
                </c:pt>
                <c:pt idx="10">
                  <c:v>169.73575068136034</c:v>
                </c:pt>
                <c:pt idx="11">
                  <c:v>169.96</c:v>
                </c:pt>
                <c:pt idx="12">
                  <c:v>170.93333333333334</c:v>
                </c:pt>
                <c:pt idx="13">
                  <c:v>175.25773195876289</c:v>
                </c:pt>
                <c:pt idx="14">
                  <c:v>180.32</c:v>
                </c:pt>
                <c:pt idx="15">
                  <c:v>204.26956573610116</c:v>
                </c:pt>
                <c:pt idx="16">
                  <c:v>218.34</c:v>
                </c:pt>
                <c:pt idx="17">
                  <c:v>247.36666666666667</c:v>
                </c:pt>
                <c:pt idx="18">
                  <c:v>252.73030501869084</c:v>
                </c:pt>
                <c:pt idx="19">
                  <c:v>269.85500000000002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175.2</c:v>
                </c:pt>
                <c:pt idx="1">
                  <c:v>176</c:v>
                </c:pt>
                <c:pt idx="2">
                  <c:v>176.15873299928415</c:v>
                </c:pt>
                <c:pt idx="3">
                  <c:v>177.25</c:v>
                </c:pt>
                <c:pt idx="4">
                  <c:v>177.46361250298256</c:v>
                </c:pt>
                <c:pt idx="5">
                  <c:v>178.3</c:v>
                </c:pt>
                <c:pt idx="6">
                  <c:v>179.75</c:v>
                </c:pt>
                <c:pt idx="7">
                  <c:v>181.46666666666667</c:v>
                </c:pt>
                <c:pt idx="8">
                  <c:v>181.81321084864391</c:v>
                </c:pt>
                <c:pt idx="9">
                  <c:v>183.95</c:v>
                </c:pt>
                <c:pt idx="10">
                  <c:v>184.61903069084013</c:v>
                </c:pt>
                <c:pt idx="11">
                  <c:v>185.04</c:v>
                </c:pt>
                <c:pt idx="12">
                  <c:v>186.26666666666668</c:v>
                </c:pt>
                <c:pt idx="13">
                  <c:v>191.30228700082949</c:v>
                </c:pt>
                <c:pt idx="14">
                  <c:v>196.8</c:v>
                </c:pt>
                <c:pt idx="15">
                  <c:v>222.94798377475541</c:v>
                </c:pt>
                <c:pt idx="16">
                  <c:v>238.31</c:v>
                </c:pt>
                <c:pt idx="17">
                  <c:v>270</c:v>
                </c:pt>
                <c:pt idx="18">
                  <c:v>275.85152708184205</c:v>
                </c:pt>
                <c:pt idx="19">
                  <c:v>294.54500000000002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190.4</c:v>
                </c:pt>
                <c:pt idx="1">
                  <c:v>191.5</c:v>
                </c:pt>
                <c:pt idx="2">
                  <c:v>191.84835560327684</c:v>
                </c:pt>
                <c:pt idx="3">
                  <c:v>193.25</c:v>
                </c:pt>
                <c:pt idx="4">
                  <c:v>193.49498926270579</c:v>
                </c:pt>
                <c:pt idx="5">
                  <c:v>194.7</c:v>
                </c:pt>
                <c:pt idx="6">
                  <c:v>196.5</c:v>
                </c:pt>
                <c:pt idx="7">
                  <c:v>198.6</c:v>
                </c:pt>
                <c:pt idx="8">
                  <c:v>199.02519287361807</c:v>
                </c:pt>
                <c:pt idx="9">
                  <c:v>201.6</c:v>
                </c:pt>
                <c:pt idx="10">
                  <c:v>202.39364853655647</c:v>
                </c:pt>
                <c:pt idx="11">
                  <c:v>203.04</c:v>
                </c:pt>
                <c:pt idx="12">
                  <c:v>204.6</c:v>
                </c:pt>
                <c:pt idx="13">
                  <c:v>210.56997274558597</c:v>
                </c:pt>
                <c:pt idx="14">
                  <c:v>216.62</c:v>
                </c:pt>
                <c:pt idx="15">
                  <c:v>245.40433866221267</c:v>
                </c:pt>
                <c:pt idx="16">
                  <c:v>262.31</c:v>
                </c:pt>
                <c:pt idx="17">
                  <c:v>297.18666666666667</c:v>
                </c:pt>
                <c:pt idx="18">
                  <c:v>303.62681937485087</c:v>
                </c:pt>
                <c:pt idx="19">
                  <c:v>324.20499999999998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209.2</c:v>
                </c:pt>
                <c:pt idx="1">
                  <c:v>210.5</c:v>
                </c:pt>
                <c:pt idx="2">
                  <c:v>210.95551976457486</c:v>
                </c:pt>
                <c:pt idx="3">
                  <c:v>212.75</c:v>
                </c:pt>
                <c:pt idx="4">
                  <c:v>213.00604469895808</c:v>
                </c:pt>
                <c:pt idx="5">
                  <c:v>214.5</c:v>
                </c:pt>
                <c:pt idx="6">
                  <c:v>216.66666666666666</c:v>
                </c:pt>
                <c:pt idx="7">
                  <c:v>219.33333333333334</c:v>
                </c:pt>
                <c:pt idx="8">
                  <c:v>219.84112781356873</c:v>
                </c:pt>
                <c:pt idx="9">
                  <c:v>223</c:v>
                </c:pt>
                <c:pt idx="10">
                  <c:v>223.96018485602559</c:v>
                </c:pt>
                <c:pt idx="11">
                  <c:v>224.92</c:v>
                </c:pt>
                <c:pt idx="12">
                  <c:v>226.96666666666667</c:v>
                </c:pt>
                <c:pt idx="13">
                  <c:v>234.1509657542363</c:v>
                </c:pt>
                <c:pt idx="14">
                  <c:v>240.88</c:v>
                </c:pt>
                <c:pt idx="15">
                  <c:v>272.88137278294755</c:v>
                </c:pt>
                <c:pt idx="16">
                  <c:v>291.68</c:v>
                </c:pt>
                <c:pt idx="17">
                  <c:v>330.46666666666664</c:v>
                </c:pt>
                <c:pt idx="18">
                  <c:v>337.62825101407776</c:v>
                </c:pt>
                <c:pt idx="19">
                  <c:v>360.51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248.4</c:v>
                </c:pt>
                <c:pt idx="1">
                  <c:v>249.16666666666666</c:v>
                </c:pt>
                <c:pt idx="2">
                  <c:v>249.32519088523023</c:v>
                </c:pt>
                <c:pt idx="3">
                  <c:v>250.375</c:v>
                </c:pt>
                <c:pt idx="4">
                  <c:v>250.6611389485405</c:v>
                </c:pt>
                <c:pt idx="5">
                  <c:v>251.4</c:v>
                </c:pt>
                <c:pt idx="6">
                  <c:v>256.66666666666669</c:v>
                </c:pt>
                <c:pt idx="7">
                  <c:v>258.06666666666666</c:v>
                </c:pt>
                <c:pt idx="8">
                  <c:v>258.92537580529705</c:v>
                </c:pt>
                <c:pt idx="9">
                  <c:v>263.2</c:v>
                </c:pt>
                <c:pt idx="10">
                  <c:v>264.48631354425879</c:v>
                </c:pt>
                <c:pt idx="11">
                  <c:v>265.48</c:v>
                </c:pt>
                <c:pt idx="12">
                  <c:v>267.66666666666669</c:v>
                </c:pt>
                <c:pt idx="13">
                  <c:v>275.71987202275153</c:v>
                </c:pt>
                <c:pt idx="14">
                  <c:v>283.64</c:v>
                </c:pt>
                <c:pt idx="15">
                  <c:v>321.32347092977011</c:v>
                </c:pt>
                <c:pt idx="16">
                  <c:v>343.46</c:v>
                </c:pt>
                <c:pt idx="17">
                  <c:v>389.13333333333333</c:v>
                </c:pt>
                <c:pt idx="18">
                  <c:v>397.55950250536864</c:v>
                </c:pt>
                <c:pt idx="19">
                  <c:v>424.505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  <c:majorUnit val="10"/>
      </c:valAx>
      <c:valAx>
        <c:axId val="146716544"/>
        <c:scaling>
          <c:orientation val="minMax"/>
          <c:max val="3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68610796"/>
          <c:y val="0.13302066936788992"/>
          <c:w val="8.6003980126238402E-2"/>
          <c:h val="0.20432441139894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Parameters!$J$2:$J$36</c:f>
              <c:numCache>
                <c:formatCode>0.0000</c:formatCode>
                <c:ptCount val="35"/>
                <c:pt idx="11">
                  <c:v>2.3333333333333335</c:v>
                </c:pt>
                <c:pt idx="12">
                  <c:v>2.4026352766510244</c:v>
                </c:pt>
                <c:pt idx="13">
                  <c:v>2.4944444444444445</c:v>
                </c:pt>
                <c:pt idx="14">
                  <c:v>2.563333333333333</c:v>
                </c:pt>
                <c:pt idx="15">
                  <c:v>2.5833333333333335</c:v>
                </c:pt>
                <c:pt idx="16">
                  <c:v>2.5890466343222243</c:v>
                </c:pt>
                <c:pt idx="17">
                  <c:v>2.614583333333333</c:v>
                </c:pt>
                <c:pt idx="18">
                  <c:v>2.6180439566266336</c:v>
                </c:pt>
                <c:pt idx="19">
                  <c:v>2.64</c:v>
                </c:pt>
                <c:pt idx="20">
                  <c:v>2.6482248431067328</c:v>
                </c:pt>
                <c:pt idx="21">
                  <c:v>2.6597222222222223</c:v>
                </c:pt>
                <c:pt idx="22">
                  <c:v>2.6833333333333331</c:v>
                </c:pt>
                <c:pt idx="23">
                  <c:v>2.6874304064264694</c:v>
                </c:pt>
                <c:pt idx="24">
                  <c:v>2.7166666666666668</c:v>
                </c:pt>
                <c:pt idx="25">
                  <c:v>2.726231386025201</c:v>
                </c:pt>
                <c:pt idx="26">
                  <c:v>2.7399999999999998</c:v>
                </c:pt>
                <c:pt idx="27">
                  <c:v>2.7666666666666666</c:v>
                </c:pt>
                <c:pt idx="28">
                  <c:v>2.8577635580835015</c:v>
                </c:pt>
                <c:pt idx="29">
                  <c:v>2.9399999999999995</c:v>
                </c:pt>
                <c:pt idx="30">
                  <c:v>3.3305495903921103</c:v>
                </c:pt>
                <c:pt idx="31">
                  <c:v>3.5600000000000005</c:v>
                </c:pt>
                <c:pt idx="32">
                  <c:v>4.0333333333333332</c:v>
                </c:pt>
                <c:pt idx="33">
                  <c:v>4.1207266231872532</c:v>
                </c:pt>
                <c:pt idx="3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 formatCode="@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2.8033333333333332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Parameters!$N$16:$N$30</c:f>
              <c:numCache>
                <c:formatCode>0.000000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Parameters!$AK$2:$AK$36</c:f>
              <c:numCache>
                <c:formatCode>0.000000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Parameters!$AL$2:$AL$36</c:f>
              <c:numCache>
                <c:formatCode>0.00000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Parameters!$C$2:$C$36</c:f>
              <c:numCache>
                <c:formatCode>0.0000</c:formatCode>
                <c:ptCount val="35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  <c:pt idx="11">
                  <c:v>2</c:v>
                </c:pt>
                <c:pt idx="12">
                  <c:v>2.4026352766510244</c:v>
                </c:pt>
                <c:pt idx="13">
                  <c:v>3.1666666666666665</c:v>
                </c:pt>
                <c:pt idx="14">
                  <c:v>2.5633333333333335</c:v>
                </c:pt>
                <c:pt idx="17">
                  <c:v>2.7541666666666669</c:v>
                </c:pt>
                <c:pt idx="19">
                  <c:v>2.6399999999999997</c:v>
                </c:pt>
                <c:pt idx="21">
                  <c:v>2.8138888888888887</c:v>
                </c:pt>
                <c:pt idx="22">
                  <c:v>2.7388888888888889</c:v>
                </c:pt>
                <c:pt idx="23">
                  <c:v>2.7878854158381716</c:v>
                </c:pt>
                <c:pt idx="24">
                  <c:v>2.8008333333333333</c:v>
                </c:pt>
                <c:pt idx="25">
                  <c:v>2.7262313860252005</c:v>
                </c:pt>
                <c:pt idx="26">
                  <c:v>2.8486666666666669</c:v>
                </c:pt>
                <c:pt idx="27">
                  <c:v>2.8838888888888889</c:v>
                </c:pt>
                <c:pt idx="28">
                  <c:v>2.857763558083501</c:v>
                </c:pt>
                <c:pt idx="29">
                  <c:v>3.2726666666666664</c:v>
                </c:pt>
                <c:pt idx="30">
                  <c:v>3.6145162252445711</c:v>
                </c:pt>
                <c:pt idx="31">
                  <c:v>3.7033333333333331</c:v>
                </c:pt>
                <c:pt idx="32">
                  <c:v>4.2446666666666673</c:v>
                </c:pt>
                <c:pt idx="33">
                  <c:v>4.2753444881889759</c:v>
                </c:pt>
                <c:pt idx="34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Parameters!$AM$2:$AM$36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1">
                  <c:v>1</c:v>
                </c:pt>
                <c:pt idx="12">
                  <c:v>1.6093440000000001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6.4373760000000004</c:v>
                </c:pt>
                <c:pt idx="17">
                  <c:v>8</c:v>
                </c:pt>
                <c:pt idx="18">
                  <c:v>8.0467200000000005</c:v>
                </c:pt>
                <c:pt idx="19">
                  <c:v>10</c:v>
                </c:pt>
                <c:pt idx="20">
                  <c:v>11.265408000000001</c:v>
                </c:pt>
                <c:pt idx="21">
                  <c:v>12</c:v>
                </c:pt>
                <c:pt idx="22">
                  <c:v>15</c:v>
                </c:pt>
                <c:pt idx="23">
                  <c:v>16.093440000000001</c:v>
                </c:pt>
                <c:pt idx="24">
                  <c:v>20</c:v>
                </c:pt>
                <c:pt idx="25">
                  <c:v>21.0975</c:v>
                </c:pt>
                <c:pt idx="26">
                  <c:v>25</c:v>
                </c:pt>
                <c:pt idx="27">
                  <c:v>30</c:v>
                </c:pt>
                <c:pt idx="28">
                  <c:v>42.195</c:v>
                </c:pt>
                <c:pt idx="29">
                  <c:v>50</c:v>
                </c:pt>
                <c:pt idx="30">
                  <c:v>80.467200000000005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Parameters!$AN$2:$AN$36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Parameters!$B$2:$B$36</c15:sqref>
                        </c15:formulaRef>
                      </c:ext>
                    </c:extLst>
                    <c:numCache>
                      <c:formatCode>0.0000</c:formatCode>
                      <c:ptCount val="3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1">
                        <c:v>1</c:v>
                      </c:pt>
                      <c:pt idx="12">
                        <c:v>1.6093440000000001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6.4373760000000004</c:v>
                      </c:pt>
                      <c:pt idx="17">
                        <c:v>8</c:v>
                      </c:pt>
                      <c:pt idx="18">
                        <c:v>8.0467200000000005</c:v>
                      </c:pt>
                      <c:pt idx="19">
                        <c:v>10</c:v>
                      </c:pt>
                      <c:pt idx="20">
                        <c:v>11.265408000000001</c:v>
                      </c:pt>
                      <c:pt idx="21">
                        <c:v>12</c:v>
                      </c:pt>
                      <c:pt idx="22">
                        <c:v>15</c:v>
                      </c:pt>
                      <c:pt idx="23">
                        <c:v>16.093440000000001</c:v>
                      </c:pt>
                      <c:pt idx="24">
                        <c:v>20</c:v>
                      </c:pt>
                      <c:pt idx="25">
                        <c:v>21.0975</c:v>
                      </c:pt>
                      <c:pt idx="26">
                        <c:v>25</c:v>
                      </c:pt>
                      <c:pt idx="27">
                        <c:v>30</c:v>
                      </c:pt>
                      <c:pt idx="28">
                        <c:v>42.195</c:v>
                      </c:pt>
                      <c:pt idx="29">
                        <c:v>50</c:v>
                      </c:pt>
                      <c:pt idx="30">
                        <c:v>80.467200000000005</c:v>
                      </c:pt>
                      <c:pt idx="31">
                        <c:v>100</c:v>
                      </c:pt>
                      <c:pt idx="32">
                        <c:v>150</c:v>
                      </c:pt>
                      <c:pt idx="33">
                        <c:v>160.93440000000001</c:v>
                      </c:pt>
                      <c:pt idx="34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Parameters!$B$2:$B$30</c15:sqref>
                        </c15:formulaRef>
                      </c:ext>
                    </c:extLst>
                    <c:numCache>
                      <c:formatCode>0.0000</c:formatCode>
                      <c:ptCount val="2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1">
                        <c:v>1</c:v>
                      </c:pt>
                      <c:pt idx="12">
                        <c:v>1.6093440000000001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6.4373760000000004</c:v>
                      </c:pt>
                      <c:pt idx="17">
                        <c:v>8</c:v>
                      </c:pt>
                      <c:pt idx="18">
                        <c:v>8.0467200000000005</c:v>
                      </c:pt>
                      <c:pt idx="19">
                        <c:v>10</c:v>
                      </c:pt>
                      <c:pt idx="20">
                        <c:v>11.265408000000001</c:v>
                      </c:pt>
                      <c:pt idx="21">
                        <c:v>12</c:v>
                      </c:pt>
                      <c:pt idx="22">
                        <c:v>15</c:v>
                      </c:pt>
                      <c:pt idx="23">
                        <c:v>16.093440000000001</c:v>
                      </c:pt>
                      <c:pt idx="24">
                        <c:v>20</c:v>
                      </c:pt>
                      <c:pt idx="25">
                        <c:v>21.0975</c:v>
                      </c:pt>
                      <c:pt idx="26">
                        <c:v>25</c:v>
                      </c:pt>
                      <c:pt idx="27">
                        <c:v>30</c:v>
                      </c:pt>
                      <c:pt idx="28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805332191947557"/>
          <c:y val="3.170084486731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1234243953161985"/>
          <c:w val="0.87034396237940992"/>
          <c:h val="0.75158749367003519"/>
        </c:manualLayout>
      </c:layout>
      <c:scatterChart>
        <c:scatterStyle val="lineMarker"/>
        <c:varyColors val="0"/>
        <c:ser>
          <c:idx val="3"/>
          <c:order val="0"/>
          <c:tx>
            <c:strRef>
              <c:f>Mile!$F$6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Mile!$F$7:$F$106</c:f>
              <c:numCache>
                <c:formatCode>General</c:formatCode>
                <c:ptCount val="10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5-4ED6-BDED-05137072A766}"/>
            </c:ext>
          </c:extLst>
        </c:ser>
        <c:ser>
          <c:idx val="0"/>
          <c:order val="1"/>
          <c:tx>
            <c:strRef>
              <c:f>Mile!$C$6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29" formatCode="0.000">
                  <c:v>3.8666666666666663</c:v>
                </c:pt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4.416666666666667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4.6166666666666671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4.6333333333333337</c:v>
                </c:pt>
                <c:pt idx="50" formatCode="0.000">
                  <c:v>4.7333333333333334</c:v>
                </c:pt>
                <c:pt idx="51" formatCode="0.000">
                  <c:v>4.8666666666666663</c:v>
                </c:pt>
                <c:pt idx="52" formatCode="0.000">
                  <c:v>4.7</c:v>
                </c:pt>
                <c:pt idx="53" formatCode="0.000">
                  <c:v>4.7333333333333334</c:v>
                </c:pt>
                <c:pt idx="54" formatCode="0.000">
                  <c:v>4.7833333333333332</c:v>
                </c:pt>
                <c:pt idx="55" formatCode="0.000">
                  <c:v>4.833333333333333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4.8166666666666664</c:v>
                </c:pt>
                <c:pt idx="60" formatCode="0.000">
                  <c:v>5.2166666666666668</c:v>
                </c:pt>
                <c:pt idx="61" formatCode="0.000">
                  <c:v>5</c:v>
                </c:pt>
                <c:pt idx="62" formatCode="0.000">
                  <c:v>5.0999999999999996</c:v>
                </c:pt>
                <c:pt idx="63" formatCode="0.000">
                  <c:v>5.15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5.3166666666666673</c:v>
                </c:pt>
                <c:pt idx="67" formatCode="0.000">
                  <c:v>5.3833333333333329</c:v>
                </c:pt>
                <c:pt idx="68" formatCode="0.000">
                  <c:v>5.8500000000000005</c:v>
                </c:pt>
                <c:pt idx="69" formatCode="0.000">
                  <c:v>6.0166666666666675</c:v>
                </c:pt>
                <c:pt idx="70" formatCode="0.000">
                  <c:v>5.55</c:v>
                </c:pt>
                <c:pt idx="71" formatCode="0.000">
                  <c:v>6.083333333333333</c:v>
                </c:pt>
                <c:pt idx="72" formatCode="0.000">
                  <c:v>5.9166666666666661</c:v>
                </c:pt>
                <c:pt idx="74" formatCode="0.000">
                  <c:v>5.9333333333333336</c:v>
                </c:pt>
                <c:pt idx="75" formatCode="0.000">
                  <c:v>6.4</c:v>
                </c:pt>
                <c:pt idx="76" formatCode="0.000">
                  <c:v>6.3333333333333339</c:v>
                </c:pt>
                <c:pt idx="79" formatCode="0.000">
                  <c:v>7.1333333333333337</c:v>
                </c:pt>
                <c:pt idx="80" formatCode="0.000">
                  <c:v>7.7333333333333325</c:v>
                </c:pt>
                <c:pt idx="81" formatCode="0.000">
                  <c:v>8.7166666666666668</c:v>
                </c:pt>
                <c:pt idx="84" formatCode="0.000">
                  <c:v>10.216666666666667</c:v>
                </c:pt>
                <c:pt idx="85" formatCode="0.000">
                  <c:v>12.866666666666667</c:v>
                </c:pt>
                <c:pt idx="88" formatCode="0.000">
                  <c:v>10.183333333333334</c:v>
                </c:pt>
                <c:pt idx="89" formatCode="0.000">
                  <c:v>12.833333333333334</c:v>
                </c:pt>
                <c:pt idx="91" formatCode="0.000">
                  <c:v>13.5</c:v>
                </c:pt>
                <c:pt idx="95" formatCode="0.000">
                  <c:v>13.933333333333334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75-4ED6-BDED-05137072A766}"/>
            </c:ext>
          </c:extLst>
        </c:ser>
        <c:ser>
          <c:idx val="1"/>
          <c:order val="2"/>
          <c:tx>
            <c:strRef>
              <c:f>Mile!$G$6</c:f>
              <c:strCache>
                <c:ptCount val="1"/>
                <c:pt idx="0">
                  <c:v>2020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Mile!$G$7:$G$106</c:f>
              <c:numCache>
                <c:formatCode>0.0000</c:formatCode>
                <c:ptCount val="100"/>
                <c:pt idx="2">
                  <c:v>8.0556698203757033</c:v>
                </c:pt>
                <c:pt idx="3">
                  <c:v>7.1445944302565971</c:v>
                </c:pt>
                <c:pt idx="4">
                  <c:v>6.4610139667876387</c:v>
                </c:pt>
                <c:pt idx="5">
                  <c:v>5.9325456932242755</c:v>
                </c:pt>
                <c:pt idx="6">
                  <c:v>5.5148784379986857</c:v>
                </c:pt>
                <c:pt idx="7">
                  <c:v>5.1794058009344965</c:v>
                </c:pt>
                <c:pt idx="8">
                  <c:v>4.906873799381942</c:v>
                </c:pt>
                <c:pt idx="9">
                  <c:v>4.6838874272502586</c:v>
                </c:pt>
                <c:pt idx="10">
                  <c:v>4.5008810235194971</c:v>
                </c:pt>
                <c:pt idx="11">
                  <c:v>4.3508849885210692</c:v>
                </c:pt>
                <c:pt idx="12">
                  <c:v>4.2287482905060099</c:v>
                </c:pt>
                <c:pt idx="13">
                  <c:v>4.1306334809815084</c:v>
                </c:pt>
                <c:pt idx="14">
                  <c:v>4.0536810874215137</c:v>
                </c:pt>
                <c:pt idx="15">
                  <c:v>3.9957831735020064</c:v>
                </c:pt>
                <c:pt idx="16">
                  <c:v>3.9474568299402</c:v>
                </c:pt>
                <c:pt idx="17">
                  <c:v>3.9182942658232394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  <c:pt idx="24">
                  <c:v>3.9166666666666665</c:v>
                </c:pt>
                <c:pt idx="25">
                  <c:v>3.9166666666666665</c:v>
                </c:pt>
                <c:pt idx="26">
                  <c:v>3.9166666666666665</c:v>
                </c:pt>
                <c:pt idx="27">
                  <c:v>3.9166666666666665</c:v>
                </c:pt>
                <c:pt idx="28">
                  <c:v>3.9169240645337648</c:v>
                </c:pt>
                <c:pt idx="29">
                  <c:v>3.9198221234760644</c:v>
                </c:pt>
                <c:pt idx="30">
                  <c:v>3.9259543529645371</c:v>
                </c:pt>
                <c:pt idx="31">
                  <c:v>3.9353511517421165</c:v>
                </c:pt>
                <c:pt idx="32">
                  <c:v>3.9480593788130571</c:v>
                </c:pt>
                <c:pt idx="33">
                  <c:v>3.9641429414518981</c:v>
                </c:pt>
                <c:pt idx="34">
                  <c:v>3.9836836068876798</c:v>
                </c:pt>
                <c:pt idx="35">
                  <c:v>4.0067820571184436</c:v>
                </c:pt>
                <c:pt idx="36">
                  <c:v>4.0335592126492417</c:v>
                </c:pt>
                <c:pt idx="37">
                  <c:v>4.0624265305840215</c:v>
                </c:pt>
                <c:pt idx="38">
                  <c:v>4.0917100213813615</c:v>
                </c:pt>
                <c:pt idx="39">
                  <c:v>4.121418750175379</c:v>
                </c:pt>
                <c:pt idx="40">
                  <c:v>4.1515620473030745</c:v>
                </c:pt>
                <c:pt idx="41">
                  <c:v>4.182149518074004</c:v>
                </c:pt>
                <c:pt idx="42">
                  <c:v>4.2131910529750503</c:v>
                </c:pt>
                <c:pt idx="43">
                  <c:v>4.2446968383330441</c:v>
                </c:pt>
                <c:pt idx="44">
                  <c:v>4.2766773674593992</c:v>
                </c:pt>
                <c:pt idx="45">
                  <c:v>4.309143452302366</c:v>
                </c:pt>
                <c:pt idx="46">
                  <c:v>4.3421062356340947</c:v>
                </c:pt>
                <c:pt idx="47">
                  <c:v>4.3755772038013525</c:v>
                </c:pt>
                <c:pt idx="48">
                  <c:v>4.4095682000705532</c:v>
                </c:pt>
                <c:pt idx="49">
                  <c:v>4.4440914385996759</c:v>
                </c:pt>
                <c:pt idx="50">
                  <c:v>4.4791595190716897</c:v>
                </c:pt>
                <c:pt idx="51">
                  <c:v>4.5147854420263123</c:v>
                </c:pt>
                <c:pt idx="52">
                  <c:v>4.5509826249293148</c:v>
                </c:pt>
                <c:pt idx="53">
                  <c:v>4.5877649190210681</c:v>
                </c:pt>
                <c:pt idx="54">
                  <c:v>4.6251466269888128</c:v>
                </c:pt>
                <c:pt idx="55">
                  <c:v>4.6631425215099851</c:v>
                </c:pt>
                <c:pt idx="56">
                  <c:v>4.7017678647171337</c:v>
                </c:pt>
                <c:pt idx="57">
                  <c:v>4.7410384286382934</c:v>
                </c:pt>
                <c:pt idx="58">
                  <c:v>4.7809705166703278</c:v>
                </c:pt>
                <c:pt idx="59">
                  <c:v>4.8215809861466745</c:v>
                </c:pt>
                <c:pt idx="60">
                  <c:v>4.862887272065092</c:v>
                </c:pt>
                <c:pt idx="61">
                  <c:v>4.9049074120456178</c:v>
                </c:pt>
                <c:pt idx="62">
                  <c:v>4.9476600725937532</c:v>
                </c:pt>
                <c:pt idx="63">
                  <c:v>4.9911645767492443</c:v>
                </c:pt>
                <c:pt idx="64">
                  <c:v>5.0354409332064831</c:v>
                </c:pt>
                <c:pt idx="65">
                  <c:v>5.080509866998737</c:v>
                </c:pt>
                <c:pt idx="66">
                  <c:v>5.1263928518450648</c:v>
                </c:pt>
                <c:pt idx="67">
                  <c:v>5.175196932759877</c:v>
                </c:pt>
                <c:pt idx="68">
                  <c:v>5.2291944815309304</c:v>
                </c:pt>
                <c:pt idx="69">
                  <c:v>5.2886833428979729</c:v>
                </c:pt>
                <c:pt idx="70">
                  <c:v>5.3540020595820685</c:v>
                </c:pt>
                <c:pt idx="71">
                  <c:v>5.4255351078296243</c:v>
                </c:pt>
                <c:pt idx="72">
                  <c:v>5.5037191089127457</c:v>
                </c:pt>
                <c:pt idx="73">
                  <c:v>5.5890502182107902</c:v>
                </c:pt>
                <c:pt idx="74">
                  <c:v>5.6820929445331005</c:v>
                </c:pt>
                <c:pt idx="75">
                  <c:v>5.7834907181126622</c:v>
                </c:pt>
                <c:pt idx="76">
                  <c:v>5.8939786111278316</c:v>
                </c:pt>
                <c:pt idx="77">
                  <c:v>6.0143987264830612</c:v>
                </c:pt>
                <c:pt idx="78">
                  <c:v>6.1457189183534702</c:v>
                </c:pt>
                <c:pt idx="79">
                  <c:v>6.2890557049763824</c:v>
                </c:pt>
                <c:pt idx="80">
                  <c:v>6.4457024992868588</c:v>
                </c:pt>
                <c:pt idx="81">
                  <c:v>6.6171646435037736</c:v>
                </c:pt>
                <c:pt idx="82">
                  <c:v>6.8052032294309113</c:v>
                </c:pt>
                <c:pt idx="83">
                  <c:v>7.0118903758074858</c:v>
                </c:pt>
                <c:pt idx="84">
                  <c:v>7.2396796056685142</c:v>
                </c:pt>
                <c:pt idx="85">
                  <c:v>7.4914963546697519</c:v>
                </c:pt>
                <c:pt idx="86">
                  <c:v>7.7708556538761684</c:v>
                </c:pt>
                <c:pt idx="87">
                  <c:v>8.0820169963097843</c:v>
                </c:pt>
                <c:pt idx="88">
                  <c:v>8.4301908451714738</c:v>
                </c:pt>
                <c:pt idx="89">
                  <c:v>8.8218180453103585</c:v>
                </c:pt>
                <c:pt idx="90">
                  <c:v>9.2649540300578757</c:v>
                </c:pt>
                <c:pt idx="91">
                  <c:v>9.7698067241214446</c:v>
                </c:pt>
                <c:pt idx="92">
                  <c:v>10.349504985378571</c:v>
                </c:pt>
                <c:pt idx="93">
                  <c:v>11.021221714151718</c:v>
                </c:pt>
                <c:pt idx="94">
                  <c:v>11.807858506682745</c:v>
                </c:pt>
                <c:pt idx="95">
                  <c:v>12.7406491767372</c:v>
                </c:pt>
                <c:pt idx="96">
                  <c:v>13.86332531030251</c:v>
                </c:pt>
                <c:pt idx="97">
                  <c:v>15.239058680102977</c:v>
                </c:pt>
                <c:pt idx="98">
                  <c:v>16.962610076512199</c:v>
                </c:pt>
                <c:pt idx="99">
                  <c:v>19.182890494265539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75-4ED6-BDED-05137072A766}"/>
            </c:ext>
          </c:extLst>
        </c:ser>
        <c:ser>
          <c:idx val="2"/>
          <c:order val="3"/>
          <c:tx>
            <c:strRef>
              <c:f>Mile!$D$6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5.865695792880258</c:v>
                </c:pt>
                <c:pt idx="3" formatCode="0.000">
                  <c:v>5.5933265827667675</c:v>
                </c:pt>
                <c:pt idx="4" formatCode="0.000">
                  <c:v>5.3554939981532774</c:v>
                </c:pt>
                <c:pt idx="5" formatCode="0.000">
                  <c:v>5.1466347220373567</c:v>
                </c:pt>
                <c:pt idx="6" formatCode="0.000">
                  <c:v>4.962354551676933</c:v>
                </c:pt>
                <c:pt idx="7" formatCode="0.000">
                  <c:v>4.7991394646477179</c:v>
                </c:pt>
                <c:pt idx="8" formatCode="0.000">
                  <c:v>4.6541486117798101</c:v>
                </c:pt>
                <c:pt idx="9" formatCode="0.000">
                  <c:v>4.5250633898966246</c:v>
                </c:pt>
                <c:pt idx="10" formatCode="0.000">
                  <c:v>4.4099756690997562</c:v>
                </c:pt>
                <c:pt idx="11" formatCode="0.000">
                  <c:v>4.3073038505811141</c:v>
                </c:pt>
                <c:pt idx="12" formatCode="0.000">
                  <c:v>4.2157290303823221</c:v>
                </c:pt>
                <c:pt idx="13" formatCode="0.000">
                  <c:v>4.1341459068391595</c:v>
                </c:pt>
                <c:pt idx="14" formatCode="0.000">
                  <c:v>4.0616246498599438</c:v>
                </c:pt>
                <c:pt idx="15" formatCode="0.000">
                  <c:v>3.9944903581267215</c:v>
                </c:pt>
                <c:pt idx="16" formatCode="0.000">
                  <c:v>3.9295392953929538</c:v>
                </c:pt>
                <c:pt idx="17" formatCode="0.000">
                  <c:v>3.8821954484605081</c:v>
                </c:pt>
                <c:pt idx="18" formatCode="0.000">
                  <c:v>3.8666666666666663</c:v>
                </c:pt>
                <c:pt idx="19" formatCode="0.000">
                  <c:v>3.8666666666666663</c:v>
                </c:pt>
                <c:pt idx="20" formatCode="0.000">
                  <c:v>3.8666666666666663</c:v>
                </c:pt>
                <c:pt idx="21" formatCode="0.000">
                  <c:v>3.8666666666666663</c:v>
                </c:pt>
                <c:pt idx="22" formatCode="0.000">
                  <c:v>3.8666666666666663</c:v>
                </c:pt>
                <c:pt idx="23" formatCode="0.000">
                  <c:v>3.8666666666666663</c:v>
                </c:pt>
                <c:pt idx="24" formatCode="0.000">
                  <c:v>3.8666666666666663</c:v>
                </c:pt>
                <c:pt idx="25" formatCode="0.000">
                  <c:v>3.8666666666666663</c:v>
                </c:pt>
                <c:pt idx="26" formatCode="0.000">
                  <c:v>3.8666666666666663</c:v>
                </c:pt>
                <c:pt idx="27" formatCode="0.000">
                  <c:v>3.8666666666666663</c:v>
                </c:pt>
                <c:pt idx="28" formatCode="0.000">
                  <c:v>3.8666666666666663</c:v>
                </c:pt>
                <c:pt idx="29" formatCode="0.000">
                  <c:v>3.8666666666666663</c:v>
                </c:pt>
                <c:pt idx="30" formatCode="0.000">
                  <c:v>3.8682139522475651</c:v>
                </c:pt>
                <c:pt idx="31" formatCode="0.000">
                  <c:v>3.8724753797362705</c:v>
                </c:pt>
                <c:pt idx="32" formatCode="0.000">
                  <c:v>3.8798581844939455</c:v>
                </c:pt>
                <c:pt idx="33" formatCode="0.000">
                  <c:v>3.8900067069081148</c:v>
                </c:pt>
                <c:pt idx="34" formatCode="0.000">
                  <c:v>3.9033582340668951</c:v>
                </c:pt>
                <c:pt idx="35" formatCode="0.000">
                  <c:v>3.9199783725331163</c:v>
                </c:pt>
                <c:pt idx="36" formatCode="0.000">
                  <c:v>3.9395483104092368</c:v>
                </c:pt>
                <c:pt idx="37" formatCode="0.000">
                  <c:v>3.962560634009701</c:v>
                </c:pt>
                <c:pt idx="38" formatCode="0.000">
                  <c:v>3.988721545973454</c:v>
                </c:pt>
                <c:pt idx="39" formatCode="0.000">
                  <c:v>4.0181509577747754</c:v>
                </c:pt>
                <c:pt idx="40" formatCode="0.000">
                  <c:v>4.0514110086616366</c:v>
                </c:pt>
                <c:pt idx="41" formatCode="0.000">
                  <c:v>4.0856579318117774</c:v>
                </c:pt>
                <c:pt idx="42" formatCode="0.000">
                  <c:v>4.1204887752202328</c:v>
                </c:pt>
                <c:pt idx="43" formatCode="0.000">
                  <c:v>4.1559186013184286</c:v>
                </c:pt>
                <c:pt idx="44" formatCode="0.000">
                  <c:v>4.1919629950852846</c:v>
                </c:pt>
                <c:pt idx="45" formatCode="0.000">
                  <c:v>4.2286380869058027</c:v>
                </c:pt>
                <c:pt idx="46" formatCode="0.000">
                  <c:v>4.2659605766401878</c:v>
                </c:pt>
                <c:pt idx="47" formatCode="0.000">
                  <c:v>4.303947758978925</c:v>
                </c:pt>
                <c:pt idx="48" formatCode="0.000">
                  <c:v>4.3426175501647197</c:v>
                </c:pt>
                <c:pt idx="49" formatCode="0.000">
                  <c:v>4.3819885161680263</c:v>
                </c:pt>
                <c:pt idx="50" formatCode="0.000">
                  <c:v>4.422079902409271</c:v>
                </c:pt>
                <c:pt idx="51" formatCode="0.000">
                  <c:v>4.4629116651277316</c:v>
                </c:pt>
                <c:pt idx="52" formatCode="0.000">
                  <c:v>4.5045045045045038</c:v>
                </c:pt>
                <c:pt idx="53" formatCode="0.000">
                  <c:v>4.5468798996550639</c:v>
                </c:pt>
                <c:pt idx="54" formatCode="0.000">
                  <c:v>4.5900601456157002</c:v>
                </c:pt>
                <c:pt idx="55" formatCode="0.000">
                  <c:v>4.6340683924576531</c:v>
                </c:pt>
                <c:pt idx="56" formatCode="0.000">
                  <c:v>4.6789286866731201</c:v>
                </c:pt>
                <c:pt idx="57" formatCode="0.000">
                  <c:v>4.7246660149885953</c:v>
                </c:pt>
                <c:pt idx="58" formatCode="0.000">
                  <c:v>4.7713063507732798</c:v>
                </c:pt>
                <c:pt idx="59" formatCode="0.000">
                  <c:v>4.8188767032236619</c:v>
                </c:pt>
                <c:pt idx="60" formatCode="0.000">
                  <c:v>4.8674051695199729</c:v>
                </c:pt>
                <c:pt idx="61" formatCode="0.000">
                  <c:v>4.9169209901661572</c:v>
                </c:pt>
                <c:pt idx="62" formatCode="0.000">
                  <c:v>4.9674546077423773</c:v>
                </c:pt>
                <c:pt idx="63" formatCode="0.000">
                  <c:v>5.0190377293181028</c:v>
                </c:pt>
                <c:pt idx="64" formatCode="0.000">
                  <c:v>5.0717033927946833</c:v>
                </c:pt>
                <c:pt idx="65" formatCode="0.000">
                  <c:v>5.1254860374690701</c:v>
                </c:pt>
                <c:pt idx="66" formatCode="0.000">
                  <c:v>5.1825045793682705</c:v>
                </c:pt>
                <c:pt idx="67" formatCode="0.000">
                  <c:v>5.2457830235608007</c:v>
                </c:pt>
                <c:pt idx="68" formatCode="0.000">
                  <c:v>5.3164672991429489</c:v>
                </c:pt>
                <c:pt idx="69" formatCode="0.000">
                  <c:v>5.395850776816447</c:v>
                </c:pt>
                <c:pt idx="70" formatCode="0.000">
                  <c:v>5.4830780865948183</c:v>
                </c:pt>
                <c:pt idx="71" formatCode="0.000">
                  <c:v>5.5804108336941356</c:v>
                </c:pt>
                <c:pt idx="72" formatCode="0.000">
                  <c:v>5.6871108496347498</c:v>
                </c:pt>
                <c:pt idx="73" formatCode="0.000">
                  <c:v>5.8049341940649546</c:v>
                </c:pt>
                <c:pt idx="74" formatCode="0.000">
                  <c:v>5.935932862552451</c:v>
                </c:pt>
                <c:pt idx="75" formatCode="0.000">
                  <c:v>6.0796645702306069</c:v>
                </c:pt>
                <c:pt idx="76" formatCode="0.000">
                  <c:v>6.2395782905707051</c:v>
                </c:pt>
                <c:pt idx="77" formatCode="0.000">
                  <c:v>6.4155743598252304</c:v>
                </c:pt>
                <c:pt idx="78" formatCode="0.000">
                  <c:v>6.6108166638171761</c:v>
                </c:pt>
                <c:pt idx="79" formatCode="0.000">
                  <c:v>6.8291534204639106</c:v>
                </c:pt>
                <c:pt idx="80" formatCode="0.000">
                  <c:v>7.0714459887832231</c:v>
                </c:pt>
                <c:pt idx="81" formatCode="0.000">
                  <c:v>7.3440962329851214</c:v>
                </c:pt>
                <c:pt idx="82" formatCode="0.000">
                  <c:v>7.6491922189251564</c:v>
                </c:pt>
                <c:pt idx="83" formatCode="0.000">
                  <c:v>7.9939356350354895</c:v>
                </c:pt>
                <c:pt idx="84" formatCode="0.000">
                  <c:v>8.3875632682574093</c:v>
                </c:pt>
                <c:pt idx="85" formatCode="0.000">
                  <c:v>8.8360755636806818</c:v>
                </c:pt>
                <c:pt idx="86" formatCode="0.000">
                  <c:v>9.355593192999434</c:v>
                </c:pt>
                <c:pt idx="87" formatCode="0.000">
                  <c:v>9.9579363035453685</c:v>
                </c:pt>
                <c:pt idx="88" formatCode="0.000">
                  <c:v>10.666666666666666</c:v>
                </c:pt>
                <c:pt idx="89" formatCode="0.000">
                  <c:v>11.514790549930513</c:v>
                </c:pt>
                <c:pt idx="90" formatCode="0.000">
                  <c:v>12.537829658452225</c:v>
                </c:pt>
                <c:pt idx="91" formatCode="0.000">
                  <c:v>13.804593597524692</c:v>
                </c:pt>
                <c:pt idx="92" formatCode="0.000">
                  <c:v>15.398911456259125</c:v>
                </c:pt>
                <c:pt idx="93" formatCode="0.000">
                  <c:v>17.472510920319323</c:v>
                </c:pt>
                <c:pt idx="94" formatCode="0.000">
                  <c:v>20.286813571178733</c:v>
                </c:pt>
                <c:pt idx="95" formatCode="0.000">
                  <c:v>24.288107202680063</c:v>
                </c:pt>
                <c:pt idx="96" formatCode="0.000">
                  <c:v>30.470186498555286</c:v>
                </c:pt>
                <c:pt idx="97" formatCode="0.000">
                  <c:v>41.178558750443734</c:v>
                </c:pt>
                <c:pt idx="98" formatCode="0.000">
                  <c:v>64.337215751525221</c:v>
                </c:pt>
                <c:pt idx="99" formatCode="0.000">
                  <c:v>152.2309711286089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75-4ED6-BDED-05137072A766}"/>
            </c:ext>
          </c:extLst>
        </c:ser>
        <c:ser>
          <c:idx val="4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Mile!$A$36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Mile!$C$36</c:f>
              <c:numCache>
                <c:formatCode>0.000</c:formatCode>
                <c:ptCount val="1"/>
                <c:pt idx="0">
                  <c:v>3.8666666666666663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75-4ED6-BDED-05137072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43708847198293"/>
          <c:y val="0.22459692538432696"/>
          <c:w val="0.43976281744905771"/>
          <c:h val="0.25702549681289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5 km Road</a:t>
            </a:r>
          </a:p>
        </c:rich>
      </c:tx>
      <c:layout>
        <c:manualLayout>
          <c:xMode val="edge"/>
          <c:yMode val="edge"/>
          <c:x val="0.4351322741113347"/>
          <c:y val="5.8247776722131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250598267747572E-2"/>
          <c:y val="3.7749455365821596E-2"/>
          <c:w val="0.8849403516041312"/>
          <c:h val="0.83773518262513191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2020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2" formatCode="0.0000">
                  <c:v>39.049999999999997</c:v>
                </c:pt>
                <c:pt idx="3" formatCode="0.0000">
                  <c:v>29.25</c:v>
                </c:pt>
                <c:pt idx="4" formatCode="0.0000">
                  <c:v>24.133333333333333</c:v>
                </c:pt>
                <c:pt idx="5" formatCode="0.0000">
                  <c:v>21.766666666666666</c:v>
                </c:pt>
                <c:pt idx="6" formatCode="0.0000">
                  <c:v>19.033333333333335</c:v>
                </c:pt>
                <c:pt idx="7" formatCode="0.0000">
                  <c:v>18.666666666666668</c:v>
                </c:pt>
                <c:pt idx="8" formatCode="0.0000">
                  <c:v>17.883333333333333</c:v>
                </c:pt>
                <c:pt idx="9" formatCode="0.0000">
                  <c:v>17.8</c:v>
                </c:pt>
                <c:pt idx="10" formatCode="0.0000">
                  <c:v>16.616666666666667</c:v>
                </c:pt>
                <c:pt idx="11" formatCode="0.0000">
                  <c:v>16.383333333333333</c:v>
                </c:pt>
                <c:pt idx="12" formatCode="0.0000">
                  <c:v>16.199999999999996</c:v>
                </c:pt>
                <c:pt idx="13" formatCode="0.0000">
                  <c:v>15.116666666666669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13.000000000000002</c:v>
                </c:pt>
                <c:pt idx="18" formatCode="0.0000">
                  <c:v>13.000000000000002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13.366666666666667</c:v>
                </c:pt>
                <c:pt idx="29" formatCode="0.0000">
                  <c:v>13.45</c:v>
                </c:pt>
                <c:pt idx="30" formatCode="0.0000">
                  <c:v>13.333333333333336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13.533333333333333</c:v>
                </c:pt>
                <c:pt idx="39" formatCode="0.0000">
                  <c:v>13.666666666666666</c:v>
                </c:pt>
                <c:pt idx="40" formatCode="0.0000">
                  <c:v>13.633333333333333</c:v>
                </c:pt>
                <c:pt idx="41" formatCode="0.0000">
                  <c:v>13.916666666666666</c:v>
                </c:pt>
                <c:pt idx="42" formatCode="0.0000">
                  <c:v>14.05</c:v>
                </c:pt>
                <c:pt idx="43" formatCode="0.0000">
                  <c:v>14.566666666666666</c:v>
                </c:pt>
                <c:pt idx="44" formatCode="0.0000">
                  <c:v>14.483333333333333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15.083333333333334</c:v>
                </c:pt>
                <c:pt idx="51" formatCode="0.0000">
                  <c:v>15.500000000000002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16.716666666666665</c:v>
                </c:pt>
                <c:pt idx="58" formatCode="0.0000">
                  <c:v>16.350000000000001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16.416666666666668</c:v>
                </c:pt>
                <c:pt idx="62" formatCode="0.0000">
                  <c:v>16.45</c:v>
                </c:pt>
                <c:pt idx="63" formatCode="0.0000">
                  <c:v>17.283333333333331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18.016666666666666</c:v>
                </c:pt>
                <c:pt idx="70" formatCode="0.0000">
                  <c:v>18.7</c:v>
                </c:pt>
                <c:pt idx="71" formatCode="0.0000">
                  <c:v>18.533333333333335</c:v>
                </c:pt>
                <c:pt idx="72" formatCode="0.0000">
                  <c:v>18.366666666666667</c:v>
                </c:pt>
                <c:pt idx="73" formatCode="0.0000">
                  <c:v>19.100000000000001</c:v>
                </c:pt>
                <c:pt idx="74" formatCode="0.0000">
                  <c:v>18.75</c:v>
                </c:pt>
                <c:pt idx="75" formatCode="0.0000">
                  <c:v>19.666666666666668</c:v>
                </c:pt>
                <c:pt idx="76" formatCode="0.0000">
                  <c:v>20.05</c:v>
                </c:pt>
                <c:pt idx="77" formatCode="0.0000">
                  <c:v>21.883333333333333</c:v>
                </c:pt>
                <c:pt idx="78" formatCode="0.0000">
                  <c:v>22.316666666666666</c:v>
                </c:pt>
                <c:pt idx="79" formatCode="0.0000">
                  <c:v>22.233333333333334</c:v>
                </c:pt>
                <c:pt idx="80" formatCode="0.0000">
                  <c:v>21.983333333333334</c:v>
                </c:pt>
                <c:pt idx="81" formatCode="0.0000">
                  <c:v>23.9</c:v>
                </c:pt>
                <c:pt idx="82" formatCode="0.0000">
                  <c:v>24.366666666666671</c:v>
                </c:pt>
                <c:pt idx="83" formatCode="0.0000">
                  <c:v>25.116666666666667</c:v>
                </c:pt>
                <c:pt idx="84" formatCode="0.0000">
                  <c:v>24.95</c:v>
                </c:pt>
                <c:pt idx="85" formatCode="0.0000">
                  <c:v>28.35</c:v>
                </c:pt>
                <c:pt idx="86" formatCode="0.0000">
                  <c:v>29.616666666666667</c:v>
                </c:pt>
                <c:pt idx="87" formatCode="0.0000">
                  <c:v>26.616666666666667</c:v>
                </c:pt>
                <c:pt idx="88" formatCode="0.0000">
                  <c:v>32.950000000000003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40.216666666666669</c:v>
                </c:pt>
                <c:pt idx="92" formatCode="0.0000">
                  <c:v>45.783333333333331</c:v>
                </c:pt>
                <c:pt idx="93" formatCode="0.0000">
                  <c:v>43.866666666666674</c:v>
                </c:pt>
                <c:pt idx="94" formatCode="0.0000">
                  <c:v>40.866666666666667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1"/>
          <c:tx>
            <c:strRef>
              <c:f>'5K'!$B$6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16.2</c:v>
                </c:pt>
                <c:pt idx="13" formatCode="0.000">
                  <c:v>15.116666666666665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13.233333333333334</c:v>
                </c:pt>
                <c:pt idx="17" formatCode="0.000">
                  <c:v>12.999999999999998</c:v>
                </c:pt>
                <c:pt idx="18" formatCode="0.000">
                  <c:v>12.999999999999998</c:v>
                </c:pt>
                <c:pt idx="19" formatCode="0.000">
                  <c:v>12.816666666666666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12.85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13.233333333333334</c:v>
                </c:pt>
                <c:pt idx="26" formatCode="0.000">
                  <c:v>13.233333333333334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13.333333333333332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13.65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14.833333333333332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</c:v>
                </c:pt>
                <c:pt idx="52" formatCode="0.000">
                  <c:v>15.166666666666666</c:v>
                </c:pt>
                <c:pt idx="53" formatCode="0.000">
                  <c:v>15.25</c:v>
                </c:pt>
                <c:pt idx="54" formatCode="0.000">
                  <c:v>15.516666666666666</c:v>
                </c:pt>
                <c:pt idx="55" formatCode="0.000">
                  <c:v>15.950000000000001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16.099999999999998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</c:v>
                </c:pt>
                <c:pt idx="67" formatCode="0.000">
                  <c:v>17.650000000000002</c:v>
                </c:pt>
                <c:pt idx="68" formatCode="0.000">
                  <c:v>17.566666666666666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22.233333333333331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24.366666666666667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33.766666666666666</c:v>
                </c:pt>
                <c:pt idx="90" formatCode="0.000">
                  <c:v>38.883333333333333</c:v>
                </c:pt>
                <c:pt idx="91" formatCode="0.000">
                  <c:v>40.216666666666669</c:v>
                </c:pt>
                <c:pt idx="93" formatCode="0.000">
                  <c:v>43.866666666666667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2"/>
          <c:tx>
            <c:strRef>
              <c:f>'5K'!$F$6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26.429452900041138</c:v>
                </c:pt>
                <c:pt idx="3" formatCode="0.0000">
                  <c:v>23.440350237139729</c:v>
                </c:pt>
                <c:pt idx="4" formatCode="0.0000">
                  <c:v>21.197624546354341</c:v>
                </c:pt>
                <c:pt idx="5" formatCode="0.0000">
                  <c:v>19.463798848833687</c:v>
                </c:pt>
                <c:pt idx="6" formatCode="0.0000">
                  <c:v>18.093494790199944</c:v>
                </c:pt>
                <c:pt idx="7" formatCode="0.0000">
                  <c:v>16.992859032002116</c:v>
                </c:pt>
                <c:pt idx="8" formatCode="0.0000">
                  <c:v>16.098722124780757</c:v>
                </c:pt>
                <c:pt idx="9" formatCode="0.0000">
                  <c:v>15.367137048552976</c:v>
                </c:pt>
                <c:pt idx="10" formatCode="0.0000">
                  <c:v>14.766720294185244</c:v>
                </c:pt>
                <c:pt idx="11" formatCode="0.0000">
                  <c:v>14.274605643190402</c:v>
                </c:pt>
                <c:pt idx="12" formatCode="0.0000">
                  <c:v>13.873893327575036</c:v>
                </c:pt>
                <c:pt idx="13" formatCode="0.0000">
                  <c:v>13.551993250369119</c:v>
                </c:pt>
                <c:pt idx="14" formatCode="0.0000">
                  <c:v>13.299523908093562</c:v>
                </c:pt>
                <c:pt idx="15" formatCode="0.0000">
                  <c:v>13.109569475617221</c:v>
                </c:pt>
                <c:pt idx="16" formatCode="0.0000">
                  <c:v>12.951017939931466</c:v>
                </c:pt>
                <c:pt idx="17" formatCode="0.0000">
                  <c:v>12.855339910424329</c:v>
                </c:pt>
                <c:pt idx="18" formatCode="0.0000">
                  <c:v>12.85</c:v>
                </c:pt>
                <c:pt idx="19" formatCode="0.0000">
                  <c:v>12.85</c:v>
                </c:pt>
                <c:pt idx="20" formatCode="0.0000">
                  <c:v>12.85</c:v>
                </c:pt>
                <c:pt idx="21" formatCode="0.0000">
                  <c:v>12.85</c:v>
                </c:pt>
                <c:pt idx="22" formatCode="0.0000">
                  <c:v>12.85</c:v>
                </c:pt>
                <c:pt idx="23" formatCode="0.0000">
                  <c:v>12.85</c:v>
                </c:pt>
                <c:pt idx="24" formatCode="0.0000">
                  <c:v>12.85</c:v>
                </c:pt>
                <c:pt idx="25" formatCode="0.0000">
                  <c:v>12.85</c:v>
                </c:pt>
                <c:pt idx="26" formatCode="0.0000">
                  <c:v>12.85</c:v>
                </c:pt>
                <c:pt idx="27" formatCode="0.0000">
                  <c:v>12.85</c:v>
                </c:pt>
                <c:pt idx="28" formatCode="0.0000">
                  <c:v>12.85</c:v>
                </c:pt>
                <c:pt idx="29" formatCode="0.0000">
                  <c:v>12.851124473391422</c:v>
                </c:pt>
                <c:pt idx="30" formatCode="0.0000">
                  <c:v>12.863788373162482</c:v>
                </c:pt>
                <c:pt idx="31" formatCode="0.0000">
                  <c:v>12.890605407032151</c:v>
                </c:pt>
                <c:pt idx="32" formatCode="0.0000">
                  <c:v>12.931752925526061</c:v>
                </c:pt>
                <c:pt idx="33" formatCode="0.0000">
                  <c:v>12.987505211425972</c:v>
                </c:pt>
                <c:pt idx="34" formatCode="0.0000">
                  <c:v>13.058238090550244</c:v>
                </c:pt>
                <c:pt idx="35" formatCode="0.0000">
                  <c:v>13.14443535188216</c:v>
                </c:pt>
                <c:pt idx="36" formatCode="0.0000">
                  <c:v>13.239233463836801</c:v>
                </c:pt>
                <c:pt idx="37" formatCode="0.0000">
                  <c:v>13.335408883354088</c:v>
                </c:pt>
                <c:pt idx="38" formatCode="0.0000">
                  <c:v>13.432991846121681</c:v>
                </c:pt>
                <c:pt idx="39" formatCode="0.0000">
                  <c:v>13.53201347935973</c:v>
                </c:pt>
                <c:pt idx="40" formatCode="0.0000">
                  <c:v>13.632505834924675</c:v>
                </c:pt>
                <c:pt idx="41" formatCode="0.0000">
                  <c:v>13.734501923899103</c:v>
                </c:pt>
                <c:pt idx="42" formatCode="0.0000">
                  <c:v>13.83803575274607</c:v>
                </c:pt>
                <c:pt idx="43" formatCode="0.0000">
                  <c:v>13.943142361111111</c:v>
                </c:pt>
                <c:pt idx="44" formatCode="0.0000">
                  <c:v>14.049857861360158</c:v>
                </c:pt>
                <c:pt idx="45" formatCode="0.0000">
                  <c:v>14.158219479947114</c:v>
                </c:pt>
                <c:pt idx="46" formatCode="0.0000">
                  <c:v>14.268265600710636</c:v>
                </c:pt>
                <c:pt idx="47" formatCode="0.0000">
                  <c:v>14.380035810205909</c:v>
                </c:pt>
                <c:pt idx="48" formatCode="0.0000">
                  <c:v>14.493570945183848</c:v>
                </c:pt>
                <c:pt idx="49" formatCode="0.0000">
                  <c:v>14.608913142337427</c:v>
                </c:pt>
                <c:pt idx="50" formatCode="0.0000">
                  <c:v>14.726105890442355</c:v>
                </c:pt>
                <c:pt idx="51" formatCode="0.0000">
                  <c:v>14.845194085027725</c:v>
                </c:pt>
                <c:pt idx="52" formatCode="0.0000">
                  <c:v>14.96622408572094</c:v>
                </c:pt>
                <c:pt idx="53" formatCode="0.0000">
                  <c:v>15.089243776420854</c:v>
                </c:pt>
                <c:pt idx="54" formatCode="0.0000">
                  <c:v>15.214302628463177</c:v>
                </c:pt>
                <c:pt idx="55" formatCode="0.0000">
                  <c:v>15.341451766953199</c:v>
                </c:pt>
                <c:pt idx="56" formatCode="0.0000">
                  <c:v>15.470744040452685</c:v>
                </c:pt>
                <c:pt idx="57" formatCode="0.0000">
                  <c:v>15.602234094220496</c:v>
                </c:pt>
                <c:pt idx="58" formatCode="0.0000">
                  <c:v>15.73597844722018</c:v>
                </c:pt>
                <c:pt idx="59" formatCode="0.0000">
                  <c:v>15.872035573122529</c:v>
                </c:pt>
                <c:pt idx="60" formatCode="0.0000">
                  <c:v>16.010465985546972</c:v>
                </c:pt>
                <c:pt idx="61" formatCode="0.0000">
                  <c:v>16.151332327802916</c:v>
                </c:pt>
                <c:pt idx="62" formatCode="0.0000">
                  <c:v>16.294699467410602</c:v>
                </c:pt>
                <c:pt idx="63" formatCode="0.0000">
                  <c:v>16.440634595701127</c:v>
                </c:pt>
                <c:pt idx="64" formatCode="0.0000">
                  <c:v>16.589207332816937</c:v>
                </c:pt>
                <c:pt idx="65" formatCode="0.0000">
                  <c:v>16.740489838457528</c:v>
                </c:pt>
                <c:pt idx="66" formatCode="0.0000">
                  <c:v>16.894556928740467</c:v>
                </c:pt>
                <c:pt idx="67" formatCode="0.0000">
                  <c:v>17.058208980981092</c:v>
                </c:pt>
                <c:pt idx="68" formatCode="0.0000">
                  <c:v>17.238788750382341</c:v>
                </c:pt>
                <c:pt idx="69" formatCode="0.0000">
                  <c:v>17.43727669090697</c:v>
                </c:pt>
                <c:pt idx="70" formatCode="0.0000">
                  <c:v>17.654785065013574</c:v>
                </c:pt>
                <c:pt idx="71" formatCode="0.0000">
                  <c:v>17.892574929508825</c:v>
                </c:pt>
                <c:pt idx="72" formatCode="0.0000">
                  <c:v>18.152076258496866</c:v>
                </c:pt>
                <c:pt idx="73" formatCode="0.0000">
                  <c:v>18.434911849559644</c:v>
                </c:pt>
                <c:pt idx="74" formatCode="0.0000">
                  <c:v>18.74292582177155</c:v>
                </c:pt>
                <c:pt idx="75" formatCode="0.0000">
                  <c:v>19.078217723293093</c:v>
                </c:pt>
                <c:pt idx="76" formatCode="0.0000">
                  <c:v>19.443183537600241</c:v>
                </c:pt>
                <c:pt idx="77" formatCode="0.0000">
                  <c:v>19.840565232227249</c:v>
                </c:pt>
                <c:pt idx="78" formatCode="0.0000">
                  <c:v>20.273510961895262</c:v>
                </c:pt>
                <c:pt idx="79" formatCode="0.0000">
                  <c:v>20.745648660735185</c:v>
                </c:pt>
                <c:pt idx="80" formatCode="0.0000">
                  <c:v>21.261176595167342</c:v>
                </c:pt>
                <c:pt idx="81" formatCode="0.0000">
                  <c:v>21.824975584900852</c:v>
                </c:pt>
                <c:pt idx="82" formatCode="0.0000">
                  <c:v>22.442749158178593</c:v>
                </c:pt>
                <c:pt idx="83" formatCode="0.0000">
                  <c:v>23.121200071252879</c:v>
                </c:pt>
                <c:pt idx="84" formatCode="0.0000">
                  <c:v>23.868254664061283</c:v>
                </c:pt>
                <c:pt idx="85" formatCode="0.0000">
                  <c:v>24.693350858886625</c:v>
                </c:pt>
                <c:pt idx="86" formatCode="0.0000">
                  <c:v>25.607811877241929</c:v>
                </c:pt>
                <c:pt idx="87" formatCode="0.0000">
                  <c:v>26.625336960733325</c:v>
                </c:pt>
                <c:pt idx="88" formatCode="0.0000">
                  <c:v>27.762654152947377</c:v>
                </c:pt>
                <c:pt idx="89" formatCode="0.0000">
                  <c:v>29.040401186927522</c:v>
                </c:pt>
                <c:pt idx="90" formatCode="0.0000">
                  <c:v>30.484333187830938</c:v>
                </c:pt>
                <c:pt idx="91" formatCode="0.0000">
                  <c:v>32.127007937996126</c:v>
                </c:pt>
                <c:pt idx="92" formatCode="0.0000">
                  <c:v>34.010184528409745</c:v>
                </c:pt>
                <c:pt idx="93" formatCode="0.0000">
                  <c:v>36.188314413087504</c:v>
                </c:pt>
                <c:pt idx="94" formatCode="0.0000">
                  <c:v>38.733752923870838</c:v>
                </c:pt>
                <c:pt idx="95" formatCode="0.0000">
                  <c:v>41.744768909405721</c:v>
                </c:pt>
                <c:pt idx="96" formatCode="0.0000">
                  <c:v>45.358277444405203</c:v>
                </c:pt>
                <c:pt idx="97" formatCode="0.0000">
                  <c:v>49.770898936025986</c:v>
                </c:pt>
                <c:pt idx="98" formatCode="0.0000">
                  <c:v>55.275474035582775</c:v>
                </c:pt>
                <c:pt idx="99" formatCode="0.0000">
                  <c:v>62.328112646543822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3"/>
          <c:tx>
            <c:strRef>
              <c:f>'5K'!$D$6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26.88059284116331</c:v>
                </c:pt>
                <c:pt idx="3" formatCode="0.000">
                  <c:v>23.525452765540873</c:v>
                </c:pt>
                <c:pt idx="4" formatCode="0.000">
                  <c:v>21.080043859649123</c:v>
                </c:pt>
                <c:pt idx="5" formatCode="0.000">
                  <c:v>19.232693077230891</c:v>
                </c:pt>
                <c:pt idx="6" formatCode="0.000">
                  <c:v>17.800925925925927</c:v>
                </c:pt>
                <c:pt idx="7" formatCode="0.000">
                  <c:v>16.671002428026359</c:v>
                </c:pt>
                <c:pt idx="8" formatCode="0.000">
                  <c:v>15.768536745406825</c:v>
                </c:pt>
                <c:pt idx="9" formatCode="0.000">
                  <c:v>15.043035993740219</c:v>
                </c:pt>
                <c:pt idx="10" formatCode="0.000">
                  <c:v>14.459235860409146</c:v>
                </c:pt>
                <c:pt idx="11" formatCode="0.000">
                  <c:v>13.991994177583697</c:v>
                </c:pt>
                <c:pt idx="12" formatCode="0.000">
                  <c:v>13.623157596371883</c:v>
                </c:pt>
                <c:pt idx="13" formatCode="0.000">
                  <c:v>13.339578129336664</c:v>
                </c:pt>
                <c:pt idx="14" formatCode="0.000">
                  <c:v>13.131830601092895</c:v>
                </c:pt>
                <c:pt idx="15" formatCode="0.000">
                  <c:v>12.993376588267099</c:v>
                </c:pt>
                <c:pt idx="16" formatCode="0.000">
                  <c:v>12.888844194153929</c:v>
                </c:pt>
                <c:pt idx="17" formatCode="0.000">
                  <c:v>12.823078205769551</c:v>
                </c:pt>
                <c:pt idx="18" formatCode="0.000">
                  <c:v>12.816666666666666</c:v>
                </c:pt>
                <c:pt idx="19" formatCode="0.000">
                  <c:v>12.816666666666666</c:v>
                </c:pt>
                <c:pt idx="20" formatCode="0.000">
                  <c:v>12.816666666666666</c:v>
                </c:pt>
                <c:pt idx="21" formatCode="0.000">
                  <c:v>12.816666666666666</c:v>
                </c:pt>
                <c:pt idx="22" formatCode="0.000">
                  <c:v>12.816666666666666</c:v>
                </c:pt>
                <c:pt idx="23" formatCode="0.000">
                  <c:v>12.816666666666666</c:v>
                </c:pt>
                <c:pt idx="24" formatCode="0.000">
                  <c:v>12.816666666666666</c:v>
                </c:pt>
                <c:pt idx="25" formatCode="0.000">
                  <c:v>12.816666666666666</c:v>
                </c:pt>
                <c:pt idx="26" formatCode="0.000">
                  <c:v>12.816666666666666</c:v>
                </c:pt>
                <c:pt idx="27" formatCode="0.000">
                  <c:v>12.816666666666666</c:v>
                </c:pt>
                <c:pt idx="28" formatCode="0.000">
                  <c:v>12.816666666666666</c:v>
                </c:pt>
                <c:pt idx="29" formatCode="0.000">
                  <c:v>12.817948461512817</c:v>
                </c:pt>
                <c:pt idx="30" formatCode="0.000">
                  <c:v>12.832065144840474</c:v>
                </c:pt>
                <c:pt idx="31" formatCode="0.000">
                  <c:v>12.861682555611305</c:v>
                </c:pt>
                <c:pt idx="32" formatCode="0.000">
                  <c:v>12.907015777106411</c:v>
                </c:pt>
                <c:pt idx="33" formatCode="0.000">
                  <c:v>12.968396910519749</c:v>
                </c:pt>
                <c:pt idx="34" formatCode="0.000">
                  <c:v>13.046281216069488</c:v>
                </c:pt>
                <c:pt idx="35" formatCode="0.000">
                  <c:v>13.13856142149325</c:v>
                </c:pt>
                <c:pt idx="36" formatCode="0.000">
                  <c:v>13.233522629495782</c:v>
                </c:pt>
                <c:pt idx="37" formatCode="0.000">
                  <c:v>13.329866527994453</c:v>
                </c:pt>
                <c:pt idx="38" formatCode="0.000">
                  <c:v>13.427623537628776</c:v>
                </c:pt>
                <c:pt idx="39" formatCode="0.000">
                  <c:v>13.526824978012312</c:v>
                </c:pt>
                <c:pt idx="40" formatCode="0.000">
                  <c:v>13.627503101187312</c:v>
                </c:pt>
                <c:pt idx="41" formatCode="0.000">
                  <c:v>13.729691126584537</c:v>
                </c:pt>
                <c:pt idx="42" formatCode="0.000">
                  <c:v>13.833423277567908</c:v>
                </c:pt>
                <c:pt idx="43" formatCode="0.000">
                  <c:v>13.93873481964836</c:v>
                </c:pt>
                <c:pt idx="44" formatCode="0.000">
                  <c:v>14.045662100456621</c:v>
                </c:pt>
                <c:pt idx="45" formatCode="0.000">
                  <c:v>14.154242591570036</c:v>
                </c:pt>
                <c:pt idx="46" formatCode="0.000">
                  <c:v>14.264514932294565</c:v>
                </c:pt>
                <c:pt idx="47" formatCode="0.000">
                  <c:v>14.376518975509441</c:v>
                </c:pt>
                <c:pt idx="48" formatCode="0.000">
                  <c:v>14.490295835688714</c:v>
                </c:pt>
                <c:pt idx="49" formatCode="0.000">
                  <c:v>14.605887939221272</c:v>
                </c:pt>
                <c:pt idx="50" formatCode="0.000">
                  <c:v>14.72333907715872</c:v>
                </c:pt>
                <c:pt idx="51" formatCode="0.000">
                  <c:v>14.842694460528854</c:v>
                </c:pt>
                <c:pt idx="52" formatCode="0.000">
                  <c:v>14.964000778361548</c:v>
                </c:pt>
                <c:pt idx="53" formatCode="0.000">
                  <c:v>15.08730625858348</c:v>
                </c:pt>
                <c:pt idx="54" formatCode="0.000">
                  <c:v>15.212660731948565</c:v>
                </c:pt>
                <c:pt idx="55" formatCode="0.000">
                  <c:v>15.340115699182126</c:v>
                </c:pt>
                <c:pt idx="56" formatCode="0.000">
                  <c:v>15.469724401528866</c:v>
                </c:pt>
                <c:pt idx="57" formatCode="0.000">
                  <c:v>15.601541894907689</c:v>
                </c:pt>
                <c:pt idx="58" formatCode="0.000">
                  <c:v>15.735625127890321</c:v>
                </c:pt>
                <c:pt idx="59" formatCode="0.000">
                  <c:v>15.87203302373581</c:v>
                </c:pt>
                <c:pt idx="60" formatCode="0.000">
                  <c:v>16.010826566729129</c:v>
                </c:pt>
                <c:pt idx="61" formatCode="0.000">
                  <c:v>16.152068893089687</c:v>
                </c:pt>
                <c:pt idx="62" formatCode="0.000">
                  <c:v>16.295825386734478</c:v>
                </c:pt>
                <c:pt idx="63" formatCode="0.000">
                  <c:v>16.442163780200985</c:v>
                </c:pt>
                <c:pt idx="64" formatCode="0.000">
                  <c:v>16.591154261057174</c:v>
                </c:pt>
                <c:pt idx="65" formatCode="0.000">
                  <c:v>16.742869584149794</c:v>
                </c:pt>
                <c:pt idx="66" formatCode="0.000">
                  <c:v>16.897385190068118</c:v>
                </c:pt>
                <c:pt idx="67" formatCode="0.000">
                  <c:v>17.05704906396948</c:v>
                </c:pt>
                <c:pt idx="68" formatCode="0.000">
                  <c:v>17.235969159046082</c:v>
                </c:pt>
                <c:pt idx="69" formatCode="0.000">
                  <c:v>17.430527222448887</c:v>
                </c:pt>
                <c:pt idx="70" formatCode="0.000">
                  <c:v>17.64408957415565</c:v>
                </c:pt>
                <c:pt idx="71" formatCode="0.000">
                  <c:v>17.877900218533501</c:v>
                </c:pt>
                <c:pt idx="72" formatCode="0.000">
                  <c:v>18.133371062063762</c:v>
                </c:pt>
                <c:pt idx="73" formatCode="0.000">
                  <c:v>18.414750957854405</c:v>
                </c:pt>
                <c:pt idx="74" formatCode="0.000">
                  <c:v>18.718660240494621</c:v>
                </c:pt>
                <c:pt idx="75" formatCode="0.000">
                  <c:v>19.049742370194213</c:v>
                </c:pt>
                <c:pt idx="76" formatCode="0.000">
                  <c:v>19.410369024180927</c:v>
                </c:pt>
                <c:pt idx="77" formatCode="0.000">
                  <c:v>19.803255047383601</c:v>
                </c:pt>
                <c:pt idx="78" formatCode="0.000">
                  <c:v>20.234712135564678</c:v>
                </c:pt>
                <c:pt idx="79" formatCode="0.000">
                  <c:v>20.702094438162923</c:v>
                </c:pt>
                <c:pt idx="80" formatCode="0.000">
                  <c:v>21.212622751848176</c:v>
                </c:pt>
                <c:pt idx="81" formatCode="0.000">
                  <c:v>21.771134137364815</c:v>
                </c:pt>
                <c:pt idx="82" formatCode="0.000">
                  <c:v>22.383280940738153</c:v>
                </c:pt>
                <c:pt idx="83" formatCode="0.000">
                  <c:v>23.059853664387671</c:v>
                </c:pt>
                <c:pt idx="84" formatCode="0.000">
                  <c:v>23.800680903744972</c:v>
                </c:pt>
                <c:pt idx="85" formatCode="0.000">
                  <c:v>24.619029325137664</c:v>
                </c:pt>
                <c:pt idx="86" formatCode="0.000">
                  <c:v>25.526123614153889</c:v>
                </c:pt>
                <c:pt idx="87" formatCode="0.000">
                  <c:v>26.535541752933057</c:v>
                </c:pt>
                <c:pt idx="88" formatCode="0.000">
                  <c:v>27.669833045480715</c:v>
                </c:pt>
                <c:pt idx="89" formatCode="0.000">
                  <c:v>28.938059757657861</c:v>
                </c:pt>
                <c:pt idx="90" formatCode="0.000">
                  <c:v>30.371248025276461</c:v>
                </c:pt>
                <c:pt idx="91" formatCode="0.000">
                  <c:v>32.001664585934243</c:v>
                </c:pt>
                <c:pt idx="92" formatCode="0.000">
                  <c:v>33.870683579985901</c:v>
                </c:pt>
                <c:pt idx="93" formatCode="0.000">
                  <c:v>36.042369703787024</c:v>
                </c:pt>
                <c:pt idx="94" formatCode="0.000">
                  <c:v>38.569565653525935</c:v>
                </c:pt>
                <c:pt idx="95" formatCode="0.000">
                  <c:v>41.558581928231732</c:v>
                </c:pt>
                <c:pt idx="96" formatCode="0.000">
                  <c:v>45.145004109428207</c:v>
                </c:pt>
                <c:pt idx="97" formatCode="0.000">
                  <c:v>49.52344152498712</c:v>
                </c:pt>
                <c:pt idx="98" formatCode="0.000">
                  <c:v>55.0071530758226</c:v>
                </c:pt>
                <c:pt idx="99" formatCode="0.000">
                  <c:v>62.006128043863896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ser>
          <c:idx val="1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'5K'!$C$26</c:f>
              <c:numCache>
                <c:formatCode>0.000</c:formatCode>
                <c:ptCount val="1"/>
                <c:pt idx="0">
                  <c:v>12.816666666666666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A-4CC0-9FFF-8AEB7DEC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912628736025588"/>
          <c:y val="0.18376792301494704"/>
          <c:w val="0.41387093578209577"/>
          <c:h val="0.284846812661879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11566908626078085"/>
          <c:w val="0.89811245265034256"/>
          <c:h val="0.766591853984747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'8K'!$D$6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51.354746848736127</c:v>
                </c:pt>
                <c:pt idx="3" formatCode="0.000">
                  <c:v>43.976144347131786</c:v>
                </c:pt>
                <c:pt idx="4" formatCode="0.000">
                  <c:v>38.754795094180942</c:v>
                </c:pt>
                <c:pt idx="5" formatCode="0.000">
                  <c:v>34.887735677528767</c:v>
                </c:pt>
                <c:pt idx="6" formatCode="0.000">
                  <c:v>31.928552400431833</c:v>
                </c:pt>
                <c:pt idx="7" formatCode="0.000">
                  <c:v>29.609501576284067</c:v>
                </c:pt>
                <c:pt idx="8" formatCode="0.000">
                  <c:v>27.760498128430719</c:v>
                </c:pt>
                <c:pt idx="9" formatCode="0.000">
                  <c:v>26.268557096585823</c:v>
                </c:pt>
                <c:pt idx="10" formatCode="0.000">
                  <c:v>25.055939790725564</c:v>
                </c:pt>
                <c:pt idx="11" formatCode="0.000">
                  <c:v>24.067667718712347</c:v>
                </c:pt>
                <c:pt idx="12" formatCode="0.000">
                  <c:v>23.264041543720364</c:v>
                </c:pt>
                <c:pt idx="13" formatCode="0.000">
                  <c:v>22.615982050932473</c:v>
                </c:pt>
                <c:pt idx="14" formatCode="0.000">
                  <c:v>22.102037442033282</c:v>
                </c:pt>
                <c:pt idx="15" formatCode="0.000">
                  <c:v>21.706415884639121</c:v>
                </c:pt>
                <c:pt idx="16" formatCode="0.000">
                  <c:v>21.400743016518895</c:v>
                </c:pt>
                <c:pt idx="17" formatCode="0.000">
                  <c:v>21.181474768251697</c:v>
                </c:pt>
                <c:pt idx="18" formatCode="0.000">
                  <c:v>21.055152669250564</c:v>
                </c:pt>
                <c:pt idx="19" formatCode="0.000">
                  <c:v>20.962150972731749</c:v>
                </c:pt>
                <c:pt idx="20" formatCode="0.000">
                  <c:v>20.916666666666664</c:v>
                </c:pt>
                <c:pt idx="21" formatCode="0.000">
                  <c:v>20.916666666666664</c:v>
                </c:pt>
                <c:pt idx="22" formatCode="0.000">
                  <c:v>20.916666666666664</c:v>
                </c:pt>
                <c:pt idx="23" formatCode="0.000">
                  <c:v>20.916666666666664</c:v>
                </c:pt>
                <c:pt idx="24" formatCode="0.000">
                  <c:v>20.916666666666664</c:v>
                </c:pt>
                <c:pt idx="25" formatCode="0.000">
                  <c:v>20.916666666666664</c:v>
                </c:pt>
                <c:pt idx="26" formatCode="0.000">
                  <c:v>20.916666666666664</c:v>
                </c:pt>
                <c:pt idx="27" formatCode="0.000">
                  <c:v>20.916666666666664</c:v>
                </c:pt>
                <c:pt idx="28" formatCode="0.000">
                  <c:v>20.916666666666664</c:v>
                </c:pt>
                <c:pt idx="29" formatCode="0.000">
                  <c:v>20.917340054610055</c:v>
                </c:pt>
                <c:pt idx="30" formatCode="0.000">
                  <c:v>20.930429312978976</c:v>
                </c:pt>
                <c:pt idx="31" formatCode="0.000">
                  <c:v>20.961605334009594</c:v>
                </c:pt>
                <c:pt idx="32" formatCode="0.000">
                  <c:v>21.011030016922895</c:v>
                </c:pt>
                <c:pt idx="33" formatCode="0.000">
                  <c:v>21.078961511974466</c:v>
                </c:pt>
                <c:pt idx="34" formatCode="0.000">
                  <c:v>21.167209994106642</c:v>
                </c:pt>
                <c:pt idx="35" formatCode="0.000">
                  <c:v>21.273421526185427</c:v>
                </c:pt>
                <c:pt idx="36" formatCode="0.000">
                  <c:v>21.391787134372642</c:v>
                </c:pt>
                <c:pt idx="37" formatCode="0.000">
                  <c:v>21.523484884639341</c:v>
                </c:pt>
                <c:pt idx="38" formatCode="0.000">
                  <c:v>21.667462654550672</c:v>
                </c:pt>
                <c:pt idx="39" formatCode="0.000">
                  <c:v>21.824182574426185</c:v>
                </c:pt>
                <c:pt idx="40" formatCode="0.000">
                  <c:v>21.992589869865501</c:v>
                </c:pt>
                <c:pt idx="41" formatCode="0.000">
                  <c:v>22.163616421996558</c:v>
                </c:pt>
                <c:pt idx="42" formatCode="0.000">
                  <c:v>22.337323816110189</c:v>
                </c:pt>
                <c:pt idx="43" formatCode="0.000">
                  <c:v>22.513775583448062</c:v>
                </c:pt>
                <c:pt idx="44" formatCode="0.000">
                  <c:v>22.693037278673977</c:v>
                </c:pt>
                <c:pt idx="45" formatCode="0.000">
                  <c:v>22.875176561076056</c:v>
                </c:pt>
                <c:pt idx="46" formatCode="0.000">
                  <c:v>23.060263279710973</c:v>
                </c:pt>
                <c:pt idx="47" formatCode="0.000">
                  <c:v>23.248369562715439</c:v>
                </c:pt>
                <c:pt idx="48" formatCode="0.000">
                  <c:v>23.439569911024794</c:v>
                </c:pt>
                <c:pt idx="49" formatCode="0.000">
                  <c:v>23.633941296754539</c:v>
                </c:pt>
                <c:pt idx="50" formatCode="0.000">
                  <c:v>23.831563266517747</c:v>
                </c:pt>
                <c:pt idx="51" formatCode="0.000">
                  <c:v>24.032518049969674</c:v>
                </c:pt>
                <c:pt idx="52" formatCode="0.000">
                  <c:v>24.23689067389077</c:v>
                </c:pt>
                <c:pt idx="53" formatCode="0.000">
                  <c:v>24.444769082140574</c:v>
                </c:pt>
                <c:pt idx="54" formatCode="0.000">
                  <c:v>24.656244261838054</c:v>
                </c:pt>
                <c:pt idx="55" formatCode="0.000">
                  <c:v>24.871410376148724</c:v>
                </c:pt>
                <c:pt idx="56" formatCode="0.000">
                  <c:v>25.090364904085675</c:v>
                </c:pt>
                <c:pt idx="57" formatCode="0.000">
                  <c:v>25.31320878776059</c:v>
                </c:pt>
                <c:pt idx="58" formatCode="0.000">
                  <c:v>25.54004658755208</c:v>
                </c:pt>
                <c:pt idx="59" formatCode="0.000">
                  <c:v>25.770986645692453</c:v>
                </c:pt>
                <c:pt idx="60" formatCode="0.000">
                  <c:v>26.006141258810644</c:v>
                </c:pt>
                <c:pt idx="61" formatCode="0.000">
                  <c:v>26.245626860008667</c:v>
                </c:pt>
                <c:pt idx="62" formatCode="0.000">
                  <c:v>26.489564211091746</c:v>
                </c:pt>
                <c:pt idx="63" formatCode="0.000">
                  <c:v>26.738078605619105</c:v>
                </c:pt>
                <c:pt idx="64" formatCode="0.000">
                  <c:v>26.991300083492522</c:v>
                </c:pt>
                <c:pt idx="65" formatCode="0.000">
                  <c:v>27.249363657855049</c:v>
                </c:pt>
                <c:pt idx="66" formatCode="0.000">
                  <c:v>27.512409555131597</c:v>
                </c:pt>
                <c:pt idx="67" formatCode="0.000">
                  <c:v>27.781771335785379</c:v>
                </c:pt>
                <c:pt idx="68" formatCode="0.000">
                  <c:v>28.064942903997025</c:v>
                </c:pt>
                <c:pt idx="69" formatCode="0.000">
                  <c:v>28.360134600874531</c:v>
                </c:pt>
                <c:pt idx="70" formatCode="0.000">
                  <c:v>28.677185865683541</c:v>
                </c:pt>
                <c:pt idx="71" formatCode="0.000">
                  <c:v>29.028284336352783</c:v>
                </c:pt>
                <c:pt idx="72" formatCode="0.000">
                  <c:v>29.415686443436918</c:v>
                </c:pt>
                <c:pt idx="73" formatCode="0.000">
                  <c:v>29.84045781791361</c:v>
                </c:pt>
                <c:pt idx="74" formatCode="0.000">
                  <c:v>30.305560013544849</c:v>
                </c:pt>
                <c:pt idx="75" formatCode="0.000">
                  <c:v>30.815678512643117</c:v>
                </c:pt>
                <c:pt idx="76" formatCode="0.000">
                  <c:v>31.374660718745918</c:v>
                </c:pt>
                <c:pt idx="77" formatCode="0.000">
                  <c:v>31.983613671386326</c:v>
                </c:pt>
                <c:pt idx="78" formatCode="0.000">
                  <c:v>32.652314689066316</c:v>
                </c:pt>
                <c:pt idx="79" formatCode="0.000">
                  <c:v>33.383406263830643</c:v>
                </c:pt>
                <c:pt idx="80" formatCode="0.000">
                  <c:v>34.181468456631897</c:v>
                </c:pt>
                <c:pt idx="81" formatCode="0.000">
                  <c:v>35.057818116008491</c:v>
                </c:pt>
                <c:pt idx="82" formatCode="0.000">
                  <c:v>36.021665804977118</c:v>
                </c:pt>
                <c:pt idx="83" formatCode="0.000">
                  <c:v>37.081523227163352</c:v>
                </c:pt>
                <c:pt idx="84" formatCode="0.000">
                  <c:v>38.250047156563859</c:v>
                </c:pt>
                <c:pt idx="85" formatCode="0.000">
                  <c:v>39.544476535934322</c:v>
                </c:pt>
                <c:pt idx="86" formatCode="0.000">
                  <c:v>40.983139960216569</c:v>
                </c:pt>
                <c:pt idx="87" formatCode="0.000">
                  <c:v>42.58238559592322</c:v>
                </c:pt>
                <c:pt idx="88" formatCode="0.000">
                  <c:v>44.377319736223356</c:v>
                </c:pt>
                <c:pt idx="89" formatCode="0.000">
                  <c:v>46.395552660922519</c:v>
                </c:pt>
                <c:pt idx="90" formatCode="0.000">
                  <c:v>48.673971346891001</c:v>
                </c:pt>
                <c:pt idx="91" formatCode="0.000">
                  <c:v>51.271518423806576</c:v>
                </c:pt>
                <c:pt idx="92" formatCode="0.000">
                  <c:v>54.255758350092471</c:v>
                </c:pt>
                <c:pt idx="93" formatCode="0.000">
                  <c:v>57.709343954462405</c:v>
                </c:pt>
                <c:pt idx="94" formatCode="0.000">
                  <c:v>61.748133490203351</c:v>
                </c:pt>
                <c:pt idx="95" formatCode="0.000">
                  <c:v>66.53581478533458</c:v>
                </c:pt>
                <c:pt idx="96" formatCode="0.000">
                  <c:v>72.294815085274948</c:v>
                </c:pt>
                <c:pt idx="97" formatCode="0.000">
                  <c:v>79.325313554750494</c:v>
                </c:pt>
                <c:pt idx="98" formatCode="0.000">
                  <c:v>88.129673100914673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30.5</c:v>
                </c:pt>
                <c:pt idx="10" formatCode="0.000">
                  <c:v>30.250000000000004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22.983333333333331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22.233333333333331</c:v>
                </c:pt>
                <c:pt idx="29" formatCode="0.000">
                  <c:v>22.366666666666667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22.533333333333331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22.383333333333333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23.716666666666669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25.299999999999997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26.666666666666664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30.566666666666666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31.966666666666665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31.866666666666667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35.683333333333337</c:v>
                </c:pt>
                <c:pt idx="81" formatCode="0.000">
                  <c:v>36.716666666666669</c:v>
                </c:pt>
                <c:pt idx="82" formatCode="0.000">
                  <c:v>42.133333333333333</c:v>
                </c:pt>
                <c:pt idx="83" formatCode="0.000">
                  <c:v>37.93333333333333</c:v>
                </c:pt>
                <c:pt idx="84" formatCode="0.000">
                  <c:v>41.233333333333334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2020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43.142504118616138</c:v>
                </c:pt>
                <c:pt idx="3">
                  <c:v>38.257852447041635</c:v>
                </c:pt>
                <c:pt idx="4">
                  <c:v>34.593791281373839</c:v>
                </c:pt>
                <c:pt idx="5">
                  <c:v>31.761673741661614</c:v>
                </c:pt>
                <c:pt idx="6">
                  <c:v>29.52367531003382</c:v>
                </c:pt>
                <c:pt idx="7">
                  <c:v>27.726310217046052</c:v>
                </c:pt>
                <c:pt idx="8">
                  <c:v>26.266298896690071</c:v>
                </c:pt>
                <c:pt idx="9">
                  <c:v>25.071804691239826</c:v>
                </c:pt>
                <c:pt idx="10">
                  <c:v>24.091536338546458</c:v>
                </c:pt>
                <c:pt idx="11">
                  <c:v>23.288128056914186</c:v>
                </c:pt>
                <c:pt idx="12">
                  <c:v>22.633967156439066</c:v>
                </c:pt>
                <c:pt idx="13">
                  <c:v>22.108484592655127</c:v>
                </c:pt>
                <c:pt idx="14">
                  <c:v>21.696354598177297</c:v>
                </c:pt>
                <c:pt idx="15">
                  <c:v>21.386280114332379</c:v>
                </c:pt>
                <c:pt idx="16">
                  <c:v>21.127470754336425</c:v>
                </c:pt>
                <c:pt idx="17">
                  <c:v>20.964375571820675</c:v>
                </c:pt>
                <c:pt idx="18">
                  <c:v>20.95</c:v>
                </c:pt>
                <c:pt idx="19">
                  <c:v>20.95</c:v>
                </c:pt>
                <c:pt idx="20">
                  <c:v>20.95</c:v>
                </c:pt>
                <c:pt idx="21">
                  <c:v>20.95</c:v>
                </c:pt>
                <c:pt idx="22">
                  <c:v>20.95</c:v>
                </c:pt>
                <c:pt idx="23">
                  <c:v>20.95</c:v>
                </c:pt>
                <c:pt idx="24">
                  <c:v>20.95</c:v>
                </c:pt>
                <c:pt idx="25">
                  <c:v>20.95</c:v>
                </c:pt>
                <c:pt idx="26">
                  <c:v>20.95</c:v>
                </c:pt>
                <c:pt idx="27">
                  <c:v>20.95</c:v>
                </c:pt>
                <c:pt idx="28">
                  <c:v>20.95</c:v>
                </c:pt>
                <c:pt idx="29">
                  <c:v>20.950140945134034</c:v>
                </c:pt>
                <c:pt idx="30">
                  <c:v>20.960835422585291</c:v>
                </c:pt>
                <c:pt idx="31">
                  <c:v>20.988589276191888</c:v>
                </c:pt>
                <c:pt idx="32">
                  <c:v>21.033538246092174</c:v>
                </c:pt>
                <c:pt idx="33">
                  <c:v>21.095903316514878</c:v>
                </c:pt>
                <c:pt idx="34">
                  <c:v>21.175993447244437</c:v>
                </c:pt>
                <c:pt idx="35">
                  <c:v>21.274209434709981</c:v>
                </c:pt>
                <c:pt idx="36">
                  <c:v>21.391048993650415</c:v>
                </c:pt>
                <c:pt idx="37">
                  <c:v>21.527113181308618</c:v>
                </c:pt>
                <c:pt idx="38">
                  <c:v>21.683049630885851</c:v>
                </c:pt>
                <c:pt idx="39">
                  <c:v>21.849011048596523</c:v>
                </c:pt>
                <c:pt idx="40">
                  <c:v>22.017532588931193</c:v>
                </c:pt>
                <c:pt idx="41">
                  <c:v>22.188673951068868</c:v>
                </c:pt>
                <c:pt idx="42">
                  <c:v>22.362496704886315</c:v>
                </c:pt>
                <c:pt idx="43">
                  <c:v>22.539064364810464</c:v>
                </c:pt>
                <c:pt idx="44">
                  <c:v>22.718442467197303</c:v>
                </c:pt>
                <c:pt idx="45">
                  <c:v>22.900698651435402</c:v>
                </c:pt>
                <c:pt idx="46">
                  <c:v>23.085902744984864</c:v>
                </c:pt>
                <c:pt idx="47">
                  <c:v>23.274126852576284</c:v>
                </c:pt>
                <c:pt idx="48">
                  <c:v>23.465445449809181</c:v>
                </c:pt>
                <c:pt idx="49">
                  <c:v>23.659935481405022</c:v>
                </c:pt>
                <c:pt idx="50">
                  <c:v>23.857676464387289</c:v>
                </c:pt>
                <c:pt idx="51">
                  <c:v>24.058750596479157</c:v>
                </c:pt>
                <c:pt idx="52">
                  <c:v>24.263242870029252</c:v>
                </c:pt>
                <c:pt idx="53">
                  <c:v>24.471241191797294</c:v>
                </c:pt>
                <c:pt idx="54">
                  <c:v>24.682836508954139</c:v>
                </c:pt>
                <c:pt idx="55">
                  <c:v>24.898122941675819</c:v>
                </c:pt>
                <c:pt idx="56">
                  <c:v>25.117197922737621</c:v>
                </c:pt>
                <c:pt idx="57">
                  <c:v>25.340162344543153</c:v>
                </c:pt>
                <c:pt idx="58">
                  <c:v>25.567120714054621</c:v>
                </c:pt>
                <c:pt idx="59">
                  <c:v>25.798181316124111</c:v>
                </c:pt>
                <c:pt idx="60">
                  <c:v>26.033456385762179</c:v>
                </c:pt>
                <c:pt idx="61">
                  <c:v>26.273062289919562</c:v>
                </c:pt>
                <c:pt idx="62">
                  <c:v>26.517119719400629</c:v>
                </c:pt>
                <c:pt idx="63">
                  <c:v>26.765753891573496</c:v>
                </c:pt>
                <c:pt idx="64">
                  <c:v>27.019094764592207</c:v>
                </c:pt>
                <c:pt idx="65">
                  <c:v>27.277277263900981</c:v>
                </c:pt>
                <c:pt idx="66">
                  <c:v>27.540441521850013</c:v>
                </c:pt>
                <c:pt idx="67">
                  <c:v>27.80873313131687</c:v>
                </c:pt>
                <c:pt idx="68">
                  <c:v>28.082303414298028</c:v>
                </c:pt>
                <c:pt idx="69">
                  <c:v>28.372873347732867</c:v>
                </c:pt>
                <c:pt idx="70">
                  <c:v>28.694853316265547</c:v>
                </c:pt>
                <c:pt idx="71">
                  <c:v>29.050205252614589</c:v>
                </c:pt>
                <c:pt idx="72">
                  <c:v>29.441152755043714</c:v>
                </c:pt>
                <c:pt idx="73">
                  <c:v>29.870233342251488</c:v>
                </c:pt>
                <c:pt idx="74">
                  <c:v>30.340343944391616</c:v>
                </c:pt>
                <c:pt idx="75">
                  <c:v>30.854795498979694</c:v>
                </c:pt>
                <c:pt idx="76">
                  <c:v>31.417378738571848</c:v>
                </c:pt>
                <c:pt idx="77">
                  <c:v>32.032443835571705</c:v>
                </c:pt>
                <c:pt idx="78">
                  <c:v>32.704997333011811</c:v>
                </c:pt>
                <c:pt idx="79">
                  <c:v>33.440820807115649</c:v>
                </c:pt>
                <c:pt idx="80">
                  <c:v>34.246617075207311</c:v>
                </c:pt>
                <c:pt idx="81">
                  <c:v>35.130191621143361</c:v>
                </c:pt>
                <c:pt idx="82">
                  <c:v>36.100679463959281</c:v>
                </c:pt>
                <c:pt idx="83">
                  <c:v>37.168831245251461</c:v>
                </c:pt>
                <c:pt idx="84">
                  <c:v>38.347377308638841</c:v>
                </c:pt>
                <c:pt idx="85">
                  <c:v>39.651495678072472</c:v>
                </c:pt>
                <c:pt idx="86">
                  <c:v>41.099420175441537</c:v>
                </c:pt>
                <c:pt idx="87">
                  <c:v>42.713240130965325</c:v>
                </c:pt>
                <c:pt idx="88">
                  <c:v>44.519965934085675</c:v>
                </c:pt>
                <c:pt idx="89">
                  <c:v>46.55296949192995</c:v>
                </c:pt>
                <c:pt idx="90">
                  <c:v>48.853962994699067</c:v>
                </c:pt>
                <c:pt idx="91">
                  <c:v>51.47576618963847</c:v>
                </c:pt>
                <c:pt idx="92">
                  <c:v>54.48625473201016</c:v>
                </c:pt>
                <c:pt idx="93">
                  <c:v>57.974122659286664</c:v>
                </c:pt>
                <c:pt idx="94">
                  <c:v>62.057511978235944</c:v>
                </c:pt>
                <c:pt idx="95">
                  <c:v>66.89732403385625</c:v>
                </c:pt>
                <c:pt idx="96">
                  <c:v>72.718470452675277</c:v>
                </c:pt>
                <c:pt idx="97">
                  <c:v>79.84519819319695</c:v>
                </c:pt>
                <c:pt idx="98">
                  <c:v>88.762712344352778</c:v>
                </c:pt>
                <c:pt idx="99">
                  <c:v>100.23117209001997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6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10 km</a:t>
            </a:r>
          </a:p>
        </c:rich>
      </c:tx>
      <c:layout>
        <c:manualLayout>
          <c:xMode val="edge"/>
          <c:yMode val="edge"/>
          <c:x val="0.39077373551889005"/>
          <c:y val="8.4363637168824973E-2"/>
        </c:manualLayout>
      </c:layout>
      <c:overlay val="0"/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958244265537527E-2"/>
          <c:y val="4.8591157705475133E-2"/>
          <c:w val="0.90370099966448103"/>
          <c:h val="0.83877798939420656"/>
        </c:manualLayout>
      </c:layout>
      <c:scatterChart>
        <c:scatterStyle val="lineMarker"/>
        <c:varyColors val="0"/>
        <c:ser>
          <c:idx val="3"/>
          <c:order val="0"/>
          <c:tx>
            <c:strRef>
              <c:f>'10K'!$G$6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27.183333333333334</c:v>
                </c:pt>
                <c:pt idx="19" formatCode="0.000">
                  <c:v>27.400000000000002</c:v>
                </c:pt>
                <c:pt idx="20" formatCode="0.000">
                  <c:v>27.166666666666668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27.400000000000002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28.033333333333339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28.216666666666661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32.06666666666667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32.799999999999997</c:v>
                </c:pt>
                <c:pt idx="60" formatCode="0.000">
                  <c:v>33.449999999999996</c:v>
                </c:pt>
                <c:pt idx="61" formatCode="0.000">
                  <c:v>33.333333333333336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36.783333333333339</c:v>
                </c:pt>
                <c:pt idx="68" formatCode="0.000">
                  <c:v>36.18333333333333</c:v>
                </c:pt>
                <c:pt idx="69" formatCode="0.000">
                  <c:v>37.81666666666667</c:v>
                </c:pt>
                <c:pt idx="70" formatCode="0.000">
                  <c:v>39.233333333333327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39.06666666666667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43.1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48.95000000000001</c:v>
                </c:pt>
                <c:pt idx="84" formatCode="0.000">
                  <c:v>52.9</c:v>
                </c:pt>
                <c:pt idx="85" formatCode="0.000">
                  <c:v>58.866666666666674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EAC-97F4-5872F9CCEEBF}"/>
            </c:ext>
          </c:extLst>
        </c:ser>
        <c:ser>
          <c:idx val="0"/>
          <c:order val="1"/>
          <c:tx>
            <c:strRef>
              <c:f>'10K'!$C$6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'10K'!$A$7:$A$105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42.683333333333337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2" formatCode="0.000">
                  <c:v>0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26.933333333333334</c:v>
                </c:pt>
                <c:pt idx="19" formatCode="0.000">
                  <c:v>26.4</c:v>
                </c:pt>
                <c:pt idx="20" formatCode="0.000">
                  <c:v>26.716666666666669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26.85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27.150000000000002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28.033333333333331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28.216666666666669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32.066666666666663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32.800000000000004</c:v>
                </c:pt>
                <c:pt idx="60" formatCode="0.000">
                  <c:v>33.449999999999996</c:v>
                </c:pt>
                <c:pt idx="61" formatCode="0.000">
                  <c:v>33.333333333333329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36.783333333333331</c:v>
                </c:pt>
                <c:pt idx="68" formatCode="0.000">
                  <c:v>36.18333333333333</c:v>
                </c:pt>
                <c:pt idx="69" formatCode="0.000">
                  <c:v>37.816666666666663</c:v>
                </c:pt>
                <c:pt idx="70" formatCode="0.000">
                  <c:v>39.233333333333334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39.066666666666663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43.099999999999994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48.949999999999996</c:v>
                </c:pt>
                <c:pt idx="84" formatCode="0.000">
                  <c:v>52.9</c:v>
                </c:pt>
                <c:pt idx="85" formatCode="0.000">
                  <c:v>58.86666666666666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2-4EAC-97F4-5872F9CCEEBF}"/>
            </c:ext>
          </c:extLst>
        </c:ser>
        <c:ser>
          <c:idx val="1"/>
          <c:order val="2"/>
          <c:tx>
            <c:strRef>
              <c:f>'10K'!$F$6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2" formatCode="0.000">
                  <c:v>54.0983606557377</c:v>
                </c:pt>
                <c:pt idx="3" formatCode="0.000">
                  <c:v>48</c:v>
                </c:pt>
                <c:pt idx="4" formatCode="0.000">
                  <c:v>43.421052631578945</c:v>
                </c:pt>
                <c:pt idx="5" formatCode="0.000">
                  <c:v>39.879154078549853</c:v>
                </c:pt>
                <c:pt idx="6" formatCode="0.000">
                  <c:v>37.078651685393261</c:v>
                </c:pt>
                <c:pt idx="7" formatCode="0.000">
                  <c:v>34.828496042216358</c:v>
                </c:pt>
                <c:pt idx="8" formatCode="0.000">
                  <c:v>32.999999999999993</c:v>
                </c:pt>
                <c:pt idx="9" formatCode="0.000">
                  <c:v>31.503579952267302</c:v>
                </c:pt>
                <c:pt idx="10" formatCode="0.000">
                  <c:v>30.275229357798164</c:v>
                </c:pt>
                <c:pt idx="11" formatCode="0.000">
                  <c:v>29.268292682926827</c:v>
                </c:pt>
                <c:pt idx="12" formatCode="0.000">
                  <c:v>28.448275862068964</c:v>
                </c:pt>
                <c:pt idx="13" formatCode="0.000">
                  <c:v>27.789473684210527</c:v>
                </c:pt>
                <c:pt idx="14" formatCode="0.000">
                  <c:v>27.272727272727273</c:v>
                </c:pt>
                <c:pt idx="15" formatCode="0.000">
                  <c:v>26.883910386965375</c:v>
                </c:pt>
                <c:pt idx="16" formatCode="0.000">
                  <c:v>26.612903225806452</c:v>
                </c:pt>
                <c:pt idx="17" formatCode="0.000">
                  <c:v>26.452905811623246</c:v>
                </c:pt>
                <c:pt idx="18" formatCode="0.000">
                  <c:v>26.4</c:v>
                </c:pt>
                <c:pt idx="19" formatCode="0.000">
                  <c:v>26.4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</c:v>
                </c:pt>
                <c:pt idx="28" formatCode="0.000">
                  <c:v>26.4</c:v>
                </c:pt>
                <c:pt idx="29" formatCode="0.000">
                  <c:v>26.4</c:v>
                </c:pt>
                <c:pt idx="30" formatCode="0.000">
                  <c:v>26.409615151147261</c:v>
                </c:pt>
                <c:pt idx="31" formatCode="0.000">
                  <c:v>26.438502673796791</c:v>
                </c:pt>
                <c:pt idx="32" formatCode="0.000">
                  <c:v>26.486789236576158</c:v>
                </c:pt>
                <c:pt idx="33" formatCode="0.000">
                  <c:v>26.5546875</c:v>
                </c:pt>
                <c:pt idx="34" formatCode="0.000">
                  <c:v>26.642498469075321</c:v>
                </c:pt>
                <c:pt idx="35" formatCode="0.000">
                  <c:v>26.750614854894245</c:v>
                </c:pt>
                <c:pt idx="36" formatCode="0.000">
                  <c:v>26.879525515877916</c:v>
                </c:pt>
                <c:pt idx="37" formatCode="0.000">
                  <c:v>27.029821073558647</c:v>
                </c:pt>
                <c:pt idx="38" formatCode="0.000">
                  <c:v>27.20220082530949</c:v>
                </c:pt>
                <c:pt idx="39" formatCode="0.000">
                  <c:v>27.397481108312341</c:v>
                </c:pt>
                <c:pt idx="40" formatCode="0.000">
                  <c:v>27.611452477448029</c:v>
                </c:pt>
                <c:pt idx="41" formatCode="0.000">
                  <c:v>27.829753590723413</c:v>
                </c:pt>
                <c:pt idx="42" formatCode="0.000">
                  <c:v>28.051534068269358</c:v>
                </c:pt>
                <c:pt idx="43" formatCode="0.000">
                  <c:v>28.276877761413843</c:v>
                </c:pt>
                <c:pt idx="44" formatCode="0.000">
                  <c:v>28.505871237683898</c:v>
                </c:pt>
                <c:pt idx="45" formatCode="0.000">
                  <c:v>28.738603891685941</c:v>
                </c:pt>
                <c:pt idx="46" formatCode="0.000">
                  <c:v>28.975168061462476</c:v>
                </c:pt>
                <c:pt idx="47" formatCode="0.000">
                  <c:v>29.215659150643241</c:v>
                </c:pt>
                <c:pt idx="48" formatCode="0.000">
                  <c:v>29.460175756730365</c:v>
                </c:pt>
                <c:pt idx="49" formatCode="0.000">
                  <c:v>29.70881980587987</c:v>
                </c:pt>
                <c:pt idx="50" formatCode="0.000">
                  <c:v>29.961696694566605</c:v>
                </c:pt>
                <c:pt idx="51" formatCode="0.000">
                  <c:v>30.218915438546286</c:v>
                </c:pt>
                <c:pt idx="52" formatCode="0.000">
                  <c:v>30.480588829556932</c:v>
                </c:pt>
                <c:pt idx="53" formatCode="0.000">
                  <c:v>30.746833600232929</c:v>
                </c:pt>
                <c:pt idx="54" formatCode="0.000">
                  <c:v>31.017770597738284</c:v>
                </c:pt>
                <c:pt idx="55" formatCode="0.000">
                  <c:v>31.293524966661728</c:v>
                </c:pt>
                <c:pt idx="56" formatCode="0.000">
                  <c:v>31.574226341755118</c:v>
                </c:pt>
                <c:pt idx="57" formatCode="0.000">
                  <c:v>31.860009051138935</c:v>
                </c:pt>
                <c:pt idx="58" formatCode="0.000">
                  <c:v>32.15101233064393</c:v>
                </c:pt>
                <c:pt idx="59" formatCode="0.000">
                  <c:v>32.447380550007679</c:v>
                </c:pt>
                <c:pt idx="60" formatCode="0.000">
                  <c:v>32.749263451697935</c:v>
                </c:pt>
                <c:pt idx="61" formatCode="0.000">
                  <c:v>33.056816403192983</c:v>
                </c:pt>
                <c:pt idx="62" formatCode="0.000">
                  <c:v>33.370200663611946</c:v>
                </c:pt>
                <c:pt idx="63" formatCode="0.000">
                  <c:v>33.6895836656564</c:v>
                </c:pt>
                <c:pt idx="64" formatCode="0.000">
                  <c:v>34.015139313899176</c:v>
                </c:pt>
                <c:pt idx="65" formatCode="0.000">
                  <c:v>34.34704830053667</c:v>
                </c:pt>
                <c:pt idx="66" formatCode="0.000">
                  <c:v>34.685498439809486</c:v>
                </c:pt>
                <c:pt idx="67" formatCode="0.000">
                  <c:v>35.030685022391772</c:v>
                </c:pt>
                <c:pt idx="68" formatCode="0.000">
                  <c:v>35.382811191154296</c:v>
                </c:pt>
                <c:pt idx="69" formatCode="0.000">
                  <c:v>35.742088339820604</c:v>
                </c:pt>
                <c:pt idx="70" formatCode="0.000">
                  <c:v>36.125289070731668</c:v>
                </c:pt>
                <c:pt idx="71" formatCode="0.000">
                  <c:v>36.550669057228099</c:v>
                </c:pt>
                <c:pt idx="72" formatCode="0.000">
                  <c:v>37.020936461415488</c:v>
                </c:pt>
                <c:pt idx="73" formatCode="0.000">
                  <c:v>37.539192196398226</c:v>
                </c:pt>
                <c:pt idx="74" formatCode="0.000">
                  <c:v>38.108985925658608</c:v>
                </c:pt>
                <c:pt idx="75" formatCode="0.000">
                  <c:v>38.734383367690533</c:v>
                </c:pt>
                <c:pt idx="76" formatCode="0.000">
                  <c:v>39.42004748323901</c:v>
                </c:pt>
                <c:pt idx="77" formatCode="0.000">
                  <c:v>40.171336838181027</c:v>
                </c:pt>
                <c:pt idx="78" formatCode="0.000">
                  <c:v>40.994425379276066</c:v>
                </c:pt>
                <c:pt idx="79" formatCode="0.000">
                  <c:v>41.896449117238639</c:v>
                </c:pt>
                <c:pt idx="80" formatCode="0.000">
                  <c:v>42.885686901996451</c:v>
                </c:pt>
                <c:pt idx="81" formatCode="0.000">
                  <c:v>43.97178477143833</c:v>
                </c:pt>
                <c:pt idx="82" formatCode="0.000">
                  <c:v>45.166036509212844</c:v>
                </c:pt>
                <c:pt idx="83" formatCode="0.000">
                  <c:v>46.481737431003666</c:v>
                </c:pt>
                <c:pt idx="84" formatCode="0.000">
                  <c:v>47.934634589196541</c:v>
                </c:pt>
                <c:pt idx="85" formatCode="0.000">
                  <c:v>49.543505390671179</c:v>
                </c:pt>
                <c:pt idx="86" formatCode="0.000">
                  <c:v>51.330909373724012</c:v>
                </c:pt>
                <c:pt idx="87" formatCode="0.000">
                  <c:v>53.324176656533723</c:v>
                </c:pt>
                <c:pt idx="88" formatCode="0.000">
                  <c:v>55.556724678549628</c:v>
                </c:pt>
                <c:pt idx="89" formatCode="0.000">
                  <c:v>58.069837778388774</c:v>
                </c:pt>
                <c:pt idx="90" formatCode="0.000">
                  <c:v>60.915111100856045</c:v>
                </c:pt>
                <c:pt idx="91" formatCode="0.000">
                  <c:v>64.157867236958808</c:v>
                </c:pt>
                <c:pt idx="92" formatCode="0.000">
                  <c:v>67.882029261268656</c:v>
                </c:pt>
                <c:pt idx="93" formatCode="0.000">
                  <c:v>72.197229704784419</c:v>
                </c:pt>
                <c:pt idx="94" formatCode="0.000">
                  <c:v>77.249451353328453</c:v>
                </c:pt>
                <c:pt idx="95" formatCode="0.000">
                  <c:v>83.237431620765207</c:v>
                </c:pt>
                <c:pt idx="96" formatCode="0.000">
                  <c:v>90.438833887156989</c:v>
                </c:pt>
                <c:pt idx="97" formatCode="0.000">
                  <c:v>99.25371731488616</c:v>
                </c:pt>
                <c:pt idx="98" formatCode="0.000">
                  <c:v>110.28029575170224</c:v>
                </c:pt>
                <c:pt idx="99" formatCode="0.000">
                  <c:v>124.45492044784906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A2-4EAC-97F4-5872F9CCEEBF}"/>
            </c:ext>
          </c:extLst>
        </c:ser>
        <c:ser>
          <c:idx val="4"/>
          <c:order val="3"/>
          <c:tx>
            <c:strRef>
              <c:f>'10K'!$D$6</c:f>
              <c:strCache>
                <c:ptCount val="1"/>
                <c:pt idx="0">
                  <c:v>2025 Proposed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2" formatCode="0.000">
                  <c:v>70.531659096981016</c:v>
                </c:pt>
                <c:pt idx="3" formatCode="0.000">
                  <c:v>59.620596205962052</c:v>
                </c:pt>
                <c:pt idx="4" formatCode="0.000">
                  <c:v>52.040212891780008</c:v>
                </c:pt>
                <c:pt idx="5" formatCode="0.000">
                  <c:v>46.49524480450863</c:v>
                </c:pt>
                <c:pt idx="6" formatCode="0.000">
                  <c:v>42.287361845266702</c:v>
                </c:pt>
                <c:pt idx="7" formatCode="0.000">
                  <c:v>39.00709219858156</c:v>
                </c:pt>
                <c:pt idx="8" formatCode="0.000">
                  <c:v>36.398731559354751</c:v>
                </c:pt>
                <c:pt idx="9" formatCode="0.000">
                  <c:v>34.294621979734991</c:v>
                </c:pt>
                <c:pt idx="10" formatCode="0.000">
                  <c:v>32.580525731210663</c:v>
                </c:pt>
                <c:pt idx="11" formatCode="0.000">
                  <c:v>31.17619272555503</c:v>
                </c:pt>
                <c:pt idx="12" formatCode="0.000">
                  <c:v>30.023882633913338</c:v>
                </c:pt>
                <c:pt idx="13" formatCode="0.000">
                  <c:v>29.081295439524123</c:v>
                </c:pt>
                <c:pt idx="14" formatCode="0.000">
                  <c:v>28.317065322321138</c:v>
                </c:pt>
                <c:pt idx="15" formatCode="0.000">
                  <c:v>27.707808564231737</c:v>
                </c:pt>
                <c:pt idx="16" formatCode="0.000">
                  <c:v>27.236149798823892</c:v>
                </c:pt>
                <c:pt idx="17" formatCode="0.000">
                  <c:v>26.889386840497046</c:v>
                </c:pt>
                <c:pt idx="18" formatCode="0.000">
                  <c:v>26.658588306573765</c:v>
                </c:pt>
                <c:pt idx="19" formatCode="0.000">
                  <c:v>26.484751203852326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</c:v>
                </c:pt>
                <c:pt idx="28" formatCode="0.000">
                  <c:v>26.4</c:v>
                </c:pt>
                <c:pt idx="29" formatCode="0.000">
                  <c:v>26.4</c:v>
                </c:pt>
                <c:pt idx="30" formatCode="0.000">
                  <c:v>26.410564225690273</c:v>
                </c:pt>
                <c:pt idx="31" formatCode="0.000">
                  <c:v>26.439659489233847</c:v>
                </c:pt>
                <c:pt idx="32" formatCode="0.000">
                  <c:v>26.487408447877996</c:v>
                </c:pt>
                <c:pt idx="33" formatCode="0.000">
                  <c:v>26.554013277006639</c:v>
                </c:pt>
                <c:pt idx="34" formatCode="0.000">
                  <c:v>26.642446260974872</c:v>
                </c:pt>
                <c:pt idx="35" formatCode="0.000">
                  <c:v>26.750430641402371</c:v>
                </c:pt>
                <c:pt idx="36" formatCode="0.000">
                  <c:v>26.87843616371411</c:v>
                </c:pt>
                <c:pt idx="37" formatCode="0.000">
                  <c:v>27.029794204975939</c:v>
                </c:pt>
                <c:pt idx="38" formatCode="0.000">
                  <c:v>27.202472952086552</c:v>
                </c:pt>
                <c:pt idx="39" formatCode="0.000">
                  <c:v>27.397260273972602</c:v>
                </c:pt>
                <c:pt idx="40" formatCode="0.000">
                  <c:v>27.612174458738625</c:v>
                </c:pt>
                <c:pt idx="41" formatCode="0.000">
                  <c:v>27.830487033523085</c:v>
                </c:pt>
                <c:pt idx="42" formatCode="0.000">
                  <c:v>28.052279247688872</c:v>
                </c:pt>
                <c:pt idx="43" formatCode="0.000">
                  <c:v>28.277634961439588</c:v>
                </c:pt>
                <c:pt idx="44" formatCode="0.000">
                  <c:v>28.506640751538708</c:v>
                </c:pt>
                <c:pt idx="45" formatCode="0.000">
                  <c:v>28.739386022207707</c:v>
                </c:pt>
                <c:pt idx="46" formatCode="0.000">
                  <c:v>28.975963121501479</c:v>
                </c:pt>
                <c:pt idx="47" formatCode="0.000">
                  <c:v>29.216467463479415</c:v>
                </c:pt>
                <c:pt idx="48" formatCode="0.000">
                  <c:v>29.460997656511548</c:v>
                </c:pt>
                <c:pt idx="49" formatCode="0.000">
                  <c:v>29.709655638082378</c:v>
                </c:pt>
                <c:pt idx="50" formatCode="0.000">
                  <c:v>29.962546816479399</c:v>
                </c:pt>
                <c:pt idx="51" formatCode="0.000">
                  <c:v>30.219780219780215</c:v>
                </c:pt>
                <c:pt idx="52" formatCode="0.000">
                  <c:v>30.481468652580531</c:v>
                </c:pt>
                <c:pt idx="53" formatCode="0.000">
                  <c:v>30.747728860936405</c:v>
                </c:pt>
                <c:pt idx="54" formatCode="0.000">
                  <c:v>31.018681706027493</c:v>
                </c:pt>
                <c:pt idx="55" formatCode="0.000">
                  <c:v>31.294452347083922</c:v>
                </c:pt>
                <c:pt idx="56" formatCode="0.000">
                  <c:v>31.575170434158593</c:v>
                </c:pt>
                <c:pt idx="57" formatCode="0.000">
                  <c:v>31.860970311368572</c:v>
                </c:pt>
                <c:pt idx="58" formatCode="0.000">
                  <c:v>32.151991231275112</c:v>
                </c:pt>
                <c:pt idx="59" formatCode="0.000">
                  <c:v>32.448377581120944</c:v>
                </c:pt>
                <c:pt idx="60" formatCode="0.000">
                  <c:v>32.750279121697055</c:v>
                </c:pt>
                <c:pt idx="61" formatCode="0.000">
                  <c:v>33.057851239669418</c:v>
                </c:pt>
                <c:pt idx="62" formatCode="0.000">
                  <c:v>33.371255214258625</c:v>
                </c:pt>
                <c:pt idx="63" formatCode="0.000">
                  <c:v>33.690658499234303</c:v>
                </c:pt>
                <c:pt idx="64" formatCode="0.000">
                  <c:v>34.016235021260144</c:v>
                </c:pt>
                <c:pt idx="65" formatCode="0.000">
                  <c:v>34.348165495706482</c:v>
                </c:pt>
                <c:pt idx="66" formatCode="0.000">
                  <c:v>34.686637761135195</c:v>
                </c:pt>
                <c:pt idx="67" formatCode="0.000">
                  <c:v>35.031847133757957</c:v>
                </c:pt>
                <c:pt idx="68" formatCode="0.000">
                  <c:v>35.38399678327302</c:v>
                </c:pt>
                <c:pt idx="69" formatCode="0.000">
                  <c:v>35.743298131600319</c:v>
                </c:pt>
                <c:pt idx="70" formatCode="0.000">
                  <c:v>36.124794745484401</c:v>
                </c:pt>
                <c:pt idx="71" formatCode="0.000">
                  <c:v>36.54991000969126</c:v>
                </c:pt>
                <c:pt idx="72" formatCode="0.000">
                  <c:v>37.021455616323095</c:v>
                </c:pt>
                <c:pt idx="73" formatCode="0.000">
                  <c:v>37.537324043793539</c:v>
                </c:pt>
                <c:pt idx="74" formatCode="0.000">
                  <c:v>38.106235565819858</c:v>
                </c:pt>
                <c:pt idx="75" formatCode="0.000">
                  <c:v>38.732394366197184</c:v>
                </c:pt>
                <c:pt idx="76" formatCode="0.000">
                  <c:v>39.420636105718977</c:v>
                </c:pt>
                <c:pt idx="77" formatCode="0.000">
                  <c:v>40.170419963481436</c:v>
                </c:pt>
                <c:pt idx="78" formatCode="0.000">
                  <c:v>40.993788819875775</c:v>
                </c:pt>
                <c:pt idx="79" formatCode="0.000">
                  <c:v>41.898111410887161</c:v>
                </c:pt>
                <c:pt idx="80" formatCode="0.000">
                  <c:v>42.884990253411303</c:v>
                </c:pt>
                <c:pt idx="81" formatCode="0.000">
                  <c:v>43.970686209193865</c:v>
                </c:pt>
                <c:pt idx="82" formatCode="0.000">
                  <c:v>45.166809238665522</c:v>
                </c:pt>
                <c:pt idx="83" formatCode="0.000">
                  <c:v>46.478873239436624</c:v>
                </c:pt>
                <c:pt idx="84" formatCode="0.000">
                  <c:v>47.930283224400874</c:v>
                </c:pt>
                <c:pt idx="85" formatCode="0.000">
                  <c:v>49.54025145430662</c:v>
                </c:pt>
                <c:pt idx="86" formatCode="0.000">
                  <c:v>51.331907447015361</c:v>
                </c:pt>
                <c:pt idx="87" formatCode="0.000">
                  <c:v>53.322561098767927</c:v>
                </c:pt>
                <c:pt idx="88" formatCode="0.000">
                  <c:v>55.55555555555555</c:v>
                </c:pt>
                <c:pt idx="89" formatCode="0.000">
                  <c:v>58.073031236251644</c:v>
                </c:pt>
                <c:pt idx="90" formatCode="0.000">
                  <c:v>60.913705583756339</c:v>
                </c:pt>
                <c:pt idx="91" formatCode="0.000">
                  <c:v>64.155528554070472</c:v>
                </c:pt>
                <c:pt idx="92" formatCode="0.000">
                  <c:v>67.883774749292868</c:v>
                </c:pt>
                <c:pt idx="93" formatCode="0.000">
                  <c:v>72.190319934372425</c:v>
                </c:pt>
                <c:pt idx="94" formatCode="0.000">
                  <c:v>77.238150965476891</c:v>
                </c:pt>
                <c:pt idx="95" formatCode="0.000">
                  <c:v>83.228247162673398</c:v>
                </c:pt>
                <c:pt idx="96" formatCode="0.000">
                  <c:v>90.441932168550878</c:v>
                </c:pt>
                <c:pt idx="97" formatCode="0.000">
                  <c:v>99.248120300751864</c:v>
                </c:pt>
                <c:pt idx="98" formatCode="0.000">
                  <c:v>110.27568922305764</c:v>
                </c:pt>
                <c:pt idx="99" formatCode="0.000">
                  <c:v>124.46958981612445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A2-4EAC-97F4-5872F9CCEEBF}"/>
            </c:ext>
          </c:extLst>
        </c:ser>
        <c:ser>
          <c:idx val="2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'10K'!$A$26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'10K'!$C$26</c:f>
              <c:numCache>
                <c:formatCode>0.000</c:formatCode>
                <c:ptCount val="1"/>
                <c:pt idx="0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F2B-9512-7E8F8791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9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223368924319749"/>
          <c:y val="0.22841496280997339"/>
          <c:w val="0.36954179945571197"/>
          <c:h val="0.22673004272708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15 km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407276299118821E-2"/>
          <c:y val="9.9077854310627766E-2"/>
          <c:w val="0.86783367103383802"/>
          <c:h val="0.78701431147046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75.86666666666666</c:v>
                </c:pt>
                <c:pt idx="8" formatCode="0.000">
                  <c:v>77.733333333333334</c:v>
                </c:pt>
                <c:pt idx="9" formatCode="0.000">
                  <c:v>72.316666666666663</c:v>
                </c:pt>
                <c:pt idx="11" formatCode="0.000">
                  <c:v>65</c:v>
                </c:pt>
                <c:pt idx="12" formatCode="0.000">
                  <c:v>61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49.233333333333327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44.333333333333336</c:v>
                </c:pt>
                <c:pt idx="21" formatCode="0.000">
                  <c:v>48.233333333333334</c:v>
                </c:pt>
                <c:pt idx="22" formatCode="0.000">
                  <c:v>44.333333333333336</c:v>
                </c:pt>
                <c:pt idx="23" formatCode="0.000">
                  <c:v>46.466666666666661</c:v>
                </c:pt>
                <c:pt idx="24" formatCode="0.000">
                  <c:v>46.949999999999996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47.61666666666666</c:v>
                </c:pt>
                <c:pt idx="33" formatCode="0.000">
                  <c:v>47.333333333333329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49.033333333333339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50.816666666666663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55.816666666666663</c:v>
                </c:pt>
                <c:pt idx="52" formatCode="0.000">
                  <c:v>57.15</c:v>
                </c:pt>
                <c:pt idx="53" formatCode="0.000">
                  <c:v>57.866666666666667</c:v>
                </c:pt>
                <c:pt idx="54" formatCode="0.000">
                  <c:v>59.083333333333329</c:v>
                </c:pt>
                <c:pt idx="55" formatCode="0.000">
                  <c:v>59.583333333333336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58.916666666666671</c:v>
                </c:pt>
                <c:pt idx="59" formatCode="0.000">
                  <c:v>59.283333333333331</c:v>
                </c:pt>
                <c:pt idx="60" formatCode="0.000">
                  <c:v>64.016666666666666</c:v>
                </c:pt>
                <c:pt idx="61" formatCode="0.000">
                  <c:v>60.716666666666661</c:v>
                </c:pt>
                <c:pt idx="62" formatCode="0.000">
                  <c:v>64.083333333333329</c:v>
                </c:pt>
                <c:pt idx="63" formatCode="0.000">
                  <c:v>65.150000000000006</c:v>
                </c:pt>
                <c:pt idx="64" formatCode="0.000">
                  <c:v>65.066666666666663</c:v>
                </c:pt>
                <c:pt idx="65" formatCode="0.000">
                  <c:v>67.2</c:v>
                </c:pt>
                <c:pt idx="66" formatCode="0.000">
                  <c:v>66.716666666666669</c:v>
                </c:pt>
                <c:pt idx="67" formatCode="0.000">
                  <c:v>67.400000000000006</c:v>
                </c:pt>
                <c:pt idx="68" formatCode="0.000">
                  <c:v>70.150000000000006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74.650000000000006</c:v>
                </c:pt>
                <c:pt idx="73" formatCode="0.000">
                  <c:v>76.583333333333343</c:v>
                </c:pt>
                <c:pt idx="74" formatCode="0.000">
                  <c:v>73.38333333333334</c:v>
                </c:pt>
                <c:pt idx="75" formatCode="0.000">
                  <c:v>81.61666666666666</c:v>
                </c:pt>
                <c:pt idx="76" formatCode="0.000">
                  <c:v>79.733333333333334</c:v>
                </c:pt>
                <c:pt idx="77" formatCode="0.000">
                  <c:v>89.35</c:v>
                </c:pt>
                <c:pt idx="78" formatCode="0.000">
                  <c:v>85.083333333333343</c:v>
                </c:pt>
                <c:pt idx="79" formatCode="0.000">
                  <c:v>85.15</c:v>
                </c:pt>
                <c:pt idx="80" formatCode="0.000">
                  <c:v>87.5</c:v>
                </c:pt>
                <c:pt idx="81" formatCode="0.000">
                  <c:v>101.91666666666666</c:v>
                </c:pt>
                <c:pt idx="82" formatCode="0.000">
                  <c:v>110.55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strRef>
              <c:f>'15K'!$D$6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98.21059876736544</c:v>
                </c:pt>
                <c:pt idx="4" formatCode="0.000">
                  <c:v>83.376198006504694</c:v>
                </c:pt>
                <c:pt idx="5" formatCode="0.000">
                  <c:v>73.08262195672971</c:v>
                </c:pt>
                <c:pt idx="6" formatCode="0.000">
                  <c:v>65.573173706373851</c:v>
                </c:pt>
                <c:pt idx="7" formatCode="0.000">
                  <c:v>59.903672425090612</c:v>
                </c:pt>
                <c:pt idx="8" formatCode="0.000">
                  <c:v>55.515063057613972</c:v>
                </c:pt>
                <c:pt idx="9" formatCode="0.000">
                  <c:v>52.051281669509571</c:v>
                </c:pt>
                <c:pt idx="10" formatCode="0.000">
                  <c:v>49.293015697189453</c:v>
                </c:pt>
                <c:pt idx="11" formatCode="0.000">
                  <c:v>47.084947826007614</c:v>
                </c:pt>
                <c:pt idx="12" formatCode="0.000">
                  <c:v>45.316017582907556</c:v>
                </c:pt>
                <c:pt idx="13" formatCode="0.000">
                  <c:v>43.909764693165862</c:v>
                </c:pt>
                <c:pt idx="14" formatCode="0.000">
                  <c:v>42.813651371093066</c:v>
                </c:pt>
                <c:pt idx="15" formatCode="0.000">
                  <c:v>41.985446304551203</c:v>
                </c:pt>
                <c:pt idx="16" formatCode="0.000">
                  <c:v>41.392614363795779</c:v>
                </c:pt>
                <c:pt idx="17" formatCode="0.000">
                  <c:v>40.923688465795323</c:v>
                </c:pt>
                <c:pt idx="18" formatCode="0.000">
                  <c:v>40.539754229698204</c:v>
                </c:pt>
                <c:pt idx="19" formatCode="0.000">
                  <c:v>40.308934327604845</c:v>
                </c:pt>
                <c:pt idx="20" formatCode="0.000">
                  <c:v>40.25</c:v>
                </c:pt>
                <c:pt idx="21" formatCode="0.000">
                  <c:v>40.25</c:v>
                </c:pt>
                <c:pt idx="22" formatCode="0.000">
                  <c:v>40.25</c:v>
                </c:pt>
                <c:pt idx="23" formatCode="0.000">
                  <c:v>40.25</c:v>
                </c:pt>
                <c:pt idx="24" formatCode="0.000">
                  <c:v>40.25</c:v>
                </c:pt>
                <c:pt idx="25" formatCode="0.000">
                  <c:v>40.25</c:v>
                </c:pt>
                <c:pt idx="26" formatCode="0.000">
                  <c:v>40.25</c:v>
                </c:pt>
                <c:pt idx="27" formatCode="0.000">
                  <c:v>40.25</c:v>
                </c:pt>
                <c:pt idx="28" formatCode="0.000">
                  <c:v>40.25</c:v>
                </c:pt>
                <c:pt idx="29" formatCode="0.000">
                  <c:v>40.25</c:v>
                </c:pt>
                <c:pt idx="30" formatCode="0.000">
                  <c:v>40.257357364834313</c:v>
                </c:pt>
                <c:pt idx="31" formatCode="0.000">
                  <c:v>40.286361875283092</c:v>
                </c:pt>
                <c:pt idx="32" formatCode="0.000">
                  <c:v>40.350284316781213</c:v>
                </c:pt>
                <c:pt idx="33" formatCode="0.000">
                  <c:v>40.445042667104794</c:v>
                </c:pt>
                <c:pt idx="34" formatCode="0.000">
                  <c:v>40.577382450951788</c:v>
                </c:pt>
                <c:pt idx="35" formatCode="0.000">
                  <c:v>40.741674676047168</c:v>
                </c:pt>
                <c:pt idx="36" formatCode="0.000">
                  <c:v>40.940949041235427</c:v>
                </c:pt>
                <c:pt idx="37" formatCode="0.000">
                  <c:v>41.178141048792376</c:v>
                </c:pt>
                <c:pt idx="38" formatCode="0.000">
                  <c:v>41.452589620826188</c:v>
                </c:pt>
                <c:pt idx="39" formatCode="0.000">
                  <c:v>41.765736165972612</c:v>
                </c:pt>
                <c:pt idx="40" formatCode="0.000">
                  <c:v>42.100498374976539</c:v>
                </c:pt>
                <c:pt idx="41" formatCode="0.000">
                  <c:v>42.438240056542867</c:v>
                </c:pt>
                <c:pt idx="42" formatCode="0.000">
                  <c:v>42.783914225434906</c:v>
                </c:pt>
                <c:pt idx="43" formatCode="0.000">
                  <c:v>43.135265911414322</c:v>
                </c:pt>
                <c:pt idx="44" formatCode="0.000">
                  <c:v>43.492436148046934</c:v>
                </c:pt>
                <c:pt idx="45" formatCode="0.000">
                  <c:v>43.855570679065444</c:v>
                </c:pt>
                <c:pt idx="46" formatCode="0.000">
                  <c:v>44.222181252486351</c:v>
                </c:pt>
                <c:pt idx="47" formatCode="0.000">
                  <c:v>44.59765644205573</c:v>
                </c:pt>
                <c:pt idx="48" formatCode="0.000">
                  <c:v>44.979562291104038</c:v>
                </c:pt>
                <c:pt idx="49" formatCode="0.000">
                  <c:v>45.368065430736877</c:v>
                </c:pt>
                <c:pt idx="50" formatCode="0.000">
                  <c:v>45.763338299206687</c:v>
                </c:pt>
                <c:pt idx="51" formatCode="0.000">
                  <c:v>46.162683809947687</c:v>
                </c:pt>
                <c:pt idx="52" formatCode="0.000">
                  <c:v>46.571986748355279</c:v>
                </c:pt>
                <c:pt idx="53" formatCode="0.000">
                  <c:v>46.98861281315039</c:v>
                </c:pt>
                <c:pt idx="54" formatCode="0.000">
                  <c:v>47.412760313171923</c:v>
                </c:pt>
                <c:pt idx="55" formatCode="0.000">
                  <c:v>47.844634782699679</c:v>
                </c:pt>
                <c:pt idx="56" formatCode="0.000">
                  <c:v>48.281303712402554</c:v>
                </c:pt>
                <c:pt idx="57" formatCode="0.000">
                  <c:v>48.729220666914372</c:v>
                </c:pt>
                <c:pt idx="58" formatCode="0.000">
                  <c:v>49.185526306055813</c:v>
                </c:pt>
                <c:pt idx="59" formatCode="0.000">
                  <c:v>49.650458515032199</c:v>
                </c:pt>
                <c:pt idx="60" formatCode="0.000">
                  <c:v>50.124264259438533</c:v>
                </c:pt>
                <c:pt idx="61" formatCode="0.000">
                  <c:v>50.603744511153707</c:v>
                </c:pt>
                <c:pt idx="62" formatCode="0.000">
                  <c:v>51.096009198879294</c:v>
                </c:pt>
                <c:pt idx="63" formatCode="0.000">
                  <c:v>51.597945304157733</c:v>
                </c:pt>
                <c:pt idx="64" formatCode="0.000">
                  <c:v>52.109840672977413</c:v>
                </c:pt>
                <c:pt idx="65" formatCode="0.000">
                  <c:v>52.631994688490309</c:v>
                </c:pt>
                <c:pt idx="66" formatCode="0.000">
                  <c:v>53.160905271268462</c:v>
                </c:pt>
                <c:pt idx="67" formatCode="0.000">
                  <c:v>53.704445448493516</c:v>
                </c:pt>
                <c:pt idx="68" formatCode="0.000">
                  <c:v>54.259215223541666</c:v>
                </c:pt>
                <c:pt idx="69" formatCode="0.000">
                  <c:v>54.825566235893966</c:v>
                </c:pt>
                <c:pt idx="70" formatCode="0.000">
                  <c:v>55.426753331731497</c:v>
                </c:pt>
                <c:pt idx="71" formatCode="0.000">
                  <c:v>56.095944016341754</c:v>
                </c:pt>
                <c:pt idx="72" formatCode="0.000">
                  <c:v>56.837618409709791</c:v>
                </c:pt>
                <c:pt idx="73" formatCode="0.000">
                  <c:v>57.653150750245423</c:v>
                </c:pt>
                <c:pt idx="74" formatCode="0.000">
                  <c:v>58.547364039228164</c:v>
                </c:pt>
                <c:pt idx="75" formatCode="0.000">
                  <c:v>59.531323903300454</c:v>
                </c:pt>
                <c:pt idx="76" formatCode="0.000">
                  <c:v>60.612749121137092</c:v>
                </c:pt>
                <c:pt idx="77" formatCode="0.000">
                  <c:v>61.796207105404875</c:v>
                </c:pt>
                <c:pt idx="78" formatCode="0.000">
                  <c:v>63.095959813251596</c:v>
                </c:pt>
                <c:pt idx="79" formatCode="0.000">
                  <c:v>64.523886924165069</c:v>
                </c:pt>
                <c:pt idx="80" formatCode="0.000">
                  <c:v>66.082974986675254</c:v>
                </c:pt>
                <c:pt idx="81" formatCode="0.000">
                  <c:v>67.799121855790929</c:v>
                </c:pt>
                <c:pt idx="82" formatCode="0.000">
                  <c:v>69.691145264775926</c:v>
                </c:pt>
                <c:pt idx="83" formatCode="0.000">
                  <c:v>71.775448433324158</c:v>
                </c:pt>
                <c:pt idx="84" formatCode="0.000">
                  <c:v>74.083596015069787</c:v>
                </c:pt>
                <c:pt idx="85" formatCode="0.000">
                  <c:v>76.647160618766293</c:v>
                </c:pt>
                <c:pt idx="86" formatCode="0.000">
                  <c:v>79.495751431974668</c:v>
                </c:pt>
                <c:pt idx="87" formatCode="0.000">
                  <c:v>82.675215659998727</c:v>
                </c:pt>
                <c:pt idx="88" formatCode="0.000">
                  <c:v>86.248781067750144</c:v>
                </c:pt>
                <c:pt idx="89" formatCode="0.000">
                  <c:v>90.286777993104408</c:v>
                </c:pt>
                <c:pt idx="90" formatCode="0.000">
                  <c:v>94.85538389797172</c:v>
                </c:pt>
                <c:pt idx="91" formatCode="0.000">
                  <c:v>100.09840854504554</c:v>
                </c:pt>
                <c:pt idx="92" formatCode="0.000">
                  <c:v>106.13535028090691</c:v>
                </c:pt>
                <c:pt idx="93" formatCode="0.000">
                  <c:v>113.1549661681743</c:v>
                </c:pt>
                <c:pt idx="94" formatCode="0.000">
                  <c:v>121.4247509131628</c:v>
                </c:pt>
                <c:pt idx="95" formatCode="0.000">
                  <c:v>131.29774312281799</c:v>
                </c:pt>
                <c:pt idx="96" formatCode="0.000">
                  <c:v>143.24679300802612</c:v>
                </c:pt>
                <c:pt idx="97" formatCode="0.000">
                  <c:v>158.02692576538283</c:v>
                </c:pt>
                <c:pt idx="98" formatCode="0.000">
                  <c:v>176.70748040419224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708586619499219"/>
          <c:y val="0.19451117352505479"/>
          <c:w val="0.34764332058078412"/>
          <c:h val="0.1211837287596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10 Mile</a:t>
            </a:r>
            <a:endParaRPr lang="en-US"/>
          </a:p>
        </c:rich>
      </c:tx>
      <c:layout>
        <c:manualLayout>
          <c:xMode val="edge"/>
          <c:yMode val="edge"/>
          <c:x val="0.46851109249186118"/>
          <c:y val="2.9488693500411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11459113027048436"/>
          <c:w val="0.87230126934902197"/>
          <c:h val="0.7852498287584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'10MI'!$C$6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56.316666666666663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51.466666666666669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49.483333333333341</c:v>
                </c:pt>
                <c:pt idx="23" formatCode="0.000">
                  <c:v>51.68333333333333</c:v>
                </c:pt>
                <c:pt idx="24" formatCode="0.000">
                  <c:v>52.050000000000004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52.233333333333341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51.183333333333337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54.483333333333327</c:v>
                </c:pt>
                <c:pt idx="38" formatCode="0.000">
                  <c:v>53</c:v>
                </c:pt>
                <c:pt idx="39" formatCode="0.000">
                  <c:v>54.516666666666666</c:v>
                </c:pt>
                <c:pt idx="40" formatCode="0.000">
                  <c:v>54.533333333333339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55.933333333333337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62.45</c:v>
                </c:pt>
                <c:pt idx="54" formatCode="0.000">
                  <c:v>61.333333333333329</c:v>
                </c:pt>
                <c:pt idx="55" formatCode="0.000">
                  <c:v>63.9</c:v>
                </c:pt>
                <c:pt idx="56" formatCode="0.000">
                  <c:v>64.7</c:v>
                </c:pt>
                <c:pt idx="57" formatCode="0.000">
                  <c:v>60.633333333333333</c:v>
                </c:pt>
                <c:pt idx="58" formatCode="0.000">
                  <c:v>63.916666666666664</c:v>
                </c:pt>
                <c:pt idx="59" formatCode="0.000">
                  <c:v>62.966666666666661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62.966666666666661</c:v>
                </c:pt>
                <c:pt idx="64" formatCode="0.000">
                  <c:v>68.900000000000006</c:v>
                </c:pt>
                <c:pt idx="65" formatCode="0.000">
                  <c:v>71.400000000000006</c:v>
                </c:pt>
                <c:pt idx="66" formatCode="0.000">
                  <c:v>73.38333333333334</c:v>
                </c:pt>
                <c:pt idx="67" formatCode="0.000">
                  <c:v>71.916666666666657</c:v>
                </c:pt>
                <c:pt idx="68" formatCode="0.000">
                  <c:v>73.516666666666666</c:v>
                </c:pt>
                <c:pt idx="69" formatCode="0.000">
                  <c:v>74.716666666666669</c:v>
                </c:pt>
                <c:pt idx="70" formatCode="0.000">
                  <c:v>71.683333333333337</c:v>
                </c:pt>
                <c:pt idx="71" formatCode="0.000">
                  <c:v>79.466666666666669</c:v>
                </c:pt>
                <c:pt idx="72" formatCode="0.000">
                  <c:v>80.95</c:v>
                </c:pt>
                <c:pt idx="73" formatCode="0.000">
                  <c:v>80.55</c:v>
                </c:pt>
                <c:pt idx="74" formatCode="0.000">
                  <c:v>79.366666666666674</c:v>
                </c:pt>
                <c:pt idx="75" formatCode="0.000">
                  <c:v>84.9</c:v>
                </c:pt>
                <c:pt idx="76" formatCode="0.000">
                  <c:v>84.88333333333334</c:v>
                </c:pt>
                <c:pt idx="77" formatCode="0.000">
                  <c:v>96.300000000000011</c:v>
                </c:pt>
                <c:pt idx="78" formatCode="0.000">
                  <c:v>90.76666666666668</c:v>
                </c:pt>
                <c:pt idx="79" formatCode="0.000">
                  <c:v>95.433333333333337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strRef>
              <c:f>'10MI'!$D$6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90.388184470999732</c:v>
                </c:pt>
                <c:pt idx="5" formatCode="0.000">
                  <c:v>78.954019370824042</c:v>
                </c:pt>
                <c:pt idx="6" formatCode="0.000">
                  <c:v>70.670035159124112</c:v>
                </c:pt>
                <c:pt idx="7" formatCode="0.000">
                  <c:v>64.449903635052948</c:v>
                </c:pt>
                <c:pt idx="8" formatCode="0.000">
                  <c:v>59.656709121350303</c:v>
                </c:pt>
                <c:pt idx="9" formatCode="0.000">
                  <c:v>55.887286613908479</c:v>
                </c:pt>
                <c:pt idx="10" formatCode="0.000">
                  <c:v>52.896817188507669</c:v>
                </c:pt>
                <c:pt idx="11" formatCode="0.000">
                  <c:v>50.511964048021504</c:v>
                </c:pt>
                <c:pt idx="12" formatCode="0.000">
                  <c:v>48.609020391542415</c:v>
                </c:pt>
                <c:pt idx="13" formatCode="0.000">
                  <c:v>47.1036012945926</c:v>
                </c:pt>
                <c:pt idx="14" formatCode="0.000">
                  <c:v>45.938414725895782</c:v>
                </c:pt>
                <c:pt idx="15" formatCode="0.000">
                  <c:v>45.06694656879759</c:v>
                </c:pt>
                <c:pt idx="16" formatCode="0.000">
                  <c:v>44.453219763598796</c:v>
                </c:pt>
                <c:pt idx="17" formatCode="0.000">
                  <c:v>43.960421397907375</c:v>
                </c:pt>
                <c:pt idx="18" formatCode="0.000">
                  <c:v>43.54192471061414</c:v>
                </c:pt>
                <c:pt idx="19" formatCode="0.000">
                  <c:v>43.300248961725273</c:v>
                </c:pt>
                <c:pt idx="20" formatCode="0.000">
                  <c:v>43.25</c:v>
                </c:pt>
                <c:pt idx="21" formatCode="0.000">
                  <c:v>43.25</c:v>
                </c:pt>
                <c:pt idx="22" formatCode="0.000">
                  <c:v>43.25</c:v>
                </c:pt>
                <c:pt idx="23" formatCode="0.000">
                  <c:v>43.25</c:v>
                </c:pt>
                <c:pt idx="24" formatCode="0.000">
                  <c:v>43.25</c:v>
                </c:pt>
                <c:pt idx="25" formatCode="0.000">
                  <c:v>43.25</c:v>
                </c:pt>
                <c:pt idx="26" formatCode="0.000">
                  <c:v>43.25</c:v>
                </c:pt>
                <c:pt idx="27" formatCode="0.000">
                  <c:v>43.25</c:v>
                </c:pt>
                <c:pt idx="28" formatCode="0.000">
                  <c:v>43.25</c:v>
                </c:pt>
                <c:pt idx="29" formatCode="0.000">
                  <c:v>43.25</c:v>
                </c:pt>
                <c:pt idx="30" formatCode="0.000">
                  <c:v>43.256274741329364</c:v>
                </c:pt>
                <c:pt idx="31" formatCode="0.000">
                  <c:v>43.284580662552344</c:v>
                </c:pt>
                <c:pt idx="32" formatCode="0.000">
                  <c:v>43.351615049704066</c:v>
                </c:pt>
                <c:pt idx="33" formatCode="0.000">
                  <c:v>43.452172903757699</c:v>
                </c:pt>
                <c:pt idx="34" formatCode="0.000">
                  <c:v>43.593913845648601</c:v>
                </c:pt>
                <c:pt idx="35" formatCode="0.000">
                  <c:v>43.770387603445151</c:v>
                </c:pt>
                <c:pt idx="36" formatCode="0.000">
                  <c:v>43.985280094624073</c:v>
                </c:pt>
                <c:pt idx="37" formatCode="0.000">
                  <c:v>44.241347229014231</c:v>
                </c:pt>
                <c:pt idx="38" formatCode="0.000">
                  <c:v>44.53833293352708</c:v>
                </c:pt>
                <c:pt idx="39" formatCode="0.000">
                  <c:v>44.877832519184544</c:v>
                </c:pt>
                <c:pt idx="40" formatCode="0.000">
                  <c:v>45.238869682030582</c:v>
                </c:pt>
                <c:pt idx="41" formatCode="0.000">
                  <c:v>45.602698160320557</c:v>
                </c:pt>
                <c:pt idx="42" formatCode="0.000">
                  <c:v>45.975540886969263</c:v>
                </c:pt>
                <c:pt idx="43" formatCode="0.000">
                  <c:v>46.354530513601702</c:v>
                </c:pt>
                <c:pt idx="44" formatCode="0.000">
                  <c:v>46.739820315713423</c:v>
                </c:pt>
                <c:pt idx="45" formatCode="0.000">
                  <c:v>47.131568707495703</c:v>
                </c:pt>
                <c:pt idx="46" formatCode="0.000">
                  <c:v>47.526610591348714</c:v>
                </c:pt>
                <c:pt idx="47" formatCode="0.000">
                  <c:v>47.9317160639592</c:v>
                </c:pt>
                <c:pt idx="48" formatCode="0.000">
                  <c:v>48.343786952615936</c:v>
                </c:pt>
                <c:pt idx="49" formatCode="0.000">
                  <c:v>48.763004461019186</c:v>
                </c:pt>
                <c:pt idx="50" formatCode="0.000">
                  <c:v>49.189556133146368</c:v>
                </c:pt>
                <c:pt idx="51" formatCode="0.000">
                  <c:v>49.620007543544887</c:v>
                </c:pt>
                <c:pt idx="52" formatCode="0.000">
                  <c:v>50.06175205249663</c:v>
                </c:pt>
                <c:pt idx="53" formatCode="0.000">
                  <c:v>50.511432515227455</c:v>
                </c:pt>
                <c:pt idx="54" formatCode="0.000">
                  <c:v>50.969264724582928</c:v>
                </c:pt>
                <c:pt idx="55" formatCode="0.000">
                  <c:v>51.435472368698029</c:v>
                </c:pt>
                <c:pt idx="56" formatCode="0.000">
                  <c:v>51.906316704605267</c:v>
                </c:pt>
                <c:pt idx="57" formatCode="0.000">
                  <c:v>52.38990537231944</c:v>
                </c:pt>
                <c:pt idx="58" formatCode="0.000">
                  <c:v>52.882589551239242</c:v>
                </c:pt>
                <c:pt idx="59" formatCode="0.000">
                  <c:v>53.384628284972415</c:v>
                </c:pt>
                <c:pt idx="60" formatCode="0.000">
                  <c:v>53.896290548288029</c:v>
                </c:pt>
                <c:pt idx="61" formatCode="0.000">
                  <c:v>54.413492172697481</c:v>
                </c:pt>
                <c:pt idx="62" formatCode="0.000">
                  <c:v>54.945164882520132</c:v>
                </c:pt>
                <c:pt idx="63" formatCode="0.000">
                  <c:v>55.487330032026101</c:v>
                </c:pt>
                <c:pt idx="64" formatCode="0.000">
                  <c:v>56.0403013154137</c:v>
                </c:pt>
                <c:pt idx="65" formatCode="0.000">
                  <c:v>56.604405057510817</c:v>
                </c:pt>
                <c:pt idx="66" formatCode="0.000">
                  <c:v>57.175163110567475</c:v>
                </c:pt>
                <c:pt idx="67" formatCode="0.000">
                  <c:v>57.762465029370929</c:v>
                </c:pt>
                <c:pt idx="68" formatCode="0.000">
                  <c:v>58.361957673766987</c:v>
                </c:pt>
                <c:pt idx="69" formatCode="0.000">
                  <c:v>58.974024591882213</c:v>
                </c:pt>
                <c:pt idx="70" formatCode="0.000">
                  <c:v>59.62371426950105</c:v>
                </c:pt>
                <c:pt idx="71" formatCode="0.000">
                  <c:v>60.346761875320141</c:v>
                </c:pt>
                <c:pt idx="72" formatCode="0.000">
                  <c:v>61.148018400262494</c:v>
                </c:pt>
                <c:pt idx="73" formatCode="0.000">
                  <c:v>62.029831146379422</c:v>
                </c:pt>
                <c:pt idx="74" formatCode="0.000">
                  <c:v>62.995776567146017</c:v>
                </c:pt>
                <c:pt idx="75" formatCode="0.000">
                  <c:v>64.05862817269977</c:v>
                </c:pt>
                <c:pt idx="76" formatCode="0.000">
                  <c:v>65.226746483225611</c:v>
                </c:pt>
                <c:pt idx="77" formatCode="0.000">
                  <c:v>66.506066808474117</c:v>
                </c:pt>
                <c:pt idx="78" formatCode="0.000">
                  <c:v>67.911136701389694</c:v>
                </c:pt>
                <c:pt idx="79" formatCode="0.000">
                  <c:v>69.454845866169478</c:v>
                </c:pt>
                <c:pt idx="80" formatCode="0.000">
                  <c:v>71.14050930526237</c:v>
                </c:pt>
                <c:pt idx="81" formatCode="0.000">
                  <c:v>72.996168665519761</c:v>
                </c:pt>
                <c:pt idx="82" formatCode="0.000">
                  <c:v>75.042260973829556</c:v>
                </c:pt>
                <c:pt idx="83" formatCode="0.000">
                  <c:v>77.297951803560395</c:v>
                </c:pt>
                <c:pt idx="84" formatCode="0.000">
                  <c:v>79.796376779006835</c:v>
                </c:pt>
                <c:pt idx="85" formatCode="0.000">
                  <c:v>82.571908408358695</c:v>
                </c:pt>
                <c:pt idx="86" formatCode="0.000">
                  <c:v>85.655277384224846</c:v>
                </c:pt>
                <c:pt idx="87" formatCode="0.000">
                  <c:v>89.099519869553021</c:v>
                </c:pt>
                <c:pt idx="88" formatCode="0.000">
                  <c:v>92.972045845993875</c:v>
                </c:pt>
                <c:pt idx="89" formatCode="0.000">
                  <c:v>97.349632727497394</c:v>
                </c:pt>
                <c:pt idx="90" formatCode="0.000">
                  <c:v>102.304817159948</c:v>
                </c:pt>
                <c:pt idx="91" formatCode="0.000">
                  <c:v>107.99706907021624</c:v>
                </c:pt>
                <c:pt idx="92" formatCode="0.000">
                  <c:v>114.55279935976723</c:v>
                </c:pt>
                <c:pt idx="93" formatCode="0.000">
                  <c:v>122.18454833669267</c:v>
                </c:pt>
                <c:pt idx="94" formatCode="0.000">
                  <c:v>131.18370616589129</c:v>
                </c:pt>
                <c:pt idx="95" formatCode="0.000">
                  <c:v>141.93920326610831</c:v>
                </c:pt>
                <c:pt idx="96" formatCode="0.000">
                  <c:v>154.96834856604426</c:v>
                </c:pt>
                <c:pt idx="97" formatCode="0.000">
                  <c:v>171.12237459219804</c:v>
                </c:pt>
                <c:pt idx="98" formatCode="0.000">
                  <c:v>191.57453610883474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9697974843"/>
          <c:y val="0.25574264781060713"/>
          <c:w val="0.34736930331855936"/>
          <c:h val="0.116562358902322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7613192031705571"/>
        </c:manualLayout>
      </c:layout>
      <c:scatterChart>
        <c:scatterStyle val="lineMarker"/>
        <c:varyColors val="0"/>
        <c:ser>
          <c:idx val="0"/>
          <c:order val="0"/>
          <c:tx>
            <c:v>World Record</c:v>
          </c:tx>
          <c:spPr>
            <a:ln>
              <a:noFill/>
            </a:ln>
          </c:spPr>
          <c:marker>
            <c:symbol val="diamond"/>
            <c:size val="9"/>
          </c:marker>
          <c:xVal>
            <c:numRef>
              <c:f>'20K'!$A$29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'20K'!$C$29</c:f>
              <c:numCache>
                <c:formatCode>0.000</c:formatCode>
                <c:ptCount val="1"/>
                <c:pt idx="0">
                  <c:v>61.416666666666671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C-40FD-87E3-2183D9667936}"/>
            </c:ext>
          </c:extLst>
        </c:ser>
        <c:ser>
          <c:idx val="1"/>
          <c:order val="1"/>
          <c:tx>
            <c:strRef>
              <c:f>'20K'!$C$6</c:f>
              <c:strCache>
                <c:ptCount val="1"/>
                <c:pt idx="0">
                  <c:v>2025 Barnhard Sing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'20K'!$C$7:$C$106</c:f>
              <c:numCache>
                <c:formatCode>General</c:formatCode>
                <c:ptCount val="100"/>
                <c:pt idx="6" formatCode="0.000">
                  <c:v>114.01666666666667</c:v>
                </c:pt>
                <c:pt idx="12" formatCode="0.000">
                  <c:v>84.533333333333331</c:v>
                </c:pt>
                <c:pt idx="13" formatCode="0.000">
                  <c:v>91.166666666666671</c:v>
                </c:pt>
                <c:pt idx="14" formatCode="0.000">
                  <c:v>87.5</c:v>
                </c:pt>
                <c:pt idx="15" formatCode="0.000">
                  <c:v>76.016666666666666</c:v>
                </c:pt>
                <c:pt idx="16" formatCode="0.000">
                  <c:v>69.683333333333337</c:v>
                </c:pt>
                <c:pt idx="17" formatCode="0.000">
                  <c:v>66.516666666666666</c:v>
                </c:pt>
                <c:pt idx="18" formatCode="0.000">
                  <c:v>66.399999999999991</c:v>
                </c:pt>
                <c:pt idx="19" formatCode="0.000">
                  <c:v>65.600000000000009</c:v>
                </c:pt>
                <c:pt idx="20" formatCode="0.000">
                  <c:v>64.650000000000006</c:v>
                </c:pt>
                <c:pt idx="21" formatCode="0.000">
                  <c:v>64.216666666666669</c:v>
                </c:pt>
                <c:pt idx="22" formatCode="0.000">
                  <c:v>61.416666666666671</c:v>
                </c:pt>
                <c:pt idx="23" formatCode="0.000">
                  <c:v>65.533333333333331</c:v>
                </c:pt>
                <c:pt idx="24" formatCode="0.000">
                  <c:v>63.783333333333339</c:v>
                </c:pt>
                <c:pt idx="25" formatCode="0.000">
                  <c:v>63.9</c:v>
                </c:pt>
                <c:pt idx="26" formatCode="0.000">
                  <c:v>64.316666666666663</c:v>
                </c:pt>
                <c:pt idx="27" formatCode="0.000">
                  <c:v>66.666666666666657</c:v>
                </c:pt>
                <c:pt idx="28" formatCode="0.000">
                  <c:v>65.05</c:v>
                </c:pt>
                <c:pt idx="29" formatCode="0.000">
                  <c:v>65.5</c:v>
                </c:pt>
                <c:pt idx="30" formatCode="0.000">
                  <c:v>65.7</c:v>
                </c:pt>
                <c:pt idx="31" formatCode="0.000">
                  <c:v>63.35</c:v>
                </c:pt>
                <c:pt idx="32" formatCode="0.000">
                  <c:v>67.066666666666663</c:v>
                </c:pt>
                <c:pt idx="33" formatCode="0.000">
                  <c:v>65.183333333333337</c:v>
                </c:pt>
                <c:pt idx="34" formatCode="0.000">
                  <c:v>67.2</c:v>
                </c:pt>
                <c:pt idx="35" formatCode="0.000">
                  <c:v>63.383333333333333</c:v>
                </c:pt>
                <c:pt idx="36" formatCode="0.000">
                  <c:v>67.016666666666666</c:v>
                </c:pt>
                <c:pt idx="37" formatCode="0.000">
                  <c:v>67.88333333333334</c:v>
                </c:pt>
                <c:pt idx="38" formatCode="0.000">
                  <c:v>65.350000000000009</c:v>
                </c:pt>
                <c:pt idx="39" formatCode="0.000">
                  <c:v>68.983333333333334</c:v>
                </c:pt>
                <c:pt idx="40" formatCode="0.000">
                  <c:v>65.866666666666674</c:v>
                </c:pt>
                <c:pt idx="41" formatCode="0.000">
                  <c:v>69.399999999999991</c:v>
                </c:pt>
                <c:pt idx="42" formatCode="0.000">
                  <c:v>71.483333333333334</c:v>
                </c:pt>
                <c:pt idx="43" formatCode="0.000">
                  <c:v>68.8</c:v>
                </c:pt>
                <c:pt idx="44" formatCode="0.000">
                  <c:v>67.349999999999994</c:v>
                </c:pt>
                <c:pt idx="45" formatCode="0.000">
                  <c:v>70.38333333333334</c:v>
                </c:pt>
                <c:pt idx="46" formatCode="0.000">
                  <c:v>74.45</c:v>
                </c:pt>
                <c:pt idx="47" formatCode="0.000">
                  <c:v>77.016666666666666</c:v>
                </c:pt>
                <c:pt idx="48" formatCode="0.000">
                  <c:v>69.7</c:v>
                </c:pt>
                <c:pt idx="49" formatCode="0.000">
                  <c:v>79.100000000000009</c:v>
                </c:pt>
                <c:pt idx="50" formatCode="0.000">
                  <c:v>77.2</c:v>
                </c:pt>
                <c:pt idx="51" formatCode="0.000">
                  <c:v>77.716666666666669</c:v>
                </c:pt>
                <c:pt idx="52" formatCode="0.000">
                  <c:v>81.36666666666666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83.449999999999989</c:v>
                </c:pt>
                <c:pt idx="57" formatCode="0.000">
                  <c:v>89.36666666666666</c:v>
                </c:pt>
                <c:pt idx="58" formatCode="0.000">
                  <c:v>77.333333333333329</c:v>
                </c:pt>
                <c:pt idx="59" formatCode="0.000">
                  <c:v>79.2</c:v>
                </c:pt>
                <c:pt idx="60" formatCode="0.000">
                  <c:v>86.61666666666666</c:v>
                </c:pt>
                <c:pt idx="61" formatCode="0.000">
                  <c:v>95.35</c:v>
                </c:pt>
                <c:pt idx="62" formatCode="0.000">
                  <c:v>96.51666666666668</c:v>
                </c:pt>
                <c:pt idx="63" formatCode="0.000">
                  <c:v>99.8</c:v>
                </c:pt>
                <c:pt idx="64" formatCode="0.000">
                  <c:v>87.75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105.53333333333333</c:v>
                </c:pt>
                <c:pt idx="69" formatCode="0.000">
                  <c:v>94.6</c:v>
                </c:pt>
                <c:pt idx="70" formatCode="0.000">
                  <c:v>116.85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114.95</c:v>
                </c:pt>
                <c:pt idx="74" formatCode="0.000">
                  <c:v>97.766666666666666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C-40FD-87E3-2183D9667936}"/>
            </c:ext>
          </c:extLst>
        </c:ser>
        <c:ser>
          <c:idx val="2"/>
          <c:order val="2"/>
          <c:tx>
            <c:strRef>
              <c:f>'20K'!$D$6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'20K'!$D$7:$D$106</c:f>
              <c:numCache>
                <c:formatCode>General</c:formatCode>
                <c:ptCount val="100"/>
                <c:pt idx="4" formatCode="0.000">
                  <c:v>116.76191583409093</c:v>
                </c:pt>
                <c:pt idx="5" formatCode="0.000">
                  <c:v>100.87003997861596</c:v>
                </c:pt>
                <c:pt idx="6" formatCode="0.000">
                  <c:v>89.602624143358497</c:v>
                </c:pt>
                <c:pt idx="7" formatCode="0.000">
                  <c:v>81.283297136201213</c:v>
                </c:pt>
                <c:pt idx="8" formatCode="0.000">
                  <c:v>74.959507994319125</c:v>
                </c:pt>
                <c:pt idx="9" formatCode="0.000">
                  <c:v>70.040465607670981</c:v>
                </c:pt>
                <c:pt idx="10" formatCode="0.000">
                  <c:v>66.181302381396293</c:v>
                </c:pt>
                <c:pt idx="11" formatCode="0.000">
                  <c:v>63.138579211806189</c:v>
                </c:pt>
                <c:pt idx="12" formatCode="0.000">
                  <c:v>60.739771772991467</c:v>
                </c:pt>
                <c:pt idx="13" formatCode="0.000">
                  <c:v>58.870250373888034</c:v>
                </c:pt>
                <c:pt idx="14" formatCode="0.000">
                  <c:v>57.454881213148965</c:v>
                </c:pt>
                <c:pt idx="15" formatCode="0.000">
                  <c:v>56.431033749814226</c:v>
                </c:pt>
                <c:pt idx="16" formatCode="0.000">
                  <c:v>55.749817730418812</c:v>
                </c:pt>
                <c:pt idx="17" formatCode="0.000">
                  <c:v>55.173570671418751</c:v>
                </c:pt>
                <c:pt idx="18" formatCode="0.000">
                  <c:v>54.62482878698809</c:v>
                </c:pt>
                <c:pt idx="19" formatCode="0.000">
                  <c:v>54.345777561273621</c:v>
                </c:pt>
                <c:pt idx="20" formatCode="0.000">
                  <c:v>54.333333333333336</c:v>
                </c:pt>
                <c:pt idx="21" formatCode="0.000">
                  <c:v>54.333333333333336</c:v>
                </c:pt>
                <c:pt idx="22" formatCode="0.000">
                  <c:v>54.333333333333336</c:v>
                </c:pt>
                <c:pt idx="23" formatCode="0.000">
                  <c:v>54.333333333333336</c:v>
                </c:pt>
                <c:pt idx="24" formatCode="0.000">
                  <c:v>54.333333333333336</c:v>
                </c:pt>
                <c:pt idx="25" formatCode="0.000">
                  <c:v>54.333333333333336</c:v>
                </c:pt>
                <c:pt idx="26" formatCode="0.000">
                  <c:v>54.333333333333336</c:v>
                </c:pt>
                <c:pt idx="27" formatCode="0.000">
                  <c:v>54.333333333333336</c:v>
                </c:pt>
                <c:pt idx="28" formatCode="0.000">
                  <c:v>54.333333333333336</c:v>
                </c:pt>
                <c:pt idx="29" formatCode="0.000">
                  <c:v>54.333333333333336</c:v>
                </c:pt>
                <c:pt idx="30" formatCode="0.000">
                  <c:v>54.334888550151845</c:v>
                </c:pt>
                <c:pt idx="31" formatCode="0.000">
                  <c:v>54.35935584781064</c:v>
                </c:pt>
                <c:pt idx="32" formatCode="0.000">
                  <c:v>54.437163267994336</c:v>
                </c:pt>
                <c:pt idx="33" formatCode="0.000">
                  <c:v>54.558595003004591</c:v>
                </c:pt>
                <c:pt idx="34" formatCode="0.000">
                  <c:v>54.734866028893315</c:v>
                </c:pt>
                <c:pt idx="35" formatCode="0.000">
                  <c:v>54.956315838823102</c:v>
                </c:pt>
                <c:pt idx="36" formatCode="0.000">
                  <c:v>55.229242606181899</c:v>
                </c:pt>
                <c:pt idx="37" formatCode="0.000">
                  <c:v>55.55556576976921</c:v>
                </c:pt>
                <c:pt idx="38" formatCode="0.000">
                  <c:v>55.936726098009849</c:v>
                </c:pt>
                <c:pt idx="39" formatCode="0.000">
                  <c:v>56.37491194992392</c:v>
                </c:pt>
                <c:pt idx="40" formatCode="0.000">
                  <c:v>56.833605281442921</c:v>
                </c:pt>
                <c:pt idx="41" formatCode="0.000">
                  <c:v>57.294214270348327</c:v>
                </c:pt>
                <c:pt idx="42" formatCode="0.000">
                  <c:v>57.76805221473046</c:v>
                </c:pt>
                <c:pt idx="43" formatCode="0.000">
                  <c:v>58.249793042270149</c:v>
                </c:pt>
                <c:pt idx="44" formatCode="0.000">
                  <c:v>58.739636127375348</c:v>
                </c:pt>
                <c:pt idx="45" formatCode="0.000">
                  <c:v>59.237787607768411</c:v>
                </c:pt>
                <c:pt idx="46" formatCode="0.000">
                  <c:v>59.738361937536595</c:v>
                </c:pt>
                <c:pt idx="47" formatCode="0.000">
                  <c:v>60.253671460127016</c:v>
                </c:pt>
                <c:pt idx="48" formatCode="0.000">
                  <c:v>60.777948568589636</c:v>
                </c:pt>
                <c:pt idx="49" formatCode="0.000">
                  <c:v>61.311429402937691</c:v>
                </c:pt>
                <c:pt idx="50" formatCode="0.000">
                  <c:v>61.854358467515688</c:v>
                </c:pt>
                <c:pt idx="51" formatCode="0.000">
                  <c:v>62.400334602540902</c:v>
                </c:pt>
                <c:pt idx="52" formatCode="0.000">
                  <c:v>62.962808474233668</c:v>
                </c:pt>
                <c:pt idx="53" formatCode="0.000">
                  <c:v>63.535514810393927</c:v>
                </c:pt>
                <c:pt idx="54" formatCode="0.000">
                  <c:v>64.118735395969978</c:v>
                </c:pt>
                <c:pt idx="55" formatCode="0.000">
                  <c:v>64.712762458279812</c:v>
                </c:pt>
                <c:pt idx="56" formatCode="0.000">
                  <c:v>65.31060953612058</c:v>
                </c:pt>
                <c:pt idx="57" formatCode="0.000">
                  <c:v>65.927032211410008</c:v>
                </c:pt>
                <c:pt idx="58" formatCode="0.000">
                  <c:v>66.555201750924752</c:v>
                </c:pt>
                <c:pt idx="59" formatCode="0.000">
                  <c:v>67.195457166187651</c:v>
                </c:pt>
                <c:pt idx="60" formatCode="0.000">
                  <c:v>67.848150640481535</c:v>
                </c:pt>
                <c:pt idx="61" formatCode="0.000">
                  <c:v>68.505627844850764</c:v>
                </c:pt>
                <c:pt idx="62" formatCode="0.000">
                  <c:v>69.184150269428969</c:v>
                </c:pt>
                <c:pt idx="63" formatCode="0.000">
                  <c:v>69.876248171769433</c:v>
                </c:pt>
                <c:pt idx="64" formatCode="0.000">
                  <c:v>70.582333083985347</c:v>
                </c:pt>
                <c:pt idx="65" formatCode="0.000">
                  <c:v>71.302833341771233</c:v>
                </c:pt>
                <c:pt idx="66" formatCode="0.000">
                  <c:v>72.029328269983935</c:v>
                </c:pt>
                <c:pt idx="67" formatCode="0.000">
                  <c:v>72.779830081909793</c:v>
                </c:pt>
                <c:pt idx="68" formatCode="0.000">
                  <c:v>73.546136109412515</c:v>
                </c:pt>
                <c:pt idx="69" formatCode="0.000">
                  <c:v>74.328750877127504</c:v>
                </c:pt>
                <c:pt idx="70" formatCode="0.000">
                  <c:v>75.159378099905993</c:v>
                </c:pt>
                <c:pt idx="71" formatCode="0.000">
                  <c:v>76.083284599908183</c:v>
                </c:pt>
                <c:pt idx="72" formatCode="0.000">
                  <c:v>77.106710016626934</c:v>
                </c:pt>
                <c:pt idx="73" formatCode="0.000">
                  <c:v>78.236017797073657</c:v>
                </c:pt>
                <c:pt idx="74" formatCode="0.000">
                  <c:v>79.469406621365863</c:v>
                </c:pt>
                <c:pt idx="75" formatCode="0.000">
                  <c:v>80.826385734504839</c:v>
                </c:pt>
                <c:pt idx="76" formatCode="0.000">
                  <c:v>82.317720418275172</c:v>
                </c:pt>
                <c:pt idx="77" formatCode="0.000">
                  <c:v>83.954906659431444</c:v>
                </c:pt>
                <c:pt idx="78" formatCode="0.000">
                  <c:v>85.753172314448989</c:v>
                </c:pt>
                <c:pt idx="79" formatCode="0.000">
                  <c:v>87.729204069432598</c:v>
                </c:pt>
                <c:pt idx="80" formatCode="0.000">
                  <c:v>89.887588288615675</c:v>
                </c:pt>
                <c:pt idx="81" formatCode="0.000">
                  <c:v>92.264398802553913</c:v>
                </c:pt>
                <c:pt idx="82" formatCode="0.000">
                  <c:v>94.886171542169166</c:v>
                </c:pt>
                <c:pt idx="83" formatCode="0.000">
                  <c:v>97.783076216786228</c:v>
                </c:pt>
                <c:pt idx="84" formatCode="0.000">
                  <c:v>100.99367490083648</c:v>
                </c:pt>
                <c:pt idx="85" formatCode="0.000">
                  <c:v>104.56293428498741</c:v>
                </c:pt>
                <c:pt idx="86" formatCode="0.000">
                  <c:v>108.52517414589133</c:v>
                </c:pt>
                <c:pt idx="87" formatCode="0.000">
                  <c:v>112.96200945551294</c:v>
                </c:pt>
                <c:pt idx="88" formatCode="0.000">
                  <c:v>117.95607436047725</c:v>
                </c:pt>
                <c:pt idx="89" formatCode="0.000">
                  <c:v>123.60867529374748</c:v>
                </c:pt>
                <c:pt idx="90" formatCode="0.000">
                  <c:v>130.01671010484964</c:v>
                </c:pt>
                <c:pt idx="91" formatCode="0.000">
                  <c:v>137.40040687685459</c:v>
                </c:pt>
                <c:pt idx="92" formatCode="0.000">
                  <c:v>145.91076432803646</c:v>
                </c:pt>
                <c:pt idx="93" formatCode="0.000">
                  <c:v>155.85409789767272</c:v>
                </c:pt>
                <c:pt idx="94" formatCode="0.000">
                  <c:v>167.61291708703618</c:v>
                </c:pt>
                <c:pt idx="95" formatCode="0.000">
                  <c:v>181.71530398537243</c:v>
                </c:pt>
                <c:pt idx="96" formatCode="0.000">
                  <c:v>198.849627438862</c:v>
                </c:pt>
                <c:pt idx="97" formatCode="0.000">
                  <c:v>220.25087709435306</c:v>
                </c:pt>
                <c:pt idx="98" formatCode="0.000">
                  <c:v>247.4969555199591</c:v>
                </c:pt>
                <c:pt idx="99" formatCode="0.000">
                  <c:v>283.46703926341991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C-40FD-87E3-2183D966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635453044223878"/>
          <c:y val="0.2611365818740507"/>
          <c:w val="0.23917004021897359"/>
          <c:h val="0.120414414409516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416035</xdr:colOff>
      <xdr:row>9</xdr:row>
      <xdr:rowOff>98534</xdr:rowOff>
    </xdr:from>
    <xdr:to>
      <xdr:col>28</xdr:col>
      <xdr:colOff>240863</xdr:colOff>
      <xdr:row>48</xdr:row>
      <xdr:rowOff>32844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98532</xdr:colOff>
      <xdr:row>76</xdr:row>
      <xdr:rowOff>98534</xdr:rowOff>
    </xdr:from>
    <xdr:to>
      <xdr:col>33</xdr:col>
      <xdr:colOff>134774</xdr:colOff>
      <xdr:row>113</xdr:row>
      <xdr:rowOff>49485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44</xdr:row>
      <xdr:rowOff>0</xdr:rowOff>
    </xdr:from>
    <xdr:to>
      <xdr:col>9</xdr:col>
      <xdr:colOff>113862</xdr:colOff>
      <xdr:row>66</xdr:row>
      <xdr:rowOff>117300</xdr:rowOff>
    </xdr:to>
    <xdr:pic>
      <xdr:nvPicPr>
        <xdr:cNvPr id="2" name="Picture 1" descr="A close up of a map&#10;&#10;Description generated with very high confidence">
          <a:extLst>
            <a:ext uri="{FF2B5EF4-FFF2-40B4-BE49-F238E27FC236}">
              <a16:creationId xmlns:a16="http://schemas.microsoft.com/office/drawing/2014/main" id="{BC817065-3C2A-D8A6-BC1E-58D328AF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293" y="8156466"/>
          <a:ext cx="6858000" cy="4211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9</xdr:col>
      <xdr:colOff>579671</xdr:colOff>
      <xdr:row>74</xdr:row>
      <xdr:rowOff>121370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C132A-9D44-4FC0-6523-B9ABCD21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293" y="12623362"/>
          <a:ext cx="7323809" cy="12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405091</xdr:colOff>
      <xdr:row>9</xdr:row>
      <xdr:rowOff>76637</xdr:rowOff>
    </xdr:from>
    <xdr:to>
      <xdr:col>26</xdr:col>
      <xdr:colOff>456548</xdr:colOff>
      <xdr:row>46</xdr:row>
      <xdr:rowOff>142328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482381</xdr:colOff>
      <xdr:row>5</xdr:row>
      <xdr:rowOff>383737</xdr:rowOff>
    </xdr:from>
    <xdr:to>
      <xdr:col>19</xdr:col>
      <xdr:colOff>37442</xdr:colOff>
      <xdr:row>44</xdr:row>
      <xdr:rowOff>54741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32844</xdr:colOff>
      <xdr:row>8</xdr:row>
      <xdr:rowOff>65687</xdr:rowOff>
    </xdr:from>
    <xdr:to>
      <xdr:col>22</xdr:col>
      <xdr:colOff>65689</xdr:colOff>
      <xdr:row>45</xdr:row>
      <xdr:rowOff>76638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87587</xdr:colOff>
      <xdr:row>9</xdr:row>
      <xdr:rowOff>99082</xdr:rowOff>
    </xdr:from>
    <xdr:to>
      <xdr:col>17</xdr:col>
      <xdr:colOff>781161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239000</xdr:colOff>
      <xdr:row>7</xdr:row>
      <xdr:rowOff>109482</xdr:rowOff>
    </xdr:from>
    <xdr:to>
      <xdr:col>23</xdr:col>
      <xdr:colOff>637955</xdr:colOff>
      <xdr:row>35</xdr:row>
      <xdr:rowOff>75761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622957</xdr:colOff>
      <xdr:row>7</xdr:row>
      <xdr:rowOff>107622</xdr:rowOff>
    </xdr:from>
    <xdr:to>
      <xdr:col>22</xdr:col>
      <xdr:colOff>807107</xdr:colOff>
      <xdr:row>37</xdr:row>
      <xdr:rowOff>98097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346843</xdr:colOff>
      <xdr:row>11</xdr:row>
      <xdr:rowOff>10948</xdr:rowOff>
    </xdr:from>
    <xdr:to>
      <xdr:col>36</xdr:col>
      <xdr:colOff>689739</xdr:colOff>
      <xdr:row>51</xdr:row>
      <xdr:rowOff>94701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284655</xdr:colOff>
      <xdr:row>7</xdr:row>
      <xdr:rowOff>43793</xdr:rowOff>
    </xdr:from>
    <xdr:to>
      <xdr:col>32</xdr:col>
      <xdr:colOff>558361</xdr:colOff>
      <xdr:row>46</xdr:row>
      <xdr:rowOff>10949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142875</xdr:rowOff>
    </xdr:from>
    <xdr:to>
      <xdr:col>17</xdr:col>
      <xdr:colOff>153385</xdr:colOff>
      <xdr:row>38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580262</xdr:colOff>
      <xdr:row>11</xdr:row>
      <xdr:rowOff>54738</xdr:rowOff>
    </xdr:from>
    <xdr:to>
      <xdr:col>19</xdr:col>
      <xdr:colOff>1280950</xdr:colOff>
      <xdr:row>49</xdr:row>
      <xdr:rowOff>43792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286078</xdr:colOff>
      <xdr:row>9</xdr:row>
      <xdr:rowOff>109482</xdr:rowOff>
    </xdr:from>
    <xdr:to>
      <xdr:col>22</xdr:col>
      <xdr:colOff>765721</xdr:colOff>
      <xdr:row>42</xdr:row>
      <xdr:rowOff>165646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151632</xdr:colOff>
      <xdr:row>6</xdr:row>
      <xdr:rowOff>1</xdr:rowOff>
    </xdr:from>
    <xdr:to>
      <xdr:col>23</xdr:col>
      <xdr:colOff>459828</xdr:colOff>
      <xdr:row>42</xdr:row>
      <xdr:rowOff>186121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459828</xdr:colOff>
      <xdr:row>6</xdr:row>
      <xdr:rowOff>87587</xdr:rowOff>
    </xdr:from>
    <xdr:to>
      <xdr:col>27</xdr:col>
      <xdr:colOff>746455</xdr:colOff>
      <xdr:row>45</xdr:row>
      <xdr:rowOff>21896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558362</xdr:colOff>
      <xdr:row>9</xdr:row>
      <xdr:rowOff>109481</xdr:rowOff>
    </xdr:from>
    <xdr:to>
      <xdr:col>27</xdr:col>
      <xdr:colOff>621971</xdr:colOff>
      <xdr:row>46</xdr:row>
      <xdr:rowOff>10944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777326</xdr:colOff>
      <xdr:row>6</xdr:row>
      <xdr:rowOff>99082</xdr:rowOff>
    </xdr:from>
    <xdr:to>
      <xdr:col>33</xdr:col>
      <xdr:colOff>286405</xdr:colOff>
      <xdr:row>46</xdr:row>
      <xdr:rowOff>0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273708</xdr:colOff>
      <xdr:row>11</xdr:row>
      <xdr:rowOff>175171</xdr:rowOff>
    </xdr:from>
    <xdr:to>
      <xdr:col>21</xdr:col>
      <xdr:colOff>405087</xdr:colOff>
      <xdr:row>45</xdr:row>
      <xdr:rowOff>65688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3"/>
  <sheetViews>
    <sheetView zoomScale="87" zoomScaleNormal="87" workbookViewId="0">
      <selection activeCell="C15" sqref="C15"/>
    </sheetView>
  </sheetViews>
  <sheetFormatPr defaultColWidth="9.6640625" defaultRowHeight="15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0" style="1" customWidth="1"/>
    <col min="26" max="26" width="8.886718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381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K1" s="2"/>
      <c r="AL1" s="2"/>
    </row>
    <row r="2" spans="1:47" ht="18">
      <c r="A2" s="3" t="s">
        <v>1</v>
      </c>
      <c r="B2" s="4">
        <v>0.1</v>
      </c>
      <c r="C2" s="4">
        <f>(+D2/B2)</f>
        <v>1.63</v>
      </c>
      <c r="D2" s="4">
        <v>0.16300000000000001</v>
      </c>
      <c r="E2" s="8">
        <v>1.0416666666666667E-4</v>
      </c>
      <c r="F2" s="5">
        <v>10.49</v>
      </c>
      <c r="G2" s="5">
        <v>10.49</v>
      </c>
      <c r="H2" s="4">
        <f t="shared" ref="H2:H7" si="0">G2</f>
        <v>10.49</v>
      </c>
      <c r="I2" s="5">
        <v>10.49</v>
      </c>
      <c r="J2" s="4"/>
      <c r="K2" s="197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AK2" s="6"/>
      <c r="AL2" s="7"/>
    </row>
    <row r="3" spans="1:47" ht="18">
      <c r="A3" s="3" t="s">
        <v>2</v>
      </c>
      <c r="B3" s="4">
        <v>0.2</v>
      </c>
      <c r="C3" s="4">
        <f>(+D3/B3)</f>
        <v>1.6099999999999999</v>
      </c>
      <c r="D3" s="4">
        <v>0.32200000000000001</v>
      </c>
      <c r="E3" s="8">
        <v>2.199074074074074E-4</v>
      </c>
      <c r="F3" s="5">
        <v>21.34</v>
      </c>
      <c r="G3" s="5">
        <v>21.34</v>
      </c>
      <c r="H3" s="4">
        <f t="shared" si="0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AK3" s="6"/>
      <c r="AL3" s="7"/>
    </row>
    <row r="4" spans="1:47" ht="18">
      <c r="A4" s="3" t="s">
        <v>3</v>
      </c>
      <c r="B4" s="4">
        <v>0.4</v>
      </c>
      <c r="C4" s="4">
        <f>(+D4/B4)</f>
        <v>1.79925</v>
      </c>
      <c r="D4" s="4">
        <v>0.71970000000000001</v>
      </c>
      <c r="E4" s="8">
        <v>4.9768518518518521E-4</v>
      </c>
      <c r="F4" s="5">
        <v>47.6</v>
      </c>
      <c r="G4" s="5">
        <v>47.6</v>
      </c>
      <c r="H4" s="4">
        <f t="shared" si="0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AK4" s="6"/>
      <c r="AL4" s="7"/>
    </row>
    <row r="5" spans="1:47" ht="18">
      <c r="A5" s="3" t="s">
        <v>4</v>
      </c>
      <c r="B5" s="4">
        <v>0.8</v>
      </c>
      <c r="C5" s="4">
        <f>(+D5/B5)</f>
        <v>2.1065</v>
      </c>
      <c r="D5" s="4">
        <v>1.6852</v>
      </c>
      <c r="E5" s="8">
        <v>1.1921296296296296E-3</v>
      </c>
      <c r="F5" s="5">
        <v>113.28</v>
      </c>
      <c r="G5" s="5">
        <v>113.28</v>
      </c>
      <c r="H5" s="4">
        <f t="shared" si="0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AK5" s="6"/>
      <c r="AL5" s="7"/>
    </row>
    <row r="6" spans="1:47">
      <c r="A6" s="3" t="s">
        <v>5</v>
      </c>
      <c r="B6" s="4">
        <v>1.5</v>
      </c>
      <c r="C6" s="4">
        <f>(+D6/B6)</f>
        <v>2.2888888888888888</v>
      </c>
      <c r="D6" s="4">
        <f t="shared" ref="D6:D16" si="1">E6*1440</f>
        <v>3.4333333333333331</v>
      </c>
      <c r="E6" s="8">
        <v>2.3842592592592591E-3</v>
      </c>
      <c r="F6" s="5">
        <v>230.46</v>
      </c>
      <c r="G6" s="5">
        <v>230.46</v>
      </c>
      <c r="H6" s="4">
        <f t="shared" si="0"/>
        <v>230.46</v>
      </c>
      <c r="I6" s="5">
        <v>230.46</v>
      </c>
      <c r="J6" s="4"/>
      <c r="K6" s="4">
        <f>(+I6/B6)/60</f>
        <v>2.5606666666666671</v>
      </c>
      <c r="L6" s="1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/>
      <c r="AB6" s="3"/>
      <c r="AK6" s="6"/>
      <c r="AL6" s="7"/>
      <c r="AU6" s="3"/>
    </row>
    <row r="7" spans="1:47">
      <c r="A7" s="3" t="s">
        <v>6</v>
      </c>
      <c r="B7" s="4">
        <v>1.6093440000000001</v>
      </c>
      <c r="C7" s="4">
        <f>(+D7/MILE)</f>
        <v>2.3094295978154245</v>
      </c>
      <c r="D7" s="4">
        <f t="shared" si="1"/>
        <v>3.7166666666666668</v>
      </c>
      <c r="E7" s="8">
        <v>2.5810185185185185E-3</v>
      </c>
      <c r="F7" s="5">
        <v>249.1</v>
      </c>
      <c r="G7" s="5">
        <v>249.1</v>
      </c>
      <c r="H7" s="16">
        <f t="shared" si="0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/>
      <c r="Z7" s="17"/>
      <c r="AA7" s="18"/>
      <c r="AB7" s="18"/>
      <c r="AC7" s="18"/>
      <c r="AD7" s="11"/>
      <c r="AE7" s="11"/>
      <c r="AK7" s="6"/>
      <c r="AL7" s="7"/>
      <c r="AU7" s="3"/>
    </row>
    <row r="8" spans="1:47" ht="15.75">
      <c r="A8" s="3" t="s">
        <v>7</v>
      </c>
      <c r="B8" s="4">
        <v>5</v>
      </c>
      <c r="C8" s="4">
        <f>(+D8/B8)</f>
        <v>2.5233333333333334</v>
      </c>
      <c r="D8" s="4">
        <f t="shared" si="1"/>
        <v>12.616666666666667</v>
      </c>
      <c r="E8" s="8">
        <v>8.7615740740740744E-3</v>
      </c>
      <c r="F8" s="5">
        <f t="shared" ref="F8:F16" si="2">(E8)*86400</f>
        <v>757</v>
      </c>
      <c r="G8" s="8">
        <v>9.7337962962962959E-3</v>
      </c>
      <c r="H8" s="16">
        <f>G8*86400</f>
        <v>841</v>
      </c>
      <c r="I8" s="5">
        <v>841</v>
      </c>
      <c r="J8" s="4"/>
      <c r="K8" s="4">
        <f>(+I8/B8)/60</f>
        <v>2.8033333333333332</v>
      </c>
      <c r="M8" s="4">
        <f>LOG10(B16)-LOG10(B14)</f>
        <v>0.49232111913464371</v>
      </c>
      <c r="N8" s="504" t="s">
        <v>2216</v>
      </c>
      <c r="O8" s="10"/>
      <c r="P8" s="10"/>
      <c r="Q8" s="11"/>
      <c r="R8" s="11"/>
      <c r="S8" s="11"/>
      <c r="T8" s="3"/>
      <c r="U8" s="3"/>
      <c r="V8" s="3"/>
      <c r="W8" s="3"/>
      <c r="X8" s="3"/>
      <c r="Y8" s="3"/>
      <c r="Z8" s="4"/>
      <c r="AK8" s="6"/>
      <c r="AL8" s="7"/>
      <c r="AT8" s="5"/>
    </row>
    <row r="9" spans="1:47">
      <c r="A9" s="3" t="s">
        <v>8</v>
      </c>
      <c r="B9" s="4">
        <v>10</v>
      </c>
      <c r="C9" s="4">
        <f>(+D9/B9)</f>
        <v>2.63</v>
      </c>
      <c r="D9" s="4">
        <f t="shared" si="1"/>
        <v>26.3</v>
      </c>
      <c r="E9" s="8">
        <v>1.8263888888888889E-2</v>
      </c>
      <c r="F9" s="5">
        <f t="shared" si="2"/>
        <v>1578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4">
        <f>LOG10(B21)-LOG10(B16)</f>
        <v>0.30102999566398114</v>
      </c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/>
      <c r="Z9" s="17"/>
      <c r="AK9" s="6"/>
      <c r="AL9" s="7"/>
    </row>
    <row r="10" spans="1:47">
      <c r="A10" s="1" t="s">
        <v>9</v>
      </c>
      <c r="B10" s="4">
        <v>21.0975</v>
      </c>
      <c r="C10" s="4">
        <f t="shared" ref="C10:C16" si="3">D10/B10</f>
        <v>2.7499308764861552</v>
      </c>
      <c r="D10" s="4">
        <f t="shared" si="1"/>
        <v>58.016666666666659</v>
      </c>
      <c r="E10" s="8">
        <v>4.0289351851851847E-2</v>
      </c>
      <c r="F10" s="5">
        <f t="shared" si="2"/>
        <v>3480.9999999999995</v>
      </c>
      <c r="G10" s="8">
        <v>4.5821759259259257E-2</v>
      </c>
      <c r="H10" s="9">
        <f t="shared" ref="H10:H36" si="4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4">
        <f>LOG10(B27)-LOG10(B21)</f>
        <v>0.32423099555690094</v>
      </c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17"/>
      <c r="AK10" s="6"/>
      <c r="AL10" s="7"/>
    </row>
    <row r="11" spans="1:47" ht="15.75" thickBot="1">
      <c r="A11" s="1" t="s">
        <v>10</v>
      </c>
      <c r="B11" s="74">
        <v>42.195</v>
      </c>
      <c r="C11" s="74">
        <f t="shared" si="3"/>
        <v>2.8830430145751862</v>
      </c>
      <c r="D11" s="74">
        <f t="shared" si="1"/>
        <v>121.64999999999999</v>
      </c>
      <c r="E11" s="75">
        <v>8.4479166666666661E-2</v>
      </c>
      <c r="F11" s="76">
        <f t="shared" si="2"/>
        <v>7298.9999999999991</v>
      </c>
      <c r="G11" s="75">
        <v>9.4039351851851846E-2</v>
      </c>
      <c r="H11" s="77">
        <f t="shared" si="4"/>
        <v>8124.9999999999991</v>
      </c>
      <c r="I11" s="5">
        <v>8125</v>
      </c>
      <c r="J11" s="4"/>
      <c r="K11" s="4">
        <f>(+I11/B11)/60</f>
        <v>3.2093059999210016</v>
      </c>
      <c r="L11" s="6"/>
      <c r="M11" s="4">
        <f>LOG10(B30)-LOG10(B27)</f>
        <v>0.30102999566398125</v>
      </c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17"/>
      <c r="AA11" s="13"/>
      <c r="AB11" s="13"/>
      <c r="AC11" s="13"/>
      <c r="AD11" s="13"/>
      <c r="AE11" s="13"/>
      <c r="AF11" s="140"/>
      <c r="AG11" s="140"/>
      <c r="AK11" s="6"/>
      <c r="AL11" s="7"/>
      <c r="AU11" s="3"/>
    </row>
    <row r="12" spans="1:47" ht="15.75">
      <c r="B12" s="4"/>
      <c r="C12" s="4"/>
      <c r="D12" s="4"/>
      <c r="E12" s="8"/>
      <c r="F12" s="5"/>
      <c r="G12" s="8"/>
      <c r="H12" s="9"/>
      <c r="I12" s="521"/>
      <c r="J12" s="520"/>
      <c r="K12" s="520"/>
      <c r="L12" s="522" t="s">
        <v>0</v>
      </c>
      <c r="M12" s="523" t="s">
        <v>2217</v>
      </c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Z12" s="17"/>
      <c r="AA12" s="13"/>
      <c r="AB12" s="13"/>
      <c r="AC12" s="13"/>
      <c r="AD12" s="13"/>
      <c r="AE12" s="13"/>
      <c r="AF12" s="140"/>
      <c r="AG12" s="140"/>
      <c r="AK12" s="6"/>
      <c r="AL12" s="7"/>
      <c r="AU12" s="3"/>
    </row>
    <row r="13" spans="1:47">
      <c r="A13" s="1" t="s">
        <v>2230</v>
      </c>
      <c r="B13" s="4">
        <v>1</v>
      </c>
      <c r="C13" s="4">
        <f t="shared" si="3"/>
        <v>2</v>
      </c>
      <c r="D13" s="4">
        <f t="shared" si="1"/>
        <v>2</v>
      </c>
      <c r="E13" s="8">
        <v>1.3888888888888889E-3</v>
      </c>
      <c r="F13" s="9">
        <f t="shared" si="2"/>
        <v>120</v>
      </c>
      <c r="G13" s="8">
        <v>1.6203703703703703E-3</v>
      </c>
      <c r="H13" s="9">
        <f t="shared" si="4"/>
        <v>140</v>
      </c>
      <c r="I13" s="5"/>
      <c r="J13" s="4">
        <f t="shared" ref="J13:J36" si="5">1440*(+G13/B13)</f>
        <v>2.3333333333333335</v>
      </c>
      <c r="K13" s="4"/>
      <c r="L13" s="1" t="s">
        <v>2230</v>
      </c>
      <c r="M13" s="7">
        <f>(LOG10(+B13)-LOG10(+$B$14))/+$M$8</f>
        <v>-0.41974410028276538</v>
      </c>
      <c r="O13" s="10"/>
      <c r="P13" s="10"/>
      <c r="Q13" s="11"/>
      <c r="R13" s="11"/>
      <c r="S13" s="11"/>
      <c r="T13" s="3"/>
      <c r="U13" s="3"/>
      <c r="V13" s="3"/>
      <c r="W13" s="3"/>
      <c r="X13" s="3"/>
      <c r="Z13" s="17"/>
      <c r="AA13" s="13"/>
      <c r="AB13" s="13"/>
      <c r="AC13" s="13"/>
      <c r="AD13" s="13"/>
      <c r="AE13" s="13"/>
      <c r="AF13" s="140"/>
      <c r="AG13" s="140"/>
      <c r="AK13" s="6"/>
      <c r="AL13" s="7"/>
      <c r="AU13" s="3"/>
    </row>
    <row r="14" spans="1:47" ht="15.75">
      <c r="A14" s="1" t="s">
        <v>6</v>
      </c>
      <c r="B14" s="4">
        <v>1.6093440000000001</v>
      </c>
      <c r="C14" s="4">
        <f t="shared" si="3"/>
        <v>2.4026352766510244</v>
      </c>
      <c r="D14" s="4">
        <f t="shared" si="1"/>
        <v>3.8666666666666663</v>
      </c>
      <c r="E14" s="8">
        <v>2.685185185185185E-3</v>
      </c>
      <c r="F14" s="9">
        <f t="shared" si="2"/>
        <v>231.99999999999997</v>
      </c>
      <c r="G14" s="8">
        <v>2.685185185185185E-3</v>
      </c>
      <c r="H14" s="9">
        <f t="shared" si="4"/>
        <v>231.99999999999997</v>
      </c>
      <c r="I14" s="4"/>
      <c r="J14" s="4">
        <f t="shared" si="5"/>
        <v>2.4026352766510244</v>
      </c>
      <c r="K14" s="4"/>
      <c r="L14" s="1" t="s">
        <v>6</v>
      </c>
      <c r="M14" s="7">
        <f>(LOG10(+B14)-LOG10(+$B$14))/+$M$8</f>
        <v>0</v>
      </c>
      <c r="N14" s="6"/>
      <c r="O14" s="10"/>
      <c r="P14" s="10"/>
      <c r="Q14" s="11"/>
      <c r="R14" s="11"/>
      <c r="S14" s="11"/>
      <c r="T14" s="3"/>
      <c r="U14" s="3"/>
      <c r="V14" s="3"/>
      <c r="W14" s="3"/>
      <c r="X14" s="3"/>
      <c r="Y14" s="27"/>
      <c r="Z14" s="312"/>
      <c r="AA14" s="13"/>
      <c r="AB14" s="13"/>
      <c r="AC14" s="13"/>
      <c r="AD14" s="13"/>
      <c r="AE14" s="13"/>
      <c r="AF14" s="140"/>
      <c r="AG14" s="140"/>
      <c r="AK14" s="6"/>
      <c r="AL14" s="7"/>
      <c r="AU14" s="3"/>
    </row>
    <row r="15" spans="1:47" ht="15.75">
      <c r="A15" s="1" t="s">
        <v>2231</v>
      </c>
      <c r="B15" s="4">
        <v>3</v>
      </c>
      <c r="C15" s="4">
        <f t="shared" si="3"/>
        <v>3.1666666666666665</v>
      </c>
      <c r="D15" s="4">
        <f t="shared" si="1"/>
        <v>9.5</v>
      </c>
      <c r="E15" s="8">
        <v>6.5972222222222222E-3</v>
      </c>
      <c r="F15" s="9">
        <f t="shared" si="2"/>
        <v>570</v>
      </c>
      <c r="G15" s="8">
        <v>5.1967592592592595E-3</v>
      </c>
      <c r="H15" s="9">
        <f t="shared" si="4"/>
        <v>449</v>
      </c>
      <c r="I15" s="4"/>
      <c r="J15" s="4">
        <f t="shared" si="5"/>
        <v>2.4944444444444445</v>
      </c>
      <c r="K15" s="4"/>
      <c r="L15" s="1" t="s">
        <v>2231</v>
      </c>
      <c r="M15" s="7">
        <f>(LOG10(+B15)-LOG10(+$B$14))/+$M$8</f>
        <v>0.54938201715518198</v>
      </c>
      <c r="N15" s="6"/>
      <c r="O15" s="10"/>
      <c r="P15" s="10"/>
      <c r="Q15" s="11"/>
      <c r="R15" s="11"/>
      <c r="S15" s="11"/>
      <c r="T15" s="3"/>
      <c r="U15" s="3"/>
      <c r="V15" s="3"/>
      <c r="W15" s="3"/>
      <c r="X15" s="3"/>
      <c r="Y15" s="27"/>
      <c r="Z15" s="312"/>
      <c r="AA15" s="13"/>
      <c r="AB15" s="13"/>
      <c r="AC15" s="13"/>
      <c r="AD15" s="13"/>
      <c r="AE15" s="13"/>
      <c r="AF15" s="140"/>
      <c r="AG15" s="140"/>
      <c r="AK15" s="6"/>
      <c r="AL15" s="7"/>
      <c r="AU15" s="3"/>
    </row>
    <row r="16" spans="1:47">
      <c r="A16" s="3" t="s">
        <v>11</v>
      </c>
      <c r="B16" s="4">
        <v>5</v>
      </c>
      <c r="C16" s="4">
        <f t="shared" si="3"/>
        <v>2.5633333333333335</v>
      </c>
      <c r="D16" s="4">
        <f t="shared" si="1"/>
        <v>12.816666666666666</v>
      </c>
      <c r="E16" s="8">
        <v>8.9004629629629625E-3</v>
      </c>
      <c r="F16" s="9">
        <f t="shared" si="2"/>
        <v>769</v>
      </c>
      <c r="G16" s="8">
        <v>8.9004629629629625E-3</v>
      </c>
      <c r="H16" s="9">
        <f t="shared" si="4"/>
        <v>769</v>
      </c>
      <c r="I16" s="4"/>
      <c r="J16" s="4">
        <f t="shared" si="5"/>
        <v>2.563333333333333</v>
      </c>
      <c r="K16" s="4"/>
      <c r="L16" s="1" t="s">
        <v>11</v>
      </c>
      <c r="M16" s="7">
        <f>(LOG10(+B16)-LOG10(+$B$16))/+$M$9</f>
        <v>0</v>
      </c>
      <c r="N16" s="6"/>
      <c r="O16" s="10"/>
      <c r="P16" s="10"/>
      <c r="Q16" s="11"/>
      <c r="R16" s="11"/>
      <c r="S16" s="15"/>
      <c r="T16" s="15"/>
      <c r="U16" s="15"/>
      <c r="V16" s="15"/>
      <c r="W16" s="15"/>
      <c r="X16" s="15"/>
      <c r="Y16" s="3"/>
      <c r="Z16" s="11"/>
      <c r="AA16" s="18"/>
      <c r="AB16" s="18"/>
      <c r="AC16" s="18"/>
      <c r="AD16" s="11"/>
      <c r="AE16" s="11"/>
      <c r="AF16" s="16"/>
      <c r="AG16" s="21"/>
      <c r="AK16" s="6"/>
      <c r="AL16" s="7"/>
      <c r="AM16" s="4"/>
      <c r="AN16" s="4"/>
      <c r="AO16" s="9"/>
      <c r="AP16" s="16"/>
      <c r="AS16" s="3"/>
      <c r="AT16" s="6"/>
      <c r="AU16" s="6"/>
    </row>
    <row r="17" spans="1:47">
      <c r="A17" s="3" t="s">
        <v>12</v>
      </c>
      <c r="B17" s="4">
        <v>6</v>
      </c>
      <c r="C17" s="4"/>
      <c r="D17" s="4"/>
      <c r="E17" s="8"/>
      <c r="F17" s="9"/>
      <c r="G17" s="8">
        <v>1.0763888888888889E-2</v>
      </c>
      <c r="H17" s="9">
        <f t="shared" si="4"/>
        <v>930</v>
      </c>
      <c r="I17" s="4"/>
      <c r="J17" s="4">
        <f t="shared" si="5"/>
        <v>2.5833333333333335</v>
      </c>
      <c r="K17" s="4"/>
      <c r="L17" s="1" t="s">
        <v>12</v>
      </c>
      <c r="M17" s="7">
        <f t="shared" ref="M17:M20" si="6">(LOG10(+B17)-LOG10(+$B$16))/+$M$9</f>
        <v>0.26303440583379373</v>
      </c>
      <c r="N17" s="6"/>
      <c r="O17" s="10"/>
      <c r="P17" s="10"/>
      <c r="Q17" s="11"/>
      <c r="R17" s="11"/>
      <c r="S17" s="15"/>
      <c r="T17" s="15"/>
      <c r="U17" s="15"/>
      <c r="V17" s="15"/>
      <c r="W17" s="15"/>
      <c r="X17" s="15"/>
      <c r="Y17" s="3"/>
      <c r="Z17" s="11"/>
      <c r="AA17" s="18"/>
      <c r="AB17" s="18"/>
      <c r="AC17" s="18"/>
      <c r="AD17" s="11"/>
      <c r="AE17" s="11"/>
      <c r="AF17" s="139"/>
      <c r="AG17" s="21"/>
      <c r="AK17" s="6"/>
      <c r="AL17" s="7"/>
      <c r="AM17" s="4"/>
      <c r="AN17" s="4"/>
      <c r="AO17" s="9"/>
      <c r="AP17" s="16"/>
      <c r="AS17" s="3"/>
      <c r="AT17" s="6"/>
      <c r="AU17" s="6"/>
    </row>
    <row r="18" spans="1:47">
      <c r="A18" s="3" t="s">
        <v>13</v>
      </c>
      <c r="B18" s="4">
        <f>MILE*4</f>
        <v>6.4373760000000004</v>
      </c>
      <c r="C18" s="4"/>
      <c r="D18" s="4"/>
      <c r="E18" s="8"/>
      <c r="F18" s="9"/>
      <c r="G18" s="8">
        <v>1.1574074074074073E-2</v>
      </c>
      <c r="H18" s="9">
        <f t="shared" si="4"/>
        <v>1000</v>
      </c>
      <c r="I18" s="4"/>
      <c r="J18" s="4">
        <f t="shared" si="5"/>
        <v>2.5890466343222243</v>
      </c>
      <c r="K18" s="4"/>
      <c r="L18" s="1" t="s">
        <v>13</v>
      </c>
      <c r="M18" s="7">
        <f t="shared" si="6"/>
        <v>0.36454464264023895</v>
      </c>
      <c r="N18" s="6"/>
      <c r="O18" s="10"/>
      <c r="P18" s="10"/>
      <c r="Q18" s="11"/>
      <c r="R18" s="11"/>
      <c r="S18" s="15"/>
      <c r="T18" s="15"/>
      <c r="U18" s="15"/>
      <c r="V18" s="15"/>
      <c r="W18" s="15"/>
      <c r="X18" s="15"/>
      <c r="Y18" s="3"/>
      <c r="Z18" s="11"/>
      <c r="AA18" s="18"/>
      <c r="AB18" s="18"/>
      <c r="AC18" s="18"/>
      <c r="AD18" s="11"/>
      <c r="AE18" s="11"/>
      <c r="AF18" s="139"/>
      <c r="AG18" s="21"/>
      <c r="AK18" s="6"/>
      <c r="AL18" s="7"/>
      <c r="AM18" s="4"/>
      <c r="AN18" s="4"/>
      <c r="AO18" s="9"/>
      <c r="AP18" s="16"/>
      <c r="AS18" s="3"/>
      <c r="AT18" s="6"/>
      <c r="AU18" s="6"/>
    </row>
    <row r="19" spans="1:47">
      <c r="A19" s="3" t="s">
        <v>14</v>
      </c>
      <c r="B19" s="4">
        <v>8</v>
      </c>
      <c r="C19" s="4">
        <f>D19/B19</f>
        <v>2.7541666666666669</v>
      </c>
      <c r="D19" s="4">
        <f>E19*1440</f>
        <v>22.033333333333335</v>
      </c>
      <c r="E19" s="8">
        <v>1.5300925925925926E-2</v>
      </c>
      <c r="F19" s="9">
        <f>(E19)*86400</f>
        <v>1322</v>
      </c>
      <c r="G19" s="8">
        <v>1.4525462962962962E-2</v>
      </c>
      <c r="H19" s="9">
        <f t="shared" si="4"/>
        <v>1255</v>
      </c>
      <c r="I19" s="4"/>
      <c r="J19" s="4">
        <f t="shared" si="5"/>
        <v>2.614583333333333</v>
      </c>
      <c r="K19" s="4"/>
      <c r="L19" s="1" t="s">
        <v>14</v>
      </c>
      <c r="M19" s="7">
        <f t="shared" si="6"/>
        <v>0.67807190511263749</v>
      </c>
      <c r="N19" s="6"/>
      <c r="O19" s="10"/>
      <c r="P19" s="10"/>
      <c r="Q19" s="11"/>
      <c r="R19" s="11"/>
      <c r="S19" s="15"/>
      <c r="T19" s="15"/>
      <c r="U19" s="15"/>
      <c r="V19" s="15"/>
      <c r="W19" s="15"/>
      <c r="X19" s="15"/>
      <c r="Y19" s="3"/>
      <c r="Z19" s="11"/>
      <c r="AA19" s="18"/>
      <c r="AB19" s="18"/>
      <c r="AC19" s="18"/>
      <c r="AD19" s="11"/>
      <c r="AE19" s="11"/>
      <c r="AF19" s="139"/>
      <c r="AG19" s="21"/>
      <c r="AK19" s="6"/>
      <c r="AL19" s="7"/>
      <c r="AM19" s="4"/>
      <c r="AN19" s="4"/>
      <c r="AO19" s="9"/>
      <c r="AP19" s="16"/>
      <c r="AS19" s="3"/>
      <c r="AT19" s="6"/>
      <c r="AU19" s="6"/>
    </row>
    <row r="20" spans="1:47">
      <c r="A20" s="3" t="s">
        <v>15</v>
      </c>
      <c r="B20" s="4">
        <f>MILE*5</f>
        <v>8.0467200000000005</v>
      </c>
      <c r="C20" s="4"/>
      <c r="D20" s="4"/>
      <c r="E20" s="8"/>
      <c r="F20" s="9"/>
      <c r="G20" s="8">
        <v>1.462962962962963E-2</v>
      </c>
      <c r="H20" s="9">
        <f t="shared" si="4"/>
        <v>1264</v>
      </c>
      <c r="I20" s="4"/>
      <c r="J20" s="4">
        <f t="shared" si="5"/>
        <v>2.6180439566266336</v>
      </c>
      <c r="K20" s="4"/>
      <c r="L20" s="1" t="s">
        <v>2218</v>
      </c>
      <c r="M20" s="7">
        <f t="shared" si="6"/>
        <v>0.68647273752760152</v>
      </c>
      <c r="N20" s="6"/>
      <c r="O20" s="10"/>
      <c r="P20" s="10"/>
      <c r="Q20" s="11"/>
      <c r="R20" s="11"/>
      <c r="S20" s="15"/>
      <c r="T20" s="15"/>
      <c r="U20" s="15"/>
      <c r="V20" s="15"/>
      <c r="W20" s="15"/>
      <c r="X20" s="15"/>
      <c r="Y20" s="3"/>
      <c r="Z20" s="11"/>
      <c r="AA20" s="18"/>
      <c r="AB20" s="18"/>
      <c r="AC20" s="18"/>
      <c r="AD20" s="11"/>
      <c r="AE20" s="11"/>
      <c r="AF20" s="139"/>
      <c r="AG20" s="21"/>
      <c r="AK20" s="6"/>
      <c r="AL20" s="7"/>
      <c r="AM20" s="4"/>
      <c r="AN20" s="4"/>
      <c r="AO20" s="9"/>
      <c r="AP20" s="16"/>
      <c r="AS20" s="3"/>
      <c r="AT20" s="6"/>
      <c r="AU20" s="6"/>
    </row>
    <row r="21" spans="1:47">
      <c r="A21" s="3" t="s">
        <v>16</v>
      </c>
      <c r="B21" s="4">
        <v>10</v>
      </c>
      <c r="C21" s="4">
        <f t="shared" ref="C21:C36" si="7">D21/B21</f>
        <v>2.6399999999999997</v>
      </c>
      <c r="D21" s="4">
        <f t="shared" ref="D21:D36" si="8">E21*1440</f>
        <v>26.4</v>
      </c>
      <c r="E21" s="313">
        <v>1.8333333333333333E-2</v>
      </c>
      <c r="F21" s="9">
        <f t="shared" ref="F21:F36" si="9">(E21)*86400</f>
        <v>1584</v>
      </c>
      <c r="G21" s="8">
        <v>1.8333333333333333E-2</v>
      </c>
      <c r="H21" s="9">
        <f t="shared" si="4"/>
        <v>1584</v>
      </c>
      <c r="I21" s="4"/>
      <c r="J21" s="4">
        <f t="shared" si="5"/>
        <v>2.64</v>
      </c>
      <c r="K21" s="4"/>
      <c r="L21" s="1" t="s">
        <v>16</v>
      </c>
      <c r="M21" s="7">
        <f t="shared" ref="M21:M26" si="10">(LOG10(+B21)-LOG10(+$B$21))/+$M$10</f>
        <v>0</v>
      </c>
      <c r="N21" s="6"/>
      <c r="O21" s="10"/>
      <c r="P21" s="10"/>
      <c r="Q21" s="11"/>
      <c r="R21" s="11"/>
      <c r="S21" s="15"/>
      <c r="T21" s="15"/>
      <c r="U21" s="15"/>
      <c r="V21" s="15"/>
      <c r="W21" s="15"/>
      <c r="X21" s="15"/>
      <c r="Y21" s="3"/>
      <c r="Z21" s="11"/>
      <c r="AA21" s="18"/>
      <c r="AB21" s="18"/>
      <c r="AC21" s="18"/>
      <c r="AD21" s="11"/>
      <c r="AE21" s="11"/>
      <c r="AF21" s="16"/>
      <c r="AG21" s="21"/>
      <c r="AK21" s="6"/>
      <c r="AL21" s="7"/>
      <c r="AM21" s="4"/>
      <c r="AN21" s="4"/>
      <c r="AO21" s="9"/>
      <c r="AP21" s="16"/>
      <c r="AQ21" s="3"/>
      <c r="AS21" s="3"/>
      <c r="AT21" s="6"/>
      <c r="AU21" s="6"/>
    </row>
    <row r="22" spans="1:47">
      <c r="A22" s="4" t="s">
        <v>2223</v>
      </c>
      <c r="B22" s="505">
        <f>MILE*7</f>
        <v>11.265408000000001</v>
      </c>
      <c r="C22" s="4"/>
      <c r="D22" s="4"/>
      <c r="E22" s="8"/>
      <c r="F22" s="9"/>
      <c r="G22" s="8">
        <v>2.0717592592592593E-2</v>
      </c>
      <c r="H22" s="9">
        <f t="shared" si="4"/>
        <v>1790</v>
      </c>
      <c r="I22" s="4"/>
      <c r="J22" s="4">
        <f t="shared" si="5"/>
        <v>2.6482248431067328</v>
      </c>
      <c r="K22" s="4"/>
      <c r="L22" s="1" t="s">
        <v>2219</v>
      </c>
      <c r="M22" s="7">
        <f t="shared" si="10"/>
        <v>0.1595989461980683</v>
      </c>
      <c r="N22" s="6"/>
      <c r="O22" s="10"/>
      <c r="P22" s="10"/>
      <c r="Q22" s="11"/>
      <c r="R22" s="11"/>
      <c r="S22" s="15"/>
      <c r="T22" s="15"/>
      <c r="U22" s="15"/>
      <c r="V22" s="15"/>
      <c r="W22" s="15"/>
      <c r="X22" s="15"/>
      <c r="Y22" s="3"/>
      <c r="Z22" s="11"/>
      <c r="AA22" s="18"/>
      <c r="AB22" s="18"/>
      <c r="AC22" s="18"/>
      <c r="AD22" s="11"/>
      <c r="AE22" s="11"/>
      <c r="AF22" s="16"/>
      <c r="AG22" s="21"/>
      <c r="AK22" s="6"/>
      <c r="AL22" s="7"/>
      <c r="AM22" s="4"/>
      <c r="AN22" s="4"/>
      <c r="AO22" s="9"/>
      <c r="AP22" s="16"/>
      <c r="AQ22" s="3"/>
      <c r="AS22" s="3"/>
      <c r="AT22" s="6"/>
      <c r="AU22" s="6"/>
    </row>
    <row r="23" spans="1:47">
      <c r="A23" s="3" t="s">
        <v>17</v>
      </c>
      <c r="B23" s="4">
        <v>12</v>
      </c>
      <c r="C23" s="4">
        <f t="shared" si="7"/>
        <v>2.8138888888888887</v>
      </c>
      <c r="D23" s="4">
        <f t="shared" si="8"/>
        <v>33.766666666666666</v>
      </c>
      <c r="E23" s="8">
        <v>2.3449074074074074E-2</v>
      </c>
      <c r="F23" s="9">
        <f t="shared" si="9"/>
        <v>2026</v>
      </c>
      <c r="G23" s="8">
        <v>2.2164351851851852E-2</v>
      </c>
      <c r="H23" s="9">
        <f t="shared" si="4"/>
        <v>1915</v>
      </c>
      <c r="I23" s="4"/>
      <c r="J23" s="4">
        <f t="shared" si="5"/>
        <v>2.6597222222222223</v>
      </c>
      <c r="K23" s="4"/>
      <c r="L23" s="1" t="s">
        <v>17</v>
      </c>
      <c r="M23" s="7">
        <f t="shared" si="10"/>
        <v>0.24421245079182743</v>
      </c>
      <c r="N23" s="6"/>
      <c r="O23" s="10"/>
      <c r="P23" s="10"/>
      <c r="Q23" s="11"/>
      <c r="R23" s="11"/>
      <c r="S23" s="15"/>
      <c r="T23" s="15"/>
      <c r="U23" s="15"/>
      <c r="V23" s="15"/>
      <c r="W23" s="15"/>
      <c r="X23" s="15"/>
      <c r="Y23" s="3"/>
      <c r="Z23" s="11"/>
      <c r="AA23" s="18"/>
      <c r="AB23" s="18"/>
      <c r="AC23" s="18"/>
      <c r="AD23" s="11"/>
      <c r="AE23" s="11"/>
      <c r="AF23" s="139"/>
      <c r="AG23" s="21"/>
      <c r="AK23" s="6"/>
      <c r="AL23" s="7"/>
      <c r="AM23" s="4"/>
      <c r="AN23" s="4"/>
      <c r="AO23" s="9"/>
      <c r="AP23" s="16"/>
      <c r="AS23" s="3"/>
      <c r="AT23" s="6"/>
      <c r="AU23" s="6"/>
    </row>
    <row r="24" spans="1:47">
      <c r="A24" s="3" t="s">
        <v>18</v>
      </c>
      <c r="B24" s="4">
        <v>15</v>
      </c>
      <c r="C24" s="4">
        <f t="shared" si="7"/>
        <v>2.7388888888888889</v>
      </c>
      <c r="D24" s="4">
        <f t="shared" si="8"/>
        <v>41.083333333333336</v>
      </c>
      <c r="E24" s="8">
        <v>2.8530092592592593E-2</v>
      </c>
      <c r="F24" s="9">
        <f t="shared" si="9"/>
        <v>2465</v>
      </c>
      <c r="G24" s="8">
        <v>2.795138888888889E-2</v>
      </c>
      <c r="H24" s="9">
        <f t="shared" si="4"/>
        <v>2415</v>
      </c>
      <c r="I24" s="4"/>
      <c r="J24" s="4">
        <f t="shared" si="5"/>
        <v>2.6833333333333331</v>
      </c>
      <c r="K24" s="4"/>
      <c r="L24" s="1" t="s">
        <v>18</v>
      </c>
      <c r="M24" s="7">
        <f t="shared" si="10"/>
        <v>0.54310433446754847</v>
      </c>
      <c r="N24" s="6"/>
      <c r="O24" s="10"/>
      <c r="P24" s="10"/>
      <c r="Q24" s="11"/>
      <c r="R24" s="11"/>
      <c r="S24" s="15"/>
      <c r="T24" s="15"/>
      <c r="U24" s="15"/>
      <c r="V24" s="15"/>
      <c r="W24" s="15"/>
      <c r="X24" s="15"/>
      <c r="Y24" s="3"/>
      <c r="Z24" s="11"/>
      <c r="AA24" s="18"/>
      <c r="AB24" s="18"/>
      <c r="AC24" s="18"/>
      <c r="AD24" s="11"/>
      <c r="AE24" s="11"/>
      <c r="AF24" s="139"/>
      <c r="AG24" s="21"/>
      <c r="AK24" s="6"/>
      <c r="AL24" s="7"/>
      <c r="AM24" s="4"/>
      <c r="AN24" s="4"/>
      <c r="AO24" s="9"/>
      <c r="AP24" s="16"/>
      <c r="AS24" s="3"/>
      <c r="AT24" s="6"/>
      <c r="AU24" s="6"/>
    </row>
    <row r="25" spans="1:47">
      <c r="A25" s="3" t="s">
        <v>19</v>
      </c>
      <c r="B25" s="4">
        <f>MILE*10</f>
        <v>16.093440000000001</v>
      </c>
      <c r="C25" s="4">
        <f t="shared" si="7"/>
        <v>2.7878854158381716</v>
      </c>
      <c r="D25" s="4">
        <f t="shared" si="8"/>
        <v>44.866666666666667</v>
      </c>
      <c r="E25" s="8">
        <v>3.1157407407407408E-2</v>
      </c>
      <c r="F25" s="9">
        <f t="shared" si="9"/>
        <v>2692</v>
      </c>
      <c r="G25" s="8">
        <v>3.0034722222222223E-2</v>
      </c>
      <c r="H25" s="9">
        <f t="shared" si="4"/>
        <v>2595</v>
      </c>
      <c r="I25" s="4"/>
      <c r="J25" s="4">
        <f t="shared" si="5"/>
        <v>2.6874304064264694</v>
      </c>
      <c r="K25" s="4"/>
      <c r="L25" s="1" t="s">
        <v>19</v>
      </c>
      <c r="M25" s="7">
        <f t="shared" si="10"/>
        <v>0.63735080246240494</v>
      </c>
      <c r="N25" s="6"/>
      <c r="O25" s="10"/>
      <c r="P25" s="10"/>
      <c r="Q25" s="11"/>
      <c r="R25" s="11"/>
      <c r="S25" s="15"/>
      <c r="T25" s="15"/>
      <c r="U25" s="15"/>
      <c r="V25" s="15"/>
      <c r="W25" s="15"/>
      <c r="X25" s="15"/>
      <c r="Y25" s="3"/>
      <c r="Z25" s="11"/>
      <c r="AA25" s="18"/>
      <c r="AB25" s="18"/>
      <c r="AC25" s="18"/>
      <c r="AD25" s="11"/>
      <c r="AE25" s="11"/>
      <c r="AF25" s="139"/>
      <c r="AG25" s="21"/>
      <c r="AK25" s="6"/>
      <c r="AL25" s="7"/>
      <c r="AM25" s="4"/>
      <c r="AN25" s="4"/>
      <c r="AO25" s="9"/>
      <c r="AP25" s="16"/>
      <c r="AS25" s="3"/>
      <c r="AT25" s="6"/>
      <c r="AU25" s="6"/>
    </row>
    <row r="26" spans="1:47">
      <c r="A26" s="3" t="s">
        <v>20</v>
      </c>
      <c r="B26" s="4">
        <v>20</v>
      </c>
      <c r="C26" s="4">
        <f t="shared" si="7"/>
        <v>2.8008333333333333</v>
      </c>
      <c r="D26" s="4">
        <f t="shared" si="8"/>
        <v>56.016666666666666</v>
      </c>
      <c r="E26" s="8">
        <v>3.8900462962962963E-2</v>
      </c>
      <c r="F26" s="9">
        <f t="shared" si="9"/>
        <v>3361</v>
      </c>
      <c r="G26" s="8">
        <v>3.7731481481481484E-2</v>
      </c>
      <c r="H26" s="9">
        <f t="shared" si="4"/>
        <v>3260</v>
      </c>
      <c r="I26" s="4"/>
      <c r="J26" s="4">
        <f t="shared" si="5"/>
        <v>2.7166666666666668</v>
      </c>
      <c r="K26" s="4"/>
      <c r="L26" s="1" t="s">
        <v>20</v>
      </c>
      <c r="M26" s="7">
        <f t="shared" si="10"/>
        <v>0.92844299215419079</v>
      </c>
      <c r="N26" s="6"/>
      <c r="O26" s="10"/>
      <c r="P26" s="10"/>
      <c r="Q26" s="11"/>
      <c r="R26" s="11"/>
      <c r="S26" s="15"/>
      <c r="T26" s="15"/>
      <c r="U26" s="15"/>
      <c r="V26" s="15"/>
      <c r="W26" s="15"/>
      <c r="X26" s="15"/>
      <c r="Y26" s="3"/>
      <c r="Z26" s="11"/>
      <c r="AA26" s="18"/>
      <c r="AB26" s="18"/>
      <c r="AC26" s="18"/>
      <c r="AD26" s="11"/>
      <c r="AE26" s="11"/>
      <c r="AF26" s="139"/>
      <c r="AG26" s="21"/>
      <c r="AK26" s="6"/>
      <c r="AL26" s="7"/>
      <c r="AM26" s="4"/>
      <c r="AN26" s="4"/>
      <c r="AO26" s="9"/>
      <c r="AP26" s="16"/>
      <c r="AS26" s="3"/>
      <c r="AT26" s="6"/>
      <c r="AU26" s="6"/>
    </row>
    <row r="27" spans="1:47">
      <c r="A27" s="1" t="s">
        <v>9</v>
      </c>
      <c r="B27" s="4">
        <v>21.0975</v>
      </c>
      <c r="C27" s="4">
        <f t="shared" si="7"/>
        <v>2.7262313860252005</v>
      </c>
      <c r="D27" s="4">
        <f t="shared" si="8"/>
        <v>57.516666666666673</v>
      </c>
      <c r="E27" s="8">
        <v>3.9942129629629633E-2</v>
      </c>
      <c r="F27" s="9">
        <f t="shared" si="9"/>
        <v>3451.0000000000005</v>
      </c>
      <c r="G27" s="8">
        <v>3.9942129629629633E-2</v>
      </c>
      <c r="H27" s="9">
        <f t="shared" si="4"/>
        <v>3451.0000000000005</v>
      </c>
      <c r="I27" s="4"/>
      <c r="J27" s="4">
        <f t="shared" si="5"/>
        <v>2.726231386025201</v>
      </c>
      <c r="K27" s="4"/>
      <c r="L27" s="1" t="s">
        <v>9</v>
      </c>
      <c r="M27" s="7">
        <f>(LOG10(+B27)-LOG10(+$B$27))/+$M$11</f>
        <v>0</v>
      </c>
      <c r="N27" s="6"/>
      <c r="O27" s="10"/>
      <c r="P27" s="10"/>
      <c r="Q27" s="11"/>
      <c r="R27" s="11"/>
      <c r="S27" s="15"/>
      <c r="T27" s="15"/>
      <c r="U27" s="15"/>
      <c r="V27" s="15"/>
      <c r="W27" s="15"/>
      <c r="X27" s="15"/>
      <c r="Z27" s="11"/>
      <c r="AA27" s="18"/>
      <c r="AB27" s="18"/>
      <c r="AC27" s="18"/>
      <c r="AD27" s="11"/>
      <c r="AE27" s="11"/>
      <c r="AF27" s="16"/>
      <c r="AG27" s="21"/>
      <c r="AK27" s="6"/>
      <c r="AL27" s="7"/>
      <c r="AM27" s="4"/>
      <c r="AN27" s="4"/>
      <c r="AO27" s="9"/>
      <c r="AP27" s="16"/>
      <c r="AT27" s="6"/>
      <c r="AU27" s="6"/>
    </row>
    <row r="28" spans="1:47">
      <c r="A28" s="3" t="s">
        <v>21</v>
      </c>
      <c r="B28" s="4">
        <v>25</v>
      </c>
      <c r="C28" s="4">
        <f t="shared" si="7"/>
        <v>2.8486666666666669</v>
      </c>
      <c r="D28" s="4">
        <f t="shared" si="8"/>
        <v>71.216666666666669</v>
      </c>
      <c r="E28" s="8">
        <v>4.9456018518518517E-2</v>
      </c>
      <c r="F28" s="9">
        <f t="shared" si="9"/>
        <v>4273</v>
      </c>
      <c r="G28" s="8">
        <v>4.7569444444444442E-2</v>
      </c>
      <c r="H28" s="9">
        <f t="shared" si="4"/>
        <v>4110</v>
      </c>
      <c r="I28" s="4"/>
      <c r="J28" s="4">
        <f t="shared" si="5"/>
        <v>2.7399999999999998</v>
      </c>
      <c r="K28" s="4"/>
      <c r="L28" s="1" t="s">
        <v>21</v>
      </c>
      <c r="M28" s="7">
        <f>(LOG10(+B28)-LOG10(+$B$27))/+$M$11</f>
        <v>0.24485604151359389</v>
      </c>
      <c r="N28" s="6"/>
      <c r="O28" s="10"/>
      <c r="P28" s="10"/>
      <c r="Q28" s="11"/>
      <c r="R28" s="11"/>
      <c r="S28" s="15"/>
      <c r="T28" s="15"/>
      <c r="U28" s="15"/>
      <c r="V28" s="15"/>
      <c r="W28" s="15"/>
      <c r="X28" s="15"/>
      <c r="Y28" s="3"/>
      <c r="Z28" s="11"/>
      <c r="AA28" s="18"/>
      <c r="AB28" s="18"/>
      <c r="AC28" s="18"/>
      <c r="AD28" s="11"/>
      <c r="AE28" s="11"/>
      <c r="AF28" s="139"/>
      <c r="AG28" s="21"/>
      <c r="AK28" s="6"/>
      <c r="AL28" s="7"/>
      <c r="AM28" s="4"/>
      <c r="AN28" s="4"/>
      <c r="AO28" s="9"/>
      <c r="AP28" s="16"/>
      <c r="AS28" s="3"/>
      <c r="AT28" s="6"/>
      <c r="AU28" s="6"/>
    </row>
    <row r="29" spans="1:47">
      <c r="A29" s="3" t="s">
        <v>22</v>
      </c>
      <c r="B29" s="4">
        <v>30</v>
      </c>
      <c r="C29" s="4">
        <f t="shared" si="7"/>
        <v>2.8838888888888889</v>
      </c>
      <c r="D29" s="4">
        <f t="shared" si="8"/>
        <v>86.516666666666666</v>
      </c>
      <c r="E29" s="8">
        <v>6.008101851851852E-2</v>
      </c>
      <c r="F29" s="9">
        <f t="shared" si="9"/>
        <v>5191</v>
      </c>
      <c r="G29" s="8">
        <v>5.7638888888888892E-2</v>
      </c>
      <c r="H29" s="9">
        <f t="shared" si="4"/>
        <v>4980</v>
      </c>
      <c r="I29" s="4"/>
      <c r="J29" s="4">
        <f t="shared" si="5"/>
        <v>2.7666666666666666</v>
      </c>
      <c r="K29" s="4"/>
      <c r="L29" s="1" t="s">
        <v>22</v>
      </c>
      <c r="M29" s="7">
        <f>(LOG10(+B29)-LOG10(+$B$27))/+$M$11</f>
        <v>0.50789044734738709</v>
      </c>
      <c r="N29" s="6"/>
      <c r="O29" s="10"/>
      <c r="P29" s="10"/>
      <c r="Q29" s="11"/>
      <c r="R29" s="11"/>
      <c r="S29" s="15"/>
      <c r="T29" s="15"/>
      <c r="U29" s="15"/>
      <c r="V29" s="15"/>
      <c r="W29" s="15"/>
      <c r="X29" s="15"/>
      <c r="Y29" s="3"/>
      <c r="Z29" s="11"/>
      <c r="AA29" s="18"/>
      <c r="AB29" s="18"/>
      <c r="AC29" s="18"/>
      <c r="AD29" s="11"/>
      <c r="AE29" s="11"/>
      <c r="AF29" s="139"/>
      <c r="AG29" s="21"/>
      <c r="AK29" s="6"/>
      <c r="AL29" s="7"/>
      <c r="AM29" s="4"/>
      <c r="AN29" s="4"/>
      <c r="AO29" s="9"/>
      <c r="AP29" s="16"/>
      <c r="AS29" s="3"/>
      <c r="AT29" s="6"/>
      <c r="AU29" s="6"/>
    </row>
    <row r="30" spans="1:47">
      <c r="A30" s="1" t="s">
        <v>10</v>
      </c>
      <c r="B30" s="4">
        <v>42.195</v>
      </c>
      <c r="C30" s="4">
        <f t="shared" si="7"/>
        <v>2.857763558083501</v>
      </c>
      <c r="D30" s="4">
        <f t="shared" si="8"/>
        <v>120.58333333333333</v>
      </c>
      <c r="E30" s="8">
        <v>8.3738425925925924E-2</v>
      </c>
      <c r="F30" s="9">
        <f t="shared" si="9"/>
        <v>7235</v>
      </c>
      <c r="G30" s="8">
        <v>8.3738425925925924E-2</v>
      </c>
      <c r="H30" s="9">
        <f t="shared" si="4"/>
        <v>7235</v>
      </c>
      <c r="I30" s="4"/>
      <c r="J30" s="4">
        <f t="shared" si="5"/>
        <v>2.8577635580835015</v>
      </c>
      <c r="K30" s="4"/>
      <c r="L30" s="1" t="s">
        <v>10</v>
      </c>
      <c r="M30" s="7">
        <f>(LOG10(+B30)-LOG10(+$B$27))/+$M$11</f>
        <v>1</v>
      </c>
      <c r="N30" s="6"/>
      <c r="O30" s="10"/>
      <c r="P30" s="10"/>
      <c r="Q30" s="11"/>
      <c r="R30" s="11"/>
      <c r="S30" s="15"/>
      <c r="T30" s="15"/>
      <c r="U30" s="15"/>
      <c r="V30" s="15"/>
      <c r="W30" s="15"/>
      <c r="X30" s="15"/>
      <c r="Z30" s="11"/>
      <c r="AA30" s="18"/>
      <c r="AB30" s="18"/>
      <c r="AC30" s="18"/>
      <c r="AD30" s="11"/>
      <c r="AE30" s="11"/>
      <c r="AF30" s="16"/>
      <c r="AG30" s="21"/>
      <c r="AK30" s="6"/>
      <c r="AL30" s="7"/>
      <c r="AM30" s="4"/>
      <c r="AN30" s="4"/>
      <c r="AO30" s="9"/>
      <c r="AP30" s="16"/>
      <c r="AT30" s="6"/>
      <c r="AU30" s="6"/>
    </row>
    <row r="31" spans="1:47">
      <c r="A31" s="3" t="s">
        <v>23</v>
      </c>
      <c r="B31" s="4">
        <v>50</v>
      </c>
      <c r="C31" s="4">
        <f t="shared" si="7"/>
        <v>3.2726666666666664</v>
      </c>
      <c r="D31" s="4">
        <f t="shared" si="8"/>
        <v>163.63333333333333</v>
      </c>
      <c r="E31" s="8">
        <v>0.11363425925925925</v>
      </c>
      <c r="F31" s="9">
        <f t="shared" si="9"/>
        <v>9818</v>
      </c>
      <c r="G31" s="8">
        <v>0.10208333333333333</v>
      </c>
      <c r="H31" s="9">
        <f t="shared" si="4"/>
        <v>8820</v>
      </c>
      <c r="I31" s="4"/>
      <c r="J31" s="4">
        <f t="shared" si="5"/>
        <v>2.9399999999999995</v>
      </c>
      <c r="K31" s="4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/>
      <c r="AH31" s="19"/>
      <c r="AK31" s="6"/>
      <c r="AL31" s="7"/>
      <c r="AM31" s="4"/>
      <c r="AN31" s="4"/>
      <c r="AO31" s="9"/>
      <c r="AP31" s="16"/>
    </row>
    <row r="32" spans="1:47">
      <c r="A32" s="3" t="s">
        <v>24</v>
      </c>
      <c r="B32" s="4">
        <f>MILE*50</f>
        <v>80.467200000000005</v>
      </c>
      <c r="C32" s="4">
        <f t="shared" si="7"/>
        <v>3.6145162252445711</v>
      </c>
      <c r="D32" s="4">
        <f t="shared" si="8"/>
        <v>290.84999999999997</v>
      </c>
      <c r="E32" s="8">
        <v>0.20197916666666665</v>
      </c>
      <c r="F32" s="9">
        <f t="shared" si="9"/>
        <v>17451</v>
      </c>
      <c r="G32" s="8">
        <v>0.18611111111111112</v>
      </c>
      <c r="H32" s="9">
        <f t="shared" si="4"/>
        <v>16080</v>
      </c>
      <c r="I32" s="4"/>
      <c r="J32" s="4">
        <f t="shared" si="5"/>
        <v>3.3305495903921103</v>
      </c>
      <c r="K32" s="6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/>
      <c r="AH32" s="19"/>
      <c r="AK32" s="6"/>
      <c r="AL32" s="7"/>
      <c r="AM32" s="4"/>
      <c r="AN32" s="4"/>
      <c r="AO32" s="9"/>
      <c r="AP32" s="16"/>
    </row>
    <row r="33" spans="1:42">
      <c r="A33" s="3" t="s">
        <v>25</v>
      </c>
      <c r="B33" s="4">
        <v>100</v>
      </c>
      <c r="C33" s="4">
        <f t="shared" si="7"/>
        <v>3.7033333333333331</v>
      </c>
      <c r="D33" s="4">
        <f t="shared" si="8"/>
        <v>370.33333333333331</v>
      </c>
      <c r="E33" s="8">
        <v>0.25717592592592592</v>
      </c>
      <c r="F33" s="9">
        <f t="shared" si="9"/>
        <v>22220</v>
      </c>
      <c r="G33" s="8">
        <v>0.24722222222222223</v>
      </c>
      <c r="H33" s="9">
        <f t="shared" si="4"/>
        <v>21360</v>
      </c>
      <c r="I33" s="4"/>
      <c r="J33" s="4">
        <f t="shared" si="5"/>
        <v>3.5600000000000005</v>
      </c>
      <c r="K33" s="4"/>
      <c r="L33" s="6"/>
      <c r="M33" s="6"/>
      <c r="N33" s="6"/>
      <c r="O33" s="10"/>
      <c r="P33" s="10"/>
      <c r="Q33" s="11"/>
      <c r="R33" s="11"/>
      <c r="S33" s="11"/>
      <c r="T33" s="3"/>
      <c r="U33" s="3"/>
      <c r="V33" s="3"/>
      <c r="W33" s="3"/>
      <c r="X33" s="3"/>
      <c r="Y33" s="3"/>
      <c r="AH33" s="19"/>
      <c r="AK33" s="6"/>
      <c r="AL33" s="7"/>
      <c r="AM33" s="4"/>
      <c r="AN33" s="4"/>
      <c r="AO33" s="9"/>
      <c r="AP33" s="16"/>
    </row>
    <row r="34" spans="1:42">
      <c r="A34" s="3" t="s">
        <v>26</v>
      </c>
      <c r="B34" s="4">
        <v>150</v>
      </c>
      <c r="C34" s="4">
        <f t="shared" si="7"/>
        <v>4.2446666666666673</v>
      </c>
      <c r="D34" s="4">
        <f t="shared" si="8"/>
        <v>636.70000000000005</v>
      </c>
      <c r="E34" s="8">
        <v>0.44215277777777778</v>
      </c>
      <c r="F34" s="9">
        <f t="shared" si="9"/>
        <v>38202</v>
      </c>
      <c r="G34" s="8">
        <v>0.4201388888888889</v>
      </c>
      <c r="H34" s="9">
        <f t="shared" si="4"/>
        <v>36300</v>
      </c>
      <c r="I34" s="4"/>
      <c r="J34" s="4">
        <f t="shared" si="5"/>
        <v>4.0333333333333332</v>
      </c>
      <c r="K34" s="4"/>
      <c r="L34" s="6"/>
      <c r="M34" s="6"/>
      <c r="N34" s="6"/>
      <c r="O34" s="10"/>
      <c r="P34" s="10"/>
      <c r="Q34" s="11"/>
      <c r="R34" s="11"/>
      <c r="S34" s="11"/>
      <c r="T34" s="3"/>
      <c r="U34" s="3"/>
      <c r="V34" s="3"/>
      <c r="W34" s="3"/>
      <c r="X34" s="3"/>
      <c r="Y34" s="3"/>
      <c r="AH34" s="19"/>
      <c r="AK34" s="6"/>
      <c r="AL34" s="7"/>
      <c r="AM34" s="4"/>
      <c r="AN34" s="4"/>
      <c r="AO34" s="9"/>
      <c r="AP34" s="16"/>
    </row>
    <row r="35" spans="1:42">
      <c r="A35" s="3" t="s">
        <v>27</v>
      </c>
      <c r="B35" s="4">
        <f>MILE*100</f>
        <v>160.93440000000001</v>
      </c>
      <c r="C35" s="4">
        <f t="shared" si="7"/>
        <v>4.2753444881889759</v>
      </c>
      <c r="D35" s="4">
        <f t="shared" si="8"/>
        <v>688.05</v>
      </c>
      <c r="E35" s="8">
        <v>0.47781249999999997</v>
      </c>
      <c r="F35" s="9">
        <f t="shared" si="9"/>
        <v>41283</v>
      </c>
      <c r="G35" s="8">
        <v>0.46053240740740742</v>
      </c>
      <c r="H35" s="9">
        <f t="shared" si="4"/>
        <v>39790</v>
      </c>
      <c r="I35" s="4"/>
      <c r="J35" s="4">
        <f t="shared" si="5"/>
        <v>4.1207266231872532</v>
      </c>
      <c r="K35" s="4"/>
      <c r="L35" s="6"/>
      <c r="M35" s="6"/>
      <c r="N35" s="6"/>
      <c r="O35" s="10"/>
      <c r="P35" s="10"/>
      <c r="Q35" s="11"/>
      <c r="R35" s="11"/>
      <c r="S35" s="11"/>
      <c r="T35" s="3"/>
      <c r="U35" s="3"/>
      <c r="V35" s="3"/>
      <c r="W35" s="3"/>
      <c r="X35" s="3"/>
      <c r="Y35" s="3"/>
      <c r="AH35" s="19"/>
      <c r="AK35" s="6"/>
      <c r="AL35" s="7"/>
      <c r="AM35" s="4"/>
      <c r="AN35" s="4"/>
      <c r="AO35" s="9"/>
      <c r="AP35" s="16"/>
    </row>
    <row r="36" spans="1:42">
      <c r="A36" s="3" t="s">
        <v>28</v>
      </c>
      <c r="B36" s="4">
        <v>200</v>
      </c>
      <c r="C36" s="4">
        <f t="shared" si="7"/>
        <v>4.4083333333333332</v>
      </c>
      <c r="D36" s="4">
        <f t="shared" si="8"/>
        <v>881.66666666666663</v>
      </c>
      <c r="E36" s="8">
        <v>0.61226851851851849</v>
      </c>
      <c r="F36" s="9">
        <f t="shared" si="9"/>
        <v>52900</v>
      </c>
      <c r="G36" s="8">
        <v>0.61111111111111116</v>
      </c>
      <c r="H36" s="9">
        <f t="shared" si="4"/>
        <v>52800.000000000007</v>
      </c>
      <c r="I36" s="4"/>
      <c r="J36" s="4">
        <f t="shared" si="5"/>
        <v>4.4000000000000004</v>
      </c>
      <c r="K36" s="6"/>
      <c r="L36" s="6"/>
      <c r="M36" s="6"/>
      <c r="N36" s="6"/>
      <c r="O36" s="10"/>
      <c r="P36" s="10"/>
      <c r="Q36" s="11"/>
      <c r="R36" s="11"/>
      <c r="S36" s="11"/>
      <c r="T36" s="3"/>
      <c r="U36" s="3"/>
      <c r="V36" s="3"/>
      <c r="W36" s="3"/>
      <c r="X36" s="3"/>
      <c r="Y36" s="3"/>
      <c r="AH36" s="19"/>
      <c r="AK36" s="6"/>
      <c r="AL36" s="7"/>
      <c r="AM36" s="4"/>
      <c r="AN36" s="4"/>
      <c r="AO36" s="9"/>
      <c r="AP36" s="16"/>
    </row>
    <row r="37" spans="1:42">
      <c r="A37" t="s">
        <v>109</v>
      </c>
      <c r="H37" s="9"/>
      <c r="T37" s="3"/>
      <c r="U37" s="3"/>
      <c r="V37" s="3"/>
      <c r="W37" s="3"/>
      <c r="X37" s="3"/>
      <c r="AH37" s="19"/>
    </row>
    <row r="38" spans="1:42">
      <c r="A38" t="s">
        <v>110</v>
      </c>
      <c r="H38" s="9"/>
      <c r="T38" s="3"/>
      <c r="U38" s="3"/>
      <c r="V38" s="3"/>
      <c r="W38" s="3"/>
      <c r="X38" s="3"/>
      <c r="AH38" s="19"/>
    </row>
    <row r="39" spans="1:42">
      <c r="A39" s="1" t="s">
        <v>382</v>
      </c>
      <c r="H39" s="9"/>
      <c r="AH39" s="19"/>
    </row>
    <row r="40" spans="1:42" ht="18">
      <c r="A40" s="173" t="s">
        <v>383</v>
      </c>
      <c r="B40" s="2"/>
      <c r="C40" s="2"/>
      <c r="D40" s="2"/>
      <c r="E40" s="2"/>
      <c r="F40" s="2"/>
      <c r="G40" s="2"/>
      <c r="H40" s="9"/>
      <c r="I40" s="2"/>
      <c r="J40" s="2"/>
      <c r="K40" s="2"/>
    </row>
    <row r="41" spans="1:42">
      <c r="A41" s="3"/>
      <c r="B41" s="20"/>
      <c r="C41" s="21" t="s">
        <v>385</v>
      </c>
      <c r="D41" s="4"/>
      <c r="F41" s="22"/>
      <c r="G41" s="22"/>
      <c r="H41" s="9"/>
      <c r="I41" s="8"/>
      <c r="J41" s="8"/>
      <c r="K41" s="6"/>
    </row>
    <row r="42" spans="1:42">
      <c r="A42" s="3"/>
      <c r="B42" s="20"/>
      <c r="C42" s="7">
        <f>(+C16-+C33)/(+B16-+B33)</f>
        <v>1.1999999999999997E-2</v>
      </c>
      <c r="D42" s="4"/>
      <c r="F42" s="22"/>
      <c r="G42" s="23"/>
      <c r="H42" s="9"/>
      <c r="I42" s="8"/>
      <c r="J42" s="8"/>
      <c r="K42" s="6"/>
    </row>
    <row r="43" spans="1:42">
      <c r="A43" s="3"/>
      <c r="B43" s="20"/>
      <c r="C43" s="21"/>
      <c r="D43" s="4"/>
      <c r="F43" s="22"/>
      <c r="G43" s="23"/>
      <c r="H43" s="23"/>
      <c r="I43" s="8"/>
      <c r="J43" s="8"/>
      <c r="K43" s="6"/>
    </row>
    <row r="44" spans="1:42">
      <c r="A44" s="3"/>
      <c r="B44" s="20"/>
      <c r="C44" s="21"/>
      <c r="D44" s="4"/>
      <c r="F44" s="22"/>
      <c r="G44" s="23"/>
      <c r="H44" s="23"/>
      <c r="I44" s="8"/>
      <c r="J44" s="8"/>
      <c r="K44" s="6"/>
    </row>
    <row r="45" spans="1:42">
      <c r="A45" s="3"/>
      <c r="B45" s="20"/>
      <c r="C45" s="21"/>
      <c r="D45" s="4"/>
      <c r="F45" s="22"/>
      <c r="G45" s="23"/>
      <c r="H45" s="23"/>
      <c r="I45" s="8"/>
      <c r="J45" s="8"/>
      <c r="K45" s="6"/>
    </row>
    <row r="46" spans="1:42">
      <c r="A46" s="3"/>
      <c r="B46" s="24"/>
      <c r="C46" s="21"/>
      <c r="D46" s="4"/>
      <c r="F46" s="22"/>
      <c r="G46" s="23"/>
      <c r="H46" s="23"/>
      <c r="I46" s="8"/>
      <c r="J46" s="8"/>
      <c r="K46" s="6"/>
    </row>
    <row r="47" spans="1:42">
      <c r="A47" s="3"/>
      <c r="B47" s="24"/>
      <c r="C47" s="21"/>
      <c r="D47" s="4"/>
      <c r="F47" s="22"/>
      <c r="G47" s="23"/>
      <c r="H47" s="23"/>
      <c r="I47" s="8"/>
      <c r="J47" s="8"/>
      <c r="K47" s="6"/>
    </row>
    <row r="48" spans="1:42">
      <c r="A48" s="3"/>
      <c r="B48" s="24"/>
      <c r="C48" s="21"/>
      <c r="D48" s="4"/>
      <c r="F48" s="22"/>
      <c r="G48" s="23"/>
      <c r="H48" s="23"/>
      <c r="I48" s="8"/>
      <c r="J48" s="8"/>
      <c r="K48" s="6"/>
    </row>
    <row r="49" spans="1:11">
      <c r="A49" s="3"/>
      <c r="B49" s="24"/>
      <c r="C49" s="21"/>
      <c r="D49" s="4"/>
      <c r="F49" s="22"/>
      <c r="G49" s="23"/>
      <c r="H49" s="23"/>
      <c r="I49" s="8"/>
      <c r="J49" s="8"/>
      <c r="K49" s="6"/>
    </row>
    <row r="50" spans="1:11">
      <c r="B50" s="24"/>
      <c r="C50" s="21"/>
      <c r="D50" s="4"/>
      <c r="F50" s="22"/>
      <c r="G50" s="23"/>
      <c r="H50" s="23"/>
      <c r="I50" s="8"/>
      <c r="J50" s="8"/>
      <c r="K50" s="6"/>
    </row>
    <row r="51" spans="1:11">
      <c r="A51" s="3"/>
      <c r="B51" s="24"/>
      <c r="C51" s="21"/>
      <c r="D51" s="4"/>
      <c r="F51" s="22"/>
      <c r="G51" s="23"/>
      <c r="H51" s="23"/>
      <c r="I51" s="8"/>
      <c r="J51" s="8"/>
      <c r="K51" s="6"/>
    </row>
    <row r="52" spans="1:11">
      <c r="A52" s="3"/>
      <c r="B52" s="24"/>
      <c r="C52" s="21"/>
      <c r="D52" s="4"/>
      <c r="F52" s="22"/>
      <c r="G52" s="23"/>
      <c r="H52" s="23"/>
      <c r="I52" s="8"/>
      <c r="J52" s="8"/>
      <c r="K52" s="6"/>
    </row>
    <row r="53" spans="1:11">
      <c r="B53" s="24"/>
      <c r="C53" s="21"/>
      <c r="D53" s="4"/>
      <c r="F53" s="22"/>
      <c r="G53" s="23"/>
      <c r="H53" s="23"/>
      <c r="I53" s="8"/>
      <c r="J53" s="8"/>
      <c r="K53" s="6"/>
    </row>
    <row r="54" spans="1:11">
      <c r="A54" s="3"/>
      <c r="B54" s="24"/>
      <c r="C54" s="21"/>
      <c r="D54" s="4"/>
      <c r="F54" s="24"/>
      <c r="G54" s="24"/>
      <c r="H54" s="24"/>
      <c r="K54" s="6"/>
    </row>
    <row r="55" spans="1:11">
      <c r="A55" s="3"/>
      <c r="B55" s="24"/>
      <c r="C55" s="21"/>
      <c r="D55" s="4"/>
      <c r="F55" s="25"/>
      <c r="G55" s="25"/>
      <c r="H55" s="25"/>
      <c r="I55" s="8"/>
      <c r="J55" s="8"/>
      <c r="K55" s="6"/>
    </row>
    <row r="56" spans="1:11">
      <c r="A56" s="3"/>
      <c r="B56" s="24"/>
      <c r="C56" s="21"/>
      <c r="D56" s="4"/>
      <c r="F56" s="24"/>
      <c r="G56" s="24"/>
      <c r="H56" s="24"/>
      <c r="K56" s="6"/>
    </row>
    <row r="57" spans="1:11">
      <c r="A57" s="3"/>
      <c r="B57" s="24"/>
      <c r="C57" s="21"/>
      <c r="D57" s="4"/>
      <c r="F57" s="25"/>
      <c r="G57" s="25"/>
      <c r="H57" s="25"/>
      <c r="K57" s="6"/>
    </row>
    <row r="58" spans="1:11">
      <c r="A58" s="3"/>
      <c r="B58" s="24"/>
      <c r="C58" s="21"/>
      <c r="D58" s="4"/>
      <c r="F58" s="25"/>
      <c r="G58" s="25"/>
      <c r="H58" s="25"/>
      <c r="K58" s="6"/>
    </row>
    <row r="59" spans="1:11">
      <c r="A59" s="3"/>
      <c r="B59" s="24"/>
      <c r="C59" s="21"/>
      <c r="D59" s="4"/>
      <c r="F59" s="24"/>
      <c r="G59" s="24"/>
      <c r="H59" s="24"/>
      <c r="K59" s="6"/>
    </row>
    <row r="60" spans="1:11">
      <c r="A60" s="3"/>
      <c r="B60" s="24"/>
      <c r="C60" s="21"/>
      <c r="D60" s="4"/>
      <c r="F60" s="25"/>
      <c r="G60" s="25"/>
      <c r="H60" s="25"/>
      <c r="K60" s="6"/>
    </row>
    <row r="61" spans="1:11">
      <c r="A61" s="3"/>
      <c r="B61" s="24"/>
      <c r="C61" s="21"/>
      <c r="D61" s="4"/>
      <c r="F61" s="25"/>
      <c r="G61" s="25"/>
      <c r="H61" s="25"/>
      <c r="K61" s="6"/>
    </row>
    <row r="62" spans="1:11">
      <c r="B62" s="24"/>
      <c r="C62" s="21"/>
      <c r="D62" s="4"/>
    </row>
    <row r="63" spans="1:11">
      <c r="B63" s="24"/>
      <c r="C63" s="21"/>
      <c r="D63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I6" sqref="I6"/>
    </sheetView>
  </sheetViews>
  <sheetFormatPr defaultColWidth="9.6640625" defaultRowHeight="15"/>
  <cols>
    <col min="1" max="3" width="9.6640625" style="215" customWidth="1"/>
    <col min="4" max="4" width="11.5546875" style="215" customWidth="1"/>
    <col min="5" max="5" width="9.6640625" style="215" customWidth="1"/>
    <col min="6" max="6" width="10.6640625" style="215" customWidth="1"/>
    <col min="7" max="7" width="10.44140625" style="215" customWidth="1"/>
    <col min="8" max="8" width="10.6640625" style="215" customWidth="1"/>
    <col min="9" max="9" width="13" style="215" customWidth="1"/>
    <col min="10" max="11" width="12.109375" style="215" customWidth="1"/>
    <col min="12" max="12" width="12.5546875" style="215" customWidth="1"/>
    <col min="13" max="13" width="15.6640625" style="215" customWidth="1"/>
    <col min="14" max="14" width="9.6640625" style="215"/>
    <col min="15" max="15" width="10.109375" style="215" bestFit="1" customWidth="1"/>
    <col min="16" max="16" width="10.33203125" style="215" customWidth="1"/>
    <col min="17" max="17" width="16.6640625" style="215" customWidth="1"/>
    <col min="18" max="18" width="12.33203125" style="215" customWidth="1"/>
    <col min="19" max="19" width="15.6640625" style="215" customWidth="1"/>
    <col min="20" max="16384" width="9.6640625" style="215"/>
  </cols>
  <sheetData>
    <row r="1" spans="1:21" ht="35.25" customHeight="1">
      <c r="A1" s="211" t="s">
        <v>1497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</row>
    <row r="2" spans="1:21" ht="17.100000000000001" customHeight="1">
      <c r="A2" s="211"/>
      <c r="B2" s="212"/>
      <c r="C2" s="213"/>
      <c r="D2" s="214"/>
      <c r="E2" s="214"/>
      <c r="F2" s="263">
        <f>(+H$3-H$4)*F$4/2</f>
        <v>3.2499999999999999E-3</v>
      </c>
      <c r="G2" s="264">
        <f>(+I$4-I$3)*G$4/2</f>
        <v>3.8624999999999986E-2</v>
      </c>
      <c r="H2" s="216"/>
      <c r="I2" s="216"/>
    </row>
    <row r="3" spans="1:21" ht="17.100000000000001" customHeight="1">
      <c r="A3" s="211"/>
      <c r="B3" s="212"/>
      <c r="C3" s="213"/>
      <c r="D3" s="214"/>
      <c r="E3" s="214"/>
      <c r="F3" s="263">
        <f>F4/(2*(+H3-H4))</f>
        <v>3.2499999999999999E-3</v>
      </c>
      <c r="G3" s="264">
        <f>G4/(2*(+I4-I3))</f>
        <v>3.6407766990291269E-4</v>
      </c>
      <c r="H3" s="27">
        <v>21</v>
      </c>
      <c r="I3" s="27">
        <v>30</v>
      </c>
      <c r="J3" s="210"/>
    </row>
    <row r="4" spans="1:21" ht="15.75">
      <c r="A4" s="212"/>
      <c r="B4" s="212"/>
      <c r="C4" s="212"/>
      <c r="D4" s="219">
        <f>Parameters!G21</f>
        <v>1.8333333333333333E-2</v>
      </c>
      <c r="E4" s="220">
        <f>D4*1440</f>
        <v>26.4</v>
      </c>
      <c r="F4" s="30">
        <v>6.4999999999999997E-3</v>
      </c>
      <c r="G4" s="314">
        <v>7.4999999999999997E-3</v>
      </c>
      <c r="H4" s="27">
        <v>20</v>
      </c>
      <c r="I4" s="27">
        <v>40.299999999999997</v>
      </c>
      <c r="J4" s="222"/>
    </row>
    <row r="5" spans="1:21" ht="15.75">
      <c r="A5" s="212"/>
      <c r="B5" s="212"/>
      <c r="C5" s="212"/>
      <c r="D5" s="219"/>
      <c r="E5" s="212">
        <f>E4*60</f>
        <v>1584</v>
      </c>
      <c r="F5" s="30">
        <v>2E-3</v>
      </c>
      <c r="G5" s="314">
        <v>3.3500000000000001E-4</v>
      </c>
      <c r="H5" s="27">
        <v>19</v>
      </c>
      <c r="I5" s="27">
        <v>70</v>
      </c>
      <c r="J5" s="222"/>
    </row>
    <row r="6" spans="1:21" ht="63">
      <c r="A6" s="223" t="s">
        <v>42</v>
      </c>
      <c r="B6" s="223" t="s">
        <v>360</v>
      </c>
      <c r="C6" s="223" t="s">
        <v>360</v>
      </c>
      <c r="D6" s="223" t="s">
        <v>362</v>
      </c>
      <c r="E6" s="223" t="s">
        <v>1010</v>
      </c>
      <c r="F6" s="223" t="s">
        <v>349</v>
      </c>
      <c r="G6" s="223" t="s">
        <v>119</v>
      </c>
      <c r="H6" s="33" t="s">
        <v>348</v>
      </c>
      <c r="I6" s="459" t="s">
        <v>42</v>
      </c>
      <c r="J6" s="316" t="s">
        <v>376</v>
      </c>
      <c r="K6" s="142" t="s">
        <v>1499</v>
      </c>
      <c r="L6" s="315" t="s">
        <v>1500</v>
      </c>
      <c r="M6" s="340" t="s">
        <v>204</v>
      </c>
      <c r="N6" s="340" t="s">
        <v>205</v>
      </c>
      <c r="O6" s="341" t="s">
        <v>206</v>
      </c>
      <c r="P6" s="341" t="s">
        <v>207</v>
      </c>
      <c r="Q6" s="342" t="s">
        <v>208</v>
      </c>
      <c r="R6" s="341" t="s">
        <v>209</v>
      </c>
      <c r="S6" s="341" t="s">
        <v>210</v>
      </c>
      <c r="T6" s="343" t="s">
        <v>211</v>
      </c>
    </row>
    <row r="7" spans="1:21">
      <c r="A7" s="215">
        <v>1</v>
      </c>
      <c r="B7" s="313"/>
      <c r="I7" s="1">
        <v>1</v>
      </c>
      <c r="J7" s="344"/>
      <c r="K7" s="143"/>
      <c r="L7" s="345"/>
      <c r="M7" s="321"/>
      <c r="N7" s="321"/>
      <c r="O7" s="321"/>
      <c r="P7" s="321"/>
      <c r="Q7" s="321"/>
      <c r="R7" s="321"/>
      <c r="S7" s="321"/>
      <c r="T7" s="321"/>
    </row>
    <row r="8" spans="1:21">
      <c r="A8" s="215">
        <v>2</v>
      </c>
      <c r="B8" s="313"/>
      <c r="I8" s="1">
        <v>2</v>
      </c>
      <c r="J8" s="344"/>
      <c r="K8" s="143"/>
      <c r="L8" s="345"/>
      <c r="M8" s="321"/>
      <c r="N8" s="321"/>
      <c r="O8" s="321"/>
      <c r="P8" s="321"/>
      <c r="Q8" s="321"/>
      <c r="R8" s="321"/>
      <c r="S8" s="321"/>
      <c r="T8" s="321"/>
    </row>
    <row r="9" spans="1:21">
      <c r="A9" s="215">
        <v>3</v>
      </c>
      <c r="B9" s="336"/>
      <c r="C9" s="222"/>
      <c r="D9" s="222">
        <f t="shared" ref="D9:D72" si="0">E$4/E9</f>
        <v>70.531659096981016</v>
      </c>
      <c r="E9" s="227">
        <f t="shared" ref="E9:E32" si="1">ROUND(1-IF(A9&gt;=H$3,0,IF(A9&gt;=H$4,F$3*(A9-H$3)^2,F$2+F$4*(H$4-A9)+(A9&lt;H$5)*F$5*(H$5-A9)^2)),4)</f>
        <v>0.37430000000000002</v>
      </c>
      <c r="F9" s="222">
        <v>54.0983606557377</v>
      </c>
      <c r="G9" s="222"/>
      <c r="H9" s="162">
        <f>((F9-D9)/F9)</f>
        <v>-0.3037670317926795</v>
      </c>
      <c r="I9" s="1">
        <v>3</v>
      </c>
      <c r="J9" s="323"/>
      <c r="K9" s="143"/>
      <c r="L9" s="346"/>
      <c r="M9" s="1"/>
      <c r="N9" s="1"/>
      <c r="O9" s="1"/>
      <c r="P9" s="1"/>
      <c r="Q9" s="1"/>
      <c r="R9" s="1"/>
      <c r="S9" s="1"/>
      <c r="T9" s="1"/>
    </row>
    <row r="10" spans="1:21">
      <c r="A10" s="215">
        <v>4</v>
      </c>
      <c r="B10" s="83">
        <v>4.8958333333333333E-2</v>
      </c>
      <c r="C10" s="222">
        <f>B10*1440</f>
        <v>70.5</v>
      </c>
      <c r="D10" s="222">
        <f t="shared" si="0"/>
        <v>59.620596205962052</v>
      </c>
      <c r="E10" s="227">
        <f t="shared" si="1"/>
        <v>0.44280000000000003</v>
      </c>
      <c r="F10" s="222">
        <v>48</v>
      </c>
      <c r="G10" s="222">
        <v>70.5</v>
      </c>
      <c r="H10" s="162">
        <f t="shared" ref="H10:H73" si="2">((F10-D10)/F10)</f>
        <v>-0.24209575429087607</v>
      </c>
      <c r="I10" s="1">
        <v>4</v>
      </c>
      <c r="J10" s="323">
        <f>100*(+F10/+C10)</f>
        <v>68.085106382978722</v>
      </c>
      <c r="K10" s="144">
        <f>100*(+D10/+C10)</f>
        <v>84.568221568740498</v>
      </c>
      <c r="L10" s="347">
        <v>4.8958333333333333E-2</v>
      </c>
      <c r="M10" s="348" t="s">
        <v>1357</v>
      </c>
      <c r="N10" s="349" t="s">
        <v>1082</v>
      </c>
      <c r="O10" s="348" t="s">
        <v>122</v>
      </c>
      <c r="P10" s="350">
        <v>41414</v>
      </c>
      <c r="Q10" s="349"/>
      <c r="R10" s="348" t="s">
        <v>1501</v>
      </c>
      <c r="S10" s="350">
        <v>43057</v>
      </c>
      <c r="T10" s="349"/>
    </row>
    <row r="11" spans="1:21">
      <c r="A11" s="215">
        <v>5</v>
      </c>
      <c r="B11" s="83" t="s">
        <v>1498</v>
      </c>
      <c r="C11" s="222"/>
      <c r="D11" s="222">
        <f t="shared" si="0"/>
        <v>52.040212891780008</v>
      </c>
      <c r="E11" s="227">
        <f t="shared" si="1"/>
        <v>0.50729999999999997</v>
      </c>
      <c r="F11" s="222">
        <v>43.421052631578945</v>
      </c>
      <c r="G11" s="222"/>
      <c r="H11" s="162">
        <f t="shared" si="2"/>
        <v>-0.19850187265917602</v>
      </c>
      <c r="I11" s="1">
        <v>5</v>
      </c>
      <c r="J11" s="323"/>
      <c r="K11" s="144"/>
      <c r="L11" s="347" t="s">
        <v>1498</v>
      </c>
      <c r="M11" s="348"/>
      <c r="N11" s="349"/>
      <c r="O11" s="348"/>
      <c r="P11" s="350"/>
      <c r="Q11" s="349"/>
      <c r="R11" s="348"/>
      <c r="S11" s="350"/>
      <c r="T11" s="349"/>
    </row>
    <row r="12" spans="1:21">
      <c r="A12" s="215">
        <v>6</v>
      </c>
      <c r="B12" s="337">
        <v>3.2523148148148148E-2</v>
      </c>
      <c r="C12" s="222">
        <f>B12*1440</f>
        <v>46.833333333333336</v>
      </c>
      <c r="D12" s="222">
        <f>E$4/E12</f>
        <v>46.49524480450863</v>
      </c>
      <c r="E12" s="227">
        <f t="shared" si="1"/>
        <v>0.56779999999999997</v>
      </c>
      <c r="F12" s="222">
        <v>39.879154078549853</v>
      </c>
      <c r="G12" s="222">
        <v>46.833333333333336</v>
      </c>
      <c r="H12" s="162">
        <f t="shared" si="2"/>
        <v>-0.16590348714336023</v>
      </c>
      <c r="I12" s="1">
        <v>6</v>
      </c>
      <c r="J12" s="323">
        <f t="shared" ref="J12:J18" si="3">100*(+F12/+C12)</f>
        <v>85.151218673060185</v>
      </c>
      <c r="K12" s="144">
        <f t="shared" ref="K12:K18" si="4">100*(+D12/+C12)</f>
        <v>99.278102785427677</v>
      </c>
      <c r="L12" s="337">
        <v>3.2523148148148148E-2</v>
      </c>
      <c r="M12" s="348" t="s">
        <v>1502</v>
      </c>
      <c r="N12" s="349" t="s">
        <v>1503</v>
      </c>
      <c r="O12" s="348" t="s">
        <v>122</v>
      </c>
      <c r="P12" s="350">
        <v>40378</v>
      </c>
      <c r="Q12" s="349"/>
      <c r="R12" s="348" t="s">
        <v>1504</v>
      </c>
      <c r="S12" s="350">
        <v>42925</v>
      </c>
      <c r="T12" s="349"/>
      <c r="U12" s="233"/>
    </row>
    <row r="13" spans="1:21">
      <c r="A13" s="215">
        <v>7</v>
      </c>
      <c r="B13" s="83">
        <v>2.9641203703703704E-2</v>
      </c>
      <c r="C13" s="222">
        <f t="shared" ref="C13:C75" si="5">B13*1440</f>
        <v>42.683333333333337</v>
      </c>
      <c r="D13" s="222">
        <f t="shared" si="0"/>
        <v>42.287361845266702</v>
      </c>
      <c r="E13" s="227">
        <f t="shared" si="1"/>
        <v>0.62429999999999997</v>
      </c>
      <c r="F13" s="222">
        <v>37.078651685393261</v>
      </c>
      <c r="G13" s="222">
        <v>42.68333333333333</v>
      </c>
      <c r="H13" s="162">
        <f t="shared" si="2"/>
        <v>-0.14047733461476855</v>
      </c>
      <c r="I13" s="1">
        <v>7</v>
      </c>
      <c r="J13" s="323">
        <f t="shared" si="3"/>
        <v>86.869156623334447</v>
      </c>
      <c r="K13" s="144">
        <f t="shared" si="4"/>
        <v>99.072304206013357</v>
      </c>
      <c r="L13" s="347">
        <v>2.9641203703703704E-2</v>
      </c>
      <c r="M13" s="348" t="s">
        <v>1505</v>
      </c>
      <c r="N13" s="349" t="s">
        <v>1506</v>
      </c>
      <c r="O13" s="348" t="s">
        <v>122</v>
      </c>
      <c r="P13" s="350">
        <v>39139</v>
      </c>
      <c r="Q13" s="349"/>
      <c r="R13" s="348" t="s">
        <v>1507</v>
      </c>
      <c r="S13" s="350">
        <v>41965</v>
      </c>
      <c r="T13" s="349"/>
      <c r="U13" s="233"/>
    </row>
    <row r="14" spans="1:21">
      <c r="A14" s="215">
        <v>8</v>
      </c>
      <c r="B14" s="83">
        <v>2.8287037037037038E-2</v>
      </c>
      <c r="C14" s="222">
        <f t="shared" si="5"/>
        <v>40.733333333333334</v>
      </c>
      <c r="D14" s="222">
        <f>E$4/E14</f>
        <v>39.00709219858156</v>
      </c>
      <c r="E14" s="227">
        <f t="shared" si="1"/>
        <v>0.67679999999999996</v>
      </c>
      <c r="F14" s="222">
        <v>34.828496042216358</v>
      </c>
      <c r="G14" s="222">
        <v>40.733333333333334</v>
      </c>
      <c r="H14" s="162">
        <f t="shared" si="2"/>
        <v>-0.1199763593380615</v>
      </c>
      <c r="I14" s="1">
        <v>8</v>
      </c>
      <c r="J14" s="323">
        <f t="shared" si="3"/>
        <v>85.503672771398584</v>
      </c>
      <c r="K14" s="144">
        <f t="shared" si="4"/>
        <v>95.762092140543928</v>
      </c>
      <c r="L14" s="347">
        <v>2.8287037037037038E-2</v>
      </c>
      <c r="M14" s="348" t="s">
        <v>1505</v>
      </c>
      <c r="N14" s="349" t="s">
        <v>1506</v>
      </c>
      <c r="O14" s="348" t="s">
        <v>122</v>
      </c>
      <c r="P14" s="350">
        <v>39139</v>
      </c>
      <c r="Q14" s="349"/>
      <c r="R14" s="348" t="s">
        <v>1507</v>
      </c>
      <c r="S14" s="350">
        <v>42329</v>
      </c>
      <c r="T14" s="349"/>
      <c r="U14" s="233"/>
    </row>
    <row r="15" spans="1:21">
      <c r="A15" s="215">
        <v>9</v>
      </c>
      <c r="B15" s="83">
        <v>2.675925925925926E-2</v>
      </c>
      <c r="C15" s="222">
        <f t="shared" si="5"/>
        <v>38.533333333333331</v>
      </c>
      <c r="D15" s="222">
        <f t="shared" si="0"/>
        <v>36.398731559354751</v>
      </c>
      <c r="E15" s="227">
        <f t="shared" si="1"/>
        <v>0.72529999999999994</v>
      </c>
      <c r="F15" s="222">
        <v>32.999999999999993</v>
      </c>
      <c r="G15" s="222">
        <v>38.533333333333331</v>
      </c>
      <c r="H15" s="162">
        <f t="shared" si="2"/>
        <v>-0.10299186543499268</v>
      </c>
      <c r="I15" s="1">
        <v>9</v>
      </c>
      <c r="J15" s="323">
        <f t="shared" si="3"/>
        <v>85.640138408304495</v>
      </c>
      <c r="K15" s="144">
        <f t="shared" si="4"/>
        <v>94.460376019086723</v>
      </c>
      <c r="L15" s="347">
        <v>2.675925925925926E-2</v>
      </c>
      <c r="M15" s="348" t="s">
        <v>1508</v>
      </c>
      <c r="N15" s="349" t="s">
        <v>1509</v>
      </c>
      <c r="O15" s="348" t="s">
        <v>122</v>
      </c>
      <c r="P15" s="350">
        <v>26414</v>
      </c>
      <c r="Q15" s="349"/>
      <c r="R15" s="348" t="s">
        <v>256</v>
      </c>
      <c r="S15" s="350">
        <v>30016</v>
      </c>
      <c r="T15" s="349"/>
      <c r="U15" s="233"/>
    </row>
    <row r="16" spans="1:21">
      <c r="A16" s="215">
        <v>10</v>
      </c>
      <c r="B16" s="83">
        <v>2.5902777777777778E-2</v>
      </c>
      <c r="C16" s="222">
        <f t="shared" si="5"/>
        <v>37.299999999999997</v>
      </c>
      <c r="D16" s="222">
        <f t="shared" si="0"/>
        <v>34.294621979734991</v>
      </c>
      <c r="E16" s="227">
        <f t="shared" si="1"/>
        <v>0.76980000000000004</v>
      </c>
      <c r="F16" s="222">
        <v>31.503579952267302</v>
      </c>
      <c r="G16" s="222">
        <v>37.299999999999997</v>
      </c>
      <c r="H16" s="162">
        <f t="shared" si="2"/>
        <v>-8.8594440114315304E-2</v>
      </c>
      <c r="I16" s="1">
        <v>10</v>
      </c>
      <c r="J16" s="323">
        <f t="shared" si="3"/>
        <v>84.459999872030309</v>
      </c>
      <c r="K16" s="144">
        <f t="shared" si="4"/>
        <v>91.942686272747977</v>
      </c>
      <c r="L16" s="347">
        <v>2.5902777777777778E-2</v>
      </c>
      <c r="M16" s="348" t="s">
        <v>1510</v>
      </c>
      <c r="N16" s="349" t="s">
        <v>1511</v>
      </c>
      <c r="O16" s="348" t="s">
        <v>122</v>
      </c>
      <c r="P16" s="350">
        <v>36319</v>
      </c>
      <c r="Q16" s="349"/>
      <c r="R16" s="348" t="s">
        <v>1512</v>
      </c>
      <c r="S16" s="350">
        <v>40314</v>
      </c>
      <c r="T16" s="349"/>
      <c r="U16" s="233"/>
    </row>
    <row r="17" spans="1:21">
      <c r="A17" s="215">
        <v>11</v>
      </c>
      <c r="B17" s="83">
        <v>2.6215277777777778E-2</v>
      </c>
      <c r="C17" s="222">
        <f t="shared" si="5"/>
        <v>37.75</v>
      </c>
      <c r="D17" s="222">
        <f t="shared" si="0"/>
        <v>32.580525731210663</v>
      </c>
      <c r="E17" s="227">
        <f t="shared" si="1"/>
        <v>0.81030000000000002</v>
      </c>
      <c r="F17" s="222">
        <v>30.275229357798164</v>
      </c>
      <c r="G17" s="222">
        <v>37.75</v>
      </c>
      <c r="H17" s="162">
        <f t="shared" si="2"/>
        <v>-7.6144637788473468E-2</v>
      </c>
      <c r="I17" s="1">
        <v>11</v>
      </c>
      <c r="J17" s="323">
        <f t="shared" si="3"/>
        <v>80.199283067015003</v>
      </c>
      <c r="K17" s="144">
        <f t="shared" si="4"/>
        <v>86.306028427048105</v>
      </c>
      <c r="L17" s="347">
        <v>2.6215277777777778E-2</v>
      </c>
      <c r="M17" s="348" t="s">
        <v>1513</v>
      </c>
      <c r="N17" s="349" t="s">
        <v>1514</v>
      </c>
      <c r="O17" s="348" t="s">
        <v>122</v>
      </c>
      <c r="P17" s="350">
        <v>38397</v>
      </c>
      <c r="Q17" s="349"/>
      <c r="R17" s="348" t="s">
        <v>1515</v>
      </c>
      <c r="S17" s="350">
        <v>42770</v>
      </c>
      <c r="T17" s="349"/>
      <c r="U17" s="233"/>
    </row>
    <row r="18" spans="1:21">
      <c r="A18" s="215">
        <v>12</v>
      </c>
      <c r="B18" s="83">
        <v>2.4699074074074075E-2</v>
      </c>
      <c r="C18" s="222">
        <f t="shared" si="5"/>
        <v>35.56666666666667</v>
      </c>
      <c r="D18" s="222">
        <f t="shared" si="0"/>
        <v>31.17619272555503</v>
      </c>
      <c r="E18" s="227">
        <f t="shared" si="1"/>
        <v>0.8468</v>
      </c>
      <c r="F18" s="222">
        <v>29.268292682926827</v>
      </c>
      <c r="G18" s="222">
        <v>35.56666666666667</v>
      </c>
      <c r="H18" s="162">
        <f t="shared" si="2"/>
        <v>-6.5186584789796942E-2</v>
      </c>
      <c r="I18" s="1">
        <v>12</v>
      </c>
      <c r="J18" s="323">
        <f t="shared" si="3"/>
        <v>82.291357121631179</v>
      </c>
      <c r="K18" s="144">
        <f t="shared" si="4"/>
        <v>87.655649650107861</v>
      </c>
      <c r="L18" s="347">
        <v>2.4699074074074075E-2</v>
      </c>
      <c r="M18" s="348" t="s">
        <v>1513</v>
      </c>
      <c r="N18" s="349" t="s">
        <v>1514</v>
      </c>
      <c r="O18" s="348" t="s">
        <v>122</v>
      </c>
      <c r="P18" s="350">
        <v>38397</v>
      </c>
      <c r="Q18" s="349"/>
      <c r="R18" s="348" t="s">
        <v>1516</v>
      </c>
      <c r="S18" s="350">
        <v>43057</v>
      </c>
      <c r="T18" s="349"/>
      <c r="U18" s="233"/>
    </row>
    <row r="19" spans="1:21">
      <c r="A19" s="215">
        <v>13</v>
      </c>
      <c r="B19" s="83"/>
      <c r="C19" s="222">
        <f t="shared" si="5"/>
        <v>0</v>
      </c>
      <c r="D19" s="222">
        <f t="shared" si="0"/>
        <v>30.023882633913338</v>
      </c>
      <c r="E19" s="227">
        <f t="shared" si="1"/>
        <v>0.87929999999999997</v>
      </c>
      <c r="F19" s="222">
        <v>28.448275862068964</v>
      </c>
      <c r="G19" s="222"/>
      <c r="H19" s="162">
        <f t="shared" si="2"/>
        <v>-5.5384965313317387E-2</v>
      </c>
      <c r="I19" s="1">
        <v>13</v>
      </c>
      <c r="J19" s="323"/>
      <c r="K19" s="144"/>
      <c r="L19" s="347"/>
      <c r="M19" s="348"/>
      <c r="N19" s="349"/>
      <c r="O19" s="348"/>
      <c r="P19" s="350"/>
      <c r="Q19" s="349"/>
      <c r="R19" s="348"/>
      <c r="S19" s="350"/>
      <c r="T19" s="349"/>
      <c r="U19" s="233"/>
    </row>
    <row r="20" spans="1:21" ht="15.75">
      <c r="A20" s="215">
        <v>14</v>
      </c>
      <c r="B20" s="83">
        <v>2.0324074074074074E-2</v>
      </c>
      <c r="C20" s="222">
        <f t="shared" si="5"/>
        <v>29.266666666666666</v>
      </c>
      <c r="D20" s="222">
        <f t="shared" si="0"/>
        <v>29.081295439524123</v>
      </c>
      <c r="E20" s="227">
        <f t="shared" si="1"/>
        <v>0.90780000000000005</v>
      </c>
      <c r="F20" s="222">
        <v>27.789473684210527</v>
      </c>
      <c r="G20" s="222">
        <v>29.266666666666666</v>
      </c>
      <c r="H20" s="162">
        <f t="shared" si="2"/>
        <v>-4.6486010134390736E-2</v>
      </c>
      <c r="I20" s="1">
        <v>14</v>
      </c>
      <c r="J20" s="323">
        <f t="shared" ref="J20:J83" si="6">100*(+F20/+C20)</f>
        <v>94.952643567917534</v>
      </c>
      <c r="K20" s="144">
        <f t="shared" ref="K20:K83" si="7">100*(+D20/+C20)</f>
        <v>99.366613119102936</v>
      </c>
      <c r="L20" s="351">
        <v>2.0324074074074074E-2</v>
      </c>
      <c r="M20" s="352" t="s">
        <v>1517</v>
      </c>
      <c r="N20" s="353" t="s">
        <v>1518</v>
      </c>
      <c r="O20" s="352" t="s">
        <v>705</v>
      </c>
      <c r="P20" s="354">
        <v>31744</v>
      </c>
      <c r="Q20" s="353"/>
      <c r="R20" s="352" t="s">
        <v>1519</v>
      </c>
      <c r="S20" s="354">
        <v>37094</v>
      </c>
      <c r="T20" s="353"/>
      <c r="U20" s="233"/>
    </row>
    <row r="21" spans="1:21" ht="15.75">
      <c r="A21" s="215">
        <v>15</v>
      </c>
      <c r="B21" s="83">
        <v>1.9884259259259258E-2</v>
      </c>
      <c r="C21" s="222">
        <f t="shared" si="5"/>
        <v>28.633333333333333</v>
      </c>
      <c r="D21" s="222">
        <f>E$4/E21</f>
        <v>28.317065322321138</v>
      </c>
      <c r="E21" s="227">
        <f t="shared" si="1"/>
        <v>0.93230000000000002</v>
      </c>
      <c r="F21" s="222">
        <v>27.272727272727273</v>
      </c>
      <c r="G21" s="222">
        <v>28.633333333333333</v>
      </c>
      <c r="H21" s="162">
        <f t="shared" si="2"/>
        <v>-3.8292395151775044E-2</v>
      </c>
      <c r="I21" s="1">
        <v>15</v>
      </c>
      <c r="J21" s="323">
        <f t="shared" si="6"/>
        <v>95.248174409990483</v>
      </c>
      <c r="K21" s="144">
        <f t="shared" si="7"/>
        <v>98.895455141983021</v>
      </c>
      <c r="L21" s="351">
        <v>1.9884259259259258E-2</v>
      </c>
      <c r="M21" s="352" t="s">
        <v>1520</v>
      </c>
      <c r="N21" s="353" t="s">
        <v>1521</v>
      </c>
      <c r="O21" s="352" t="s">
        <v>130</v>
      </c>
      <c r="P21" s="354">
        <v>34720</v>
      </c>
      <c r="Q21" s="353"/>
      <c r="R21" s="352" t="s">
        <v>1522</v>
      </c>
      <c r="S21" s="354">
        <v>40543</v>
      </c>
      <c r="T21" s="353"/>
      <c r="U21" s="233"/>
    </row>
    <row r="22" spans="1:21" ht="15.75">
      <c r="A22" s="215">
        <v>16</v>
      </c>
      <c r="B22" s="83">
        <v>1.9502314814814816E-2</v>
      </c>
      <c r="C22" s="222">
        <f t="shared" si="5"/>
        <v>28.083333333333336</v>
      </c>
      <c r="D22" s="222">
        <f t="shared" si="0"/>
        <v>27.707808564231737</v>
      </c>
      <c r="E22" s="227">
        <f t="shared" si="1"/>
        <v>0.95279999999999998</v>
      </c>
      <c r="F22" s="222">
        <v>26.883910386965375</v>
      </c>
      <c r="G22" s="222">
        <v>28.083333333333336</v>
      </c>
      <c r="H22" s="162">
        <f t="shared" si="2"/>
        <v>-3.0646515533165414E-2</v>
      </c>
      <c r="I22" s="1">
        <v>16</v>
      </c>
      <c r="J22" s="323">
        <f t="shared" si="6"/>
        <v>95.729057757740193</v>
      </c>
      <c r="K22" s="144">
        <f t="shared" si="7"/>
        <v>98.662819813288067</v>
      </c>
      <c r="L22" s="351">
        <v>1.9502314814814816E-2</v>
      </c>
      <c r="M22" s="352" t="s">
        <v>1523</v>
      </c>
      <c r="N22" s="353" t="s">
        <v>1524</v>
      </c>
      <c r="O22" s="352" t="s">
        <v>130</v>
      </c>
      <c r="P22" s="354">
        <v>36130</v>
      </c>
      <c r="Q22" s="353"/>
      <c r="R22" s="352" t="s">
        <v>228</v>
      </c>
      <c r="S22" s="354">
        <v>42288</v>
      </c>
      <c r="T22" s="353"/>
      <c r="U22" s="233"/>
    </row>
    <row r="23" spans="1:21" ht="15.75">
      <c r="A23" s="215">
        <v>17</v>
      </c>
      <c r="B23" s="83">
        <v>1.9398148148148147E-2</v>
      </c>
      <c r="C23" s="222">
        <f t="shared" si="5"/>
        <v>27.93333333333333</v>
      </c>
      <c r="D23" s="222">
        <f t="shared" si="0"/>
        <v>27.236149798823892</v>
      </c>
      <c r="E23" s="227">
        <f t="shared" si="1"/>
        <v>0.96930000000000005</v>
      </c>
      <c r="F23" s="222">
        <v>26.612903225806452</v>
      </c>
      <c r="G23" s="222">
        <v>27.93333333333333</v>
      </c>
      <c r="H23" s="162">
        <f t="shared" si="2"/>
        <v>-2.3418962137625007E-2</v>
      </c>
      <c r="I23" s="1">
        <v>17</v>
      </c>
      <c r="J23" s="323">
        <f t="shared" si="6"/>
        <v>95.272923242743872</v>
      </c>
      <c r="K23" s="144">
        <f t="shared" si="7"/>
        <v>97.504116224906539</v>
      </c>
      <c r="L23" s="351">
        <v>1.9398148148148147E-2</v>
      </c>
      <c r="M23" s="352" t="s">
        <v>1525</v>
      </c>
      <c r="N23" s="353" t="s">
        <v>1526</v>
      </c>
      <c r="O23" s="352" t="s">
        <v>127</v>
      </c>
      <c r="P23" s="354">
        <v>33966</v>
      </c>
      <c r="Q23" s="353"/>
      <c r="R23" s="352" t="s">
        <v>1527</v>
      </c>
      <c r="S23" s="354">
        <v>40355</v>
      </c>
      <c r="T23" s="353"/>
      <c r="U23" s="233"/>
    </row>
    <row r="24" spans="1:21" ht="15.75">
      <c r="A24" s="215">
        <v>18</v>
      </c>
      <c r="B24" s="83">
        <v>1.923611111111111E-2</v>
      </c>
      <c r="C24" s="222">
        <f t="shared" si="5"/>
        <v>27.7</v>
      </c>
      <c r="D24" s="222">
        <f t="shared" si="0"/>
        <v>26.889386840497046</v>
      </c>
      <c r="E24" s="227">
        <f t="shared" si="1"/>
        <v>0.98180000000000001</v>
      </c>
      <c r="F24" s="222">
        <v>26.452905811623246</v>
      </c>
      <c r="G24" s="222">
        <v>27.7</v>
      </c>
      <c r="H24" s="162">
        <f t="shared" si="2"/>
        <v>-1.6500305561214103E-2</v>
      </c>
      <c r="I24" s="1">
        <v>18</v>
      </c>
      <c r="J24" s="323">
        <f t="shared" si="6"/>
        <v>95.497854915607391</v>
      </c>
      <c r="K24" s="144">
        <f t="shared" si="7"/>
        <v>97.073598702155408</v>
      </c>
      <c r="L24" s="351">
        <v>1.923611111111111E-2</v>
      </c>
      <c r="M24" s="352" t="s">
        <v>1528</v>
      </c>
      <c r="N24" s="353" t="s">
        <v>1529</v>
      </c>
      <c r="O24" s="352" t="s">
        <v>127</v>
      </c>
      <c r="P24" s="354">
        <v>31504</v>
      </c>
      <c r="Q24" s="353"/>
      <c r="R24" s="352" t="s">
        <v>231</v>
      </c>
      <c r="S24" s="354">
        <v>38249</v>
      </c>
      <c r="T24" s="353"/>
      <c r="U24" s="233"/>
    </row>
    <row r="25" spans="1:21" ht="15.75">
      <c r="A25" s="215">
        <v>19</v>
      </c>
      <c r="B25" s="83">
        <v>1.8703703703703705E-2</v>
      </c>
      <c r="C25" s="222">
        <f t="shared" si="5"/>
        <v>26.933333333333334</v>
      </c>
      <c r="D25" s="222">
        <f t="shared" si="0"/>
        <v>26.658588306573765</v>
      </c>
      <c r="E25" s="227">
        <f t="shared" si="1"/>
        <v>0.99029999999999996</v>
      </c>
      <c r="F25" s="222">
        <v>26.4</v>
      </c>
      <c r="G25" s="222">
        <v>27.183333333333334</v>
      </c>
      <c r="H25" s="162">
        <f t="shared" si="2"/>
        <v>-9.7950116126426841E-3</v>
      </c>
      <c r="I25" s="1">
        <v>19</v>
      </c>
      <c r="J25" s="323">
        <f t="shared" si="6"/>
        <v>98.019801980198025</v>
      </c>
      <c r="K25" s="144">
        <f t="shared" si="7"/>
        <v>98.979907078862993</v>
      </c>
      <c r="L25" s="351">
        <v>1.8703703703703705E-2</v>
      </c>
      <c r="M25" s="353" t="s">
        <v>1530</v>
      </c>
      <c r="N25" s="353" t="s">
        <v>1531</v>
      </c>
      <c r="O25" s="352" t="s">
        <v>130</v>
      </c>
      <c r="P25" s="354">
        <v>37276</v>
      </c>
      <c r="Q25" s="355" t="s">
        <v>355</v>
      </c>
      <c r="R25" s="356" t="s">
        <v>356</v>
      </c>
      <c r="S25" s="357">
        <v>44451</v>
      </c>
      <c r="T25" s="353"/>
      <c r="U25" s="233"/>
    </row>
    <row r="26" spans="1:21" ht="15" customHeight="1">
      <c r="A26" s="215">
        <v>20</v>
      </c>
      <c r="B26" s="83">
        <v>1.8333333333333333E-2</v>
      </c>
      <c r="C26" s="222">
        <f t="shared" si="5"/>
        <v>26.4</v>
      </c>
      <c r="D26" s="222">
        <f t="shared" si="0"/>
        <v>26.484751203852326</v>
      </c>
      <c r="E26" s="227">
        <f t="shared" si="1"/>
        <v>0.99680000000000002</v>
      </c>
      <c r="F26" s="222">
        <v>26.4</v>
      </c>
      <c r="G26" s="222">
        <v>27.400000000000002</v>
      </c>
      <c r="H26" s="162">
        <f t="shared" si="2"/>
        <v>-3.2102728731942315E-3</v>
      </c>
      <c r="I26" s="1">
        <v>20</v>
      </c>
      <c r="J26" s="323">
        <f t="shared" si="6"/>
        <v>100</v>
      </c>
      <c r="K26" s="144">
        <f t="shared" si="7"/>
        <v>100.32102728731942</v>
      </c>
      <c r="L26" s="83">
        <v>1.8333333333333333E-2</v>
      </c>
      <c r="M26" s="358" t="s">
        <v>1532</v>
      </c>
      <c r="N26" s="358" t="s">
        <v>1533</v>
      </c>
      <c r="O26" s="359" t="s">
        <v>127</v>
      </c>
      <c r="P26" s="360">
        <v>36445</v>
      </c>
      <c r="Q26" s="361"/>
      <c r="R26" s="358" t="s">
        <v>1534</v>
      </c>
      <c r="S26" s="360">
        <v>43842</v>
      </c>
      <c r="T26" s="362" t="s">
        <v>354</v>
      </c>
      <c r="U26" s="233"/>
    </row>
    <row r="27" spans="1:21" ht="15.75">
      <c r="A27" s="215">
        <v>21</v>
      </c>
      <c r="B27" s="83">
        <v>1.8553240740740742E-2</v>
      </c>
      <c r="C27" s="222">
        <f t="shared" si="5"/>
        <v>26.716666666666669</v>
      </c>
      <c r="D27" s="222">
        <f t="shared" si="0"/>
        <v>26.4</v>
      </c>
      <c r="E27" s="227">
        <f t="shared" si="1"/>
        <v>1</v>
      </c>
      <c r="F27" s="222">
        <v>26.4</v>
      </c>
      <c r="G27" s="222">
        <v>27.166666666666668</v>
      </c>
      <c r="H27" s="162">
        <f t="shared" si="2"/>
        <v>0</v>
      </c>
      <c r="I27" s="1">
        <v>21</v>
      </c>
      <c r="J27" s="323">
        <f t="shared" si="6"/>
        <v>98.814722395508412</v>
      </c>
      <c r="K27" s="144">
        <f t="shared" si="7"/>
        <v>98.814722395508412</v>
      </c>
      <c r="L27" s="351">
        <v>1.8553240740740742E-2</v>
      </c>
      <c r="M27" s="363" t="s">
        <v>1532</v>
      </c>
      <c r="N27" s="363" t="s">
        <v>1533</v>
      </c>
      <c r="O27" s="352" t="s">
        <v>127</v>
      </c>
      <c r="P27" s="354">
        <v>36445</v>
      </c>
      <c r="Q27" s="355" t="s">
        <v>355</v>
      </c>
      <c r="R27" s="356" t="s">
        <v>356</v>
      </c>
      <c r="S27" s="357">
        <v>44451</v>
      </c>
      <c r="T27" s="364"/>
      <c r="U27" s="233"/>
    </row>
    <row r="28" spans="1:21" ht="15.75">
      <c r="A28" s="215">
        <v>22</v>
      </c>
      <c r="B28" s="83">
        <v>1.8564814814814815E-2</v>
      </c>
      <c r="C28" s="222">
        <f t="shared" si="5"/>
        <v>26.733333333333334</v>
      </c>
      <c r="D28" s="222">
        <f t="shared" si="0"/>
        <v>26.4</v>
      </c>
      <c r="E28" s="227">
        <f t="shared" si="1"/>
        <v>1</v>
      </c>
      <c r="F28" s="222">
        <v>26.4</v>
      </c>
      <c r="G28" s="222">
        <v>26.733333333333334</v>
      </c>
      <c r="H28" s="162">
        <f t="shared" si="2"/>
        <v>0</v>
      </c>
      <c r="I28" s="1">
        <v>22</v>
      </c>
      <c r="J28" s="323">
        <f t="shared" si="6"/>
        <v>98.753117206982537</v>
      </c>
      <c r="K28" s="144">
        <f t="shared" si="7"/>
        <v>98.753117206982537</v>
      </c>
      <c r="L28" s="351">
        <v>1.8564814814814815E-2</v>
      </c>
      <c r="M28" s="352" t="s">
        <v>1535</v>
      </c>
      <c r="N28" s="353" t="s">
        <v>1536</v>
      </c>
      <c r="O28" s="352" t="s">
        <v>127</v>
      </c>
      <c r="P28" s="354">
        <v>32152</v>
      </c>
      <c r="Q28" s="353"/>
      <c r="R28" s="352" t="s">
        <v>226</v>
      </c>
      <c r="S28" s="354">
        <v>40447</v>
      </c>
      <c r="T28" s="364"/>
      <c r="U28" s="235" t="s">
        <v>354</v>
      </c>
    </row>
    <row r="29" spans="1:21" ht="18" customHeight="1">
      <c r="A29" s="215">
        <v>23</v>
      </c>
      <c r="B29" s="83">
        <v>1.849537037037037E-2</v>
      </c>
      <c r="C29" s="222">
        <f t="shared" si="5"/>
        <v>26.633333333333333</v>
      </c>
      <c r="D29" s="222">
        <f t="shared" si="0"/>
        <v>26.4</v>
      </c>
      <c r="E29" s="227">
        <f t="shared" si="1"/>
        <v>1</v>
      </c>
      <c r="F29" s="222">
        <v>26.4</v>
      </c>
      <c r="G29" s="222">
        <v>26.633333333333333</v>
      </c>
      <c r="H29" s="162">
        <f t="shared" si="2"/>
        <v>0</v>
      </c>
      <c r="I29" s="1">
        <v>23</v>
      </c>
      <c r="J29" s="323">
        <f t="shared" si="6"/>
        <v>99.123904881101382</v>
      </c>
      <c r="K29" s="144">
        <f t="shared" si="7"/>
        <v>99.123904881101382</v>
      </c>
      <c r="L29" s="83">
        <v>1.849537037037037E-2</v>
      </c>
      <c r="M29" s="370" t="s">
        <v>1393</v>
      </c>
      <c r="N29" s="370" t="s">
        <v>1394</v>
      </c>
      <c r="O29" s="352" t="s">
        <v>1395</v>
      </c>
      <c r="P29" s="354">
        <v>35320</v>
      </c>
      <c r="Q29" s="353"/>
      <c r="R29" s="363" t="s">
        <v>1534</v>
      </c>
      <c r="S29" s="354">
        <v>43800</v>
      </c>
      <c r="T29" s="364"/>
      <c r="U29" s="233"/>
    </row>
    <row r="30" spans="1:21" ht="15.75">
      <c r="A30" s="215">
        <v>24</v>
      </c>
      <c r="B30" s="83">
        <v>1.892361111111111E-2</v>
      </c>
      <c r="C30" s="222">
        <f t="shared" si="5"/>
        <v>27.249999999999996</v>
      </c>
      <c r="D30" s="222">
        <f t="shared" si="0"/>
        <v>26.4</v>
      </c>
      <c r="E30" s="227">
        <f t="shared" si="1"/>
        <v>1</v>
      </c>
      <c r="F30" s="222">
        <v>26.4</v>
      </c>
      <c r="G30" s="222">
        <v>27.249999999999996</v>
      </c>
      <c r="H30" s="162">
        <f t="shared" si="2"/>
        <v>0</v>
      </c>
      <c r="I30" s="1">
        <v>24</v>
      </c>
      <c r="J30" s="323">
        <f t="shared" si="6"/>
        <v>96.88073394495413</v>
      </c>
      <c r="K30" s="144">
        <f t="shared" si="7"/>
        <v>96.88073394495413</v>
      </c>
      <c r="L30" s="351">
        <v>1.892361111111111E-2</v>
      </c>
      <c r="M30" s="352" t="s">
        <v>1537</v>
      </c>
      <c r="N30" s="353" t="s">
        <v>1538</v>
      </c>
      <c r="O30" s="352" t="s">
        <v>127</v>
      </c>
      <c r="P30" s="354">
        <v>31566</v>
      </c>
      <c r="Q30" s="353"/>
      <c r="R30" s="352" t="s">
        <v>1539</v>
      </c>
      <c r="S30" s="354">
        <v>40636</v>
      </c>
      <c r="T30" s="364"/>
      <c r="U30" s="233"/>
    </row>
    <row r="31" spans="1:21" ht="15.75">
      <c r="A31" s="215">
        <v>25</v>
      </c>
      <c r="B31" s="83">
        <v>1.8645833333333334E-2</v>
      </c>
      <c r="C31" s="222">
        <f t="shared" si="5"/>
        <v>26.85</v>
      </c>
      <c r="D31" s="222">
        <f t="shared" si="0"/>
        <v>26.4</v>
      </c>
      <c r="E31" s="227">
        <f t="shared" si="1"/>
        <v>1</v>
      </c>
      <c r="F31" s="222">
        <v>26.4</v>
      </c>
      <c r="G31" s="222">
        <v>27.400000000000002</v>
      </c>
      <c r="H31" s="162">
        <f t="shared" si="2"/>
        <v>0</v>
      </c>
      <c r="I31" s="1">
        <v>25</v>
      </c>
      <c r="J31" s="323">
        <f t="shared" si="6"/>
        <v>98.324022346368707</v>
      </c>
      <c r="K31" s="144">
        <f t="shared" si="7"/>
        <v>98.324022346368707</v>
      </c>
      <c r="L31" s="351">
        <v>1.8645833333333334E-2</v>
      </c>
      <c r="M31" s="352" t="s">
        <v>1540</v>
      </c>
      <c r="N31" s="353" t="s">
        <v>1541</v>
      </c>
      <c r="O31" s="352" t="s">
        <v>127</v>
      </c>
      <c r="P31" s="354">
        <v>35236</v>
      </c>
      <c r="Q31" s="355" t="s">
        <v>357</v>
      </c>
      <c r="R31" s="356" t="s">
        <v>358</v>
      </c>
      <c r="S31" s="354">
        <v>44472</v>
      </c>
      <c r="T31" s="364"/>
      <c r="U31" s="233"/>
    </row>
    <row r="32" spans="1:21" ht="15.75">
      <c r="A32" s="215">
        <v>26</v>
      </c>
      <c r="B32" s="83">
        <v>1.9074074074074073E-2</v>
      </c>
      <c r="C32" s="222">
        <f t="shared" si="5"/>
        <v>27.466666666666665</v>
      </c>
      <c r="D32" s="222">
        <f t="shared" si="0"/>
        <v>26.4</v>
      </c>
      <c r="E32" s="227">
        <f t="shared" si="1"/>
        <v>1</v>
      </c>
      <c r="F32" s="222">
        <v>26.4</v>
      </c>
      <c r="G32" s="222">
        <v>27.466666666666665</v>
      </c>
      <c r="H32" s="162">
        <f t="shared" si="2"/>
        <v>0</v>
      </c>
      <c r="I32" s="1">
        <v>26</v>
      </c>
      <c r="J32" s="323">
        <f t="shared" si="6"/>
        <v>96.116504854368941</v>
      </c>
      <c r="K32" s="144">
        <f t="shared" si="7"/>
        <v>96.116504854368941</v>
      </c>
      <c r="L32" s="351">
        <v>1.9074074074074073E-2</v>
      </c>
      <c r="M32" s="352" t="s">
        <v>1542</v>
      </c>
      <c r="N32" s="353" t="s">
        <v>1543</v>
      </c>
      <c r="O32" s="352" t="s">
        <v>305</v>
      </c>
      <c r="P32" s="354">
        <v>32826</v>
      </c>
      <c r="Q32" s="353"/>
      <c r="R32" s="352" t="s">
        <v>228</v>
      </c>
      <c r="S32" s="354">
        <v>42652</v>
      </c>
      <c r="T32" s="364"/>
      <c r="U32" s="233"/>
    </row>
    <row r="33" spans="1:21" ht="15.75">
      <c r="A33" s="215">
        <v>27</v>
      </c>
      <c r="B33" s="83">
        <v>1.9201388888888889E-2</v>
      </c>
      <c r="C33" s="222">
        <f t="shared" si="5"/>
        <v>27.650000000000002</v>
      </c>
      <c r="D33" s="222">
        <f t="shared" si="0"/>
        <v>26.4</v>
      </c>
      <c r="E33" s="227">
        <f t="shared" ref="E33:E64" si="8">ROUND(1-IF(A33&lt;I$3,0,IF(A33&lt;I$4,G$3*(A33-I$3)^2,G$2+G$4*(A33-I$4)+(A33&gt;I$5)*G$5*(A33-I$5)^2)),4)</f>
        <v>1</v>
      </c>
      <c r="F33" s="222">
        <v>26.4</v>
      </c>
      <c r="G33" s="222">
        <v>27.650000000000002</v>
      </c>
      <c r="H33" s="162">
        <f t="shared" si="2"/>
        <v>0</v>
      </c>
      <c r="I33" s="1">
        <v>27</v>
      </c>
      <c r="J33" s="323">
        <f t="shared" si="6"/>
        <v>95.479204339963815</v>
      </c>
      <c r="K33" s="144">
        <f t="shared" si="7"/>
        <v>95.479204339963815</v>
      </c>
      <c r="L33" s="351">
        <v>1.9201388888888889E-2</v>
      </c>
      <c r="M33" s="352" t="s">
        <v>1476</v>
      </c>
      <c r="N33" s="353" t="s">
        <v>1544</v>
      </c>
      <c r="O33" s="352" t="s">
        <v>127</v>
      </c>
      <c r="P33" s="354">
        <v>29866</v>
      </c>
      <c r="Q33" s="353"/>
      <c r="R33" s="352" t="s">
        <v>1545</v>
      </c>
      <c r="S33" s="354">
        <v>40009</v>
      </c>
      <c r="T33" s="364"/>
      <c r="U33" s="233"/>
    </row>
    <row r="34" spans="1:21" ht="15.75">
      <c r="A34" s="215">
        <v>28</v>
      </c>
      <c r="B34" s="83">
        <v>1.9027777777777779E-2</v>
      </c>
      <c r="C34" s="222">
        <f t="shared" si="5"/>
        <v>27.400000000000002</v>
      </c>
      <c r="D34" s="222">
        <f t="shared" si="0"/>
        <v>26.4</v>
      </c>
      <c r="E34" s="227">
        <f t="shared" si="8"/>
        <v>1</v>
      </c>
      <c r="F34" s="222">
        <v>26.4</v>
      </c>
      <c r="G34" s="222">
        <v>27.400000000000002</v>
      </c>
      <c r="H34" s="162">
        <f t="shared" si="2"/>
        <v>0</v>
      </c>
      <c r="I34" s="1">
        <v>28</v>
      </c>
      <c r="J34" s="323">
        <f t="shared" si="6"/>
        <v>96.350364963503637</v>
      </c>
      <c r="K34" s="144">
        <f t="shared" si="7"/>
        <v>96.350364963503637</v>
      </c>
      <c r="L34" s="351">
        <v>1.9027777777777779E-2</v>
      </c>
      <c r="M34" s="352" t="s">
        <v>1546</v>
      </c>
      <c r="N34" s="353" t="s">
        <v>1547</v>
      </c>
      <c r="O34" s="352" t="s">
        <v>130</v>
      </c>
      <c r="P34" s="354">
        <v>29520</v>
      </c>
      <c r="Q34" s="353"/>
      <c r="R34" s="352" t="s">
        <v>240</v>
      </c>
      <c r="S34" s="354">
        <v>39956</v>
      </c>
      <c r="T34" s="364"/>
      <c r="U34" s="233"/>
    </row>
    <row r="35" spans="1:21" ht="15.75">
      <c r="A35" s="215">
        <v>29</v>
      </c>
      <c r="B35" s="83">
        <v>1.8969907407407408E-2</v>
      </c>
      <c r="C35" s="222">
        <f t="shared" si="5"/>
        <v>27.316666666666666</v>
      </c>
      <c r="D35" s="222">
        <f t="shared" si="0"/>
        <v>26.4</v>
      </c>
      <c r="E35" s="227">
        <f t="shared" si="8"/>
        <v>1</v>
      </c>
      <c r="F35" s="222">
        <v>26.4</v>
      </c>
      <c r="G35" s="222">
        <v>27.316666666666666</v>
      </c>
      <c r="H35" s="162">
        <f t="shared" si="2"/>
        <v>0</v>
      </c>
      <c r="I35" s="1">
        <v>29</v>
      </c>
      <c r="J35" s="323">
        <f t="shared" si="6"/>
        <v>96.644295302013418</v>
      </c>
      <c r="K35" s="144">
        <f t="shared" si="7"/>
        <v>96.644295302013418</v>
      </c>
      <c r="L35" s="351">
        <v>1.8969907407407408E-2</v>
      </c>
      <c r="M35" s="352" t="s">
        <v>1476</v>
      </c>
      <c r="N35" s="353" t="s">
        <v>1544</v>
      </c>
      <c r="O35" s="352" t="s">
        <v>127</v>
      </c>
      <c r="P35" s="354">
        <v>29866</v>
      </c>
      <c r="Q35" s="353"/>
      <c r="R35" s="352" t="s">
        <v>137</v>
      </c>
      <c r="S35" s="354">
        <v>40720</v>
      </c>
      <c r="T35" s="364"/>
      <c r="U35" s="233"/>
    </row>
    <row r="36" spans="1:21" ht="15.75">
      <c r="A36" s="215">
        <v>30</v>
      </c>
      <c r="B36" s="83">
        <v>1.8796296296296297E-2</v>
      </c>
      <c r="C36" s="222">
        <f t="shared" si="5"/>
        <v>27.066666666666666</v>
      </c>
      <c r="D36" s="222">
        <f t="shared" si="0"/>
        <v>26.4</v>
      </c>
      <c r="E36" s="227">
        <f t="shared" si="8"/>
        <v>1</v>
      </c>
      <c r="F36" s="222">
        <v>26.4</v>
      </c>
      <c r="G36" s="222">
        <v>27.066666666666666</v>
      </c>
      <c r="H36" s="162">
        <f t="shared" si="2"/>
        <v>0</v>
      </c>
      <c r="I36" s="1">
        <v>30</v>
      </c>
      <c r="J36" s="323">
        <f t="shared" si="6"/>
        <v>97.536945812807872</v>
      </c>
      <c r="K36" s="144">
        <f t="shared" si="7"/>
        <v>97.536945812807872</v>
      </c>
      <c r="L36" s="351">
        <v>1.8796296296296297E-2</v>
      </c>
      <c r="M36" s="352" t="s">
        <v>1548</v>
      </c>
      <c r="N36" s="353" t="s">
        <v>1549</v>
      </c>
      <c r="O36" s="352" t="s">
        <v>127</v>
      </c>
      <c r="P36" s="354">
        <v>29087</v>
      </c>
      <c r="Q36" s="353"/>
      <c r="R36" s="352" t="s">
        <v>293</v>
      </c>
      <c r="S36" s="354">
        <v>40286</v>
      </c>
      <c r="T36" s="364"/>
      <c r="U36" s="233"/>
    </row>
    <row r="37" spans="1:21" ht="15.75">
      <c r="A37" s="215">
        <v>31</v>
      </c>
      <c r="B37" s="83">
        <v>1.9074074074074073E-2</v>
      </c>
      <c r="C37" s="222">
        <f t="shared" si="5"/>
        <v>27.466666666666665</v>
      </c>
      <c r="D37" s="222">
        <f t="shared" si="0"/>
        <v>26.410564225690273</v>
      </c>
      <c r="E37" s="227">
        <f t="shared" si="8"/>
        <v>0.99960000000000004</v>
      </c>
      <c r="F37" s="222">
        <v>26.409615151147261</v>
      </c>
      <c r="G37" s="222">
        <v>27.466666666666665</v>
      </c>
      <c r="H37" s="162">
        <f t="shared" si="2"/>
        <v>-3.5936704778935227E-5</v>
      </c>
      <c r="I37" s="1">
        <v>31</v>
      </c>
      <c r="J37" s="323">
        <f t="shared" si="6"/>
        <v>96.151511472623525</v>
      </c>
      <c r="K37" s="144">
        <f t="shared" si="7"/>
        <v>96.154966841105377</v>
      </c>
      <c r="L37" s="351">
        <v>1.9074074074074073E-2</v>
      </c>
      <c r="M37" s="352" t="s">
        <v>1476</v>
      </c>
      <c r="N37" s="353" t="s">
        <v>1550</v>
      </c>
      <c r="O37" s="352" t="s">
        <v>127</v>
      </c>
      <c r="P37" s="354">
        <v>30284</v>
      </c>
      <c r="Q37" s="353"/>
      <c r="R37" s="352" t="s">
        <v>231</v>
      </c>
      <c r="S37" s="354">
        <v>41888</v>
      </c>
      <c r="T37" s="364"/>
      <c r="U37" s="233"/>
    </row>
    <row r="38" spans="1:21" ht="15.75">
      <c r="A38" s="215">
        <v>32</v>
      </c>
      <c r="B38" s="83">
        <v>1.8854166666666668E-2</v>
      </c>
      <c r="C38" s="222">
        <f t="shared" si="5"/>
        <v>27.150000000000002</v>
      </c>
      <c r="D38" s="222">
        <f t="shared" si="0"/>
        <v>26.439659489233847</v>
      </c>
      <c r="E38" s="227">
        <f t="shared" si="8"/>
        <v>0.99850000000000005</v>
      </c>
      <c r="F38" s="222">
        <v>26.438502673796791</v>
      </c>
      <c r="G38" s="222">
        <v>27.15</v>
      </c>
      <c r="H38" s="162">
        <f t="shared" si="2"/>
        <v>-4.3754952817467986E-5</v>
      </c>
      <c r="I38" s="1">
        <v>32</v>
      </c>
      <c r="J38" s="323">
        <f t="shared" si="6"/>
        <v>97.379383697225734</v>
      </c>
      <c r="K38" s="144">
        <f t="shared" si="7"/>
        <v>97.383644527564812</v>
      </c>
      <c r="L38" s="351">
        <v>1.8854166666666668E-2</v>
      </c>
      <c r="M38" s="352" t="s">
        <v>1429</v>
      </c>
      <c r="N38" s="353" t="s">
        <v>1551</v>
      </c>
      <c r="O38" s="352" t="s">
        <v>127</v>
      </c>
      <c r="P38" s="354">
        <v>28071</v>
      </c>
      <c r="Q38" s="353"/>
      <c r="R38" s="352" t="s">
        <v>238</v>
      </c>
      <c r="S38" s="354">
        <v>40062</v>
      </c>
      <c r="T38" s="364"/>
      <c r="U38" s="233"/>
    </row>
    <row r="39" spans="1:21" ht="15.75">
      <c r="A39" s="215">
        <v>33</v>
      </c>
      <c r="B39" s="83">
        <v>1.9212962962962963E-2</v>
      </c>
      <c r="C39" s="222">
        <f t="shared" si="5"/>
        <v>27.666666666666668</v>
      </c>
      <c r="D39" s="222">
        <f t="shared" si="0"/>
        <v>26.487408447877996</v>
      </c>
      <c r="E39" s="227">
        <f t="shared" si="8"/>
        <v>0.99670000000000003</v>
      </c>
      <c r="F39" s="222">
        <v>26.486789236576158</v>
      </c>
      <c r="G39" s="222">
        <v>27.666666666666668</v>
      </c>
      <c r="H39" s="162">
        <f t="shared" si="2"/>
        <v>-2.3378118665418921E-5</v>
      </c>
      <c r="I39" s="1">
        <v>33</v>
      </c>
      <c r="J39" s="323">
        <f t="shared" si="6"/>
        <v>95.735382782805388</v>
      </c>
      <c r="K39" s="144">
        <f t="shared" si="7"/>
        <v>95.737620895944559</v>
      </c>
      <c r="L39" s="351">
        <v>1.9212962962962963E-2</v>
      </c>
      <c r="M39" s="352" t="s">
        <v>1410</v>
      </c>
      <c r="N39" s="353" t="s">
        <v>1552</v>
      </c>
      <c r="O39" s="352" t="s">
        <v>127</v>
      </c>
      <c r="P39" s="354">
        <v>25314</v>
      </c>
      <c r="Q39" s="353"/>
      <c r="R39" s="352" t="s">
        <v>1539</v>
      </c>
      <c r="S39" s="354">
        <v>37717</v>
      </c>
      <c r="T39" s="364"/>
      <c r="U39" s="233"/>
    </row>
    <row r="40" spans="1:21" ht="15.75">
      <c r="A40" s="215">
        <v>34</v>
      </c>
      <c r="B40" s="83">
        <v>1.9270833333333334E-2</v>
      </c>
      <c r="C40" s="222">
        <f t="shared" si="5"/>
        <v>27.75</v>
      </c>
      <c r="D40" s="222">
        <f t="shared" si="0"/>
        <v>26.554013277006639</v>
      </c>
      <c r="E40" s="227">
        <f t="shared" si="8"/>
        <v>0.99419999999999997</v>
      </c>
      <c r="F40" s="222">
        <v>26.5546875</v>
      </c>
      <c r="G40" s="222">
        <v>27.75</v>
      </c>
      <c r="H40" s="162">
        <f t="shared" si="2"/>
        <v>2.5389980332501714E-5</v>
      </c>
      <c r="I40" s="1">
        <v>34</v>
      </c>
      <c r="J40" s="323">
        <f t="shared" si="6"/>
        <v>95.692567567567565</v>
      </c>
      <c r="K40" s="144">
        <f t="shared" si="7"/>
        <v>95.690137935159058</v>
      </c>
      <c r="L40" s="351">
        <v>1.9270833333333334E-2</v>
      </c>
      <c r="M40" s="352" t="s">
        <v>1553</v>
      </c>
      <c r="N40" s="353" t="s">
        <v>246</v>
      </c>
      <c r="O40" s="352" t="s">
        <v>127</v>
      </c>
      <c r="P40" s="354">
        <v>29726</v>
      </c>
      <c r="Q40" s="353"/>
      <c r="R40" s="352" t="s">
        <v>231</v>
      </c>
      <c r="S40" s="354">
        <v>42252</v>
      </c>
      <c r="T40" s="364"/>
      <c r="U40" s="233"/>
    </row>
    <row r="41" spans="1:21" ht="15.75">
      <c r="A41" s="215">
        <v>35</v>
      </c>
      <c r="B41" s="83">
        <v>1.9340277777777779E-2</v>
      </c>
      <c r="C41" s="222">
        <f t="shared" si="5"/>
        <v>27.85</v>
      </c>
      <c r="D41" s="222">
        <f t="shared" si="0"/>
        <v>26.642446260974872</v>
      </c>
      <c r="E41" s="227">
        <f t="shared" si="8"/>
        <v>0.9909</v>
      </c>
      <c r="F41" s="222">
        <v>26.642498469075321</v>
      </c>
      <c r="G41" s="222">
        <v>27.85</v>
      </c>
      <c r="H41" s="162">
        <f t="shared" si="2"/>
        <v>1.9595797484847519E-6</v>
      </c>
      <c r="I41" s="1">
        <v>35</v>
      </c>
      <c r="J41" s="323">
        <f t="shared" si="6"/>
        <v>95.664267393448185</v>
      </c>
      <c r="K41" s="144">
        <f t="shared" si="7"/>
        <v>95.664079931687155</v>
      </c>
      <c r="L41" s="351">
        <v>1.9340277777777779E-2</v>
      </c>
      <c r="M41" s="352" t="s">
        <v>1410</v>
      </c>
      <c r="N41" s="353" t="s">
        <v>1552</v>
      </c>
      <c r="O41" s="352" t="s">
        <v>127</v>
      </c>
      <c r="P41" s="354">
        <v>25314</v>
      </c>
      <c r="Q41" s="353"/>
      <c r="R41" s="352" t="s">
        <v>1539</v>
      </c>
      <c r="S41" s="354">
        <v>38445</v>
      </c>
      <c r="T41" s="364"/>
      <c r="U41" s="233"/>
    </row>
    <row r="42" spans="1:21" ht="15.75">
      <c r="A42" s="215">
        <v>36</v>
      </c>
      <c r="B42" s="83">
        <v>1.9201388888888889E-2</v>
      </c>
      <c r="C42" s="222">
        <f t="shared" si="5"/>
        <v>27.650000000000002</v>
      </c>
      <c r="D42" s="222">
        <f t="shared" si="0"/>
        <v>26.750430641402371</v>
      </c>
      <c r="E42" s="227">
        <f t="shared" si="8"/>
        <v>0.9869</v>
      </c>
      <c r="F42" s="222">
        <v>26.750614854894245</v>
      </c>
      <c r="G42" s="222">
        <v>27.650000000000002</v>
      </c>
      <c r="H42" s="162">
        <f t="shared" si="2"/>
        <v>6.8863273937128115E-6</v>
      </c>
      <c r="I42" s="1">
        <v>36</v>
      </c>
      <c r="J42" s="323">
        <f t="shared" si="6"/>
        <v>96.747250831443921</v>
      </c>
      <c r="K42" s="144">
        <f t="shared" si="7"/>
        <v>96.746584598200243</v>
      </c>
      <c r="L42" s="351">
        <v>1.9201388888888889E-2</v>
      </c>
      <c r="M42" s="352" t="s">
        <v>1554</v>
      </c>
      <c r="N42" s="353" t="s">
        <v>1555</v>
      </c>
      <c r="O42" s="352" t="s">
        <v>130</v>
      </c>
      <c r="P42" s="354">
        <v>26772</v>
      </c>
      <c r="Q42" s="353"/>
      <c r="R42" s="352" t="s">
        <v>245</v>
      </c>
      <c r="S42" s="354">
        <v>39950</v>
      </c>
      <c r="T42" s="364"/>
      <c r="U42" s="233"/>
    </row>
    <row r="43" spans="1:21" ht="15.75">
      <c r="A43" s="215">
        <v>37</v>
      </c>
      <c r="B43" s="83">
        <v>1.9467592592592592E-2</v>
      </c>
      <c r="C43" s="222">
        <f t="shared" si="5"/>
        <v>28.033333333333331</v>
      </c>
      <c r="D43" s="222">
        <f t="shared" si="0"/>
        <v>26.87843616371411</v>
      </c>
      <c r="E43" s="227">
        <f t="shared" si="8"/>
        <v>0.98219999999999996</v>
      </c>
      <c r="F43" s="222">
        <v>26.879525515877916</v>
      </c>
      <c r="G43" s="222">
        <v>28.033333333333339</v>
      </c>
      <c r="H43" s="162">
        <f t="shared" si="2"/>
        <v>4.0527209573045644E-5</v>
      </c>
      <c r="I43" s="1">
        <v>37</v>
      </c>
      <c r="J43" s="323">
        <f t="shared" si="6"/>
        <v>95.884157607174501</v>
      </c>
      <c r="K43" s="144">
        <f t="shared" si="7"/>
        <v>95.880271689824411</v>
      </c>
      <c r="L43" s="351">
        <v>1.9467592592592592E-2</v>
      </c>
      <c r="M43" s="352" t="s">
        <v>1554</v>
      </c>
      <c r="N43" s="353" t="s">
        <v>1555</v>
      </c>
      <c r="O43" s="352" t="s">
        <v>130</v>
      </c>
      <c r="P43" s="354">
        <v>26772</v>
      </c>
      <c r="Q43" s="353"/>
      <c r="R43" s="352" t="s">
        <v>245</v>
      </c>
      <c r="S43" s="354">
        <v>40314</v>
      </c>
      <c r="T43" s="364"/>
      <c r="U43" s="233"/>
    </row>
    <row r="44" spans="1:21" ht="15.75">
      <c r="A44" s="215">
        <v>38</v>
      </c>
      <c r="B44" s="83">
        <v>1.9537037037037037E-2</v>
      </c>
      <c r="C44" s="222">
        <f t="shared" si="5"/>
        <v>28.133333333333333</v>
      </c>
      <c r="D44" s="222">
        <f t="shared" si="0"/>
        <v>27.029794204975939</v>
      </c>
      <c r="E44" s="227">
        <f t="shared" si="8"/>
        <v>0.97670000000000001</v>
      </c>
      <c r="F44" s="222">
        <v>27.029821073558647</v>
      </c>
      <c r="G44" s="222">
        <v>28.133333333333333</v>
      </c>
      <c r="H44" s="162">
        <f t="shared" si="2"/>
        <v>9.9403479715762229E-7</v>
      </c>
      <c r="I44" s="1">
        <v>38</v>
      </c>
      <c r="J44" s="323">
        <f t="shared" si="6"/>
        <v>96.077563057672918</v>
      </c>
      <c r="K44" s="144">
        <f t="shared" si="7"/>
        <v>96.077467553232012</v>
      </c>
      <c r="L44" s="351">
        <v>1.9537037037037037E-2</v>
      </c>
      <c r="M44" s="352" t="s">
        <v>1554</v>
      </c>
      <c r="N44" s="353" t="s">
        <v>1555</v>
      </c>
      <c r="O44" s="352" t="s">
        <v>130</v>
      </c>
      <c r="P44" s="354">
        <v>26772</v>
      </c>
      <c r="Q44" s="353"/>
      <c r="R44" s="352" t="s">
        <v>1522</v>
      </c>
      <c r="S44" s="354">
        <v>40908</v>
      </c>
      <c r="T44" s="364"/>
      <c r="U44" s="233"/>
    </row>
    <row r="45" spans="1:21" ht="15.75">
      <c r="A45" s="215">
        <v>39</v>
      </c>
      <c r="B45" s="83">
        <v>1.9201388888888889E-2</v>
      </c>
      <c r="C45" s="222">
        <f t="shared" si="5"/>
        <v>27.650000000000002</v>
      </c>
      <c r="D45" s="222">
        <f t="shared" si="0"/>
        <v>27.202472952086552</v>
      </c>
      <c r="E45" s="227">
        <f t="shared" si="8"/>
        <v>0.97050000000000003</v>
      </c>
      <c r="F45" s="222">
        <v>27.20220082530949</v>
      </c>
      <c r="G45" s="222">
        <v>27.650000000000002</v>
      </c>
      <c r="H45" s="162">
        <f t="shared" si="2"/>
        <v>-1.000385148282786E-5</v>
      </c>
      <c r="I45" s="1">
        <v>39</v>
      </c>
      <c r="J45" s="323">
        <f t="shared" si="6"/>
        <v>98.380473147593079</v>
      </c>
      <c r="K45" s="144">
        <f t="shared" si="7"/>
        <v>98.381457331235268</v>
      </c>
      <c r="L45" s="351">
        <v>1.9201388888888889E-2</v>
      </c>
      <c r="M45" s="352" t="s">
        <v>1554</v>
      </c>
      <c r="N45" s="353" t="s">
        <v>1555</v>
      </c>
      <c r="O45" s="352" t="s">
        <v>130</v>
      </c>
      <c r="P45" s="354">
        <v>26772</v>
      </c>
      <c r="Q45" s="353"/>
      <c r="R45" s="352" t="s">
        <v>245</v>
      </c>
      <c r="S45" s="354">
        <v>41049</v>
      </c>
      <c r="T45" s="364"/>
      <c r="U45" s="233"/>
    </row>
    <row r="46" spans="1:21" ht="15.75">
      <c r="A46" s="215">
        <v>40</v>
      </c>
      <c r="B46" s="83">
        <v>1.9305555555555555E-2</v>
      </c>
      <c r="C46" s="222">
        <f t="shared" si="5"/>
        <v>27.8</v>
      </c>
      <c r="D46" s="222">
        <f t="shared" si="0"/>
        <v>27.397260273972602</v>
      </c>
      <c r="E46" s="227">
        <f t="shared" si="8"/>
        <v>0.96360000000000001</v>
      </c>
      <c r="F46" s="222">
        <v>27.397481108312341</v>
      </c>
      <c r="G46" s="222">
        <v>27.8</v>
      </c>
      <c r="H46" s="162">
        <f t="shared" si="2"/>
        <v>8.0603884300948979E-6</v>
      </c>
      <c r="I46" s="1">
        <v>40</v>
      </c>
      <c r="J46" s="323">
        <f t="shared" si="6"/>
        <v>98.552090317670292</v>
      </c>
      <c r="K46" s="144">
        <f t="shared" si="7"/>
        <v>98.551295949541725</v>
      </c>
      <c r="L46" s="351">
        <v>1.9305555555555555E-2</v>
      </c>
      <c r="M46" s="352" t="s">
        <v>1419</v>
      </c>
      <c r="N46" s="353" t="s">
        <v>1556</v>
      </c>
      <c r="O46" s="352" t="s">
        <v>122</v>
      </c>
      <c r="P46" s="354">
        <v>27375</v>
      </c>
      <c r="Q46" s="353"/>
      <c r="R46" s="352" t="s">
        <v>245</v>
      </c>
      <c r="S46" s="354">
        <v>42134</v>
      </c>
      <c r="T46" s="364"/>
      <c r="U46" s="233"/>
    </row>
    <row r="47" spans="1:21" ht="15.75">
      <c r="A47" s="215">
        <v>41</v>
      </c>
      <c r="B47" s="83">
        <v>1.9930555555555556E-2</v>
      </c>
      <c r="C47" s="222">
        <f t="shared" si="5"/>
        <v>28.7</v>
      </c>
      <c r="D47" s="222">
        <f t="shared" si="0"/>
        <v>27.612174458738625</v>
      </c>
      <c r="E47" s="227">
        <f t="shared" si="8"/>
        <v>0.95609999999999995</v>
      </c>
      <c r="F47" s="222">
        <v>27.611452477448029</v>
      </c>
      <c r="G47" s="222">
        <v>28.7</v>
      </c>
      <c r="H47" s="162">
        <f t="shared" si="2"/>
        <v>-2.6147892479960983E-5</v>
      </c>
      <c r="I47" s="1">
        <v>41</v>
      </c>
      <c r="J47" s="323">
        <f t="shared" si="6"/>
        <v>96.207151489365955</v>
      </c>
      <c r="K47" s="144">
        <f t="shared" si="7"/>
        <v>96.209667103618898</v>
      </c>
      <c r="L47" s="351">
        <v>1.9930555555555556E-2</v>
      </c>
      <c r="M47" s="352" t="s">
        <v>1557</v>
      </c>
      <c r="N47" s="353" t="s">
        <v>1558</v>
      </c>
      <c r="O47" s="352" t="s">
        <v>705</v>
      </c>
      <c r="P47" s="354">
        <v>26663</v>
      </c>
      <c r="Q47" s="353"/>
      <c r="R47" s="352" t="s">
        <v>1559</v>
      </c>
      <c r="S47" s="354">
        <v>41672</v>
      </c>
      <c r="T47" s="364"/>
      <c r="U47" s="233"/>
    </row>
    <row r="48" spans="1:21" ht="15.75">
      <c r="A48" s="215">
        <v>42</v>
      </c>
      <c r="B48" s="83">
        <v>1.9594907407407408E-2</v>
      </c>
      <c r="C48" s="222">
        <f t="shared" si="5"/>
        <v>28.216666666666669</v>
      </c>
      <c r="D48" s="222">
        <f t="shared" si="0"/>
        <v>27.830487033523085</v>
      </c>
      <c r="E48" s="227">
        <f t="shared" si="8"/>
        <v>0.9486</v>
      </c>
      <c r="F48" s="222">
        <v>27.829753590723413</v>
      </c>
      <c r="G48" s="222">
        <v>28.216666666666661</v>
      </c>
      <c r="H48" s="162">
        <f t="shared" si="2"/>
        <v>-2.6354627872648705E-5</v>
      </c>
      <c r="I48" s="1">
        <v>42</v>
      </c>
      <c r="J48" s="323">
        <f t="shared" si="6"/>
        <v>98.628778230561409</v>
      </c>
      <c r="K48" s="144">
        <f t="shared" si="7"/>
        <v>98.631377555309214</v>
      </c>
      <c r="L48" s="351">
        <v>1.9594907407407408E-2</v>
      </c>
      <c r="M48" s="352" t="s">
        <v>1419</v>
      </c>
      <c r="N48" s="353" t="s">
        <v>1556</v>
      </c>
      <c r="O48" s="352" t="s">
        <v>122</v>
      </c>
      <c r="P48" s="354">
        <v>27375</v>
      </c>
      <c r="Q48" s="353"/>
      <c r="R48" s="352" t="s">
        <v>245</v>
      </c>
      <c r="S48" s="354">
        <v>42883</v>
      </c>
      <c r="T48" s="364"/>
      <c r="U48" s="233"/>
    </row>
    <row r="49" spans="1:21" ht="15.75">
      <c r="A49" s="215">
        <v>43</v>
      </c>
      <c r="B49" s="83">
        <v>2.013888888888889E-2</v>
      </c>
      <c r="C49" s="222">
        <f t="shared" si="5"/>
        <v>29.000000000000004</v>
      </c>
      <c r="D49" s="222">
        <f t="shared" si="0"/>
        <v>28.052279247688872</v>
      </c>
      <c r="E49" s="227">
        <f t="shared" si="8"/>
        <v>0.94110000000000005</v>
      </c>
      <c r="F49" s="222">
        <v>28.051534068269358</v>
      </c>
      <c r="G49" s="222">
        <v>29.000000000000004</v>
      </c>
      <c r="H49" s="162">
        <f t="shared" si="2"/>
        <v>-2.6564658378418029E-5</v>
      </c>
      <c r="I49" s="1">
        <v>43</v>
      </c>
      <c r="J49" s="323">
        <f t="shared" si="6"/>
        <v>96.729427821618458</v>
      </c>
      <c r="K49" s="144">
        <f t="shared" si="7"/>
        <v>96.731997405823691</v>
      </c>
      <c r="L49" s="351">
        <v>2.013888888888889E-2</v>
      </c>
      <c r="M49" s="352" t="s">
        <v>437</v>
      </c>
      <c r="N49" s="353" t="s">
        <v>1560</v>
      </c>
      <c r="O49" s="352" t="s">
        <v>127</v>
      </c>
      <c r="P49" s="354">
        <v>20622</v>
      </c>
      <c r="Q49" s="353"/>
      <c r="R49" s="352" t="s">
        <v>302</v>
      </c>
      <c r="S49" s="354">
        <v>36471</v>
      </c>
      <c r="T49" s="364"/>
      <c r="U49" s="240"/>
    </row>
    <row r="50" spans="1:21" ht="15.75">
      <c r="A50" s="215">
        <v>44</v>
      </c>
      <c r="B50" s="83">
        <v>2.0185185185185184E-2</v>
      </c>
      <c r="C50" s="222">
        <f t="shared" si="5"/>
        <v>29.066666666666666</v>
      </c>
      <c r="D50" s="222">
        <f t="shared" si="0"/>
        <v>28.277634961439588</v>
      </c>
      <c r="E50" s="227">
        <f t="shared" si="8"/>
        <v>0.93359999999999999</v>
      </c>
      <c r="F50" s="222">
        <v>28.276877761413843</v>
      </c>
      <c r="G50" s="222">
        <v>29.066666666666666</v>
      </c>
      <c r="H50" s="162">
        <f t="shared" si="2"/>
        <v>-2.6778063410476024E-5</v>
      </c>
      <c r="I50" s="1">
        <v>44</v>
      </c>
      <c r="J50" s="323">
        <f t="shared" si="6"/>
        <v>97.282836335139365</v>
      </c>
      <c r="K50" s="144">
        <f t="shared" si="7"/>
        <v>97.285441381099503</v>
      </c>
      <c r="L50" s="351">
        <v>2.0185185185185184E-2</v>
      </c>
      <c r="M50" s="352" t="s">
        <v>1426</v>
      </c>
      <c r="N50" s="353" t="s">
        <v>1561</v>
      </c>
      <c r="O50" s="352" t="s">
        <v>122</v>
      </c>
      <c r="P50" s="354">
        <v>26375</v>
      </c>
      <c r="Q50" s="353"/>
      <c r="R50" s="352" t="s">
        <v>185</v>
      </c>
      <c r="S50" s="354">
        <v>42798</v>
      </c>
      <c r="T50" s="364"/>
      <c r="U50" s="233"/>
    </row>
    <row r="51" spans="1:21" ht="15.75">
      <c r="A51" s="215">
        <v>45</v>
      </c>
      <c r="B51" s="83">
        <v>2.0231481481481482E-2</v>
      </c>
      <c r="C51" s="222">
        <f t="shared" si="5"/>
        <v>29.133333333333333</v>
      </c>
      <c r="D51" s="222">
        <f t="shared" si="0"/>
        <v>28.506640751538708</v>
      </c>
      <c r="E51" s="227">
        <f t="shared" si="8"/>
        <v>0.92610000000000003</v>
      </c>
      <c r="F51" s="222">
        <v>28.505871237683898</v>
      </c>
      <c r="G51" s="222">
        <v>29.133333333333333</v>
      </c>
      <c r="H51" s="162">
        <f t="shared" si="2"/>
        <v>-2.6994924953990369E-5</v>
      </c>
      <c r="I51" s="1">
        <v>45</v>
      </c>
      <c r="J51" s="323">
        <f t="shared" si="6"/>
        <v>97.846239946283404</v>
      </c>
      <c r="K51" s="144">
        <f t="shared" si="7"/>
        <v>97.848881298187791</v>
      </c>
      <c r="L51" s="351">
        <v>2.0231481481481482E-2</v>
      </c>
      <c r="M51" s="352" t="s">
        <v>1426</v>
      </c>
      <c r="N51" s="353" t="s">
        <v>1561</v>
      </c>
      <c r="O51" s="352" t="s">
        <v>122</v>
      </c>
      <c r="P51" s="354">
        <v>26375</v>
      </c>
      <c r="Q51" s="365" t="s">
        <v>1562</v>
      </c>
      <c r="R51" s="365" t="s">
        <v>187</v>
      </c>
      <c r="S51" s="366">
        <v>43155</v>
      </c>
      <c r="T51" s="367"/>
      <c r="U51" s="240"/>
    </row>
    <row r="52" spans="1:21" ht="15.75">
      <c r="A52" s="215">
        <v>46</v>
      </c>
      <c r="B52" s="83">
        <v>2.0833333333333332E-2</v>
      </c>
      <c r="C52" s="222">
        <f t="shared" si="5"/>
        <v>30</v>
      </c>
      <c r="D52" s="222">
        <f t="shared" si="0"/>
        <v>28.739386022207707</v>
      </c>
      <c r="E52" s="227">
        <f t="shared" si="8"/>
        <v>0.91859999999999997</v>
      </c>
      <c r="F52" s="222">
        <v>28.738603891685941</v>
      </c>
      <c r="G52" s="222">
        <v>30</v>
      </c>
      <c r="H52" s="162">
        <f t="shared" si="2"/>
        <v>-2.7215327672652124E-5</v>
      </c>
      <c r="I52" s="1">
        <v>46</v>
      </c>
      <c r="J52" s="323">
        <f t="shared" si="6"/>
        <v>95.795346305619802</v>
      </c>
      <c r="K52" s="144">
        <f t="shared" si="7"/>
        <v>95.797953407359032</v>
      </c>
      <c r="L52" s="351">
        <v>2.0833333333333332E-2</v>
      </c>
      <c r="M52" s="352" t="s">
        <v>1473</v>
      </c>
      <c r="N52" s="353" t="s">
        <v>1563</v>
      </c>
      <c r="O52" s="352" t="s">
        <v>269</v>
      </c>
      <c r="P52" s="354">
        <v>22915</v>
      </c>
      <c r="Q52" s="353"/>
      <c r="R52" s="352" t="s">
        <v>1564</v>
      </c>
      <c r="S52" s="354">
        <v>40013</v>
      </c>
      <c r="T52" s="364"/>
      <c r="U52" s="240"/>
    </row>
    <row r="53" spans="1:21" ht="15.75">
      <c r="A53" s="215">
        <v>47</v>
      </c>
      <c r="B53" s="83">
        <v>2.0810185185185185E-2</v>
      </c>
      <c r="C53" s="222">
        <f t="shared" si="5"/>
        <v>29.966666666666665</v>
      </c>
      <c r="D53" s="222">
        <f t="shared" si="0"/>
        <v>28.975963121501479</v>
      </c>
      <c r="E53" s="227">
        <f t="shared" si="8"/>
        <v>0.91110000000000002</v>
      </c>
      <c r="F53" s="222">
        <v>28.975168061462476</v>
      </c>
      <c r="G53" s="222">
        <v>29.966666666666665</v>
      </c>
      <c r="H53" s="162">
        <f t="shared" si="2"/>
        <v>-2.7439359016545225E-5</v>
      </c>
      <c r="I53" s="1">
        <v>47</v>
      </c>
      <c r="J53" s="323">
        <f t="shared" si="6"/>
        <v>96.691328347483235</v>
      </c>
      <c r="K53" s="144">
        <f t="shared" si="7"/>
        <v>96.693981495555562</v>
      </c>
      <c r="L53" s="351">
        <v>2.0810185185185185E-2</v>
      </c>
      <c r="M53" s="352" t="s">
        <v>1426</v>
      </c>
      <c r="N53" s="353" t="s">
        <v>1561</v>
      </c>
      <c r="O53" s="352" t="s">
        <v>122</v>
      </c>
      <c r="P53" s="354">
        <v>26375</v>
      </c>
      <c r="Q53" s="365" t="s">
        <v>1565</v>
      </c>
      <c r="R53" s="365" t="s">
        <v>1566</v>
      </c>
      <c r="S53" s="366">
        <v>43561</v>
      </c>
      <c r="T53" s="368"/>
      <c r="U53" s="233"/>
    </row>
    <row r="54" spans="1:21" ht="15.75">
      <c r="A54" s="215">
        <v>48</v>
      </c>
      <c r="B54" s="83">
        <v>2.1423611111111112E-2</v>
      </c>
      <c r="C54" s="222">
        <f t="shared" si="5"/>
        <v>30.85</v>
      </c>
      <c r="D54" s="222">
        <f t="shared" si="0"/>
        <v>29.216467463479415</v>
      </c>
      <c r="E54" s="227">
        <f t="shared" si="8"/>
        <v>0.90359999999999996</v>
      </c>
      <c r="F54" s="222">
        <v>29.215659150643241</v>
      </c>
      <c r="G54" s="222">
        <v>30.85</v>
      </c>
      <c r="H54" s="162">
        <f t="shared" si="2"/>
        <v>-2.7667109340444232E-5</v>
      </c>
      <c r="I54" s="1">
        <v>48</v>
      </c>
      <c r="J54" s="323">
        <f t="shared" si="6"/>
        <v>94.702298705488616</v>
      </c>
      <c r="K54" s="144">
        <f t="shared" si="7"/>
        <v>94.704918844341705</v>
      </c>
      <c r="L54" s="351">
        <v>2.1423611111111112E-2</v>
      </c>
      <c r="M54" s="352" t="s">
        <v>1567</v>
      </c>
      <c r="N54" s="353" t="s">
        <v>1568</v>
      </c>
      <c r="O54" s="352" t="s">
        <v>374</v>
      </c>
      <c r="P54" s="354">
        <v>14817</v>
      </c>
      <c r="Q54" s="353"/>
      <c r="R54" s="352" t="s">
        <v>234</v>
      </c>
      <c r="S54" s="354">
        <v>32578</v>
      </c>
      <c r="T54" s="364"/>
      <c r="U54" s="233"/>
    </row>
    <row r="55" spans="1:21" ht="15.75">
      <c r="A55" s="215">
        <v>49</v>
      </c>
      <c r="B55" s="83">
        <v>2.1516203703703704E-2</v>
      </c>
      <c r="C55" s="222">
        <f t="shared" si="5"/>
        <v>30.983333333333334</v>
      </c>
      <c r="D55" s="222">
        <f t="shared" si="0"/>
        <v>29.460997656511548</v>
      </c>
      <c r="E55" s="227">
        <f t="shared" si="8"/>
        <v>0.89610000000000001</v>
      </c>
      <c r="F55" s="222">
        <v>29.460175756730365</v>
      </c>
      <c r="G55" s="222">
        <v>30.983333333333334</v>
      </c>
      <c r="H55" s="162">
        <f t="shared" si="2"/>
        <v>-2.7898672023207779E-5</v>
      </c>
      <c r="I55" s="1">
        <v>49</v>
      </c>
      <c r="J55" s="323">
        <f t="shared" si="6"/>
        <v>95.083945422475622</v>
      </c>
      <c r="K55" s="144">
        <f t="shared" si="7"/>
        <v>95.086598138283634</v>
      </c>
      <c r="L55" s="351">
        <v>2.1516203703703704E-2</v>
      </c>
      <c r="M55" s="352" t="s">
        <v>182</v>
      </c>
      <c r="N55" s="353" t="s">
        <v>1569</v>
      </c>
      <c r="O55" s="352" t="s">
        <v>1141</v>
      </c>
      <c r="P55" s="354">
        <v>19418</v>
      </c>
      <c r="Q55" s="353"/>
      <c r="R55" s="352" t="s">
        <v>295</v>
      </c>
      <c r="S55" s="354">
        <v>37507</v>
      </c>
      <c r="T55" s="364"/>
      <c r="U55" s="233"/>
    </row>
    <row r="56" spans="1:21" ht="15.75">
      <c r="A56" s="215">
        <v>50</v>
      </c>
      <c r="B56" s="83">
        <v>2.1238425925925924E-2</v>
      </c>
      <c r="C56" s="222">
        <f t="shared" si="5"/>
        <v>30.583333333333332</v>
      </c>
      <c r="D56" s="222">
        <f t="shared" si="0"/>
        <v>29.709655638082378</v>
      </c>
      <c r="E56" s="227">
        <f t="shared" si="8"/>
        <v>0.88859999999999995</v>
      </c>
      <c r="F56" s="222">
        <v>29.70881980587987</v>
      </c>
      <c r="G56" s="222">
        <v>30.583333333333332</v>
      </c>
      <c r="H56" s="162">
        <f t="shared" si="2"/>
        <v>-2.8134143596735291E-5</v>
      </c>
      <c r="I56" s="1">
        <v>50</v>
      </c>
      <c r="J56" s="323">
        <f t="shared" si="6"/>
        <v>97.140555223585409</v>
      </c>
      <c r="K56" s="144">
        <f t="shared" si="7"/>
        <v>97.14328818991514</v>
      </c>
      <c r="L56" s="351">
        <v>2.1238425925925924E-2</v>
      </c>
      <c r="M56" s="352" t="s">
        <v>1570</v>
      </c>
      <c r="N56" s="353" t="s">
        <v>338</v>
      </c>
      <c r="O56" s="352" t="s">
        <v>315</v>
      </c>
      <c r="P56" s="354">
        <v>14005</v>
      </c>
      <c r="Q56" s="353"/>
      <c r="R56" s="352" t="s">
        <v>1571</v>
      </c>
      <c r="S56" s="354">
        <v>32432</v>
      </c>
      <c r="T56" s="364"/>
      <c r="U56" s="233"/>
    </row>
    <row r="57" spans="1:21" ht="15.75">
      <c r="A57" s="215">
        <v>51</v>
      </c>
      <c r="B57" s="83">
        <v>2.1840277777777778E-2</v>
      </c>
      <c r="C57" s="222">
        <f t="shared" si="5"/>
        <v>31.45</v>
      </c>
      <c r="D57" s="222">
        <f t="shared" si="0"/>
        <v>29.962546816479399</v>
      </c>
      <c r="E57" s="227">
        <f t="shared" si="8"/>
        <v>0.88109999999999999</v>
      </c>
      <c r="F57" s="222">
        <v>29.961696694566605</v>
      </c>
      <c r="G57" s="222">
        <v>31.45</v>
      </c>
      <c r="H57" s="162">
        <f t="shared" si="2"/>
        <v>-2.8373623879200628E-5</v>
      </c>
      <c r="I57" s="1">
        <v>51</v>
      </c>
      <c r="J57" s="323">
        <f t="shared" si="6"/>
        <v>95.267716039957406</v>
      </c>
      <c r="K57" s="144">
        <f t="shared" si="7"/>
        <v>95.270419130300155</v>
      </c>
      <c r="L57" s="351">
        <v>2.1840277777777778E-2</v>
      </c>
      <c r="M57" s="352" t="s">
        <v>1473</v>
      </c>
      <c r="N57" s="353" t="s">
        <v>1563</v>
      </c>
      <c r="O57" s="352" t="s">
        <v>269</v>
      </c>
      <c r="P57" s="354">
        <v>22915</v>
      </c>
      <c r="Q57" s="353"/>
      <c r="R57" s="352" t="s">
        <v>270</v>
      </c>
      <c r="S57" s="354">
        <v>41560</v>
      </c>
      <c r="T57" s="364"/>
      <c r="U57" s="233"/>
    </row>
    <row r="58" spans="1:21" ht="15.75">
      <c r="A58" s="215">
        <v>52</v>
      </c>
      <c r="B58" s="83">
        <v>2.207175925925926E-2</v>
      </c>
      <c r="C58" s="222">
        <f t="shared" si="5"/>
        <v>31.783333333333335</v>
      </c>
      <c r="D58" s="222">
        <f t="shared" si="0"/>
        <v>30.219780219780215</v>
      </c>
      <c r="E58" s="227">
        <f t="shared" si="8"/>
        <v>0.87360000000000004</v>
      </c>
      <c r="F58" s="222">
        <v>30.218915438546286</v>
      </c>
      <c r="G58" s="222">
        <v>31.783333333333335</v>
      </c>
      <c r="H58" s="162">
        <f t="shared" si="2"/>
        <v>-2.8617216117094395E-5</v>
      </c>
      <c r="I58" s="1">
        <v>52</v>
      </c>
      <c r="J58" s="323">
        <f t="shared" si="6"/>
        <v>95.077867137534199</v>
      </c>
      <c r="K58" s="144">
        <f t="shared" si="7"/>
        <v>95.080588001406014</v>
      </c>
      <c r="L58" s="351">
        <v>2.207175925925926E-2</v>
      </c>
      <c r="M58" s="352" t="s">
        <v>1572</v>
      </c>
      <c r="N58" s="353" t="s">
        <v>1573</v>
      </c>
      <c r="O58" s="352" t="s">
        <v>1574</v>
      </c>
      <c r="P58" s="354">
        <v>21237</v>
      </c>
      <c r="Q58" s="353"/>
      <c r="R58" s="352" t="s">
        <v>987</v>
      </c>
      <c r="S58" s="354">
        <v>40257</v>
      </c>
      <c r="T58" s="364"/>
      <c r="U58" s="233"/>
    </row>
    <row r="59" spans="1:21" ht="15.75">
      <c r="A59" s="215">
        <v>53</v>
      </c>
      <c r="B59" s="83">
        <v>2.2048611111111113E-2</v>
      </c>
      <c r="C59" s="222">
        <f t="shared" si="5"/>
        <v>31.750000000000004</v>
      </c>
      <c r="D59" s="222">
        <f t="shared" si="0"/>
        <v>30.481468652580531</v>
      </c>
      <c r="E59" s="227">
        <f t="shared" si="8"/>
        <v>0.86609999999999998</v>
      </c>
      <c r="F59" s="222">
        <v>30.480588829556932</v>
      </c>
      <c r="G59" s="222">
        <v>31.750000000000004</v>
      </c>
      <c r="H59" s="162">
        <f t="shared" si="2"/>
        <v>-2.8865027133128764E-5</v>
      </c>
      <c r="I59" s="1">
        <v>53</v>
      </c>
      <c r="J59" s="323">
        <f t="shared" si="6"/>
        <v>96.001854581281663</v>
      </c>
      <c r="K59" s="144">
        <f t="shared" si="7"/>
        <v>96.004625677418986</v>
      </c>
      <c r="L59" s="351">
        <v>2.2048611111111113E-2</v>
      </c>
      <c r="M59" s="352" t="s">
        <v>182</v>
      </c>
      <c r="N59" s="353" t="s">
        <v>1569</v>
      </c>
      <c r="O59" s="352" t="s">
        <v>1141</v>
      </c>
      <c r="P59" s="354">
        <v>19418</v>
      </c>
      <c r="Q59" s="353"/>
      <c r="R59" s="352" t="s">
        <v>1575</v>
      </c>
      <c r="S59" s="354">
        <v>39138</v>
      </c>
      <c r="T59" s="364"/>
      <c r="U59" s="233"/>
    </row>
    <row r="60" spans="1:21" ht="15.75">
      <c r="A60" s="215">
        <v>54</v>
      </c>
      <c r="B60" s="83">
        <v>2.2268518518518517E-2</v>
      </c>
      <c r="C60" s="222">
        <f t="shared" si="5"/>
        <v>32.066666666666663</v>
      </c>
      <c r="D60" s="222">
        <f t="shared" si="0"/>
        <v>30.747728860936405</v>
      </c>
      <c r="E60" s="227">
        <f t="shared" si="8"/>
        <v>0.85860000000000003</v>
      </c>
      <c r="F60" s="222">
        <v>30.746833600232929</v>
      </c>
      <c r="G60" s="222">
        <v>32.06666666666667</v>
      </c>
      <c r="H60" s="162">
        <f t="shared" si="2"/>
        <v>-2.911716748191171E-5</v>
      </c>
      <c r="I60" s="1">
        <v>54</v>
      </c>
      <c r="J60" s="323">
        <f t="shared" si="6"/>
        <v>95.884096466422861</v>
      </c>
      <c r="K60" s="144">
        <f t="shared" si="7"/>
        <v>95.886888339718539</v>
      </c>
      <c r="L60" s="351">
        <v>2.2268518518518517E-2</v>
      </c>
      <c r="M60" s="352" t="s">
        <v>182</v>
      </c>
      <c r="N60" s="353" t="s">
        <v>1569</v>
      </c>
      <c r="O60" s="352" t="s">
        <v>1141</v>
      </c>
      <c r="P60" s="354">
        <v>19418</v>
      </c>
      <c r="Q60" s="353"/>
      <c r="R60" s="352" t="s">
        <v>1576</v>
      </c>
      <c r="S60" s="354">
        <v>39257</v>
      </c>
      <c r="T60" s="364"/>
      <c r="U60" s="233"/>
    </row>
    <row r="61" spans="1:21" ht="15.75">
      <c r="A61" s="215">
        <v>55</v>
      </c>
      <c r="B61" s="83">
        <v>2.224537037037037E-2</v>
      </c>
      <c r="C61" s="222">
        <f t="shared" si="5"/>
        <v>32.033333333333331</v>
      </c>
      <c r="D61" s="222">
        <f t="shared" si="0"/>
        <v>31.018681706027493</v>
      </c>
      <c r="E61" s="227">
        <f t="shared" si="8"/>
        <v>0.85109999999999997</v>
      </c>
      <c r="F61" s="222">
        <v>31.017770597738284</v>
      </c>
      <c r="G61" s="222">
        <v>32.033333333333331</v>
      </c>
      <c r="H61" s="162">
        <f t="shared" si="2"/>
        <v>-2.9373751615645595E-5</v>
      </c>
      <c r="I61" s="1">
        <v>55</v>
      </c>
      <c r="J61" s="323">
        <f t="shared" si="6"/>
        <v>96.829668879515978</v>
      </c>
      <c r="K61" s="144">
        <f t="shared" si="7"/>
        <v>96.832513130158674</v>
      </c>
      <c r="L61" s="351">
        <v>2.224537037037037E-2</v>
      </c>
      <c r="M61" s="352" t="s">
        <v>182</v>
      </c>
      <c r="N61" s="353" t="s">
        <v>1569</v>
      </c>
      <c r="O61" s="352" t="s">
        <v>1141</v>
      </c>
      <c r="P61" s="354">
        <v>19418</v>
      </c>
      <c r="Q61" s="353"/>
      <c r="R61" s="352" t="s">
        <v>1351</v>
      </c>
      <c r="S61" s="354">
        <v>39775</v>
      </c>
      <c r="T61" s="364"/>
      <c r="U61" s="233"/>
    </row>
    <row r="62" spans="1:21" ht="15.75">
      <c r="A62" s="215">
        <v>56</v>
      </c>
      <c r="B62" s="83">
        <v>2.2905092592592591E-2</v>
      </c>
      <c r="C62" s="222">
        <f t="shared" si="5"/>
        <v>32.983333333333334</v>
      </c>
      <c r="D62" s="222">
        <f t="shared" si="0"/>
        <v>31.294452347083922</v>
      </c>
      <c r="E62" s="227">
        <f t="shared" si="8"/>
        <v>0.84360000000000002</v>
      </c>
      <c r="F62" s="222">
        <v>31.293524966661728</v>
      </c>
      <c r="G62" s="222">
        <v>32.983333333333334</v>
      </c>
      <c r="H62" s="162">
        <f t="shared" si="2"/>
        <v>-2.9634898055814004E-5</v>
      </c>
      <c r="I62" s="1">
        <v>56</v>
      </c>
      <c r="J62" s="323">
        <f t="shared" si="6"/>
        <v>94.876781101551472</v>
      </c>
      <c r="K62" s="144">
        <f t="shared" si="7"/>
        <v>94.879592765287285</v>
      </c>
      <c r="L62" s="351">
        <v>2.2905092592592591E-2</v>
      </c>
      <c r="M62" s="365" t="s">
        <v>1577</v>
      </c>
      <c r="N62" s="365" t="s">
        <v>121</v>
      </c>
      <c r="O62" s="352"/>
      <c r="P62" s="353"/>
      <c r="Q62" s="365" t="s">
        <v>1578</v>
      </c>
      <c r="R62" s="365" t="s">
        <v>1579</v>
      </c>
      <c r="S62" s="366">
        <v>34602</v>
      </c>
      <c r="T62" s="367"/>
      <c r="U62" s="233"/>
    </row>
    <row r="63" spans="1:21" ht="15.75">
      <c r="A63" s="215">
        <v>57</v>
      </c>
      <c r="B63" s="83">
        <v>2.3194444444444445E-2</v>
      </c>
      <c r="C63" s="222">
        <f t="shared" si="5"/>
        <v>33.4</v>
      </c>
      <c r="D63" s="222">
        <f t="shared" si="0"/>
        <v>31.575170434158593</v>
      </c>
      <c r="E63" s="227">
        <f t="shared" si="8"/>
        <v>0.83609999999999995</v>
      </c>
      <c r="F63" s="222">
        <v>31.574226341755118</v>
      </c>
      <c r="G63" s="222">
        <v>33.4</v>
      </c>
      <c r="H63" s="162">
        <f t="shared" si="2"/>
        <v>-2.9900729577879957E-5</v>
      </c>
      <c r="I63" s="1">
        <v>57</v>
      </c>
      <c r="J63" s="323">
        <f t="shared" si="6"/>
        <v>94.533611801662033</v>
      </c>
      <c r="K63" s="144">
        <f t="shared" si="7"/>
        <v>94.536438425624539</v>
      </c>
      <c r="L63" s="351">
        <v>2.3194444444444445E-2</v>
      </c>
      <c r="M63" s="352" t="s">
        <v>1580</v>
      </c>
      <c r="N63" s="353" t="s">
        <v>1581</v>
      </c>
      <c r="O63" s="352" t="s">
        <v>146</v>
      </c>
      <c r="P63" s="354">
        <v>20713</v>
      </c>
      <c r="Q63" s="353"/>
      <c r="R63" s="352" t="s">
        <v>1582</v>
      </c>
      <c r="S63" s="354">
        <v>41587</v>
      </c>
      <c r="T63" s="364"/>
      <c r="U63" s="233"/>
    </row>
    <row r="64" spans="1:21" ht="15.75">
      <c r="A64" s="215">
        <v>58</v>
      </c>
      <c r="B64" s="83">
        <v>2.2581018518518518E-2</v>
      </c>
      <c r="C64" s="222">
        <f t="shared" si="5"/>
        <v>32.516666666666666</v>
      </c>
      <c r="D64" s="222">
        <f t="shared" si="0"/>
        <v>31.860970311368572</v>
      </c>
      <c r="E64" s="227">
        <f t="shared" si="8"/>
        <v>0.8286</v>
      </c>
      <c r="F64" s="222">
        <v>31.860009051138935</v>
      </c>
      <c r="G64" s="222">
        <v>32.516666666666666</v>
      </c>
      <c r="H64" s="162">
        <f t="shared" si="2"/>
        <v>-3.0171373400874748E-5</v>
      </c>
      <c r="I64" s="1">
        <v>58</v>
      </c>
      <c r="J64" s="323">
        <f t="shared" si="6"/>
        <v>97.98055064419971</v>
      </c>
      <c r="K64" s="144">
        <f t="shared" si="7"/>
        <v>97.9835068519792</v>
      </c>
      <c r="L64" s="351">
        <v>2.2581018518518518E-2</v>
      </c>
      <c r="M64" s="352" t="s">
        <v>1412</v>
      </c>
      <c r="N64" s="353" t="s">
        <v>1583</v>
      </c>
      <c r="O64" s="352" t="s">
        <v>139</v>
      </c>
      <c r="P64" s="354">
        <v>18512</v>
      </c>
      <c r="Q64" s="353"/>
      <c r="R64" s="352" t="s">
        <v>1351</v>
      </c>
      <c r="S64" s="354">
        <v>39775</v>
      </c>
      <c r="T64" s="364"/>
      <c r="U64" s="233"/>
    </row>
    <row r="65" spans="1:21" ht="15.75">
      <c r="A65" s="215">
        <v>59</v>
      </c>
      <c r="B65" s="83">
        <v>2.3055555555555555E-2</v>
      </c>
      <c r="C65" s="222">
        <f t="shared" si="5"/>
        <v>33.199999999999996</v>
      </c>
      <c r="D65" s="222">
        <f t="shared" si="0"/>
        <v>32.151991231275112</v>
      </c>
      <c r="E65" s="227">
        <f t="shared" ref="E65:E96" si="9">ROUND(1-IF(A65&lt;I$3,0,IF(A65&lt;I$4,G$3*(A65-I$3)^2,G$2+G$4*(A65-I$4)+(A65&gt;I$5)*G$5*(A65-I$5)^2)),4)</f>
        <v>0.82110000000000005</v>
      </c>
      <c r="F65" s="222">
        <v>32.15101233064393</v>
      </c>
      <c r="G65" s="222">
        <v>33.199999999999996</v>
      </c>
      <c r="H65" s="162">
        <f t="shared" si="2"/>
        <v>-3.0446961393156063E-5</v>
      </c>
      <c r="I65" s="1">
        <v>59</v>
      </c>
      <c r="J65" s="323">
        <f t="shared" si="6"/>
        <v>96.840398586276905</v>
      </c>
      <c r="K65" s="144">
        <f t="shared" si="7"/>
        <v>96.843347082153969</v>
      </c>
      <c r="L65" s="351">
        <v>2.3055555555555555E-2</v>
      </c>
      <c r="M65" s="352" t="s">
        <v>182</v>
      </c>
      <c r="N65" s="353" t="s">
        <v>1569</v>
      </c>
      <c r="O65" s="352" t="s">
        <v>1141</v>
      </c>
      <c r="P65" s="354">
        <v>19418</v>
      </c>
      <c r="Q65" s="353"/>
      <c r="R65" s="352" t="s">
        <v>295</v>
      </c>
      <c r="S65" s="354">
        <v>41161</v>
      </c>
      <c r="T65" s="364"/>
      <c r="U65" s="233"/>
    </row>
    <row r="66" spans="1:21" ht="15.75">
      <c r="A66" s="215">
        <v>60</v>
      </c>
      <c r="B66" s="83">
        <v>2.2777777777777779E-2</v>
      </c>
      <c r="C66" s="222">
        <f t="shared" si="5"/>
        <v>32.800000000000004</v>
      </c>
      <c r="D66" s="222">
        <f t="shared" si="0"/>
        <v>32.448377581120944</v>
      </c>
      <c r="E66" s="227">
        <f t="shared" si="9"/>
        <v>0.81359999999999999</v>
      </c>
      <c r="F66" s="222">
        <v>32.447380550007679</v>
      </c>
      <c r="G66" s="222">
        <v>32.799999999999997</v>
      </c>
      <c r="H66" s="162">
        <f t="shared" si="2"/>
        <v>-3.072763028522905E-5</v>
      </c>
      <c r="I66" s="1">
        <v>60</v>
      </c>
      <c r="J66" s="323">
        <f t="shared" si="6"/>
        <v>98.924940701242917</v>
      </c>
      <c r="K66" s="144">
        <f t="shared" si="7"/>
        <v>98.927980430246762</v>
      </c>
      <c r="L66" s="351">
        <v>2.2777777777777779E-2</v>
      </c>
      <c r="M66" s="352" t="s">
        <v>182</v>
      </c>
      <c r="N66" s="353" t="s">
        <v>1569</v>
      </c>
      <c r="O66" s="352" t="s">
        <v>1141</v>
      </c>
      <c r="P66" s="354">
        <v>19418</v>
      </c>
      <c r="Q66" s="353"/>
      <c r="R66" s="352" t="s">
        <v>295</v>
      </c>
      <c r="S66" s="354">
        <v>41525</v>
      </c>
      <c r="T66" s="364"/>
      <c r="U66" s="233"/>
    </row>
    <row r="67" spans="1:21" ht="15.75">
      <c r="A67" s="215">
        <v>61</v>
      </c>
      <c r="B67" s="83">
        <v>2.3229166666666665E-2</v>
      </c>
      <c r="C67" s="222">
        <f t="shared" si="5"/>
        <v>33.449999999999996</v>
      </c>
      <c r="D67" s="222">
        <f t="shared" si="0"/>
        <v>32.750279121697055</v>
      </c>
      <c r="E67" s="227">
        <f t="shared" si="9"/>
        <v>0.80610000000000004</v>
      </c>
      <c r="F67" s="222">
        <v>32.749263451697935</v>
      </c>
      <c r="G67" s="222">
        <v>33.449999999999996</v>
      </c>
      <c r="H67" s="162">
        <f t="shared" si="2"/>
        <v>-3.1013521895476138E-5</v>
      </c>
      <c r="I67" s="1">
        <v>61</v>
      </c>
      <c r="J67" s="323">
        <f t="shared" si="6"/>
        <v>97.905122426600713</v>
      </c>
      <c r="K67" s="144">
        <f t="shared" si="7"/>
        <v>97.908158809258765</v>
      </c>
      <c r="L67" s="351">
        <v>2.3229166666666665E-2</v>
      </c>
      <c r="M67" s="352" t="s">
        <v>182</v>
      </c>
      <c r="N67" s="353" t="s">
        <v>1569</v>
      </c>
      <c r="O67" s="352" t="s">
        <v>1141</v>
      </c>
      <c r="P67" s="354">
        <v>19418</v>
      </c>
      <c r="Q67" s="353"/>
      <c r="R67" s="352" t="s">
        <v>1584</v>
      </c>
      <c r="S67" s="354">
        <v>41903</v>
      </c>
      <c r="T67" s="364"/>
      <c r="U67" s="233"/>
    </row>
    <row r="68" spans="1:21" ht="15.75">
      <c r="A68" s="215">
        <v>62</v>
      </c>
      <c r="B68" s="83">
        <v>2.3148148148148147E-2</v>
      </c>
      <c r="C68" s="222">
        <f t="shared" si="5"/>
        <v>33.333333333333329</v>
      </c>
      <c r="D68" s="222">
        <f t="shared" si="0"/>
        <v>33.057851239669418</v>
      </c>
      <c r="E68" s="227">
        <f t="shared" si="9"/>
        <v>0.79859999999999998</v>
      </c>
      <c r="F68" s="222">
        <v>33.056816403192983</v>
      </c>
      <c r="G68" s="222">
        <v>33.333333333333336</v>
      </c>
      <c r="H68" s="162">
        <f t="shared" si="2"/>
        <v>-3.1304783370956269E-5</v>
      </c>
      <c r="I68" s="1">
        <v>62</v>
      </c>
      <c r="J68" s="323">
        <f t="shared" si="6"/>
        <v>99.170449209578962</v>
      </c>
      <c r="K68" s="144">
        <f t="shared" si="7"/>
        <v>99.173553719008268</v>
      </c>
      <c r="L68" s="351">
        <v>2.3148148148148147E-2</v>
      </c>
      <c r="M68" s="352" t="s">
        <v>182</v>
      </c>
      <c r="N68" s="353" t="s">
        <v>1569</v>
      </c>
      <c r="O68" s="352" t="s">
        <v>1141</v>
      </c>
      <c r="P68" s="354">
        <v>19418</v>
      </c>
      <c r="Q68" s="353"/>
      <c r="R68" s="352" t="s">
        <v>295</v>
      </c>
      <c r="S68" s="354">
        <v>42253</v>
      </c>
      <c r="T68" s="364"/>
      <c r="U68" s="233"/>
    </row>
    <row r="69" spans="1:21" ht="15.75">
      <c r="A69" s="215">
        <v>63</v>
      </c>
      <c r="B69" s="83">
        <v>2.4537037037037038E-2</v>
      </c>
      <c r="C69" s="222">
        <f t="shared" si="5"/>
        <v>35.333333333333336</v>
      </c>
      <c r="D69" s="222">
        <f t="shared" si="0"/>
        <v>33.371255214258625</v>
      </c>
      <c r="E69" s="227">
        <f t="shared" si="9"/>
        <v>0.79110000000000003</v>
      </c>
      <c r="F69" s="222">
        <v>33.370200663611946</v>
      </c>
      <c r="G69" s="222">
        <v>35.333333333333336</v>
      </c>
      <c r="H69" s="162">
        <f t="shared" si="2"/>
        <v>-3.1601567437629603E-5</v>
      </c>
      <c r="I69" s="1">
        <v>63</v>
      </c>
      <c r="J69" s="323">
        <f t="shared" si="6"/>
        <v>94.443964142297958</v>
      </c>
      <c r="K69" s="144">
        <f t="shared" si="7"/>
        <v>94.446948719599874</v>
      </c>
      <c r="L69" s="351">
        <v>2.4537037037037038E-2</v>
      </c>
      <c r="M69" s="352" t="s">
        <v>1456</v>
      </c>
      <c r="N69" s="353" t="s">
        <v>1585</v>
      </c>
      <c r="O69" s="352" t="s">
        <v>192</v>
      </c>
      <c r="P69" s="354">
        <v>11388</v>
      </c>
      <c r="Q69" s="353"/>
      <c r="R69" s="352" t="s">
        <v>1338</v>
      </c>
      <c r="S69" s="354">
        <v>34588</v>
      </c>
      <c r="T69" s="364"/>
      <c r="U69" s="233"/>
    </row>
    <row r="70" spans="1:21" ht="15.75">
      <c r="A70" s="215">
        <v>64</v>
      </c>
      <c r="B70" s="83">
        <v>2.5011574074074075E-2</v>
      </c>
      <c r="C70" s="222">
        <f t="shared" si="5"/>
        <v>36.016666666666666</v>
      </c>
      <c r="D70" s="222">
        <f t="shared" si="0"/>
        <v>33.690658499234303</v>
      </c>
      <c r="E70" s="227">
        <f t="shared" si="9"/>
        <v>0.78359999999999996</v>
      </c>
      <c r="F70" s="222">
        <v>33.6895836656564</v>
      </c>
      <c r="G70" s="222">
        <v>36.016666666666666</v>
      </c>
      <c r="H70" s="162">
        <f t="shared" si="2"/>
        <v>-3.1904032669849293E-5</v>
      </c>
      <c r="I70" s="1">
        <v>64</v>
      </c>
      <c r="J70" s="323">
        <f t="shared" si="6"/>
        <v>93.538871815797506</v>
      </c>
      <c r="K70" s="144">
        <f t="shared" si="7"/>
        <v>93.541856083019809</v>
      </c>
      <c r="L70" s="351">
        <v>2.5011574074074075E-2</v>
      </c>
      <c r="M70" s="352" t="s">
        <v>1586</v>
      </c>
      <c r="N70" s="353" t="s">
        <v>338</v>
      </c>
      <c r="O70" s="352" t="s">
        <v>1141</v>
      </c>
      <c r="P70" s="354">
        <v>19218</v>
      </c>
      <c r="Q70" s="353"/>
      <c r="R70" s="352" t="s">
        <v>295</v>
      </c>
      <c r="S70" s="354">
        <v>42624</v>
      </c>
      <c r="T70" s="364"/>
      <c r="U70" s="233"/>
    </row>
    <row r="71" spans="1:21" ht="15.75">
      <c r="A71" s="215">
        <v>65</v>
      </c>
      <c r="B71" s="83">
        <v>2.4872685185185185E-2</v>
      </c>
      <c r="C71" s="222">
        <f t="shared" si="5"/>
        <v>35.81666666666667</v>
      </c>
      <c r="D71" s="222">
        <f t="shared" si="0"/>
        <v>34.016235021260144</v>
      </c>
      <c r="E71" s="227">
        <f t="shared" si="9"/>
        <v>0.77610000000000001</v>
      </c>
      <c r="F71" s="222">
        <v>34.015139313899176</v>
      </c>
      <c r="G71" s="222">
        <v>35.81666666666667</v>
      </c>
      <c r="H71" s="162">
        <f t="shared" si="2"/>
        <v>-3.2212343770107652E-5</v>
      </c>
      <c r="I71" s="1">
        <v>65</v>
      </c>
      <c r="J71" s="323">
        <f t="shared" si="6"/>
        <v>94.970142337550044</v>
      </c>
      <c r="K71" s="144">
        <f t="shared" si="7"/>
        <v>94.973201548422921</v>
      </c>
      <c r="L71" s="351">
        <v>2.4872685185185185E-2</v>
      </c>
      <c r="M71" s="352" t="s">
        <v>1429</v>
      </c>
      <c r="N71" s="353" t="s">
        <v>1587</v>
      </c>
      <c r="O71" s="352" t="s">
        <v>176</v>
      </c>
      <c r="P71" s="354">
        <v>15053</v>
      </c>
      <c r="Q71" s="353"/>
      <c r="R71" s="352" t="s">
        <v>1588</v>
      </c>
      <c r="S71" s="354">
        <v>38822</v>
      </c>
      <c r="T71" s="364"/>
      <c r="U71" s="242"/>
    </row>
    <row r="72" spans="1:21" ht="15.75">
      <c r="A72" s="215">
        <v>66</v>
      </c>
      <c r="B72" s="83">
        <v>2.4722222222222222E-2</v>
      </c>
      <c r="C72" s="222">
        <f t="shared" si="5"/>
        <v>35.6</v>
      </c>
      <c r="D72" s="222">
        <f t="shared" si="0"/>
        <v>34.348165495706482</v>
      </c>
      <c r="E72" s="227">
        <f t="shared" si="9"/>
        <v>0.76859999999999995</v>
      </c>
      <c r="F72" s="222">
        <v>34.34704830053667</v>
      </c>
      <c r="G72" s="222">
        <v>35.6</v>
      </c>
      <c r="H72" s="162">
        <f t="shared" si="2"/>
        <v>-3.2526671871079646E-5</v>
      </c>
      <c r="I72" s="1">
        <v>66</v>
      </c>
      <c r="J72" s="323">
        <f t="shared" si="6"/>
        <v>96.48047275431648</v>
      </c>
      <c r="K72" s="144">
        <f t="shared" si="7"/>
        <v>96.483610942995739</v>
      </c>
      <c r="L72" s="351">
        <v>2.4722222222222222E-2</v>
      </c>
      <c r="M72" s="352" t="s">
        <v>1589</v>
      </c>
      <c r="N72" s="353" t="s">
        <v>1590</v>
      </c>
      <c r="O72" s="352" t="s">
        <v>217</v>
      </c>
      <c r="P72" s="354">
        <v>16604</v>
      </c>
      <c r="Q72" s="353"/>
      <c r="R72" s="352" t="s">
        <v>1591</v>
      </c>
      <c r="S72" s="354">
        <v>40999</v>
      </c>
      <c r="T72" s="364"/>
      <c r="U72" s="240"/>
    </row>
    <row r="73" spans="1:21" ht="15.75">
      <c r="A73" s="215">
        <v>67</v>
      </c>
      <c r="B73" s="83">
        <v>2.476851851851852E-2</v>
      </c>
      <c r="C73" s="222">
        <f t="shared" si="5"/>
        <v>35.666666666666671</v>
      </c>
      <c r="D73" s="222">
        <f t="shared" ref="D73:D106" si="10">E$4/E73</f>
        <v>34.686637761135195</v>
      </c>
      <c r="E73" s="227">
        <f t="shared" si="9"/>
        <v>0.7611</v>
      </c>
      <c r="F73" s="222">
        <v>34.685498439809486</v>
      </c>
      <c r="G73" s="222">
        <v>35.666666666666671</v>
      </c>
      <c r="H73" s="162">
        <f t="shared" si="2"/>
        <v>-3.2847194849641975E-5</v>
      </c>
      <c r="I73" s="1">
        <v>67</v>
      </c>
      <c r="J73" s="323">
        <f t="shared" si="6"/>
        <v>97.249061046194811</v>
      </c>
      <c r="K73" s="144">
        <f t="shared" si="7"/>
        <v>97.25225540505194</v>
      </c>
      <c r="L73" s="351">
        <v>2.476851851851852E-2</v>
      </c>
      <c r="M73" s="352" t="s">
        <v>1592</v>
      </c>
      <c r="N73" s="353" t="s">
        <v>1593</v>
      </c>
      <c r="O73" s="352" t="s">
        <v>250</v>
      </c>
      <c r="P73" s="354">
        <v>17245</v>
      </c>
      <c r="Q73" s="353"/>
      <c r="R73" s="352" t="s">
        <v>1594</v>
      </c>
      <c r="S73" s="354">
        <v>41952</v>
      </c>
      <c r="T73" s="364"/>
      <c r="U73" s="233"/>
    </row>
    <row r="74" spans="1:21" ht="15.75">
      <c r="A74" s="215">
        <v>68</v>
      </c>
      <c r="B74" s="83">
        <v>2.554398148148148E-2</v>
      </c>
      <c r="C74" s="222">
        <f t="shared" si="5"/>
        <v>36.783333333333331</v>
      </c>
      <c r="D74" s="222">
        <f t="shared" si="10"/>
        <v>35.031847133757957</v>
      </c>
      <c r="E74" s="227">
        <f t="shared" si="9"/>
        <v>0.75360000000000005</v>
      </c>
      <c r="F74" s="222">
        <v>35.030685022391772</v>
      </c>
      <c r="G74" s="222">
        <v>36.783333333333339</v>
      </c>
      <c r="H74" s="162">
        <f t="shared" ref="H74:H100" si="11">((F74-D74)/F74)</f>
        <v>-3.3174097664426972E-5</v>
      </c>
      <c r="I74" s="1">
        <v>68</v>
      </c>
      <c r="J74" s="323">
        <f t="shared" si="6"/>
        <v>95.235210754123528</v>
      </c>
      <c r="K74" s="144">
        <f t="shared" si="7"/>
        <v>95.238370096306184</v>
      </c>
      <c r="L74" s="351">
        <v>2.554398148148148E-2</v>
      </c>
      <c r="M74" s="352" t="s">
        <v>1592</v>
      </c>
      <c r="N74" s="353" t="s">
        <v>1593</v>
      </c>
      <c r="O74" s="352" t="s">
        <v>250</v>
      </c>
      <c r="P74" s="354">
        <v>17245</v>
      </c>
      <c r="Q74" s="353"/>
      <c r="R74" s="352" t="s">
        <v>1594</v>
      </c>
      <c r="S74" s="354">
        <v>42316</v>
      </c>
      <c r="T74" s="364"/>
      <c r="U74" s="233"/>
    </row>
    <row r="75" spans="1:21" ht="15.75">
      <c r="A75" s="215">
        <v>69</v>
      </c>
      <c r="B75" s="83">
        <v>2.5127314814814814E-2</v>
      </c>
      <c r="C75" s="222">
        <f t="shared" si="5"/>
        <v>36.18333333333333</v>
      </c>
      <c r="D75" s="222">
        <f t="shared" si="10"/>
        <v>35.38399678327302</v>
      </c>
      <c r="E75" s="227">
        <f t="shared" si="9"/>
        <v>0.74609999999999999</v>
      </c>
      <c r="F75" s="222">
        <v>35.382811191154296</v>
      </c>
      <c r="G75" s="222">
        <v>36.18333333333333</v>
      </c>
      <c r="H75" s="162">
        <f t="shared" si="11"/>
        <v>-3.350757271145758E-5</v>
      </c>
      <c r="I75" s="1">
        <v>69</v>
      </c>
      <c r="J75" s="323">
        <f t="shared" si="6"/>
        <v>97.787594263899493</v>
      </c>
      <c r="K75" s="144">
        <f t="shared" si="7"/>
        <v>97.790870888824571</v>
      </c>
      <c r="L75" s="351">
        <v>2.5127314814814814E-2</v>
      </c>
      <c r="M75" s="352" t="s">
        <v>1456</v>
      </c>
      <c r="N75" s="353" t="s">
        <v>1585</v>
      </c>
      <c r="O75" s="352" t="s">
        <v>192</v>
      </c>
      <c r="P75" s="354">
        <v>11388</v>
      </c>
      <c r="Q75" s="353"/>
      <c r="R75" s="352" t="s">
        <v>1595</v>
      </c>
      <c r="S75" s="354">
        <v>36704</v>
      </c>
      <c r="T75" s="364"/>
      <c r="U75" s="233"/>
    </row>
    <row r="76" spans="1:21" ht="15.75">
      <c r="A76" s="215">
        <v>70</v>
      </c>
      <c r="B76" s="83">
        <v>2.6261574074074073E-2</v>
      </c>
      <c r="C76" s="222">
        <f t="shared" ref="C76:C100" si="12">B76*1440</f>
        <v>37.816666666666663</v>
      </c>
      <c r="D76" s="222">
        <f t="shared" si="10"/>
        <v>35.743298131600319</v>
      </c>
      <c r="E76" s="227">
        <f t="shared" si="9"/>
        <v>0.73860000000000003</v>
      </c>
      <c r="F76" s="222">
        <v>35.742088339820604</v>
      </c>
      <c r="G76" s="222">
        <v>37.81666666666667</v>
      </c>
      <c r="H76" s="162">
        <f t="shared" si="11"/>
        <v>-3.3847820200451986E-5</v>
      </c>
      <c r="I76" s="1">
        <v>70</v>
      </c>
      <c r="J76" s="323">
        <f t="shared" si="6"/>
        <v>94.514116367969876</v>
      </c>
      <c r="K76" s="144">
        <f t="shared" si="7"/>
        <v>94.517315464787103</v>
      </c>
      <c r="L76" s="351">
        <v>2.6261574074074073E-2</v>
      </c>
      <c r="M76" s="352" t="s">
        <v>1460</v>
      </c>
      <c r="N76" s="353" t="s">
        <v>1596</v>
      </c>
      <c r="O76" s="352" t="s">
        <v>122</v>
      </c>
      <c r="P76" s="354">
        <v>7482</v>
      </c>
      <c r="Q76" s="365" t="s">
        <v>1597</v>
      </c>
      <c r="R76" s="365" t="s">
        <v>1598</v>
      </c>
      <c r="S76" s="366">
        <v>33139</v>
      </c>
      <c r="T76" s="367"/>
      <c r="U76" s="233"/>
    </row>
    <row r="77" spans="1:21" ht="15.75">
      <c r="A77" s="215">
        <v>71</v>
      </c>
      <c r="B77" s="83">
        <v>2.7245370370370371E-2</v>
      </c>
      <c r="C77" s="222">
        <f t="shared" si="12"/>
        <v>39.233333333333334</v>
      </c>
      <c r="D77" s="222">
        <f t="shared" si="10"/>
        <v>36.124794745484401</v>
      </c>
      <c r="E77" s="227">
        <f t="shared" si="9"/>
        <v>0.73080000000000001</v>
      </c>
      <c r="F77" s="222">
        <v>36.125289070731668</v>
      </c>
      <c r="G77" s="222">
        <v>39.233333333333327</v>
      </c>
      <c r="H77" s="162">
        <f t="shared" si="11"/>
        <v>1.3683634373118706E-5</v>
      </c>
      <c r="I77" s="1">
        <v>71</v>
      </c>
      <c r="J77" s="323">
        <f t="shared" si="6"/>
        <v>92.078052006962622</v>
      </c>
      <c r="K77" s="144">
        <f t="shared" si="7"/>
        <v>92.076792044565167</v>
      </c>
      <c r="L77" s="351">
        <v>2.7245370370370371E-2</v>
      </c>
      <c r="M77" s="352" t="s">
        <v>1599</v>
      </c>
      <c r="N77" s="353" t="s">
        <v>1600</v>
      </c>
      <c r="O77" s="352" t="s">
        <v>146</v>
      </c>
      <c r="P77" s="354">
        <v>12163</v>
      </c>
      <c r="Q77" s="353"/>
      <c r="R77" s="352" t="s">
        <v>1601</v>
      </c>
      <c r="S77" s="354">
        <v>38269</v>
      </c>
      <c r="T77" s="364"/>
      <c r="U77" s="233"/>
    </row>
    <row r="78" spans="1:21" ht="15.75">
      <c r="A78" s="215">
        <v>72</v>
      </c>
      <c r="B78" s="83">
        <v>2.6585648148148146E-2</v>
      </c>
      <c r="C78" s="222">
        <f t="shared" si="12"/>
        <v>38.283333333333331</v>
      </c>
      <c r="D78" s="222">
        <f t="shared" si="10"/>
        <v>36.54991000969126</v>
      </c>
      <c r="E78" s="227">
        <f t="shared" si="9"/>
        <v>0.72230000000000005</v>
      </c>
      <c r="F78" s="222">
        <v>36.550669057228099</v>
      </c>
      <c r="G78" s="222">
        <v>38.283333333333331</v>
      </c>
      <c r="H78" s="162">
        <f t="shared" si="11"/>
        <v>2.0766994323699197E-5</v>
      </c>
      <c r="I78" s="1">
        <v>72</v>
      </c>
      <c r="J78" s="323">
        <f t="shared" si="6"/>
        <v>95.474102892193557</v>
      </c>
      <c r="K78" s="144">
        <f t="shared" si="7"/>
        <v>95.472120182040726</v>
      </c>
      <c r="L78" s="351">
        <v>2.6585648148148146E-2</v>
      </c>
      <c r="M78" s="352" t="s">
        <v>1456</v>
      </c>
      <c r="N78" s="353" t="s">
        <v>1585</v>
      </c>
      <c r="O78" s="352" t="s">
        <v>192</v>
      </c>
      <c r="P78" s="354">
        <v>11388</v>
      </c>
      <c r="Q78" s="353"/>
      <c r="R78" s="352" t="s">
        <v>1338</v>
      </c>
      <c r="S78" s="354">
        <v>37871</v>
      </c>
      <c r="T78" s="364"/>
      <c r="U78" s="233"/>
    </row>
    <row r="79" spans="1:21" ht="15.75">
      <c r="A79" s="215">
        <v>73</v>
      </c>
      <c r="B79" s="83">
        <v>2.6076388888888889E-2</v>
      </c>
      <c r="C79" s="222">
        <f t="shared" si="12"/>
        <v>37.549999999999997</v>
      </c>
      <c r="D79" s="222">
        <f t="shared" si="10"/>
        <v>37.021455616323095</v>
      </c>
      <c r="E79" s="227">
        <f t="shared" si="9"/>
        <v>0.71309999999999996</v>
      </c>
      <c r="F79" s="222">
        <v>37.020936461415488</v>
      </c>
      <c r="G79" s="222">
        <v>37.549999999999997</v>
      </c>
      <c r="H79" s="162">
        <f t="shared" si="11"/>
        <v>-1.4023278642570959E-5</v>
      </c>
      <c r="I79" s="1">
        <v>73</v>
      </c>
      <c r="J79" s="323">
        <f t="shared" si="6"/>
        <v>98.591042507098507</v>
      </c>
      <c r="K79" s="144">
        <f t="shared" si="7"/>
        <v>98.592425076759255</v>
      </c>
      <c r="L79" s="351">
        <v>2.6076388888888889E-2</v>
      </c>
      <c r="M79" s="352" t="s">
        <v>1456</v>
      </c>
      <c r="N79" s="353" t="s">
        <v>1585</v>
      </c>
      <c r="O79" s="352" t="s">
        <v>192</v>
      </c>
      <c r="P79" s="354">
        <v>11388</v>
      </c>
      <c r="Q79" s="353"/>
      <c r="R79" s="352" t="s">
        <v>1338</v>
      </c>
      <c r="S79" s="354">
        <v>38242</v>
      </c>
      <c r="T79" s="364"/>
      <c r="U79" s="233"/>
    </row>
    <row r="80" spans="1:21" ht="15.75">
      <c r="A80" s="215">
        <v>74</v>
      </c>
      <c r="B80" s="83">
        <v>2.7129629629629629E-2</v>
      </c>
      <c r="C80" s="222">
        <f t="shared" si="12"/>
        <v>39.066666666666663</v>
      </c>
      <c r="D80" s="222">
        <f t="shared" si="10"/>
        <v>37.537324043793539</v>
      </c>
      <c r="E80" s="227">
        <f t="shared" si="9"/>
        <v>0.70330000000000004</v>
      </c>
      <c r="F80" s="222">
        <v>37.539192196398226</v>
      </c>
      <c r="G80" s="222">
        <v>39.06666666666667</v>
      </c>
      <c r="H80" s="162">
        <f t="shared" si="11"/>
        <v>4.9765391724797038E-5</v>
      </c>
      <c r="I80" s="1">
        <v>74</v>
      </c>
      <c r="J80" s="323">
        <f t="shared" si="6"/>
        <v>96.09008241398864</v>
      </c>
      <c r="K80" s="144">
        <f t="shared" si="7"/>
        <v>96.085300453396442</v>
      </c>
      <c r="L80" s="351">
        <v>2.7129629629629629E-2</v>
      </c>
      <c r="M80" s="352" t="s">
        <v>1456</v>
      </c>
      <c r="N80" s="353" t="s">
        <v>1585</v>
      </c>
      <c r="O80" s="352" t="s">
        <v>192</v>
      </c>
      <c r="P80" s="354">
        <v>11388</v>
      </c>
      <c r="Q80" s="353"/>
      <c r="R80" s="352" t="s">
        <v>1338</v>
      </c>
      <c r="S80" s="354">
        <v>38606</v>
      </c>
      <c r="T80" s="364"/>
      <c r="U80" s="233"/>
    </row>
    <row r="81" spans="1:21" ht="15.75">
      <c r="A81" s="215">
        <v>75</v>
      </c>
      <c r="B81" s="83">
        <v>2.7893518518518519E-2</v>
      </c>
      <c r="C81" s="222">
        <f t="shared" si="12"/>
        <v>40.166666666666664</v>
      </c>
      <c r="D81" s="222">
        <f t="shared" si="10"/>
        <v>38.106235565819858</v>
      </c>
      <c r="E81" s="227">
        <f t="shared" si="9"/>
        <v>0.69279999999999997</v>
      </c>
      <c r="F81" s="222">
        <v>38.108985925658608</v>
      </c>
      <c r="G81" s="222">
        <v>40.166666666666664</v>
      </c>
      <c r="H81" s="162">
        <f t="shared" si="11"/>
        <v>7.2170900692949472E-5</v>
      </c>
      <c r="I81" s="1">
        <v>75</v>
      </c>
      <c r="J81" s="323">
        <f t="shared" si="6"/>
        <v>94.877143383382432</v>
      </c>
      <c r="K81" s="144">
        <f t="shared" si="7"/>
        <v>94.87029601448927</v>
      </c>
      <c r="L81" s="351">
        <v>2.7893518518518519E-2</v>
      </c>
      <c r="M81" s="352" t="s">
        <v>1456</v>
      </c>
      <c r="N81" s="353" t="s">
        <v>1585</v>
      </c>
      <c r="O81" s="352" t="s">
        <v>192</v>
      </c>
      <c r="P81" s="354">
        <v>11388</v>
      </c>
      <c r="Q81" s="353"/>
      <c r="R81" s="352" t="s">
        <v>1338</v>
      </c>
      <c r="S81" s="354">
        <v>38970</v>
      </c>
      <c r="T81" s="364"/>
      <c r="U81" s="233"/>
    </row>
    <row r="82" spans="1:21" ht="15.75">
      <c r="A82" s="215">
        <v>76</v>
      </c>
      <c r="B82" s="83">
        <v>2.7939814814814813E-2</v>
      </c>
      <c r="C82" s="222">
        <f t="shared" si="12"/>
        <v>40.233333333333334</v>
      </c>
      <c r="D82" s="222">
        <f t="shared" si="10"/>
        <v>38.732394366197184</v>
      </c>
      <c r="E82" s="227">
        <f t="shared" si="9"/>
        <v>0.68159999999999998</v>
      </c>
      <c r="F82" s="222">
        <v>38.734383367690533</v>
      </c>
      <c r="G82" s="222">
        <v>40.233333333333334</v>
      </c>
      <c r="H82" s="162">
        <f t="shared" si="11"/>
        <v>5.134976525813358E-5</v>
      </c>
      <c r="I82" s="1">
        <v>76</v>
      </c>
      <c r="J82" s="323">
        <f t="shared" si="6"/>
        <v>96.274357997573816</v>
      </c>
      <c r="K82" s="144">
        <f t="shared" si="7"/>
        <v>96.269414331890275</v>
      </c>
      <c r="L82" s="351">
        <v>2.7939814814814813E-2</v>
      </c>
      <c r="M82" s="352" t="s">
        <v>1456</v>
      </c>
      <c r="N82" s="353" t="s">
        <v>1585</v>
      </c>
      <c r="O82" s="352" t="s">
        <v>192</v>
      </c>
      <c r="P82" s="354">
        <v>11388</v>
      </c>
      <c r="Q82" s="353"/>
      <c r="R82" s="352" t="s">
        <v>1595</v>
      </c>
      <c r="S82" s="354">
        <v>39259</v>
      </c>
      <c r="T82" s="364"/>
      <c r="U82" s="233"/>
    </row>
    <row r="83" spans="1:21" ht="15.75">
      <c r="A83" s="215">
        <v>77</v>
      </c>
      <c r="B83" s="83">
        <v>3.050925925925926E-2</v>
      </c>
      <c r="C83" s="222">
        <f t="shared" si="12"/>
        <v>43.933333333333337</v>
      </c>
      <c r="D83" s="222">
        <f t="shared" si="10"/>
        <v>39.420636105718977</v>
      </c>
      <c r="E83" s="227">
        <f t="shared" si="9"/>
        <v>0.66969999999999996</v>
      </c>
      <c r="F83" s="222">
        <v>39.42004748323901</v>
      </c>
      <c r="G83" s="222">
        <v>43.933333333333337</v>
      </c>
      <c r="H83" s="162">
        <f t="shared" si="11"/>
        <v>-1.4932059131004147E-5</v>
      </c>
      <c r="I83" s="1">
        <v>77</v>
      </c>
      <c r="J83" s="323">
        <f t="shared" si="6"/>
        <v>89.726966957296668</v>
      </c>
      <c r="K83" s="144">
        <f t="shared" si="7"/>
        <v>89.728306765672926</v>
      </c>
      <c r="L83" s="351">
        <v>3.050925925925926E-2</v>
      </c>
      <c r="M83" s="352" t="s">
        <v>1473</v>
      </c>
      <c r="N83" s="353" t="s">
        <v>1602</v>
      </c>
      <c r="O83" s="352" t="s">
        <v>139</v>
      </c>
      <c r="P83" s="354">
        <v>9774</v>
      </c>
      <c r="Q83" s="353"/>
      <c r="R83" s="352" t="s">
        <v>1194</v>
      </c>
      <c r="S83" s="354">
        <v>38242</v>
      </c>
      <c r="T83" s="364"/>
      <c r="U83" s="233"/>
    </row>
    <row r="84" spans="1:21" ht="15.75">
      <c r="A84" s="215">
        <v>78</v>
      </c>
      <c r="B84" s="83">
        <v>2.9930555555555554E-2</v>
      </c>
      <c r="C84" s="222">
        <f t="shared" si="12"/>
        <v>43.099999999999994</v>
      </c>
      <c r="D84" s="222">
        <f t="shared" si="10"/>
        <v>40.170419963481436</v>
      </c>
      <c r="E84" s="227">
        <f t="shared" si="9"/>
        <v>0.65720000000000001</v>
      </c>
      <c r="F84" s="222">
        <v>40.171336838181027</v>
      </c>
      <c r="G84" s="222">
        <v>43.1</v>
      </c>
      <c r="H84" s="162">
        <f t="shared" si="11"/>
        <v>2.2824102251923854E-5</v>
      </c>
      <c r="I84" s="1">
        <v>78</v>
      </c>
      <c r="J84" s="323">
        <f t="shared" ref="J84:J100" si="13">100*(+F84/+C84)</f>
        <v>93.204957861208896</v>
      </c>
      <c r="K84" s="144">
        <f t="shared" ref="K84:K100" si="14">100*(+D84/+C84)</f>
        <v>93.202830541720289</v>
      </c>
      <c r="L84" s="351">
        <v>2.9930555555555554E-2</v>
      </c>
      <c r="M84" s="352" t="s">
        <v>1460</v>
      </c>
      <c r="N84" s="353" t="s">
        <v>1596</v>
      </c>
      <c r="O84" s="352" t="s">
        <v>122</v>
      </c>
      <c r="P84" s="354">
        <v>7482</v>
      </c>
      <c r="Q84" s="353" t="s">
        <v>1603</v>
      </c>
      <c r="R84" s="352" t="s">
        <v>1604</v>
      </c>
      <c r="S84" s="354">
        <v>36045</v>
      </c>
      <c r="T84" s="364"/>
      <c r="U84" s="233"/>
    </row>
    <row r="85" spans="1:21" ht="15.75">
      <c r="A85" s="215">
        <v>79</v>
      </c>
      <c r="B85" s="83">
        <v>3.1446759259259258E-2</v>
      </c>
      <c r="C85" s="222">
        <f t="shared" si="12"/>
        <v>45.283333333333331</v>
      </c>
      <c r="D85" s="222">
        <f t="shared" si="10"/>
        <v>40.993788819875775</v>
      </c>
      <c r="E85" s="227">
        <f t="shared" si="9"/>
        <v>0.64400000000000002</v>
      </c>
      <c r="F85" s="222">
        <v>40.994425379276066</v>
      </c>
      <c r="G85" s="222">
        <v>45.283333333333331</v>
      </c>
      <c r="H85" s="162">
        <f t="shared" si="11"/>
        <v>1.552795031036838E-5</v>
      </c>
      <c r="I85" s="1">
        <v>79</v>
      </c>
      <c r="J85" s="323">
        <f t="shared" si="13"/>
        <v>90.528727374183433</v>
      </c>
      <c r="K85" s="144">
        <f t="shared" si="14"/>
        <v>90.527321648603106</v>
      </c>
      <c r="L85" s="351">
        <v>3.1446759259259258E-2</v>
      </c>
      <c r="M85" s="365" t="s">
        <v>1456</v>
      </c>
      <c r="N85" s="353" t="s">
        <v>1605</v>
      </c>
      <c r="O85" s="352" t="s">
        <v>122</v>
      </c>
      <c r="P85" s="353"/>
      <c r="Q85" s="353"/>
      <c r="R85" s="365" t="s">
        <v>1606</v>
      </c>
      <c r="S85" s="366">
        <v>31632</v>
      </c>
      <c r="T85" s="367"/>
      <c r="U85" s="233"/>
    </row>
    <row r="86" spans="1:21" ht="15.75">
      <c r="A86" s="215">
        <v>80</v>
      </c>
      <c r="B86" s="83">
        <v>2.9837962962962962E-2</v>
      </c>
      <c r="C86" s="222">
        <f t="shared" si="12"/>
        <v>42.966666666666669</v>
      </c>
      <c r="D86" s="222">
        <f t="shared" si="10"/>
        <v>41.898111410887161</v>
      </c>
      <c r="E86" s="227">
        <f t="shared" si="9"/>
        <v>0.63009999999999999</v>
      </c>
      <c r="F86" s="222">
        <v>41.896449117238639</v>
      </c>
      <c r="G86" s="222">
        <v>42.966666666666669</v>
      </c>
      <c r="H86" s="162">
        <f t="shared" si="11"/>
        <v>-3.9676241866474329E-5</v>
      </c>
      <c r="I86" s="1">
        <v>80</v>
      </c>
      <c r="J86" s="323">
        <f t="shared" si="13"/>
        <v>97.509191118476267</v>
      </c>
      <c r="K86" s="144">
        <f t="shared" si="14"/>
        <v>97.513059916727286</v>
      </c>
      <c r="L86" s="351">
        <v>2.9837962962962962E-2</v>
      </c>
      <c r="M86" s="352" t="s">
        <v>1456</v>
      </c>
      <c r="N86" s="353" t="s">
        <v>1585</v>
      </c>
      <c r="O86" s="352" t="s">
        <v>192</v>
      </c>
      <c r="P86" s="354">
        <v>11388</v>
      </c>
      <c r="Q86" s="353"/>
      <c r="R86" s="352" t="s">
        <v>1338</v>
      </c>
      <c r="S86" s="354">
        <v>40797</v>
      </c>
      <c r="T86" s="364"/>
      <c r="U86" s="233"/>
    </row>
    <row r="87" spans="1:21" ht="15.75">
      <c r="A87" s="215">
        <v>81</v>
      </c>
      <c r="B87" s="83">
        <v>3.1458333333333331E-2</v>
      </c>
      <c r="C87" s="222">
        <f t="shared" si="12"/>
        <v>45.3</v>
      </c>
      <c r="D87" s="222">
        <f t="shared" si="10"/>
        <v>42.884990253411303</v>
      </c>
      <c r="E87" s="227">
        <f t="shared" si="9"/>
        <v>0.61560000000000004</v>
      </c>
      <c r="F87" s="222">
        <v>42.885686901996451</v>
      </c>
      <c r="G87" s="222">
        <v>45.3</v>
      </c>
      <c r="H87" s="162">
        <f t="shared" si="11"/>
        <v>1.6244314489816647E-5</v>
      </c>
      <c r="I87" s="1">
        <v>81</v>
      </c>
      <c r="J87" s="323">
        <f t="shared" si="13"/>
        <v>94.670390512133451</v>
      </c>
      <c r="K87" s="144">
        <f t="shared" si="14"/>
        <v>94.668852656537098</v>
      </c>
      <c r="L87" s="351">
        <v>3.1458333333333331E-2</v>
      </c>
      <c r="M87" s="352" t="s">
        <v>1473</v>
      </c>
      <c r="N87" s="353" t="s">
        <v>1602</v>
      </c>
      <c r="O87" s="352" t="s">
        <v>139</v>
      </c>
      <c r="P87" s="354">
        <v>9774</v>
      </c>
      <c r="Q87" s="353"/>
      <c r="R87" s="352" t="s">
        <v>1607</v>
      </c>
      <c r="S87" s="354">
        <v>39628</v>
      </c>
      <c r="T87" s="364"/>
      <c r="U87" s="233"/>
    </row>
    <row r="88" spans="1:21" ht="15.75">
      <c r="A88" s="215">
        <v>82</v>
      </c>
      <c r="B88" s="83">
        <v>3.0810185185185184E-2</v>
      </c>
      <c r="C88" s="222">
        <f t="shared" si="12"/>
        <v>44.366666666666667</v>
      </c>
      <c r="D88" s="222">
        <f t="shared" si="10"/>
        <v>43.970686209193865</v>
      </c>
      <c r="E88" s="227">
        <f t="shared" si="9"/>
        <v>0.60040000000000004</v>
      </c>
      <c r="F88" s="222">
        <v>43.97178477143833</v>
      </c>
      <c r="G88" s="222">
        <v>44.366666666666667</v>
      </c>
      <c r="H88" s="162">
        <f t="shared" si="11"/>
        <v>2.4983344437240012E-5</v>
      </c>
      <c r="I88" s="1">
        <v>82</v>
      </c>
      <c r="J88" s="323">
        <f t="shared" si="13"/>
        <v>99.109958162520655</v>
      </c>
      <c r="K88" s="144">
        <f t="shared" si="14"/>
        <v>99.107482064298708</v>
      </c>
      <c r="L88" s="351">
        <v>3.0810185185185184E-2</v>
      </c>
      <c r="M88" s="352" t="s">
        <v>1456</v>
      </c>
      <c r="N88" s="353" t="s">
        <v>1585</v>
      </c>
      <c r="O88" s="352" t="s">
        <v>192</v>
      </c>
      <c r="P88" s="354">
        <v>11388</v>
      </c>
      <c r="Q88" s="353"/>
      <c r="R88" s="352" t="s">
        <v>1338</v>
      </c>
      <c r="S88" s="354">
        <v>41525</v>
      </c>
      <c r="T88" s="364"/>
      <c r="U88" s="233"/>
    </row>
    <row r="89" spans="1:21" ht="15.75">
      <c r="A89" s="215">
        <v>83</v>
      </c>
      <c r="B89" s="83">
        <v>3.366898148148148E-2</v>
      </c>
      <c r="C89" s="222">
        <f t="shared" si="12"/>
        <v>48.483333333333334</v>
      </c>
      <c r="D89" s="222">
        <f t="shared" si="10"/>
        <v>45.166809238665522</v>
      </c>
      <c r="E89" s="227">
        <f t="shared" si="9"/>
        <v>0.58450000000000002</v>
      </c>
      <c r="F89" s="222">
        <v>45.166036509212844</v>
      </c>
      <c r="G89" s="222">
        <v>48.483333333333334</v>
      </c>
      <c r="H89" s="162">
        <f t="shared" si="11"/>
        <v>-1.7108639863047278E-5</v>
      </c>
      <c r="I89" s="1">
        <v>83</v>
      </c>
      <c r="J89" s="323">
        <f t="shared" si="13"/>
        <v>93.157861483422849</v>
      </c>
      <c r="K89" s="144">
        <f t="shared" si="14"/>
        <v>93.159455287725379</v>
      </c>
      <c r="L89" s="351">
        <v>3.366898148148148E-2</v>
      </c>
      <c r="M89" s="365" t="s">
        <v>1456</v>
      </c>
      <c r="N89" s="353" t="s">
        <v>1605</v>
      </c>
      <c r="O89" s="352" t="s">
        <v>122</v>
      </c>
      <c r="P89" s="353"/>
      <c r="Q89" s="353"/>
      <c r="R89" s="352"/>
      <c r="S89" s="353"/>
      <c r="T89" s="369"/>
      <c r="U89" s="233"/>
    </row>
    <row r="90" spans="1:21" ht="15.75">
      <c r="A90" s="215">
        <v>84</v>
      </c>
      <c r="B90" s="83">
        <v>3.3993055555555554E-2</v>
      </c>
      <c r="C90" s="222">
        <f t="shared" si="12"/>
        <v>48.949999999999996</v>
      </c>
      <c r="D90" s="222">
        <f t="shared" si="10"/>
        <v>46.478873239436624</v>
      </c>
      <c r="E90" s="227">
        <f t="shared" si="9"/>
        <v>0.56799999999999995</v>
      </c>
      <c r="F90" s="222">
        <v>46.481737431003666</v>
      </c>
      <c r="G90" s="222">
        <v>48.95000000000001</v>
      </c>
      <c r="H90" s="162">
        <f t="shared" si="11"/>
        <v>6.161971830965913E-5</v>
      </c>
      <c r="I90" s="1">
        <v>84</v>
      </c>
      <c r="J90" s="323">
        <f t="shared" si="13"/>
        <v>94.957584128710266</v>
      </c>
      <c r="K90" s="144">
        <f t="shared" si="14"/>
        <v>94.951732869124882</v>
      </c>
      <c r="L90" s="351">
        <v>3.3993055555555554E-2</v>
      </c>
      <c r="M90" s="365" t="s">
        <v>1456</v>
      </c>
      <c r="N90" s="353" t="s">
        <v>1605</v>
      </c>
      <c r="O90" s="352" t="s">
        <v>122</v>
      </c>
      <c r="P90" s="353"/>
      <c r="Q90" s="353"/>
      <c r="R90" s="352"/>
      <c r="S90" s="353"/>
      <c r="T90" s="369"/>
      <c r="U90" s="233"/>
    </row>
    <row r="91" spans="1:21" ht="15.75">
      <c r="A91" s="215">
        <v>85</v>
      </c>
      <c r="B91" s="83">
        <v>3.6736111111111108E-2</v>
      </c>
      <c r="C91" s="222">
        <f t="shared" si="12"/>
        <v>52.9</v>
      </c>
      <c r="D91" s="222">
        <f t="shared" si="10"/>
        <v>47.930283224400874</v>
      </c>
      <c r="E91" s="227">
        <f t="shared" si="9"/>
        <v>0.55079999999999996</v>
      </c>
      <c r="F91" s="222">
        <v>47.934634589196541</v>
      </c>
      <c r="G91" s="222">
        <v>52.9</v>
      </c>
      <c r="H91" s="162">
        <f t="shared" si="11"/>
        <v>9.0777051561125895E-5</v>
      </c>
      <c r="I91" s="1">
        <v>85</v>
      </c>
      <c r="J91" s="323">
        <f t="shared" si="13"/>
        <v>90.613675972016154</v>
      </c>
      <c r="K91" s="144">
        <f t="shared" si="14"/>
        <v>90.605450329680295</v>
      </c>
      <c r="L91" s="351">
        <v>3.6736111111111108E-2</v>
      </c>
      <c r="M91" s="352" t="s">
        <v>1608</v>
      </c>
      <c r="N91" s="353" t="s">
        <v>1609</v>
      </c>
      <c r="O91" s="352" t="s">
        <v>298</v>
      </c>
      <c r="P91" s="354">
        <v>11235</v>
      </c>
      <c r="Q91" s="353"/>
      <c r="R91" s="352" t="s">
        <v>1610</v>
      </c>
      <c r="S91" s="354">
        <v>42295</v>
      </c>
      <c r="T91" s="353"/>
      <c r="U91" s="233"/>
    </row>
    <row r="92" spans="1:21" ht="15.75">
      <c r="A92" s="215">
        <v>86</v>
      </c>
      <c r="B92" s="83">
        <v>4.0879629629629627E-2</v>
      </c>
      <c r="C92" s="222">
        <f t="shared" si="12"/>
        <v>58.86666666666666</v>
      </c>
      <c r="D92" s="222">
        <f t="shared" si="10"/>
        <v>49.54025145430662</v>
      </c>
      <c r="E92" s="227">
        <f t="shared" si="9"/>
        <v>0.53290000000000004</v>
      </c>
      <c r="F92" s="222">
        <v>49.543505390671179</v>
      </c>
      <c r="G92" s="222">
        <v>58.866666666666674</v>
      </c>
      <c r="H92" s="162">
        <f t="shared" si="11"/>
        <v>6.5678363670467835E-5</v>
      </c>
      <c r="I92" s="1">
        <v>86</v>
      </c>
      <c r="J92" s="323">
        <f t="shared" si="13"/>
        <v>84.162240188003139</v>
      </c>
      <c r="K92" s="144">
        <f t="shared" si="14"/>
        <v>84.156712549784757</v>
      </c>
      <c r="L92" s="351">
        <v>4.0879629629629627E-2</v>
      </c>
      <c r="M92" s="352" t="s">
        <v>1480</v>
      </c>
      <c r="N92" s="353" t="s">
        <v>1611</v>
      </c>
      <c r="O92" s="352" t="s">
        <v>122</v>
      </c>
      <c r="P92" s="354">
        <v>10260</v>
      </c>
      <c r="Q92" s="353"/>
      <c r="R92" s="352" t="s">
        <v>1612</v>
      </c>
      <c r="S92" s="354">
        <v>41860</v>
      </c>
      <c r="T92" s="353"/>
      <c r="U92" s="233"/>
    </row>
    <row r="93" spans="1:21" ht="15.75">
      <c r="A93" s="215">
        <v>87</v>
      </c>
      <c r="B93" s="83">
        <v>4.2245370370370371E-2</v>
      </c>
      <c r="C93" s="222">
        <f t="shared" si="12"/>
        <v>60.833333333333336</v>
      </c>
      <c r="D93" s="222">
        <f t="shared" si="10"/>
        <v>51.331907447015361</v>
      </c>
      <c r="E93" s="227">
        <f t="shared" si="9"/>
        <v>0.51429999999999998</v>
      </c>
      <c r="F93" s="222">
        <v>51.330909373724012</v>
      </c>
      <c r="G93" s="222">
        <v>60.833333333333336</v>
      </c>
      <c r="H93" s="162">
        <f t="shared" si="11"/>
        <v>-1.9443904336126024E-5</v>
      </c>
      <c r="I93" s="1">
        <v>87</v>
      </c>
      <c r="J93" s="323">
        <f t="shared" si="13"/>
        <v>84.379577052697002</v>
      </c>
      <c r="K93" s="144">
        <f t="shared" si="14"/>
        <v>84.381217721121132</v>
      </c>
      <c r="L93" s="351">
        <v>4.2245370370370371E-2</v>
      </c>
      <c r="M93" s="352" t="s">
        <v>1613</v>
      </c>
      <c r="N93" s="353" t="s">
        <v>1614</v>
      </c>
      <c r="O93" s="352" t="s">
        <v>250</v>
      </c>
      <c r="P93" s="354">
        <v>9847</v>
      </c>
      <c r="Q93" s="353"/>
      <c r="R93" s="352" t="s">
        <v>1615</v>
      </c>
      <c r="S93" s="354">
        <v>41895</v>
      </c>
      <c r="T93" s="353"/>
      <c r="U93" s="240"/>
    </row>
    <row r="94" spans="1:21" ht="15.75">
      <c r="A94" s="215">
        <v>88</v>
      </c>
      <c r="B94" s="83">
        <v>4.3148148148148151E-2</v>
      </c>
      <c r="C94" s="222">
        <f t="shared" si="12"/>
        <v>62.13333333333334</v>
      </c>
      <c r="D94" s="222">
        <f t="shared" si="10"/>
        <v>53.322561098767927</v>
      </c>
      <c r="E94" s="227">
        <f t="shared" si="9"/>
        <v>0.49509999999999998</v>
      </c>
      <c r="F94" s="222">
        <v>53.324176656533723</v>
      </c>
      <c r="G94" s="222">
        <v>62.13333333333334</v>
      </c>
      <c r="H94" s="162">
        <f t="shared" si="11"/>
        <v>3.0296909715108009E-5</v>
      </c>
      <c r="I94" s="1">
        <v>88</v>
      </c>
      <c r="J94" s="323">
        <f t="shared" si="13"/>
        <v>85.82217273047273</v>
      </c>
      <c r="K94" s="144">
        <f t="shared" si="14"/>
        <v>85.819572583853954</v>
      </c>
      <c r="L94" s="351">
        <v>4.3148148148148151E-2</v>
      </c>
      <c r="M94" s="365" t="s">
        <v>1365</v>
      </c>
      <c r="N94" s="365" t="s">
        <v>1616</v>
      </c>
      <c r="O94" s="352"/>
      <c r="P94" s="353"/>
      <c r="Q94" s="353"/>
      <c r="R94" s="352" t="s">
        <v>201</v>
      </c>
      <c r="S94" s="366">
        <v>33671</v>
      </c>
      <c r="T94" s="353"/>
      <c r="U94" s="240"/>
    </row>
    <row r="95" spans="1:21" ht="15.75">
      <c r="A95" s="215">
        <v>89</v>
      </c>
      <c r="B95" s="83">
        <v>4.8645833333333333E-2</v>
      </c>
      <c r="C95" s="222">
        <f t="shared" si="12"/>
        <v>70.05</v>
      </c>
      <c r="D95" s="222">
        <f t="shared" si="10"/>
        <v>55.55555555555555</v>
      </c>
      <c r="E95" s="227">
        <f t="shared" si="9"/>
        <v>0.47520000000000001</v>
      </c>
      <c r="F95" s="222">
        <v>55.556724678549628</v>
      </c>
      <c r="G95" s="222">
        <v>70.05</v>
      </c>
      <c r="H95" s="162">
        <f t="shared" si="11"/>
        <v>2.1043771043785194E-5</v>
      </c>
      <c r="I95" s="1">
        <v>89</v>
      </c>
      <c r="J95" s="323">
        <f t="shared" si="13"/>
        <v>79.310099469735377</v>
      </c>
      <c r="K95" s="144">
        <f t="shared" si="14"/>
        <v>79.308430486160674</v>
      </c>
      <c r="L95" s="351">
        <v>4.8645833333333333E-2</v>
      </c>
      <c r="M95" s="365" t="s">
        <v>1617</v>
      </c>
      <c r="N95" s="365" t="s">
        <v>1618</v>
      </c>
      <c r="O95" s="352" t="s">
        <v>122</v>
      </c>
      <c r="P95" s="353"/>
      <c r="Q95" s="365" t="s">
        <v>1619</v>
      </c>
      <c r="R95" s="365" t="s">
        <v>1620</v>
      </c>
      <c r="S95" s="366">
        <v>37268</v>
      </c>
      <c r="T95" s="353"/>
      <c r="U95" s="240"/>
    </row>
    <row r="96" spans="1:21" ht="15.75">
      <c r="A96" s="215">
        <v>90</v>
      </c>
      <c r="B96" s="83">
        <v>4.9930555555555554E-2</v>
      </c>
      <c r="C96" s="222">
        <f t="shared" si="12"/>
        <v>71.899999999999991</v>
      </c>
      <c r="D96" s="222">
        <f t="shared" si="10"/>
        <v>58.073031236251644</v>
      </c>
      <c r="E96" s="227">
        <f t="shared" si="9"/>
        <v>0.4546</v>
      </c>
      <c r="F96" s="222">
        <v>58.069837778388774</v>
      </c>
      <c r="G96" s="222">
        <v>71.899999999999991</v>
      </c>
      <c r="H96" s="162">
        <f t="shared" si="11"/>
        <v>-5.4993400791954766E-5</v>
      </c>
      <c r="I96" s="1">
        <v>90</v>
      </c>
      <c r="J96" s="323">
        <f t="shared" si="13"/>
        <v>80.764725700123478</v>
      </c>
      <c r="K96" s="144">
        <f t="shared" si="14"/>
        <v>80.769167227053757</v>
      </c>
      <c r="L96" s="351">
        <v>4.9930555555555554E-2</v>
      </c>
      <c r="M96" s="352" t="s">
        <v>1621</v>
      </c>
      <c r="N96" s="353" t="s">
        <v>1622</v>
      </c>
      <c r="O96" s="352" t="s">
        <v>1623</v>
      </c>
      <c r="P96" s="354">
        <v>6987</v>
      </c>
      <c r="Q96" s="353"/>
      <c r="R96" s="352" t="s">
        <v>1624</v>
      </c>
      <c r="S96" s="354">
        <v>39922</v>
      </c>
      <c r="T96" s="353"/>
      <c r="U96" s="233"/>
    </row>
    <row r="97" spans="1:21" ht="15.75">
      <c r="A97" s="215">
        <v>91</v>
      </c>
      <c r="B97" s="83">
        <v>5.2314814814814814E-2</v>
      </c>
      <c r="C97" s="222">
        <f t="shared" si="12"/>
        <v>75.333333333333329</v>
      </c>
      <c r="D97" s="222">
        <f t="shared" si="10"/>
        <v>60.913705583756339</v>
      </c>
      <c r="E97" s="227">
        <f t="shared" ref="E97:E106" si="15">ROUND(1-IF(A97&lt;I$3,0,IF(A97&lt;I$4,G$3*(A97-I$3)^2,G$2+G$4*(A97-I$4)+(A97&gt;I$5)*G$5*(A97-I$5)^2)),4)</f>
        <v>0.43340000000000001</v>
      </c>
      <c r="F97" s="222">
        <v>60.915111100856045</v>
      </c>
      <c r="G97" s="222">
        <v>75.333333333333329</v>
      </c>
      <c r="H97" s="162">
        <f t="shared" si="11"/>
        <v>2.3073373327322487E-5</v>
      </c>
      <c r="I97" s="1">
        <v>91</v>
      </c>
      <c r="J97" s="323">
        <f t="shared" si="13"/>
        <v>80.860766948039</v>
      </c>
      <c r="K97" s="144">
        <f t="shared" si="14"/>
        <v>80.858901217375674</v>
      </c>
      <c r="L97" s="351">
        <v>5.2314814814814814E-2</v>
      </c>
      <c r="M97" s="365" t="s">
        <v>1400</v>
      </c>
      <c r="N97" s="365" t="s">
        <v>1625</v>
      </c>
      <c r="O97" s="352" t="s">
        <v>122</v>
      </c>
      <c r="P97" s="357" t="s">
        <v>1626</v>
      </c>
      <c r="Q97" s="365" t="s">
        <v>1619</v>
      </c>
      <c r="R97" s="365" t="s">
        <v>1620</v>
      </c>
      <c r="S97" s="366">
        <v>33257</v>
      </c>
      <c r="T97" s="353"/>
      <c r="U97" s="240"/>
    </row>
    <row r="98" spans="1:21" ht="15.75">
      <c r="A98" s="215">
        <v>92</v>
      </c>
      <c r="B98" s="83">
        <v>5.6574074074074075E-2</v>
      </c>
      <c r="C98" s="222">
        <f t="shared" si="12"/>
        <v>81.466666666666669</v>
      </c>
      <c r="D98" s="222">
        <f t="shared" si="10"/>
        <v>64.155528554070472</v>
      </c>
      <c r="E98" s="227">
        <f t="shared" si="15"/>
        <v>0.41149999999999998</v>
      </c>
      <c r="F98" s="222">
        <v>64.157867236958808</v>
      </c>
      <c r="G98" s="222">
        <v>81.466666666666669</v>
      </c>
      <c r="H98" s="162">
        <f t="shared" si="11"/>
        <v>3.6452004860112146E-5</v>
      </c>
      <c r="I98" s="1">
        <v>92</v>
      </c>
      <c r="J98" s="323">
        <f t="shared" si="13"/>
        <v>78.753519521635198</v>
      </c>
      <c r="K98" s="144">
        <f t="shared" si="14"/>
        <v>78.750648797958846</v>
      </c>
      <c r="L98" s="351">
        <v>5.6574074074074075E-2</v>
      </c>
      <c r="M98" s="365" t="s">
        <v>1627</v>
      </c>
      <c r="N98" s="365" t="s">
        <v>1628</v>
      </c>
      <c r="O98" s="352" t="s">
        <v>122</v>
      </c>
      <c r="P98" s="353"/>
      <c r="Q98" s="365" t="s">
        <v>1629</v>
      </c>
      <c r="R98" s="365" t="s">
        <v>1630</v>
      </c>
      <c r="S98" s="354">
        <v>41095</v>
      </c>
      <c r="T98" s="365" t="s">
        <v>1631</v>
      </c>
    </row>
    <row r="99" spans="1:21" ht="15.75">
      <c r="A99" s="215">
        <v>93</v>
      </c>
      <c r="B99" s="83">
        <v>6.9687499999999999E-2</v>
      </c>
      <c r="C99" s="222">
        <f t="shared" si="12"/>
        <v>100.35</v>
      </c>
      <c r="D99" s="222">
        <f t="shared" si="10"/>
        <v>67.883774749292868</v>
      </c>
      <c r="E99" s="227">
        <f t="shared" si="15"/>
        <v>0.38890000000000002</v>
      </c>
      <c r="F99" s="222">
        <v>67.882029261268656</v>
      </c>
      <c r="G99" s="222">
        <v>100.35</v>
      </c>
      <c r="H99" s="162">
        <f t="shared" si="11"/>
        <v>-2.5713551041536483E-5</v>
      </c>
      <c r="I99" s="1">
        <v>93</v>
      </c>
      <c r="J99" s="323">
        <f t="shared" si="13"/>
        <v>67.645270813421689</v>
      </c>
      <c r="K99" s="144">
        <f t="shared" si="14"/>
        <v>67.647010213545471</v>
      </c>
      <c r="L99" s="351">
        <v>6.9687499999999999E-2</v>
      </c>
      <c r="M99" s="365" t="s">
        <v>1400</v>
      </c>
      <c r="N99" s="365" t="s">
        <v>1625</v>
      </c>
      <c r="O99" s="352" t="s">
        <v>122</v>
      </c>
      <c r="P99" s="357" t="s">
        <v>1626</v>
      </c>
      <c r="Q99" s="365" t="s">
        <v>1619</v>
      </c>
      <c r="R99" s="365" t="s">
        <v>1620</v>
      </c>
      <c r="S99" s="366">
        <v>33985</v>
      </c>
      <c r="T99" s="353"/>
    </row>
    <row r="100" spans="1:21" ht="15.75">
      <c r="A100" s="215">
        <v>94</v>
      </c>
      <c r="B100" s="83">
        <v>7.4629629629629629E-2</v>
      </c>
      <c r="C100" s="222">
        <f t="shared" si="12"/>
        <v>107.46666666666667</v>
      </c>
      <c r="D100" s="222">
        <f t="shared" si="10"/>
        <v>72.190319934372425</v>
      </c>
      <c r="E100" s="227">
        <f t="shared" si="15"/>
        <v>0.36570000000000003</v>
      </c>
      <c r="F100" s="222">
        <v>72.197229704784419</v>
      </c>
      <c r="G100" s="222">
        <v>107.46666666666667</v>
      </c>
      <c r="H100" s="162">
        <f t="shared" si="11"/>
        <v>9.5706863549310532E-5</v>
      </c>
      <c r="I100" s="1">
        <v>94</v>
      </c>
      <c r="J100" s="323">
        <f t="shared" si="13"/>
        <v>67.181045010655467</v>
      </c>
      <c r="K100" s="144">
        <f t="shared" si="14"/>
        <v>67.174615323547542</v>
      </c>
      <c r="L100" s="351">
        <v>7.4629629629629629E-2</v>
      </c>
      <c r="M100" s="365" t="s">
        <v>1400</v>
      </c>
      <c r="N100" s="365" t="s">
        <v>1625</v>
      </c>
      <c r="O100" s="352" t="s">
        <v>122</v>
      </c>
      <c r="P100" s="357" t="s">
        <v>1626</v>
      </c>
      <c r="Q100" s="365" t="s">
        <v>1619</v>
      </c>
      <c r="R100" s="365" t="s">
        <v>1620</v>
      </c>
      <c r="S100" s="366">
        <v>34349</v>
      </c>
      <c r="T100" s="353"/>
    </row>
    <row r="101" spans="1:21">
      <c r="A101" s="215">
        <v>95</v>
      </c>
      <c r="B101" s="8" t="s">
        <v>51</v>
      </c>
      <c r="C101" s="222"/>
      <c r="D101" s="222">
        <f t="shared" si="10"/>
        <v>77.238150965476891</v>
      </c>
      <c r="E101" s="227">
        <f t="shared" si="15"/>
        <v>0.34179999999999999</v>
      </c>
      <c r="F101" s="222">
        <v>77.249451353328453</v>
      </c>
      <c r="G101" s="222"/>
      <c r="H101" s="228"/>
      <c r="I101" s="215">
        <v>95</v>
      </c>
      <c r="J101" s="460"/>
      <c r="K101" s="225"/>
      <c r="L101" s="245"/>
    </row>
    <row r="102" spans="1:21">
      <c r="A102" s="215">
        <v>96</v>
      </c>
      <c r="B102" s="1" t="s">
        <v>51</v>
      </c>
      <c r="C102" s="222"/>
      <c r="D102" s="222">
        <f t="shared" si="10"/>
        <v>83.228247162673398</v>
      </c>
      <c r="E102" s="227">
        <f t="shared" si="15"/>
        <v>0.31719999999999998</v>
      </c>
      <c r="F102" s="222">
        <v>83.237431620765207</v>
      </c>
      <c r="G102" s="222"/>
      <c r="H102" s="228"/>
      <c r="I102" s="215">
        <v>96</v>
      </c>
      <c r="J102" s="460"/>
      <c r="K102" s="225"/>
      <c r="L102" s="245"/>
    </row>
    <row r="103" spans="1:21">
      <c r="A103" s="215">
        <v>97</v>
      </c>
      <c r="B103" s="1" t="s">
        <v>51</v>
      </c>
      <c r="C103" s="222"/>
      <c r="D103" s="222">
        <f t="shared" si="10"/>
        <v>90.441932168550878</v>
      </c>
      <c r="E103" s="227">
        <f t="shared" si="15"/>
        <v>0.29189999999999999</v>
      </c>
      <c r="F103" s="222">
        <v>90.438833887156989</v>
      </c>
      <c r="G103" s="222"/>
      <c r="H103" s="228"/>
      <c r="I103" s="215">
        <v>97</v>
      </c>
      <c r="J103" s="460"/>
      <c r="K103" s="225"/>
      <c r="L103" s="245"/>
    </row>
    <row r="104" spans="1:21">
      <c r="A104" s="215">
        <v>98</v>
      </c>
      <c r="B104" s="1" t="s">
        <v>51</v>
      </c>
      <c r="C104" s="222"/>
      <c r="D104" s="222">
        <f t="shared" si="10"/>
        <v>99.248120300751864</v>
      </c>
      <c r="E104" s="227">
        <f t="shared" si="15"/>
        <v>0.26600000000000001</v>
      </c>
      <c r="F104" s="222">
        <v>99.25371731488616</v>
      </c>
      <c r="G104" s="222"/>
      <c r="H104" s="228"/>
      <c r="I104" s="215">
        <v>98</v>
      </c>
      <c r="J104" s="460"/>
      <c r="K104" s="225"/>
      <c r="L104" s="245"/>
    </row>
    <row r="105" spans="1:21">
      <c r="A105" s="215">
        <v>99</v>
      </c>
      <c r="B105" s="1" t="s">
        <v>51</v>
      </c>
      <c r="C105" s="222"/>
      <c r="D105" s="222">
        <f t="shared" si="10"/>
        <v>110.27568922305764</v>
      </c>
      <c r="E105" s="227">
        <f t="shared" si="15"/>
        <v>0.2394</v>
      </c>
      <c r="F105" s="222">
        <v>110.28029575170224</v>
      </c>
      <c r="G105" s="222"/>
      <c r="H105" s="228"/>
      <c r="I105" s="215">
        <v>99</v>
      </c>
      <c r="J105" s="460"/>
      <c r="K105" s="225"/>
      <c r="L105" s="245"/>
    </row>
    <row r="106" spans="1:21">
      <c r="A106" s="215">
        <v>100</v>
      </c>
      <c r="B106" s="1"/>
      <c r="D106" s="222">
        <f t="shared" si="10"/>
        <v>124.46958981612445</v>
      </c>
      <c r="E106" s="227">
        <f t="shared" si="15"/>
        <v>0.21210000000000001</v>
      </c>
      <c r="F106" s="222">
        <v>124.45492044784906</v>
      </c>
      <c r="G106" s="222"/>
      <c r="H106" s="228"/>
      <c r="I106" s="215">
        <v>100</v>
      </c>
      <c r="J106" s="460"/>
      <c r="K106" s="225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B8DB-3D94-4E74-9604-A117D32C7C14}">
  <dimension ref="A1:K106"/>
  <sheetViews>
    <sheetView workbookViewId="0">
      <selection sqref="A1:K106"/>
    </sheetView>
  </sheetViews>
  <sheetFormatPr defaultRowHeight="15"/>
  <cols>
    <col min="4" max="4" width="10.21875" customWidth="1"/>
    <col min="5" max="5" width="12.109375" customWidth="1"/>
  </cols>
  <sheetData>
    <row r="1" spans="1:11" ht="31.5">
      <c r="A1" s="211" t="s">
        <v>2225</v>
      </c>
      <c r="B1" s="212"/>
      <c r="C1" s="213"/>
      <c r="D1" s="214" t="s">
        <v>32</v>
      </c>
      <c r="E1" s="214" t="s">
        <v>44</v>
      </c>
      <c r="F1" s="214"/>
      <c r="G1" s="214"/>
      <c r="H1" s="214"/>
      <c r="I1" s="214"/>
      <c r="J1" s="215"/>
      <c r="K1" s="212" t="s">
        <v>2224</v>
      </c>
    </row>
    <row r="2" spans="1:11" ht="22.5">
      <c r="A2" s="211"/>
      <c r="B2" s="212"/>
      <c r="C2" s="213"/>
      <c r="D2" s="214"/>
      <c r="E2" s="214"/>
      <c r="F2" s="30"/>
      <c r="G2" s="314"/>
      <c r="H2" s="214"/>
      <c r="I2" s="214"/>
      <c r="J2" s="215"/>
      <c r="K2" s="212">
        <f>Parameters!M22</f>
        <v>0.1595989461980683</v>
      </c>
    </row>
    <row r="3" spans="1:11" ht="22.5">
      <c r="A3" s="211"/>
      <c r="B3" s="212"/>
      <c r="C3" s="213"/>
      <c r="D3" s="214"/>
      <c r="E3" s="214"/>
      <c r="F3" s="30"/>
      <c r="G3" s="314"/>
      <c r="H3" s="212"/>
      <c r="I3" s="256"/>
      <c r="J3" s="215"/>
      <c r="K3" s="215"/>
    </row>
    <row r="4" spans="1:11" ht="15.75">
      <c r="A4" s="212"/>
      <c r="B4" s="212"/>
      <c r="C4" s="212"/>
      <c r="D4" s="219">
        <f>Parameters!G22</f>
        <v>2.0717592592592593E-2</v>
      </c>
      <c r="E4" s="220">
        <f>D4*1440</f>
        <v>29.833333333333336</v>
      </c>
      <c r="F4" s="221"/>
      <c r="G4" s="221"/>
      <c r="H4" s="212"/>
      <c r="I4" s="256"/>
      <c r="J4" s="215"/>
      <c r="K4" s="215"/>
    </row>
    <row r="5" spans="1:11" ht="15.75">
      <c r="A5" s="212"/>
      <c r="B5" s="212"/>
      <c r="C5" s="212"/>
      <c r="D5" s="219"/>
      <c r="E5" s="212">
        <f>E4*60</f>
        <v>1790.0000000000002</v>
      </c>
      <c r="F5" s="221"/>
      <c r="G5" s="221"/>
      <c r="H5" s="212"/>
      <c r="I5" s="256"/>
      <c r="J5" s="215"/>
      <c r="K5" s="215"/>
    </row>
    <row r="6" spans="1:11" ht="31.5">
      <c r="A6" s="506" t="s">
        <v>42</v>
      </c>
      <c r="B6" s="506" t="s">
        <v>32</v>
      </c>
      <c r="C6" s="506" t="s">
        <v>43</v>
      </c>
      <c r="D6" s="506" t="s">
        <v>2227</v>
      </c>
      <c r="E6" s="506" t="s">
        <v>2226</v>
      </c>
      <c r="F6" s="215"/>
    </row>
    <row r="7" spans="1:11">
      <c r="A7" s="215">
        <v>1</v>
      </c>
      <c r="B7" s="215"/>
      <c r="C7" s="215"/>
      <c r="D7" s="215"/>
      <c r="E7" s="215"/>
      <c r="F7" s="215"/>
    </row>
    <row r="8" spans="1:11">
      <c r="A8" s="215">
        <v>2</v>
      </c>
      <c r="B8" s="215"/>
      <c r="C8" s="215"/>
      <c r="D8" s="215"/>
      <c r="E8" s="215"/>
      <c r="F8" s="215"/>
    </row>
    <row r="9" spans="1:11">
      <c r="A9" s="215">
        <v>3</v>
      </c>
      <c r="D9" s="222">
        <f t="shared" ref="D9:D72" si="0">E$4/E9</f>
        <v>82.446393867214312</v>
      </c>
      <c r="E9" s="227">
        <f>'10K'!$E9*(1-$K$2)+H.Marathon!$E9*$K$2</f>
        <v>0.36185128219655072</v>
      </c>
    </row>
    <row r="10" spans="1:11">
      <c r="A10" s="215">
        <v>4</v>
      </c>
      <c r="D10" s="222">
        <f t="shared" si="0"/>
        <v>68.881281609675483</v>
      </c>
      <c r="E10" s="227">
        <f>'10K'!$E10*(1-$K$2)+H.Marathon!$E10*$K$2</f>
        <v>0.43311234396577725</v>
      </c>
    </row>
    <row r="11" spans="1:11">
      <c r="A11" s="215">
        <v>5</v>
      </c>
      <c r="D11" s="222">
        <f t="shared" si="0"/>
        <v>59.656390539383239</v>
      </c>
      <c r="E11" s="227">
        <f>'10K'!$E11*(1-$K$2)+H.Marathon!$E11*$K$2</f>
        <v>0.50008612763184734</v>
      </c>
    </row>
    <row r="12" spans="1:11">
      <c r="A12" s="215">
        <v>6</v>
      </c>
      <c r="D12" s="222">
        <f t="shared" si="0"/>
        <v>53.009840106327957</v>
      </c>
      <c r="E12" s="227">
        <f>'10K'!$E12*(1-$K$2)+H.Marathon!$E12*$K$2</f>
        <v>0.56278859308938067</v>
      </c>
    </row>
    <row r="13" spans="1:11">
      <c r="A13" s="215">
        <v>7</v>
      </c>
      <c r="D13" s="222">
        <f t="shared" si="0"/>
        <v>48.023801235104301</v>
      </c>
      <c r="E13" s="227">
        <f>'10K'!$E13*(1-$K$2)+H.Marathon!$E13*$K$2</f>
        <v>0.62121974033837724</v>
      </c>
    </row>
    <row r="14" spans="1:11">
      <c r="A14" s="215">
        <v>8</v>
      </c>
      <c r="D14" s="222">
        <f t="shared" si="0"/>
        <v>44.173735324764358</v>
      </c>
      <c r="E14" s="227">
        <f>'10K'!$E14*(1-$K$2)+H.Marathon!$E14*$K$2</f>
        <v>0.67536360948421736</v>
      </c>
    </row>
    <row r="15" spans="1:11">
      <c r="A15" s="215">
        <v>9</v>
      </c>
      <c r="D15" s="222">
        <f t="shared" si="0"/>
        <v>41.136930978561061</v>
      </c>
      <c r="E15" s="227">
        <f>'10K'!$E15*(1-$K$2)+H.Marathon!$E15*$K$2</f>
        <v>0.72522020052690095</v>
      </c>
    </row>
    <row r="16" spans="1:11">
      <c r="A16" s="215">
        <v>10</v>
      </c>
      <c r="D16" s="222">
        <f t="shared" si="0"/>
        <v>38.703300201874576</v>
      </c>
      <c r="E16" s="227">
        <f>'10K'!$E16*(1-$K$2)+H.Marathon!$E16*$K$2</f>
        <v>0.77082143325566777</v>
      </c>
    </row>
    <row r="17" spans="1:5">
      <c r="A17" s="215">
        <v>11</v>
      </c>
      <c r="D17" s="222">
        <f t="shared" si="0"/>
        <v>36.734433418993589</v>
      </c>
      <c r="E17" s="227">
        <f>'10K'!$E17*(1-$K$2)+H.Marathon!$E17*$K$2</f>
        <v>0.81213538788127781</v>
      </c>
    </row>
    <row r="18" spans="1:5">
      <c r="A18" s="215">
        <v>12</v>
      </c>
      <c r="D18" s="222">
        <f t="shared" si="0"/>
        <v>35.132673236270684</v>
      </c>
      <c r="E18" s="227">
        <f>'10K'!$E18*(1-$K$2)+H.Marathon!$E18*$K$2</f>
        <v>0.84916206440373143</v>
      </c>
    </row>
    <row r="19" spans="1:5">
      <c r="A19" s="215">
        <v>13</v>
      </c>
      <c r="D19" s="222">
        <f t="shared" si="0"/>
        <v>33.827808097272026</v>
      </c>
      <c r="E19" s="227">
        <f>'10K'!$E19*(1-$K$2)+H.Marathon!$E19*$K$2</f>
        <v>0.88191742271764828</v>
      </c>
    </row>
    <row r="20" spans="1:5">
      <c r="A20" s="215">
        <v>14</v>
      </c>
      <c r="D20" s="222">
        <f t="shared" si="0"/>
        <v>32.769425963820744</v>
      </c>
      <c r="E20" s="227">
        <f>'10K'!$E20*(1-$K$2)+H.Marathon!$E20*$K$2</f>
        <v>0.91040146282302858</v>
      </c>
    </row>
    <row r="21" spans="1:5">
      <c r="A21" s="215">
        <v>15</v>
      </c>
      <c r="D21" s="222">
        <f t="shared" si="0"/>
        <v>31.921025036091272</v>
      </c>
      <c r="E21" s="227">
        <f>'10K'!$E21*(1-$K$2)+H.Marathon!$E21*$K$2</f>
        <v>0.93459822482525223</v>
      </c>
    </row>
    <row r="22" spans="1:5">
      <c r="A22" s="215">
        <v>16</v>
      </c>
      <c r="D22" s="222">
        <f t="shared" si="0"/>
        <v>31.254681590554952</v>
      </c>
      <c r="E22" s="227">
        <f>'10K'!$E22*(1-$K$2)+H.Marathon!$E22*$K$2</f>
        <v>0.95452366861893923</v>
      </c>
    </row>
    <row r="23" spans="1:5">
      <c r="A23" s="215">
        <v>17</v>
      </c>
      <c r="D23" s="222">
        <f t="shared" si="0"/>
        <v>30.74936573304446</v>
      </c>
      <c r="E23" s="227">
        <f>'10K'!$E23*(1-$K$2)+H.Marathon!$E23*$K$2</f>
        <v>0.970209713993329</v>
      </c>
    </row>
    <row r="24" spans="1:5">
      <c r="A24" s="215">
        <v>18</v>
      </c>
      <c r="D24" s="222">
        <f t="shared" si="0"/>
        <v>30.370566897353957</v>
      </c>
      <c r="E24" s="227">
        <f>'10K'!$E24*(1-$K$2)+H.Marathon!$E24*$K$2</f>
        <v>0.98231071662783387</v>
      </c>
    </row>
    <row r="25" spans="1:5">
      <c r="A25" s="215">
        <v>19</v>
      </c>
      <c r="D25" s="222">
        <f t="shared" si="0"/>
        <v>30.102749477925812</v>
      </c>
      <c r="E25" s="227">
        <f>'10K'!$E25*(1-$K$2)+H.Marathon!$E25*$K$2</f>
        <v>0.99105011504713092</v>
      </c>
    </row>
    <row r="26" spans="1:5">
      <c r="A26" s="215">
        <v>20</v>
      </c>
      <c r="D26" s="222">
        <f t="shared" si="0"/>
        <v>29.913779964390205</v>
      </c>
      <c r="E26" s="227">
        <f>'10K'!$E26*(1-$K$2)+H.Marathon!$E26*$K$2</f>
        <v>0.99731071662783388</v>
      </c>
    </row>
    <row r="27" spans="1:5">
      <c r="A27" s="215">
        <v>21</v>
      </c>
      <c r="D27" s="222">
        <f t="shared" si="0"/>
        <v>29.833333333333336</v>
      </c>
      <c r="E27" s="227">
        <f>'10K'!$E27*(1-$K$2)+H.Marathon!$E27*$K$2</f>
        <v>1</v>
      </c>
    </row>
    <row r="28" spans="1:5">
      <c r="A28" s="215">
        <v>22</v>
      </c>
      <c r="D28" s="222">
        <f t="shared" si="0"/>
        <v>29.833333333333336</v>
      </c>
      <c r="E28" s="227">
        <f>'10K'!$E28*(1-$K$2)+H.Marathon!$E28*$K$2</f>
        <v>1</v>
      </c>
    </row>
    <row r="29" spans="1:5">
      <c r="A29" s="215">
        <v>23</v>
      </c>
      <c r="D29" s="222">
        <f t="shared" si="0"/>
        <v>29.833333333333336</v>
      </c>
      <c r="E29" s="227">
        <f>'10K'!$E29*(1-$K$2)+H.Marathon!$E29*$K$2</f>
        <v>1</v>
      </c>
    </row>
    <row r="30" spans="1:5">
      <c r="A30" s="215">
        <v>24</v>
      </c>
      <c r="D30" s="222">
        <f t="shared" si="0"/>
        <v>29.833333333333336</v>
      </c>
      <c r="E30" s="227">
        <f>'10K'!$E30*(1-$K$2)+H.Marathon!$E30*$K$2</f>
        <v>1</v>
      </c>
    </row>
    <row r="31" spans="1:5">
      <c r="A31" s="215">
        <v>25</v>
      </c>
      <c r="D31" s="222">
        <f t="shared" si="0"/>
        <v>29.833333333333336</v>
      </c>
      <c r="E31" s="227">
        <f>'10K'!$E31*(1-$K$2)+H.Marathon!$E31*$K$2</f>
        <v>1</v>
      </c>
    </row>
    <row r="32" spans="1:5">
      <c r="A32" s="215">
        <v>26</v>
      </c>
      <c r="D32" s="222">
        <f t="shared" si="0"/>
        <v>29.833333333333336</v>
      </c>
      <c r="E32" s="227">
        <f>'10K'!$E32*(1-$K$2)+H.Marathon!$E32*$K$2</f>
        <v>1</v>
      </c>
    </row>
    <row r="33" spans="1:5">
      <c r="A33" s="215">
        <v>27</v>
      </c>
      <c r="D33" s="222">
        <f t="shared" si="0"/>
        <v>29.833333333333336</v>
      </c>
      <c r="E33" s="227">
        <f>'10K'!$E33*(1-$K$2)+H.Marathon!$E33*$K$2</f>
        <v>1</v>
      </c>
    </row>
    <row r="34" spans="1:5">
      <c r="A34" s="215">
        <v>28</v>
      </c>
      <c r="D34" s="222">
        <f t="shared" si="0"/>
        <v>29.833333333333336</v>
      </c>
      <c r="E34" s="227">
        <f>'10K'!$E34*(1-$K$2)+H.Marathon!$E34*$K$2</f>
        <v>1</v>
      </c>
    </row>
    <row r="35" spans="1:5">
      <c r="A35" s="215">
        <v>29</v>
      </c>
      <c r="D35" s="222">
        <f t="shared" si="0"/>
        <v>29.833333333333336</v>
      </c>
      <c r="E35" s="227">
        <f>'10K'!$E35*(1-$K$2)+H.Marathon!$E35*$K$2</f>
        <v>1</v>
      </c>
    </row>
    <row r="36" spans="1:5">
      <c r="A36" s="215">
        <v>30</v>
      </c>
      <c r="D36" s="222">
        <f t="shared" si="0"/>
        <v>29.833333333333336</v>
      </c>
      <c r="E36" s="227">
        <f>'10K'!$E36*(1-$K$2)+H.Marathon!$E36*$K$2</f>
        <v>1</v>
      </c>
    </row>
    <row r="37" spans="1:5">
      <c r="A37" s="215">
        <v>31</v>
      </c>
      <c r="D37" s="222">
        <f t="shared" si="0"/>
        <v>29.843365491656606</v>
      </c>
      <c r="E37" s="227">
        <f>'10K'!$E37*(1-$K$2)+H.Marathon!$E37*$K$2</f>
        <v>0.99966383957847937</v>
      </c>
    </row>
    <row r="38" spans="1:5">
      <c r="A38" s="215">
        <v>32</v>
      </c>
      <c r="D38" s="222">
        <f t="shared" si="0"/>
        <v>29.872898229292264</v>
      </c>
      <c r="E38" s="227">
        <f>'10K'!$E38*(1-$K$2)+H.Marathon!$E38*$K$2</f>
        <v>0.99867555884081805</v>
      </c>
    </row>
    <row r="39" spans="1:5">
      <c r="A39" s="215">
        <v>33</v>
      </c>
      <c r="D39" s="222">
        <f t="shared" si="0"/>
        <v>29.924921595671453</v>
      </c>
      <c r="E39" s="227">
        <f>'10K'!$E39*(1-$K$2)+H.Marathon!$E39*$K$2</f>
        <v>0.99693939841929724</v>
      </c>
    </row>
    <row r="40" spans="1:5">
      <c r="A40" s="215">
        <v>34</v>
      </c>
      <c r="D40" s="222">
        <f t="shared" si="0"/>
        <v>29.998707867069136</v>
      </c>
      <c r="E40" s="227">
        <f>'10K'!$E40*(1-$K$2)+H.Marathon!$E40*$K$2</f>
        <v>0.99448727810315662</v>
      </c>
    </row>
    <row r="41" spans="1:5">
      <c r="A41" s="215">
        <v>35</v>
      </c>
      <c r="D41" s="222">
        <f t="shared" si="0"/>
        <v>30.098099148259909</v>
      </c>
      <c r="E41" s="227">
        <f>'10K'!$E41*(1-$K$2)+H.Marathon!$E41*$K$2</f>
        <v>0.99120323799777632</v>
      </c>
    </row>
    <row r="42" spans="1:5">
      <c r="A42" s="215">
        <v>36</v>
      </c>
      <c r="D42" s="222">
        <f t="shared" si="0"/>
        <v>30.220052148370822</v>
      </c>
      <c r="E42" s="227">
        <f>'10K'!$E42*(1-$K$2)+H.Marathon!$E42*$K$2</f>
        <v>0.98720323799777643</v>
      </c>
    </row>
    <row r="43" spans="1:5">
      <c r="A43" s="215">
        <v>37</v>
      </c>
      <c r="D43" s="222">
        <f t="shared" si="0"/>
        <v>30.36560231369624</v>
      </c>
      <c r="E43" s="227">
        <f>'10K'!$E43*(1-$K$2)+H.Marathon!$E43*$K$2</f>
        <v>0.98247131820853673</v>
      </c>
    </row>
    <row r="44" spans="1:5">
      <c r="A44" s="215">
        <v>38</v>
      </c>
      <c r="D44" s="222">
        <f t="shared" si="0"/>
        <v>30.538046439326713</v>
      </c>
      <c r="E44" s="227">
        <f>'10K'!$E44*(1-$K$2)+H.Marathon!$E44*$K$2</f>
        <v>0.97692343852467745</v>
      </c>
    </row>
    <row r="45" spans="1:5">
      <c r="A45" s="215">
        <v>39</v>
      </c>
      <c r="D45" s="222">
        <f t="shared" si="0"/>
        <v>30.735619266493789</v>
      </c>
      <c r="E45" s="227">
        <f>'10K'!$E45*(1-$K$2)+H.Marathon!$E45*$K$2</f>
        <v>0.97064363905157836</v>
      </c>
    </row>
    <row r="46" spans="1:5">
      <c r="A46" s="215">
        <v>40</v>
      </c>
      <c r="D46" s="222">
        <f t="shared" si="0"/>
        <v>30.9592622667152</v>
      </c>
      <c r="E46" s="227">
        <f>'10K'!$E46*(1-$K$2)+H.Marathon!$E46*$K$2</f>
        <v>0.96363191978923968</v>
      </c>
    </row>
    <row r="47" spans="1:5">
      <c r="A47" s="215">
        <v>41</v>
      </c>
      <c r="D47" s="222">
        <f t="shared" si="0"/>
        <v>31.203672566320726</v>
      </c>
      <c r="E47" s="227">
        <f>'10K'!$E47*(1-$K$2)+H.Marathon!$E47*$K$2</f>
        <v>0.95608404010538017</v>
      </c>
    </row>
    <row r="48" spans="1:5">
      <c r="A48" s="215">
        <v>42</v>
      </c>
      <c r="D48" s="222">
        <f t="shared" si="0"/>
        <v>31.451443409762508</v>
      </c>
      <c r="E48" s="227">
        <f>'10K'!$E48*(1-$K$2)+H.Marathon!$E48*$K$2</f>
        <v>0.94855212031614067</v>
      </c>
    </row>
    <row r="49" spans="1:5">
      <c r="A49" s="215">
        <v>43</v>
      </c>
      <c r="D49" s="222">
        <f t="shared" si="0"/>
        <v>31.703718267292473</v>
      </c>
      <c r="E49" s="227">
        <f>'10K'!$E49*(1-$K$2)+H.Marathon!$E49*$K$2</f>
        <v>0.94100424063228116</v>
      </c>
    </row>
    <row r="50" spans="1:5">
      <c r="A50" s="215">
        <v>44</v>
      </c>
      <c r="D50" s="222">
        <f t="shared" si="0"/>
        <v>31.960072887629909</v>
      </c>
      <c r="E50" s="227">
        <f>'10K'!$E50*(1-$K$2)+H.Marathon!$E50*$K$2</f>
        <v>0.93345636094842188</v>
      </c>
    </row>
    <row r="51" spans="1:5">
      <c r="A51" s="215">
        <v>45</v>
      </c>
      <c r="D51" s="222">
        <f t="shared" si="0"/>
        <v>32.220607043785108</v>
      </c>
      <c r="E51" s="227">
        <f>'10K'!$E51*(1-$K$2)+H.Marathon!$E51*$K$2</f>
        <v>0.92590848126456249</v>
      </c>
    </row>
    <row r="52" spans="1:5">
      <c r="A52" s="215">
        <v>46</v>
      </c>
      <c r="D52" s="222">
        <f t="shared" si="0"/>
        <v>32.485423788851058</v>
      </c>
      <c r="E52" s="227">
        <f>'10K'!$E52*(1-$K$2)+H.Marathon!$E52*$K$2</f>
        <v>0.91836060158070298</v>
      </c>
    </row>
    <row r="53" spans="1:5">
      <c r="A53" s="215">
        <v>47</v>
      </c>
      <c r="D53" s="222">
        <f t="shared" si="0"/>
        <v>32.754055652546697</v>
      </c>
      <c r="E53" s="227">
        <f>'10K'!$E53*(1-$K$2)+H.Marathon!$E53*$K$2</f>
        <v>0.91082868179146337</v>
      </c>
    </row>
    <row r="54" spans="1:5">
      <c r="A54" s="215">
        <v>48</v>
      </c>
      <c r="D54" s="222">
        <f t="shared" si="0"/>
        <v>33.027750909488965</v>
      </c>
      <c r="E54" s="227">
        <f>'10K'!$E54*(1-$K$2)+H.Marathon!$E54*$K$2</f>
        <v>0.90328080210760386</v>
      </c>
    </row>
    <row r="55" spans="1:5">
      <c r="A55" s="215">
        <v>49</v>
      </c>
      <c r="D55" s="222">
        <f t="shared" si="0"/>
        <v>33.306058744171153</v>
      </c>
      <c r="E55" s="227">
        <f>'10K'!$E55*(1-$K$2)+H.Marathon!$E55*$K$2</f>
        <v>0.89573292242374447</v>
      </c>
    </row>
    <row r="56" spans="1:5">
      <c r="A56" s="215">
        <v>50</v>
      </c>
      <c r="D56" s="222">
        <f t="shared" si="0"/>
        <v>33.589096750946254</v>
      </c>
      <c r="E56" s="227">
        <f>'10K'!$E56*(1-$K$2)+H.Marathon!$E56*$K$2</f>
        <v>0.88818504273988508</v>
      </c>
    </row>
    <row r="57" spans="1:5">
      <c r="A57" s="215">
        <v>51</v>
      </c>
      <c r="D57" s="222">
        <f t="shared" si="0"/>
        <v>33.876986555739251</v>
      </c>
      <c r="E57" s="227">
        <f>'10K'!$E57*(1-$K$2)+H.Marathon!$E57*$K$2</f>
        <v>0.88063716305602568</v>
      </c>
    </row>
    <row r="58" spans="1:5">
      <c r="A58" s="215">
        <v>52</v>
      </c>
      <c r="D58" s="222">
        <f t="shared" si="0"/>
        <v>34.169229383745048</v>
      </c>
      <c r="E58" s="227">
        <f>'10K'!$E58*(1-$K$2)+H.Marathon!$E58*$K$2</f>
        <v>0.87310524326678607</v>
      </c>
    </row>
    <row r="59" spans="1:5">
      <c r="A59" s="215">
        <v>53</v>
      </c>
      <c r="D59" s="222">
        <f t="shared" si="0"/>
        <v>34.467193728027354</v>
      </c>
      <c r="E59" s="227">
        <f>'10K'!$E59*(1-$K$2)+H.Marathon!$E59*$K$2</f>
        <v>0.86555736358292656</v>
      </c>
    </row>
    <row r="60" spans="1:5">
      <c r="A60" s="215">
        <v>54</v>
      </c>
      <c r="D60" s="222">
        <f t="shared" si="0"/>
        <v>34.770400436322923</v>
      </c>
      <c r="E60" s="227">
        <f>'10K'!$E60*(1-$K$2)+H.Marathon!$E60*$K$2</f>
        <v>0.85800948389906728</v>
      </c>
    </row>
    <row r="61" spans="1:5">
      <c r="A61" s="215">
        <v>55</v>
      </c>
      <c r="D61" s="222">
        <f t="shared" si="0"/>
        <v>35.078989087182897</v>
      </c>
      <c r="E61" s="227">
        <f>'10K'!$E61*(1-$K$2)+H.Marathon!$E61*$K$2</f>
        <v>0.85046160421520778</v>
      </c>
    </row>
    <row r="62" spans="1:5">
      <c r="A62" s="215">
        <v>56</v>
      </c>
      <c r="D62" s="222">
        <f t="shared" si="0"/>
        <v>35.393104258588714</v>
      </c>
      <c r="E62" s="227">
        <f>'10K'!$E62*(1-$K$2)+H.Marathon!$E62*$K$2</f>
        <v>0.84291372453134827</v>
      </c>
    </row>
    <row r="63" spans="1:5">
      <c r="A63" s="215">
        <v>57</v>
      </c>
      <c r="D63" s="222">
        <f t="shared" si="0"/>
        <v>35.712213462134478</v>
      </c>
      <c r="E63" s="227">
        <f>'10K'!$E63*(1-$K$2)+H.Marathon!$E63*$K$2</f>
        <v>0.83538180474210877</v>
      </c>
    </row>
    <row r="64" spans="1:5">
      <c r="A64" s="215">
        <v>58</v>
      </c>
      <c r="D64" s="222">
        <f t="shared" si="0"/>
        <v>36.037824049351634</v>
      </c>
      <c r="E64" s="227">
        <f>'10K'!$E64*(1-$K$2)+H.Marathon!$E64*$K$2</f>
        <v>0.82783392505824938</v>
      </c>
    </row>
    <row r="65" spans="1:5">
      <c r="A65" s="215">
        <v>59</v>
      </c>
      <c r="D65" s="222">
        <f t="shared" si="0"/>
        <v>36.369426862207547</v>
      </c>
      <c r="E65" s="227">
        <f>'10K'!$E65*(1-$K$2)+H.Marathon!$E65*$K$2</f>
        <v>0.82028604537438998</v>
      </c>
    </row>
    <row r="66" spans="1:5">
      <c r="A66" s="215">
        <v>60</v>
      </c>
      <c r="D66" s="222">
        <f t="shared" si="0"/>
        <v>36.707188849665876</v>
      </c>
      <c r="E66" s="227">
        <f>'10K'!$E66*(1-$K$2)+H.Marathon!$E66*$K$2</f>
        <v>0.81273816569053048</v>
      </c>
    </row>
    <row r="67" spans="1:5">
      <c r="A67" s="215">
        <v>61</v>
      </c>
      <c r="D67" s="222">
        <f t="shared" si="0"/>
        <v>37.051283220630118</v>
      </c>
      <c r="E67" s="227">
        <f>'10K'!$E67*(1-$K$2)+H.Marathon!$E67*$K$2</f>
        <v>0.80519028600667109</v>
      </c>
    </row>
    <row r="68" spans="1:5">
      <c r="A68" s="215">
        <v>62</v>
      </c>
      <c r="D68" s="222">
        <f t="shared" si="0"/>
        <v>37.401141386889378</v>
      </c>
      <c r="E68" s="227">
        <f>'10K'!$E68*(1-$K$2)+H.Marathon!$E68*$K$2</f>
        <v>0.79765836621743136</v>
      </c>
    </row>
    <row r="69" spans="1:5">
      <c r="A69" s="215">
        <v>63</v>
      </c>
      <c r="D69" s="222">
        <f t="shared" si="0"/>
        <v>37.758432322826422</v>
      </c>
      <c r="E69" s="227">
        <f>'10K'!$E69*(1-$K$2)+H.Marathon!$E69*$K$2</f>
        <v>0.79011048653357197</v>
      </c>
    </row>
    <row r="70" spans="1:5">
      <c r="A70" s="215">
        <v>64</v>
      </c>
      <c r="D70" s="222">
        <f t="shared" si="0"/>
        <v>38.122615458756115</v>
      </c>
      <c r="E70" s="227">
        <f>'10K'!$E70*(1-$K$2)+H.Marathon!$E70*$K$2</f>
        <v>0.78256260684971257</v>
      </c>
    </row>
    <row r="71" spans="1:5">
      <c r="A71" s="215">
        <v>65</v>
      </c>
      <c r="D71" s="222">
        <f t="shared" si="0"/>
        <v>38.493892164385933</v>
      </c>
      <c r="E71" s="227">
        <f>'10K'!$E71*(1-$K$2)+H.Marathon!$E71*$K$2</f>
        <v>0.77501472716585318</v>
      </c>
    </row>
    <row r="72" spans="1:5">
      <c r="A72" s="215">
        <v>66</v>
      </c>
      <c r="D72" s="222">
        <f t="shared" si="0"/>
        <v>38.872471731143129</v>
      </c>
      <c r="E72" s="227">
        <f>'10K'!$E72*(1-$K$2)+H.Marathon!$E72*$K$2</f>
        <v>0.76746684748199367</v>
      </c>
    </row>
    <row r="73" spans="1:5">
      <c r="A73" s="215">
        <v>67</v>
      </c>
      <c r="D73" s="222">
        <f t="shared" ref="D73:D106" si="1">E$4/E73</f>
        <v>39.257747270428283</v>
      </c>
      <c r="E73" s="227">
        <f>'10K'!$E73*(1-$K$2)+H.Marathon!$E73*$K$2</f>
        <v>0.75993492769275417</v>
      </c>
    </row>
    <row r="74" spans="1:5">
      <c r="A74" s="215">
        <v>68</v>
      </c>
      <c r="D74" s="222">
        <f t="shared" si="1"/>
        <v>39.651577485662202</v>
      </c>
      <c r="E74" s="227">
        <f>'10K'!$E74*(1-$K$2)+H.Marathon!$E74*$K$2</f>
        <v>0.75238704800889478</v>
      </c>
    </row>
    <row r="75" spans="1:5">
      <c r="A75" s="215">
        <v>69</v>
      </c>
      <c r="D75" s="222">
        <f t="shared" si="1"/>
        <v>40.053389512827778</v>
      </c>
      <c r="E75" s="227">
        <f>'10K'!$E75*(1-$K$2)+H.Marathon!$E75*$K$2</f>
        <v>0.74483916832503538</v>
      </c>
    </row>
    <row r="76" spans="1:5">
      <c r="A76" s="215">
        <v>70</v>
      </c>
      <c r="D76" s="222">
        <f t="shared" si="1"/>
        <v>40.463428488780892</v>
      </c>
      <c r="E76" s="227">
        <f>'10K'!$E76*(1-$K$2)+H.Marathon!$E76*$K$2</f>
        <v>0.73729128864117599</v>
      </c>
    </row>
    <row r="77" spans="1:5">
      <c r="A77" s="215">
        <v>71</v>
      </c>
      <c r="D77" s="222">
        <f t="shared" si="1"/>
        <v>40.898763313219597</v>
      </c>
      <c r="E77" s="227">
        <f>'10K'!$E77*(1-$K$2)+H.Marathon!$E77*$K$2</f>
        <v>0.72944340895731652</v>
      </c>
    </row>
    <row r="78" spans="1:5">
      <c r="A78" s="215">
        <v>72</v>
      </c>
      <c r="D78" s="222">
        <f t="shared" si="1"/>
        <v>41.383712510189071</v>
      </c>
      <c r="E78" s="227">
        <f>'10K'!$E78*(1-$K$2)+H.Marathon!$E78*$K$2</f>
        <v>0.72089552927345701</v>
      </c>
    </row>
    <row r="79" spans="1:5">
      <c r="A79" s="215">
        <v>73</v>
      </c>
      <c r="D79" s="222">
        <f t="shared" si="1"/>
        <v>41.921494928758662</v>
      </c>
      <c r="E79" s="227">
        <f>'10K'!$E79*(1-$K$2)+H.Marathon!$E79*$K$2</f>
        <v>0.71164764958959759</v>
      </c>
    </row>
    <row r="80" spans="1:5">
      <c r="A80" s="215">
        <v>74</v>
      </c>
      <c r="D80" s="222">
        <f t="shared" si="1"/>
        <v>42.510717556822357</v>
      </c>
      <c r="E80" s="227">
        <f>'10K'!$E80*(1-$K$2)+H.Marathon!$E80*$K$2</f>
        <v>0.70178381001111834</v>
      </c>
    </row>
    <row r="81" spans="1:5">
      <c r="A81" s="215">
        <v>75</v>
      </c>
      <c r="D81" s="222">
        <f t="shared" si="1"/>
        <v>43.159407699204863</v>
      </c>
      <c r="E81" s="227">
        <f>'10K'!$E81*(1-$K$2)+H.Marathon!$E81*$K$2</f>
        <v>0.69123593032725894</v>
      </c>
    </row>
    <row r="82" spans="1:5">
      <c r="A82" s="215">
        <v>76</v>
      </c>
      <c r="D82" s="222">
        <f t="shared" si="1"/>
        <v>43.873319987175158</v>
      </c>
      <c r="E82" s="227">
        <f>'10K'!$E82*(1-$K$2)+H.Marathon!$E82*$K$2</f>
        <v>0.67998805064339951</v>
      </c>
    </row>
    <row r="83" spans="1:5">
      <c r="A83" s="215">
        <v>77</v>
      </c>
      <c r="D83" s="222">
        <f t="shared" si="1"/>
        <v>44.657993082185769</v>
      </c>
      <c r="E83" s="227">
        <f>'10K'!$E83*(1-$K$2)+H.Marathon!$E83*$K$2</f>
        <v>0.66804017095954005</v>
      </c>
    </row>
    <row r="84" spans="1:5">
      <c r="A84" s="215">
        <v>78</v>
      </c>
      <c r="D84" s="222">
        <f t="shared" si="1"/>
        <v>45.513974959974171</v>
      </c>
      <c r="E84" s="227">
        <f>'10K'!$E84*(1-$K$2)+H.Marathon!$E84*$K$2</f>
        <v>0.65547633138106087</v>
      </c>
    </row>
    <row r="85" spans="1:5">
      <c r="A85" s="215">
        <v>79</v>
      </c>
      <c r="D85" s="222">
        <f t="shared" si="1"/>
        <v>46.453991029660948</v>
      </c>
      <c r="E85" s="227">
        <f>'10K'!$E85*(1-$K$2)+H.Marathon!$E85*$K$2</f>
        <v>0.64221249180258166</v>
      </c>
    </row>
    <row r="86" spans="1:5">
      <c r="A86" s="215">
        <v>80</v>
      </c>
      <c r="D86" s="222">
        <f t="shared" si="1"/>
        <v>47.486505904498934</v>
      </c>
      <c r="E86" s="227">
        <f>'10K'!$E86*(1-$K$2)+H.Marathon!$E86*$K$2</f>
        <v>0.62824865222410242</v>
      </c>
    </row>
    <row r="87" spans="1:5">
      <c r="A87" s="215">
        <v>81</v>
      </c>
      <c r="D87" s="222">
        <f t="shared" si="1"/>
        <v>48.613445727490749</v>
      </c>
      <c r="E87" s="227">
        <f>'10K'!$E87*(1-$K$2)+H.Marathon!$E87*$K$2</f>
        <v>0.61368481264562325</v>
      </c>
    </row>
    <row r="88" spans="1:5">
      <c r="A88" s="215">
        <v>82</v>
      </c>
      <c r="D88" s="222">
        <f t="shared" si="1"/>
        <v>49.853422049073096</v>
      </c>
      <c r="E88" s="227">
        <f>'10K'!$E88*(1-$K$2)+H.Marathon!$E88*$K$2</f>
        <v>0.59842097306714404</v>
      </c>
    </row>
    <row r="89" spans="1:5">
      <c r="A89" s="215">
        <v>83</v>
      </c>
      <c r="D89" s="222">
        <f t="shared" si="1"/>
        <v>51.219792183923737</v>
      </c>
      <c r="E89" s="227">
        <f>'10K'!$E89*(1-$K$2)+H.Marathon!$E89*$K$2</f>
        <v>0.58245713348866479</v>
      </c>
    </row>
    <row r="90" spans="1:5">
      <c r="A90" s="215">
        <v>84</v>
      </c>
      <c r="D90" s="222">
        <f t="shared" si="1"/>
        <v>52.720495308816702</v>
      </c>
      <c r="E90" s="227">
        <f>'10K'!$E90*(1-$K$2)+H.Marathon!$E90*$K$2</f>
        <v>0.56587733401556572</v>
      </c>
    </row>
    <row r="91" spans="1:5">
      <c r="A91" s="215">
        <v>85</v>
      </c>
      <c r="D91" s="222">
        <f t="shared" si="1"/>
        <v>54.381092613211436</v>
      </c>
      <c r="E91" s="227">
        <f>'10K'!$E91*(1-$K$2)+H.Marathon!$E91*$K$2</f>
        <v>0.54859753454246662</v>
      </c>
    </row>
    <row r="92" spans="1:5">
      <c r="A92" s="215">
        <v>86</v>
      </c>
      <c r="D92" s="222">
        <f t="shared" si="1"/>
        <v>56.223777234722888</v>
      </c>
      <c r="E92" s="227">
        <f>'10K'!$E92*(1-$K$2)+H.Marathon!$E92*$K$2</f>
        <v>0.53061773506936771</v>
      </c>
    </row>
    <row r="93" spans="1:5">
      <c r="A93" s="215">
        <v>87</v>
      </c>
      <c r="D93" s="222">
        <f t="shared" si="1"/>
        <v>58.273476569071832</v>
      </c>
      <c r="E93" s="227">
        <f>'10K'!$E93*(1-$K$2)+H.Marathon!$E93*$K$2</f>
        <v>0.51195389549088843</v>
      </c>
    </row>
    <row r="94" spans="1:5">
      <c r="A94" s="215">
        <v>88</v>
      </c>
      <c r="D94" s="222">
        <f t="shared" si="1"/>
        <v>60.553890643879363</v>
      </c>
      <c r="E94" s="227">
        <f>'10K'!$E94*(1-$K$2)+H.Marathon!$E94*$K$2</f>
        <v>0.49267409601778933</v>
      </c>
    </row>
    <row r="95" spans="1:5">
      <c r="A95" s="215">
        <v>89</v>
      </c>
      <c r="D95" s="222">
        <f t="shared" si="1"/>
        <v>63.113376978333768</v>
      </c>
      <c r="E95" s="227">
        <f>'10K'!$E95*(1-$K$2)+H.Marathon!$E95*$K$2</f>
        <v>0.47269429654469036</v>
      </c>
    </row>
    <row r="96" spans="1:5">
      <c r="A96" s="215">
        <v>90</v>
      </c>
      <c r="D96" s="222">
        <f t="shared" si="1"/>
        <v>66.000832996752862</v>
      </c>
      <c r="E96" s="227">
        <f>'10K'!$E96*(1-$K$2)+H.Marathon!$E96*$K$2</f>
        <v>0.4520144970715913</v>
      </c>
    </row>
    <row r="97" spans="1:5">
      <c r="A97" s="215">
        <v>91</v>
      </c>
      <c r="D97" s="222">
        <f t="shared" si="1"/>
        <v>69.261504818779102</v>
      </c>
      <c r="E97" s="227">
        <f>'10K'!$E97*(1-$K$2)+H.Marathon!$E97*$K$2</f>
        <v>0.43073469759849231</v>
      </c>
    </row>
    <row r="98" spans="1:5">
      <c r="A98" s="215">
        <v>92</v>
      </c>
      <c r="D98" s="222">
        <f t="shared" si="1"/>
        <v>72.988723468497824</v>
      </c>
      <c r="E98" s="227">
        <f>'10K'!$E98*(1-$K$2)+H.Marathon!$E98*$K$2</f>
        <v>0.40873893823077345</v>
      </c>
    </row>
    <row r="99" spans="1:5">
      <c r="A99" s="215">
        <v>93</v>
      </c>
      <c r="D99" s="222">
        <f t="shared" si="1"/>
        <v>77.276588839046838</v>
      </c>
      <c r="E99" s="227">
        <f>'10K'!$E99*(1-$K$2)+H.Marathon!$E99*$K$2</f>
        <v>0.38605913875767439</v>
      </c>
    </row>
    <row r="100" spans="1:5">
      <c r="A100" s="215">
        <v>94</v>
      </c>
      <c r="D100" s="222">
        <f t="shared" si="1"/>
        <v>82.239098619885056</v>
      </c>
      <c r="E100" s="227">
        <f>'10K'!$E100*(1-$K$2)+H.Marathon!$E100*$K$2</f>
        <v>0.36276337938995556</v>
      </c>
    </row>
    <row r="101" spans="1:5">
      <c r="A101" s="215">
        <v>95</v>
      </c>
      <c r="D101" s="222">
        <f t="shared" si="1"/>
        <v>88.064300039581909</v>
      </c>
      <c r="E101" s="227">
        <f>'10K'!$E101*(1-$K$2)+H.Marathon!$E101*$K$2</f>
        <v>0.33876762002223676</v>
      </c>
    </row>
    <row r="102" spans="1:5">
      <c r="A102" s="215">
        <v>96</v>
      </c>
      <c r="D102" s="222">
        <f t="shared" si="1"/>
        <v>94.988876975993392</v>
      </c>
      <c r="E102" s="227">
        <f>'10K'!$E102*(1-$K$2)+H.Marathon!$E102*$K$2</f>
        <v>0.31407186065451786</v>
      </c>
    </row>
    <row r="103" spans="1:5">
      <c r="A103" s="215">
        <v>97</v>
      </c>
      <c r="D103" s="222">
        <f t="shared" si="1"/>
        <v>103.33963882223135</v>
      </c>
      <c r="E103" s="227">
        <f>'10K'!$E103*(1-$K$2)+H.Marathon!$E103*$K$2</f>
        <v>0.28869206118141882</v>
      </c>
    </row>
    <row r="104" spans="1:5">
      <c r="A104" s="215">
        <v>98</v>
      </c>
      <c r="D104" s="222">
        <f t="shared" si="1"/>
        <v>113.57276724774336</v>
      </c>
      <c r="E104" s="227">
        <f>'10K'!$E104*(1-$K$2)+H.Marathon!$E104*$K$2</f>
        <v>0.26268034191908018</v>
      </c>
    </row>
    <row r="105" spans="1:5">
      <c r="A105" s="215">
        <v>99</v>
      </c>
      <c r="D105" s="222">
        <f t="shared" si="1"/>
        <v>126.42068821101988</v>
      </c>
      <c r="E105" s="227">
        <f>'10K'!$E105*(1-$K$2)+H.Marathon!$E105*$K$2</f>
        <v>0.23598458255136134</v>
      </c>
    </row>
    <row r="106" spans="1:5">
      <c r="A106" s="215">
        <v>100</v>
      </c>
      <c r="D106" s="222">
        <f t="shared" si="1"/>
        <v>143.02460159654834</v>
      </c>
      <c r="E106" s="227">
        <f>'10K'!$E106*(1-$K$2)+H.Marathon!$E106*$K$2</f>
        <v>0.2085888231836425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6"/>
  <sheetViews>
    <sheetView zoomScale="87" zoomScaleNormal="87" workbookViewId="0">
      <selection activeCell="E11" sqref="E11"/>
    </sheetView>
  </sheetViews>
  <sheetFormatPr defaultColWidth="9.6640625" defaultRowHeight="15"/>
  <cols>
    <col min="1" max="1" width="9.6640625" style="1" customWidth="1"/>
    <col min="2" max="2" width="15.109375" style="1" customWidth="1"/>
    <col min="3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17.5546875" style="1" customWidth="1"/>
    <col min="11" max="11" width="9.6640625" style="1"/>
    <col min="12" max="12" width="11.6640625" style="1" customWidth="1"/>
    <col min="13" max="13" width="24.109375" style="1" customWidth="1"/>
    <col min="14" max="14" width="11.109375" style="1" customWidth="1"/>
    <col min="15" max="15" width="14.88671875" style="1" customWidth="1"/>
    <col min="16" max="16" width="10.109375" style="1" bestFit="1" customWidth="1"/>
    <col min="17" max="16384" width="9.6640625" style="1"/>
  </cols>
  <sheetData>
    <row r="1" spans="1:16" ht="29.1" customHeight="1">
      <c r="A1" s="211" t="s">
        <v>52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15"/>
      <c r="K1" s="215" t="s">
        <v>2222</v>
      </c>
      <c r="L1" s="215"/>
      <c r="M1" s="215"/>
      <c r="N1" s="215"/>
      <c r="O1" s="215"/>
      <c r="P1" s="215"/>
    </row>
    <row r="2" spans="1:16" ht="15.95" customHeight="1">
      <c r="A2" s="211"/>
      <c r="B2" s="212"/>
      <c r="C2" s="213"/>
      <c r="D2" s="214"/>
      <c r="E2" s="214"/>
      <c r="F2" s="263">
        <f>(+H$3-H$4)*F$4/2</f>
        <v>4.725E-2</v>
      </c>
      <c r="G2" s="264">
        <f>(+I$4-I$3)*G$4/2</f>
        <v>0.17219999999999999</v>
      </c>
      <c r="H2" s="216"/>
      <c r="I2" s="216"/>
      <c r="J2" s="215"/>
      <c r="K2" s="220">
        <f>Parameters!M23</f>
        <v>0.24421245079182743</v>
      </c>
      <c r="L2" s="215"/>
      <c r="M2" s="215"/>
      <c r="N2" s="215"/>
      <c r="O2" s="215"/>
      <c r="P2" s="215"/>
    </row>
    <row r="3" spans="1:16" ht="15.95" customHeight="1">
      <c r="A3" s="211"/>
      <c r="B3" s="212"/>
      <c r="C3" s="213"/>
      <c r="D3" s="214"/>
      <c r="E3" s="214"/>
      <c r="F3" s="263">
        <f>F4/(2*(+H3-H4))</f>
        <v>1.89E-3</v>
      </c>
      <c r="G3" s="264">
        <f>G4/(2*(+I4-I3))</f>
        <v>1.6006097560975613E-4</v>
      </c>
      <c r="H3" s="217">
        <v>22</v>
      </c>
      <c r="I3" s="218">
        <v>24</v>
      </c>
      <c r="J3" s="215"/>
      <c r="K3" s="215"/>
      <c r="L3" s="215"/>
      <c r="M3" s="215"/>
      <c r="N3" s="215"/>
      <c r="O3" s="215"/>
      <c r="P3" s="215"/>
    </row>
    <row r="4" spans="1:16" ht="15.75">
      <c r="A4" s="212"/>
      <c r="B4" s="212"/>
      <c r="C4" s="212"/>
      <c r="D4" s="219">
        <f>Parameters!G23</f>
        <v>2.2164351851851852E-2</v>
      </c>
      <c r="E4" s="220">
        <f>D4*1440</f>
        <v>31.916666666666668</v>
      </c>
      <c r="F4" s="221">
        <v>1.89E-2</v>
      </c>
      <c r="G4" s="210">
        <v>1.0500000000000001E-2</v>
      </c>
      <c r="H4" s="217">
        <v>17</v>
      </c>
      <c r="I4" s="218">
        <v>56.8</v>
      </c>
      <c r="J4" s="222"/>
      <c r="K4" s="215"/>
      <c r="L4" s="215"/>
      <c r="M4" s="215"/>
      <c r="N4" s="215"/>
      <c r="O4" s="215"/>
      <c r="P4" s="215"/>
    </row>
    <row r="5" spans="1:16" ht="15.75">
      <c r="A5" s="212"/>
      <c r="B5" s="212"/>
      <c r="C5" s="212"/>
      <c r="D5" s="219"/>
      <c r="E5" s="212">
        <f>E4*60</f>
        <v>1915</v>
      </c>
      <c r="F5" s="221">
        <v>9.1E-4</v>
      </c>
      <c r="G5" s="210">
        <v>5.1000000000000004E-4</v>
      </c>
      <c r="H5" s="217">
        <v>15</v>
      </c>
      <c r="I5" s="218">
        <v>76.7</v>
      </c>
      <c r="J5" s="222"/>
      <c r="K5" s="215"/>
      <c r="L5" s="215"/>
      <c r="M5" s="215"/>
      <c r="N5" s="215"/>
      <c r="O5" s="215"/>
      <c r="P5" s="215"/>
    </row>
    <row r="6" spans="1:16" ht="27.95" customHeight="1">
      <c r="A6" s="223" t="s">
        <v>42</v>
      </c>
      <c r="B6" s="223" t="s">
        <v>522</v>
      </c>
      <c r="C6" s="223" t="s">
        <v>43</v>
      </c>
      <c r="D6" s="223" t="s">
        <v>523</v>
      </c>
      <c r="E6" s="223" t="s">
        <v>113</v>
      </c>
      <c r="F6" s="417" t="s">
        <v>112</v>
      </c>
      <c r="G6" s="223" t="s">
        <v>42</v>
      </c>
      <c r="H6" s="419" t="s">
        <v>283</v>
      </c>
      <c r="I6" s="419" t="s">
        <v>204</v>
      </c>
      <c r="J6" s="419" t="s">
        <v>205</v>
      </c>
      <c r="K6" s="420" t="s">
        <v>206</v>
      </c>
      <c r="L6" s="224" t="s">
        <v>207</v>
      </c>
      <c r="M6" s="421" t="s">
        <v>208</v>
      </c>
      <c r="N6" s="420" t="s">
        <v>209</v>
      </c>
      <c r="O6" s="224" t="s">
        <v>210</v>
      </c>
      <c r="P6" s="422" t="s">
        <v>386</v>
      </c>
    </row>
    <row r="7" spans="1:16">
      <c r="A7" s="215">
        <v>1</v>
      </c>
      <c r="B7" s="215" t="s">
        <v>51</v>
      </c>
      <c r="C7" s="215"/>
      <c r="D7" s="215"/>
      <c r="E7" s="215"/>
      <c r="F7" s="215"/>
      <c r="G7" s="215">
        <v>1</v>
      </c>
      <c r="H7" s="215"/>
      <c r="I7" s="215"/>
      <c r="J7" s="215"/>
      <c r="K7" s="215"/>
      <c r="L7" s="215"/>
      <c r="M7" s="215"/>
      <c r="N7" s="215"/>
      <c r="O7" s="215"/>
      <c r="P7" s="215"/>
    </row>
    <row r="8" spans="1:16">
      <c r="A8" s="215">
        <v>2</v>
      </c>
      <c r="B8" s="215" t="s">
        <v>51</v>
      </c>
      <c r="C8" s="215"/>
      <c r="D8" s="215"/>
      <c r="E8" s="215"/>
      <c r="F8" s="215"/>
      <c r="G8" s="215">
        <v>2</v>
      </c>
      <c r="H8" s="215"/>
      <c r="I8" s="215"/>
      <c r="J8" s="215"/>
      <c r="K8" s="215"/>
      <c r="L8" s="215"/>
      <c r="M8" s="215"/>
      <c r="N8" s="215"/>
      <c r="O8" s="215"/>
      <c r="P8" s="215"/>
    </row>
    <row r="9" spans="1:16">
      <c r="A9" s="215">
        <v>3</v>
      </c>
      <c r="B9" s="226" t="s">
        <v>51</v>
      </c>
      <c r="C9" s="222"/>
      <c r="D9" s="222"/>
      <c r="E9" s="227">
        <f>'10K'!$E9*(1-$K$2)+H.Marathon!$E9*$K$2</f>
        <v>0.35525142883823752</v>
      </c>
      <c r="F9" s="215"/>
      <c r="G9" s="215">
        <v>3</v>
      </c>
      <c r="H9" s="215"/>
      <c r="I9" s="215"/>
      <c r="J9" s="215"/>
      <c r="K9" s="215"/>
      <c r="L9" s="215"/>
      <c r="M9" s="215"/>
      <c r="N9" s="215"/>
      <c r="O9" s="215"/>
      <c r="P9" s="215"/>
    </row>
    <row r="10" spans="1:16">
      <c r="A10" s="215">
        <v>4</v>
      </c>
      <c r="B10" s="229"/>
      <c r="C10" s="222"/>
      <c r="D10" s="222"/>
      <c r="E10" s="227">
        <f>'10K'!$E10*(1-$K$2)+H.Marathon!$E10*$K$2</f>
        <v>0.42797630423693611</v>
      </c>
      <c r="F10" s="269"/>
      <c r="G10" s="215">
        <v>4</v>
      </c>
      <c r="H10" s="215"/>
      <c r="I10" s="215"/>
      <c r="J10" s="215"/>
      <c r="K10" s="215"/>
      <c r="L10" s="215"/>
      <c r="M10" s="215"/>
      <c r="N10" s="215"/>
      <c r="O10" s="215"/>
      <c r="P10" s="215"/>
    </row>
    <row r="11" spans="1:16">
      <c r="A11" s="215">
        <v>5</v>
      </c>
      <c r="B11" s="268">
        <v>4.565972222222222E-2</v>
      </c>
      <c r="C11" s="222">
        <f>B11*1440</f>
        <v>65.75</v>
      </c>
      <c r="D11" s="222">
        <f t="shared" ref="D11:D42" si="0">E$4/E11</f>
        <v>64.31419808663297</v>
      </c>
      <c r="E11" s="227">
        <f>'10K'!$E11*(1-$K$2)+H.Marathon!$E11*$K$2</f>
        <v>0.49626159722420937</v>
      </c>
      <c r="F11" s="269">
        <f t="shared" ref="F11:F42" si="1">100*(D11/C11)</f>
        <v>97.816270854194627</v>
      </c>
      <c r="G11" s="215">
        <v>5</v>
      </c>
      <c r="H11" s="269"/>
      <c r="I11" s="215"/>
      <c r="J11" s="215"/>
      <c r="K11" s="215"/>
      <c r="L11" s="215"/>
      <c r="M11" s="215"/>
      <c r="N11" s="215"/>
      <c r="O11" s="215"/>
      <c r="P11" s="215"/>
    </row>
    <row r="12" spans="1:16">
      <c r="A12" s="215">
        <v>6</v>
      </c>
      <c r="B12" s="268">
        <v>3.3622685185185186E-2</v>
      </c>
      <c r="C12" s="222">
        <f>B12*1440</f>
        <v>48.416666666666671</v>
      </c>
      <c r="D12" s="222">
        <f t="shared" si="0"/>
        <v>56.980644037207817</v>
      </c>
      <c r="E12" s="227">
        <f>'10K'!$E12*(1-$K$2)+H.Marathon!$E12*$K$2</f>
        <v>0.56013172904513664</v>
      </c>
      <c r="F12" s="269">
        <f t="shared" si="1"/>
        <v>117.68807718528291</v>
      </c>
      <c r="G12" s="215">
        <v>6</v>
      </c>
      <c r="H12" s="269"/>
      <c r="I12" s="215"/>
      <c r="J12" s="215"/>
      <c r="K12" s="215"/>
      <c r="L12" s="215"/>
      <c r="M12" s="215"/>
      <c r="N12" s="215"/>
      <c r="O12" s="215"/>
      <c r="P12" s="215"/>
    </row>
    <row r="13" spans="1:16">
      <c r="A13" s="215">
        <v>7</v>
      </c>
      <c r="B13" s="271">
        <v>4.3298611111111114E-2</v>
      </c>
      <c r="C13" s="222">
        <f t="shared" ref="C13:C76" si="2">B13*1440</f>
        <v>62.35</v>
      </c>
      <c r="D13" s="222">
        <f t="shared" si="0"/>
        <v>51.512833768276593</v>
      </c>
      <c r="E13" s="227">
        <f>'10K'!$E13*(1-$K$2)+H.Marathon!$E13*$K$2</f>
        <v>0.61958669969971769</v>
      </c>
      <c r="F13" s="269">
        <f t="shared" si="1"/>
        <v>82.618819195311303</v>
      </c>
      <c r="G13" s="215">
        <v>7</v>
      </c>
      <c r="H13" s="271">
        <v>4.3298611111111107E-2</v>
      </c>
      <c r="I13" s="236" t="s">
        <v>387</v>
      </c>
      <c r="J13" s="236" t="s">
        <v>388</v>
      </c>
      <c r="K13" s="236" t="s">
        <v>122</v>
      </c>
      <c r="L13" s="244">
        <v>39841</v>
      </c>
      <c r="M13" s="237"/>
      <c r="N13" s="237" t="s">
        <v>389</v>
      </c>
      <c r="O13" s="244">
        <v>42707</v>
      </c>
      <c r="P13" s="215"/>
    </row>
    <row r="14" spans="1:16">
      <c r="A14" s="215">
        <v>8</v>
      </c>
      <c r="B14" s="268">
        <v>3.4976851851851849E-2</v>
      </c>
      <c r="C14" s="222">
        <f t="shared" si="2"/>
        <v>50.36666666666666</v>
      </c>
      <c r="D14" s="222">
        <f t="shared" si="0"/>
        <v>47.311840916462479</v>
      </c>
      <c r="E14" s="227">
        <f>'10K'!$E14*(1-$K$2)+H.Marathon!$E14*$K$2</f>
        <v>0.67460208794287357</v>
      </c>
      <c r="F14" s="269">
        <f t="shared" si="1"/>
        <v>93.934826439038687</v>
      </c>
      <c r="G14" s="215">
        <v>8</v>
      </c>
      <c r="H14" s="272"/>
      <c r="I14" s="215"/>
      <c r="J14" s="215"/>
      <c r="K14" s="215"/>
      <c r="L14" s="215"/>
      <c r="M14" s="215"/>
      <c r="N14" s="215"/>
      <c r="O14" s="215"/>
      <c r="P14" s="215"/>
    </row>
    <row r="15" spans="1:16">
      <c r="A15" s="215">
        <v>9</v>
      </c>
      <c r="B15" s="268">
        <v>3.3622685185185186E-2</v>
      </c>
      <c r="C15" s="222">
        <f t="shared" si="2"/>
        <v>48.416666666666671</v>
      </c>
      <c r="D15" s="222">
        <f t="shared" si="0"/>
        <v>44.012189203035518</v>
      </c>
      <c r="E15" s="227">
        <f>'10K'!$E15*(1-$K$2)+H.Marathon!$E15*$K$2</f>
        <v>0.72517789377460407</v>
      </c>
      <c r="F15" s="269">
        <f t="shared" si="1"/>
        <v>90.902972536390052</v>
      </c>
      <c r="G15" s="215">
        <v>9</v>
      </c>
      <c r="H15" s="272"/>
      <c r="I15" s="215"/>
      <c r="J15" s="215"/>
      <c r="K15" s="215"/>
      <c r="L15" s="215"/>
      <c r="M15" s="215"/>
      <c r="N15" s="215"/>
      <c r="O15" s="215"/>
      <c r="P15" s="215"/>
    </row>
    <row r="16" spans="1:16">
      <c r="A16" s="215">
        <v>10</v>
      </c>
      <c r="B16" s="268">
        <v>4.4861111111111109E-2</v>
      </c>
      <c r="C16" s="222">
        <f t="shared" si="2"/>
        <v>64.599999999999994</v>
      </c>
      <c r="D16" s="222">
        <f t="shared" si="0"/>
        <v>41.376975995447864</v>
      </c>
      <c r="E16" s="227">
        <f>'10K'!$E16*(1-$K$2)+H.Marathon!$E16*$K$2</f>
        <v>0.77136295968506774</v>
      </c>
      <c r="F16" s="269">
        <f t="shared" si="1"/>
        <v>64.051046432581842</v>
      </c>
      <c r="G16" s="215">
        <v>10</v>
      </c>
      <c r="H16" s="272"/>
      <c r="I16" s="215"/>
      <c r="J16" s="215"/>
      <c r="K16" s="215"/>
      <c r="L16" s="215"/>
      <c r="M16" s="215"/>
      <c r="N16" s="215"/>
      <c r="O16" s="215"/>
      <c r="P16" s="215"/>
    </row>
    <row r="17" spans="1:16">
      <c r="A17" s="215">
        <v>11</v>
      </c>
      <c r="B17" s="268">
        <v>3.6516203703703703E-2</v>
      </c>
      <c r="C17" s="222">
        <f t="shared" si="2"/>
        <v>52.583333333333336</v>
      </c>
      <c r="D17" s="222">
        <f t="shared" si="0"/>
        <v>39.252656806368961</v>
      </c>
      <c r="E17" s="227">
        <f>'10K'!$E17*(1-$K$2)+H.Marathon!$E17*$K$2</f>
        <v>0.81310844318410602</v>
      </c>
      <c r="F17" s="269">
        <f t="shared" si="1"/>
        <v>74.64847570149405</v>
      </c>
      <c r="G17" s="215">
        <v>11</v>
      </c>
      <c r="H17" s="272"/>
      <c r="I17" s="215"/>
      <c r="J17" s="215"/>
      <c r="K17" s="215"/>
      <c r="L17" s="215"/>
      <c r="M17" s="215"/>
      <c r="N17" s="215"/>
      <c r="O17" s="215"/>
      <c r="P17" s="215"/>
    </row>
    <row r="18" spans="1:16">
      <c r="A18" s="215">
        <v>12</v>
      </c>
      <c r="B18" s="268">
        <v>3.5196759259259261E-2</v>
      </c>
      <c r="C18" s="222">
        <f t="shared" si="2"/>
        <v>50.683333333333337</v>
      </c>
      <c r="D18" s="222">
        <f t="shared" si="0"/>
        <v>37.530724736304364</v>
      </c>
      <c r="E18" s="227">
        <f>'10K'!$E18*(1-$K$2)+H.Marathon!$E18*$K$2</f>
        <v>0.85041434427171914</v>
      </c>
      <c r="F18" s="269">
        <f t="shared" si="1"/>
        <v>74.04944045308325</v>
      </c>
      <c r="G18" s="215">
        <v>12</v>
      </c>
      <c r="H18" s="272"/>
      <c r="I18" s="215"/>
      <c r="J18" s="215"/>
      <c r="K18" s="215"/>
      <c r="L18" s="215"/>
      <c r="M18" s="215"/>
      <c r="N18" s="215"/>
      <c r="O18" s="215"/>
      <c r="P18" s="215"/>
    </row>
    <row r="19" spans="1:16">
      <c r="A19" s="215">
        <v>13</v>
      </c>
      <c r="B19" s="271">
        <v>3.5717592592592592E-2</v>
      </c>
      <c r="C19" s="222">
        <f t="shared" si="2"/>
        <v>51.43333333333333</v>
      </c>
      <c r="D19" s="222">
        <f t="shared" si="0"/>
        <v>36.133231018167059</v>
      </c>
      <c r="E19" s="227">
        <f>'10K'!$E19*(1-$K$2)+H.Marathon!$E19*$K$2</f>
        <v>0.88330508419298603</v>
      </c>
      <c r="F19" s="269">
        <f t="shared" si="1"/>
        <v>70.252555446857542</v>
      </c>
      <c r="G19" s="215">
        <v>13</v>
      </c>
      <c r="H19" s="273" t="s">
        <v>391</v>
      </c>
      <c r="I19" s="236" t="s">
        <v>392</v>
      </c>
      <c r="J19" s="236" t="s">
        <v>393</v>
      </c>
      <c r="K19" s="236" t="s">
        <v>122</v>
      </c>
      <c r="L19" s="244">
        <v>37561</v>
      </c>
      <c r="M19" s="237"/>
      <c r="N19" s="236" t="s">
        <v>394</v>
      </c>
      <c r="O19" s="244">
        <v>42532</v>
      </c>
      <c r="P19" s="215"/>
    </row>
    <row r="20" spans="1:16">
      <c r="A20" s="215">
        <v>14</v>
      </c>
      <c r="B20" s="268">
        <v>3.3530092592592591E-2</v>
      </c>
      <c r="C20" s="222">
        <f t="shared" si="2"/>
        <v>48.283333333333331</v>
      </c>
      <c r="D20" s="222">
        <f t="shared" si="0"/>
        <v>35.004763715295176</v>
      </c>
      <c r="E20" s="227">
        <f>'10K'!$E20*(1-$K$2)+H.Marathon!$E20*$K$2</f>
        <v>0.91178066294790683</v>
      </c>
      <c r="F20" s="269">
        <f t="shared" si="1"/>
        <v>72.498647667162956</v>
      </c>
      <c r="G20" s="215">
        <v>14</v>
      </c>
      <c r="H20" s="272"/>
      <c r="I20" s="215"/>
      <c r="J20" s="215"/>
      <c r="K20" s="215"/>
      <c r="L20" s="215"/>
      <c r="M20" s="215"/>
      <c r="N20" s="215"/>
      <c r="O20" s="215"/>
      <c r="P20" s="215"/>
    </row>
    <row r="21" spans="1:16">
      <c r="A21" s="215">
        <v>15</v>
      </c>
      <c r="B21" s="271">
        <v>2.8726851851851851E-2</v>
      </c>
      <c r="C21" s="222">
        <f t="shared" si="2"/>
        <v>41.366666666666667</v>
      </c>
      <c r="D21" s="222">
        <f t="shared" si="0"/>
        <v>34.105683361988739</v>
      </c>
      <c r="E21" s="227">
        <f>'10K'!$E21*(1-$K$2)+H.Marathon!$E21*$K$2</f>
        <v>0.93581665929140234</v>
      </c>
      <c r="F21" s="269">
        <f t="shared" si="1"/>
        <v>82.447260343244338</v>
      </c>
      <c r="G21" s="215">
        <v>15</v>
      </c>
      <c r="H21" s="273" t="s">
        <v>395</v>
      </c>
      <c r="I21" s="236" t="s">
        <v>134</v>
      </c>
      <c r="J21" s="236" t="s">
        <v>135</v>
      </c>
      <c r="K21" s="236" t="s">
        <v>127</v>
      </c>
      <c r="L21" s="244">
        <v>28256</v>
      </c>
      <c r="M21" s="237" t="s">
        <v>396</v>
      </c>
      <c r="N21" s="236" t="s">
        <v>397</v>
      </c>
      <c r="O21" s="244">
        <v>34091</v>
      </c>
      <c r="P21" s="215"/>
    </row>
    <row r="22" spans="1:16">
      <c r="A22" s="215">
        <v>16</v>
      </c>
      <c r="B22" s="268">
        <v>3.1018518518518518E-2</v>
      </c>
      <c r="C22" s="222">
        <f t="shared" si="2"/>
        <v>44.666666666666664</v>
      </c>
      <c r="D22" s="222">
        <f t="shared" si="0"/>
        <v>33.405290091132386</v>
      </c>
      <c r="E22" s="227">
        <f>'10K'!$E22*(1-$K$2)+H.Marathon!$E22*$K$2</f>
        <v>0.95543749446855175</v>
      </c>
      <c r="F22" s="269">
        <f t="shared" si="1"/>
        <v>74.787962890594898</v>
      </c>
      <c r="G22" s="215">
        <v>16</v>
      </c>
      <c r="H22" s="272"/>
      <c r="I22" s="215"/>
      <c r="J22" s="215"/>
      <c r="K22" s="215"/>
      <c r="L22" s="215"/>
      <c r="M22" s="215"/>
      <c r="N22" s="215"/>
      <c r="O22" s="215"/>
      <c r="P22" s="215"/>
    </row>
    <row r="23" spans="1:16">
      <c r="A23" s="215">
        <v>17</v>
      </c>
      <c r="B23" s="271">
        <v>2.8726851851851851E-2</v>
      </c>
      <c r="C23" s="222">
        <f t="shared" si="2"/>
        <v>41.366666666666667</v>
      </c>
      <c r="D23" s="222">
        <f t="shared" si="0"/>
        <v>32.880322806807435</v>
      </c>
      <c r="E23" s="227">
        <f>'10K'!$E23*(1-$K$2)+H.Marathon!$E23*$K$2</f>
        <v>0.97069201096951352</v>
      </c>
      <c r="F23" s="269">
        <f t="shared" si="1"/>
        <v>79.485067220324183</v>
      </c>
      <c r="G23" s="215">
        <v>17</v>
      </c>
      <c r="H23" s="273" t="s">
        <v>398</v>
      </c>
      <c r="I23" s="236" t="s">
        <v>227</v>
      </c>
      <c r="J23" s="236" t="s">
        <v>399</v>
      </c>
      <c r="K23" s="236" t="s">
        <v>127</v>
      </c>
      <c r="L23" s="244">
        <v>27524</v>
      </c>
      <c r="M23" s="237" t="s">
        <v>396</v>
      </c>
      <c r="N23" s="236" t="s">
        <v>397</v>
      </c>
      <c r="O23" s="244">
        <v>34091</v>
      </c>
      <c r="P23" s="215"/>
    </row>
    <row r="24" spans="1:16">
      <c r="A24" s="215">
        <v>18</v>
      </c>
      <c r="B24" s="268">
        <v>2.7511574074074074E-2</v>
      </c>
      <c r="C24" s="222">
        <f t="shared" si="2"/>
        <v>39.616666666666667</v>
      </c>
      <c r="D24" s="222">
        <f t="shared" si="0"/>
        <v>32.482463105025708</v>
      </c>
      <c r="E24" s="227">
        <f>'10K'!$E24*(1-$K$2)+H.Marathon!$E24*$K$2</f>
        <v>0.98258147984253386</v>
      </c>
      <c r="F24" s="269">
        <f t="shared" si="1"/>
        <v>81.991913601242857</v>
      </c>
      <c r="G24" s="215">
        <v>18</v>
      </c>
      <c r="H24" s="273" t="s">
        <v>400</v>
      </c>
      <c r="I24" s="236" t="s">
        <v>290</v>
      </c>
      <c r="J24" s="236" t="s">
        <v>401</v>
      </c>
      <c r="K24" s="236" t="s">
        <v>127</v>
      </c>
      <c r="L24" s="244">
        <v>34275</v>
      </c>
      <c r="M24" s="237"/>
      <c r="N24" s="236" t="s">
        <v>402</v>
      </c>
      <c r="O24" s="244">
        <v>40993</v>
      </c>
      <c r="P24" s="215"/>
    </row>
    <row r="25" spans="1:16">
      <c r="A25" s="215">
        <v>19</v>
      </c>
      <c r="B25" s="268">
        <v>2.7696759259259258E-2</v>
      </c>
      <c r="C25" s="222">
        <f t="shared" si="2"/>
        <v>39.883333333333333</v>
      </c>
      <c r="D25" s="222">
        <f t="shared" si="0"/>
        <v>32.19197895678618</v>
      </c>
      <c r="E25" s="227">
        <f>'10K'!$E25*(1-$K$2)+H.Marathon!$E25*$K$2</f>
        <v>0.99144779851872156</v>
      </c>
      <c r="F25" s="269">
        <f t="shared" si="1"/>
        <v>80.715367213003375</v>
      </c>
      <c r="G25" s="215">
        <v>19</v>
      </c>
      <c r="H25" s="273" t="s">
        <v>403</v>
      </c>
      <c r="I25" s="236" t="s">
        <v>404</v>
      </c>
      <c r="J25" s="236" t="s">
        <v>405</v>
      </c>
      <c r="K25" s="236" t="s">
        <v>127</v>
      </c>
      <c r="L25" s="244">
        <v>29632</v>
      </c>
      <c r="M25" s="237"/>
      <c r="N25" s="236" t="s">
        <v>406</v>
      </c>
      <c r="O25" s="244">
        <v>36625</v>
      </c>
      <c r="P25" s="215"/>
    </row>
    <row r="26" spans="1:16">
      <c r="A26" s="215">
        <v>20</v>
      </c>
      <c r="B26" s="268">
        <v>2.7476851851851853E-2</v>
      </c>
      <c r="C26" s="222">
        <f t="shared" si="2"/>
        <v>39.56666666666667</v>
      </c>
      <c r="D26" s="222">
        <f t="shared" si="0"/>
        <v>31.99404490919844</v>
      </c>
      <c r="E26" s="227">
        <f>'10K'!$E26*(1-$K$2)+H.Marathon!$E26*$K$2</f>
        <v>0.99758147984253387</v>
      </c>
      <c r="F26" s="269">
        <f t="shared" si="1"/>
        <v>80.861107605387801</v>
      </c>
      <c r="G26" s="215">
        <v>20</v>
      </c>
      <c r="H26" s="273" t="s">
        <v>407</v>
      </c>
      <c r="I26" s="236" t="s">
        <v>408</v>
      </c>
      <c r="J26" s="236" t="s">
        <v>409</v>
      </c>
      <c r="K26" s="236" t="s">
        <v>127</v>
      </c>
      <c r="L26" s="244">
        <v>32141</v>
      </c>
      <c r="M26" s="237"/>
      <c r="N26" s="236" t="s">
        <v>410</v>
      </c>
      <c r="O26" s="244">
        <v>39747</v>
      </c>
      <c r="P26" s="215"/>
    </row>
    <row r="27" spans="1:16">
      <c r="A27" s="215">
        <v>21</v>
      </c>
      <c r="B27" s="268">
        <v>2.6817129629629628E-2</v>
      </c>
      <c r="C27" s="222">
        <f t="shared" si="2"/>
        <v>38.616666666666667</v>
      </c>
      <c r="D27" s="222">
        <f t="shared" si="0"/>
        <v>31.916666666666668</v>
      </c>
      <c r="E27" s="227">
        <f>'10K'!$E27*(1-$K$2)+H.Marathon!$E27*$K$2</f>
        <v>1</v>
      </c>
      <c r="F27" s="269">
        <f t="shared" si="1"/>
        <v>82.64997842037117</v>
      </c>
      <c r="G27" s="215">
        <v>21</v>
      </c>
      <c r="H27" s="273" t="s">
        <v>212</v>
      </c>
      <c r="I27" s="236" t="s">
        <v>411</v>
      </c>
      <c r="J27" s="236" t="s">
        <v>412</v>
      </c>
      <c r="K27" s="236" t="s">
        <v>127</v>
      </c>
      <c r="L27" s="244">
        <v>32196</v>
      </c>
      <c r="M27" s="237" t="s">
        <v>396</v>
      </c>
      <c r="N27" s="236" t="s">
        <v>397</v>
      </c>
      <c r="O27" s="244">
        <v>39936</v>
      </c>
      <c r="P27" s="215"/>
    </row>
    <row r="28" spans="1:16">
      <c r="A28" s="215">
        <v>22</v>
      </c>
      <c r="B28" s="268">
        <v>2.6504629629629628E-2</v>
      </c>
      <c r="C28" s="222">
        <f t="shared" si="2"/>
        <v>38.166666666666664</v>
      </c>
      <c r="D28" s="222">
        <f t="shared" si="0"/>
        <v>31.916666666666668</v>
      </c>
      <c r="E28" s="227">
        <f>'10K'!$E28*(1-$K$2)+H.Marathon!$E28*$K$2</f>
        <v>1</v>
      </c>
      <c r="F28" s="269">
        <f t="shared" si="1"/>
        <v>83.624454148471628</v>
      </c>
      <c r="G28" s="215">
        <v>22</v>
      </c>
      <c r="H28" s="273" t="s">
        <v>413</v>
      </c>
      <c r="I28" s="236" t="s">
        <v>411</v>
      </c>
      <c r="J28" s="236" t="s">
        <v>412</v>
      </c>
      <c r="K28" s="236" t="s">
        <v>127</v>
      </c>
      <c r="L28" s="244">
        <v>32196</v>
      </c>
      <c r="M28" s="237" t="s">
        <v>396</v>
      </c>
      <c r="N28" s="236" t="s">
        <v>397</v>
      </c>
      <c r="O28" s="244">
        <v>40300</v>
      </c>
      <c r="P28" s="215"/>
    </row>
    <row r="29" spans="1:16">
      <c r="A29" s="215">
        <v>23</v>
      </c>
      <c r="B29" s="268">
        <v>2.6631944444444444E-2</v>
      </c>
      <c r="C29" s="222">
        <f t="shared" si="2"/>
        <v>38.35</v>
      </c>
      <c r="D29" s="222">
        <f t="shared" si="0"/>
        <v>31.916666666666668</v>
      </c>
      <c r="E29" s="227">
        <f>'10K'!$E29*(1-$K$2)+H.Marathon!$E29*$K$2</f>
        <v>1</v>
      </c>
      <c r="F29" s="269">
        <f t="shared" si="1"/>
        <v>83.224684919600179</v>
      </c>
      <c r="G29" s="215">
        <v>23</v>
      </c>
      <c r="H29" s="273" t="s">
        <v>414</v>
      </c>
      <c r="I29" s="236" t="s">
        <v>415</v>
      </c>
      <c r="J29" s="236" t="s">
        <v>416</v>
      </c>
      <c r="K29" s="236" t="s">
        <v>122</v>
      </c>
      <c r="L29" s="244">
        <v>33523</v>
      </c>
      <c r="M29" s="237" t="s">
        <v>417</v>
      </c>
      <c r="N29" s="236" t="s">
        <v>267</v>
      </c>
      <c r="O29" s="244">
        <v>41959</v>
      </c>
      <c r="P29" s="215"/>
    </row>
    <row r="30" spans="1:16">
      <c r="A30" s="215">
        <v>24</v>
      </c>
      <c r="B30" s="268">
        <v>2.6967592592592592E-2</v>
      </c>
      <c r="C30" s="222">
        <f t="shared" si="2"/>
        <v>38.833333333333329</v>
      </c>
      <c r="D30" s="222">
        <f t="shared" si="0"/>
        <v>31.916666666666668</v>
      </c>
      <c r="E30" s="227">
        <f>'10K'!$E30*(1-$K$2)+H.Marathon!$E30*$K$2</f>
        <v>1</v>
      </c>
      <c r="F30" s="269">
        <f t="shared" si="1"/>
        <v>82.188841201716755</v>
      </c>
      <c r="G30" s="215">
        <v>24</v>
      </c>
      <c r="H30" s="273" t="s">
        <v>418</v>
      </c>
      <c r="I30" s="236" t="s">
        <v>415</v>
      </c>
      <c r="J30" s="236" t="s">
        <v>419</v>
      </c>
      <c r="K30" s="236" t="s">
        <v>127</v>
      </c>
      <c r="L30" s="244">
        <v>31461</v>
      </c>
      <c r="M30" s="237" t="s">
        <v>396</v>
      </c>
      <c r="N30" s="236" t="s">
        <v>397</v>
      </c>
      <c r="O30" s="244">
        <v>40300</v>
      </c>
      <c r="P30" s="215"/>
    </row>
    <row r="31" spans="1:16">
      <c r="A31" s="215">
        <v>25</v>
      </c>
      <c r="B31" s="268">
        <v>2.7256944444444445E-2</v>
      </c>
      <c r="C31" s="222">
        <f t="shared" si="2"/>
        <v>39.25</v>
      </c>
      <c r="D31" s="222">
        <f t="shared" si="0"/>
        <v>31.916666666666668</v>
      </c>
      <c r="E31" s="227">
        <f>'10K'!$E31*(1-$K$2)+H.Marathon!$E31*$K$2</f>
        <v>1</v>
      </c>
      <c r="F31" s="269">
        <f t="shared" si="1"/>
        <v>81.316348195329084</v>
      </c>
      <c r="G31" s="215">
        <v>25</v>
      </c>
      <c r="H31" s="273" t="s">
        <v>420</v>
      </c>
      <c r="I31" s="236" t="s">
        <v>227</v>
      </c>
      <c r="J31" s="236" t="s">
        <v>421</v>
      </c>
      <c r="K31" s="236" t="s">
        <v>127</v>
      </c>
      <c r="L31" s="244">
        <v>30448</v>
      </c>
      <c r="M31" s="237"/>
      <c r="N31" s="236" t="s">
        <v>410</v>
      </c>
      <c r="O31" s="244">
        <v>39747</v>
      </c>
      <c r="P31" s="215"/>
    </row>
    <row r="32" spans="1:16">
      <c r="A32" s="215">
        <v>26</v>
      </c>
      <c r="B32" s="268">
        <v>2.642361111111111E-2</v>
      </c>
      <c r="C32" s="222">
        <f t="shared" si="2"/>
        <v>38.049999999999997</v>
      </c>
      <c r="D32" s="222">
        <f t="shared" si="0"/>
        <v>31.916666666666668</v>
      </c>
      <c r="E32" s="227">
        <f>'10K'!$E32*(1-$K$2)+H.Marathon!$E32*$K$2</f>
        <v>1</v>
      </c>
      <c r="F32" s="269">
        <f t="shared" si="1"/>
        <v>83.880858519491909</v>
      </c>
      <c r="G32" s="215">
        <v>26</v>
      </c>
      <c r="H32" s="273" t="s">
        <v>422</v>
      </c>
      <c r="I32" s="236" t="s">
        <v>423</v>
      </c>
      <c r="J32" s="236" t="s">
        <v>424</v>
      </c>
      <c r="K32" s="236" t="s">
        <v>127</v>
      </c>
      <c r="L32" s="244">
        <v>32860</v>
      </c>
      <c r="M32" s="237" t="s">
        <v>396</v>
      </c>
      <c r="N32" s="236" t="s">
        <v>397</v>
      </c>
      <c r="O32" s="244">
        <v>42491</v>
      </c>
      <c r="P32" s="215"/>
    </row>
    <row r="33" spans="1:16">
      <c r="A33" s="215">
        <v>27</v>
      </c>
      <c r="B33" s="268">
        <v>2.6990740740740742E-2</v>
      </c>
      <c r="C33" s="222">
        <f t="shared" si="2"/>
        <v>38.866666666666667</v>
      </c>
      <c r="D33" s="222">
        <f t="shared" si="0"/>
        <v>31.916666666666668</v>
      </c>
      <c r="E33" s="227">
        <f>'10K'!$E33*(1-$K$2)+H.Marathon!$E33*$K$2</f>
        <v>1</v>
      </c>
      <c r="F33" s="269">
        <f t="shared" si="1"/>
        <v>82.118353344768451</v>
      </c>
      <c r="G33" s="215">
        <v>27</v>
      </c>
      <c r="H33" s="273" t="s">
        <v>425</v>
      </c>
      <c r="I33" s="236" t="s">
        <v>296</v>
      </c>
      <c r="J33" s="236" t="s">
        <v>297</v>
      </c>
      <c r="K33" s="236" t="s">
        <v>127</v>
      </c>
      <c r="L33" s="244">
        <v>29113</v>
      </c>
      <c r="M33" s="237" t="s">
        <v>396</v>
      </c>
      <c r="N33" s="236" t="s">
        <v>397</v>
      </c>
      <c r="O33" s="244">
        <v>39208</v>
      </c>
      <c r="P33" s="215"/>
    </row>
    <row r="34" spans="1:16">
      <c r="A34" s="215">
        <v>28</v>
      </c>
      <c r="B34" s="268">
        <v>2.6689814814814816E-2</v>
      </c>
      <c r="C34" s="222">
        <f t="shared" si="2"/>
        <v>38.433333333333337</v>
      </c>
      <c r="D34" s="222">
        <f t="shared" si="0"/>
        <v>31.916666666666668</v>
      </c>
      <c r="E34" s="227">
        <f>'10K'!$E34*(1-$K$2)+H.Marathon!$E34*$K$2</f>
        <v>1</v>
      </c>
      <c r="F34" s="269">
        <f t="shared" si="1"/>
        <v>83.044232437120542</v>
      </c>
      <c r="G34" s="215">
        <v>28</v>
      </c>
      <c r="H34" s="273" t="s">
        <v>426</v>
      </c>
      <c r="I34" s="236" t="s">
        <v>149</v>
      </c>
      <c r="J34" s="236" t="s">
        <v>150</v>
      </c>
      <c r="K34" s="236" t="s">
        <v>130</v>
      </c>
      <c r="L34" s="244">
        <v>30605</v>
      </c>
      <c r="M34" s="237" t="s">
        <v>396</v>
      </c>
      <c r="N34" s="236" t="s">
        <v>397</v>
      </c>
      <c r="O34" s="244">
        <v>41035</v>
      </c>
      <c r="P34" s="215"/>
    </row>
    <row r="35" spans="1:16">
      <c r="A35" s="215">
        <v>29</v>
      </c>
      <c r="B35" s="268">
        <v>2.627314814814815E-2</v>
      </c>
      <c r="C35" s="222">
        <f t="shared" si="2"/>
        <v>37.833333333333336</v>
      </c>
      <c r="D35" s="222">
        <f t="shared" si="0"/>
        <v>31.916666666666668</v>
      </c>
      <c r="E35" s="227">
        <f>'10K'!$E35*(1-$K$2)+H.Marathon!$E35*$K$2</f>
        <v>1</v>
      </c>
      <c r="F35" s="269">
        <f t="shared" si="1"/>
        <v>84.36123348017621</v>
      </c>
      <c r="G35" s="215">
        <v>29</v>
      </c>
      <c r="H35" s="273" t="s">
        <v>427</v>
      </c>
      <c r="I35" s="236" t="s">
        <v>147</v>
      </c>
      <c r="J35" s="236" t="s">
        <v>148</v>
      </c>
      <c r="K35" s="236" t="s">
        <v>122</v>
      </c>
      <c r="L35" s="244">
        <v>30925</v>
      </c>
      <c r="M35" s="237" t="s">
        <v>417</v>
      </c>
      <c r="N35" s="236" t="s">
        <v>267</v>
      </c>
      <c r="O35" s="244">
        <v>41595</v>
      </c>
      <c r="P35" s="215"/>
    </row>
    <row r="36" spans="1:16">
      <c r="A36" s="215">
        <v>30</v>
      </c>
      <c r="B36" s="274">
        <v>2.6481481481481481E-2</v>
      </c>
      <c r="C36" s="222">
        <f t="shared" si="2"/>
        <v>38.133333333333333</v>
      </c>
      <c r="D36" s="222">
        <f t="shared" si="0"/>
        <v>31.916666666666668</v>
      </c>
      <c r="E36" s="227">
        <f>'10K'!$E36*(1-$K$2)+H.Marathon!$E36*$K$2</f>
        <v>1</v>
      </c>
      <c r="F36" s="269">
        <f t="shared" si="1"/>
        <v>83.697552447552454</v>
      </c>
      <c r="G36" s="215">
        <v>30</v>
      </c>
      <c r="H36" s="275" t="s">
        <v>384</v>
      </c>
      <c r="I36" s="250" t="s">
        <v>147</v>
      </c>
      <c r="J36" s="250" t="s">
        <v>148</v>
      </c>
      <c r="K36" s="250" t="s">
        <v>122</v>
      </c>
      <c r="L36" s="276">
        <v>30925</v>
      </c>
      <c r="M36" s="251" t="s">
        <v>417</v>
      </c>
      <c r="N36" s="250" t="s">
        <v>267</v>
      </c>
      <c r="O36" s="276">
        <v>41959</v>
      </c>
      <c r="P36" s="215"/>
    </row>
    <row r="37" spans="1:16">
      <c r="A37" s="215">
        <v>31</v>
      </c>
      <c r="B37" s="268">
        <v>2.6805555555555555E-2</v>
      </c>
      <c r="C37" s="222">
        <f t="shared" si="2"/>
        <v>38.6</v>
      </c>
      <c r="D37" s="222">
        <f t="shared" si="0"/>
        <v>31.926318472264025</v>
      </c>
      <c r="E37" s="227">
        <f>'10K'!$E37*(1-$K$2)+H.Marathon!$E37*$K$2</f>
        <v>0.99969768498031675</v>
      </c>
      <c r="F37" s="269">
        <f t="shared" si="1"/>
        <v>82.710669617264315</v>
      </c>
      <c r="G37" s="215">
        <v>31</v>
      </c>
      <c r="H37" s="273" t="s">
        <v>428</v>
      </c>
      <c r="I37" s="236" t="s">
        <v>147</v>
      </c>
      <c r="J37" s="236" t="s">
        <v>148</v>
      </c>
      <c r="K37" s="236" t="s">
        <v>122</v>
      </c>
      <c r="L37" s="244">
        <v>30925</v>
      </c>
      <c r="M37" s="237" t="s">
        <v>417</v>
      </c>
      <c r="N37" s="236" t="s">
        <v>267</v>
      </c>
      <c r="O37" s="244">
        <v>42323</v>
      </c>
      <c r="P37" s="215"/>
    </row>
    <row r="38" spans="1:16">
      <c r="A38" s="215">
        <v>32</v>
      </c>
      <c r="B38" s="268">
        <v>2.6365740740740742E-2</v>
      </c>
      <c r="C38" s="222">
        <f t="shared" si="2"/>
        <v>37.966666666666669</v>
      </c>
      <c r="D38" s="222">
        <f t="shared" si="0"/>
        <v>31.95601622826435</v>
      </c>
      <c r="E38" s="227">
        <f>'10K'!$E38*(1-$K$2)+H.Marathon!$E38*$K$2</f>
        <v>0.9987686336958711</v>
      </c>
      <c r="F38" s="269">
        <f t="shared" si="1"/>
        <v>84.168611663558423</v>
      </c>
      <c r="G38" s="215">
        <v>32</v>
      </c>
      <c r="H38" s="273" t="s">
        <v>429</v>
      </c>
      <c r="I38" s="236" t="s">
        <v>243</v>
      </c>
      <c r="J38" s="236" t="s">
        <v>430</v>
      </c>
      <c r="K38" s="236" t="s">
        <v>122</v>
      </c>
      <c r="L38" s="244">
        <v>29775</v>
      </c>
      <c r="M38" s="237" t="s">
        <v>417</v>
      </c>
      <c r="N38" s="236" t="s">
        <v>267</v>
      </c>
      <c r="O38" s="244">
        <v>41595</v>
      </c>
      <c r="P38" s="215"/>
    </row>
    <row r="39" spans="1:16">
      <c r="A39" s="215">
        <v>33</v>
      </c>
      <c r="B39" s="268">
        <v>2.7141203703703702E-2</v>
      </c>
      <c r="C39" s="222">
        <f t="shared" si="2"/>
        <v>39.083333333333329</v>
      </c>
      <c r="D39" s="222">
        <f t="shared" si="0"/>
        <v>32.01057549415836</v>
      </c>
      <c r="E39" s="227">
        <f>'10K'!$E39*(1-$K$2)+H.Marathon!$E39*$K$2</f>
        <v>0.99706631867618778</v>
      </c>
      <c r="F39" s="269">
        <f t="shared" si="1"/>
        <v>81.903391456268736</v>
      </c>
      <c r="G39" s="215">
        <v>33</v>
      </c>
      <c r="H39" s="273" t="s">
        <v>431</v>
      </c>
      <c r="I39" s="236" t="s">
        <v>432</v>
      </c>
      <c r="J39" s="236" t="s">
        <v>433</v>
      </c>
      <c r="K39" s="236" t="s">
        <v>122</v>
      </c>
      <c r="L39" s="244">
        <v>29987</v>
      </c>
      <c r="M39" s="237" t="s">
        <v>417</v>
      </c>
      <c r="N39" s="236" t="s">
        <v>267</v>
      </c>
      <c r="O39" s="244">
        <v>42323</v>
      </c>
      <c r="P39" s="215"/>
    </row>
    <row r="40" spans="1:16">
      <c r="A40" s="215">
        <v>34</v>
      </c>
      <c r="B40" s="268">
        <v>2.7349537037037037E-2</v>
      </c>
      <c r="C40" s="222">
        <f t="shared" si="2"/>
        <v>39.383333333333333</v>
      </c>
      <c r="D40" s="222">
        <f t="shared" si="0"/>
        <v>32.088675366495288</v>
      </c>
      <c r="E40" s="227">
        <f>'10K'!$E40*(1-$K$2)+H.Marathon!$E40*$K$2</f>
        <v>0.99463958241142536</v>
      </c>
      <c r="F40" s="269">
        <f t="shared" si="1"/>
        <v>81.477804570026123</v>
      </c>
      <c r="G40" s="215">
        <v>34</v>
      </c>
      <c r="H40" s="273" t="s">
        <v>434</v>
      </c>
      <c r="I40" s="236" t="s">
        <v>141</v>
      </c>
      <c r="J40" s="236" t="s">
        <v>142</v>
      </c>
      <c r="K40" s="236" t="s">
        <v>143</v>
      </c>
      <c r="L40" s="244">
        <v>24390</v>
      </c>
      <c r="M40" s="237" t="s">
        <v>396</v>
      </c>
      <c r="N40" s="236" t="s">
        <v>397</v>
      </c>
      <c r="O40" s="244">
        <v>37017</v>
      </c>
      <c r="P40" s="215"/>
    </row>
    <row r="41" spans="1:16">
      <c r="A41" s="215">
        <v>35</v>
      </c>
      <c r="B41" s="268">
        <v>2.7280092592592592E-2</v>
      </c>
      <c r="C41" s="222">
        <f t="shared" si="2"/>
        <v>39.283333333333331</v>
      </c>
      <c r="D41" s="222">
        <f t="shared" si="0"/>
        <v>32.194699977956233</v>
      </c>
      <c r="E41" s="227">
        <f>'10K'!$E41*(1-$K$2)+H.Marathon!$E41*$K$2</f>
        <v>0.99136400365650457</v>
      </c>
      <c r="F41" s="269">
        <f t="shared" si="1"/>
        <v>81.955112374941635</v>
      </c>
      <c r="G41" s="215">
        <v>35</v>
      </c>
      <c r="H41" s="273" t="s">
        <v>435</v>
      </c>
      <c r="I41" s="236" t="s">
        <v>436</v>
      </c>
      <c r="J41" s="236" t="s">
        <v>437</v>
      </c>
      <c r="K41" s="236" t="s">
        <v>122</v>
      </c>
      <c r="L41" s="244">
        <v>29521</v>
      </c>
      <c r="M41" s="237" t="s">
        <v>417</v>
      </c>
      <c r="N41" s="236" t="s">
        <v>267</v>
      </c>
      <c r="O41" s="244">
        <v>42323</v>
      </c>
      <c r="P41" s="215"/>
    </row>
    <row r="42" spans="1:16">
      <c r="A42" s="215">
        <v>36</v>
      </c>
      <c r="B42" s="268">
        <v>2.7789351851851853E-2</v>
      </c>
      <c r="C42" s="222">
        <f t="shared" si="2"/>
        <v>40.016666666666666</v>
      </c>
      <c r="D42" s="222">
        <f t="shared" si="0"/>
        <v>32.325126851363528</v>
      </c>
      <c r="E42" s="227">
        <f>'10K'!$E42*(1-$K$2)+H.Marathon!$E42*$K$2</f>
        <v>0.98736400365650445</v>
      </c>
      <c r="F42" s="269">
        <f t="shared" si="1"/>
        <v>80.779159145431549</v>
      </c>
      <c r="G42" s="215">
        <v>36</v>
      </c>
      <c r="H42" s="273" t="s">
        <v>438</v>
      </c>
      <c r="I42" s="236" t="s">
        <v>439</v>
      </c>
      <c r="J42" s="236" t="s">
        <v>440</v>
      </c>
      <c r="K42" s="236" t="s">
        <v>374</v>
      </c>
      <c r="L42" s="244">
        <v>26525</v>
      </c>
      <c r="M42" s="237" t="s">
        <v>396</v>
      </c>
      <c r="N42" s="236" t="s">
        <v>397</v>
      </c>
      <c r="O42" s="244">
        <v>39936</v>
      </c>
      <c r="P42" s="215"/>
    </row>
    <row r="43" spans="1:16">
      <c r="A43" s="215">
        <v>37</v>
      </c>
      <c r="B43" s="268">
        <v>2.7754629629629629E-2</v>
      </c>
      <c r="C43" s="222">
        <f t="shared" si="2"/>
        <v>39.966666666666669</v>
      </c>
      <c r="D43" s="222">
        <f t="shared" ref="D43:D74" si="3">E$4/E43</f>
        <v>32.48134969623527</v>
      </c>
      <c r="E43" s="227">
        <f>'10K'!$E43*(1-$K$2)+H.Marathon!$E43*$K$2</f>
        <v>0.98261516116634606</v>
      </c>
      <c r="F43" s="269">
        <f t="shared" ref="F43:F74" si="4">100*(D43/C43)</f>
        <v>81.271100157385987</v>
      </c>
      <c r="G43" s="215">
        <v>37</v>
      </c>
      <c r="H43" s="273" t="s">
        <v>441</v>
      </c>
      <c r="I43" s="236" t="s">
        <v>442</v>
      </c>
      <c r="J43" s="236" t="s">
        <v>443</v>
      </c>
      <c r="K43" s="236" t="s">
        <v>269</v>
      </c>
      <c r="L43" s="244">
        <v>24594</v>
      </c>
      <c r="M43" s="237" t="s">
        <v>396</v>
      </c>
      <c r="N43" s="236" t="s">
        <v>397</v>
      </c>
      <c r="O43" s="244">
        <v>38473</v>
      </c>
      <c r="P43" s="215"/>
    </row>
    <row r="44" spans="1:16">
      <c r="A44" s="215">
        <v>38</v>
      </c>
      <c r="B44" s="268">
        <v>2.7002314814814816E-2</v>
      </c>
      <c r="C44" s="222">
        <f t="shared" si="2"/>
        <v>38.883333333333333</v>
      </c>
      <c r="D44" s="222">
        <f t="shared" si="3"/>
        <v>32.66663052074194</v>
      </c>
      <c r="E44" s="227">
        <f>'10K'!$E44*(1-$K$2)+H.Marathon!$E44*$K$2</f>
        <v>0.97704189743110859</v>
      </c>
      <c r="F44" s="269">
        <f t="shared" si="4"/>
        <v>84.011908754587068</v>
      </c>
      <c r="G44" s="215">
        <v>38</v>
      </c>
      <c r="H44" s="273" t="s">
        <v>444</v>
      </c>
      <c r="I44" s="236" t="s">
        <v>153</v>
      </c>
      <c r="J44" s="236" t="s">
        <v>154</v>
      </c>
      <c r="K44" s="236" t="s">
        <v>122</v>
      </c>
      <c r="L44" s="244">
        <v>23483</v>
      </c>
      <c r="M44" s="237" t="s">
        <v>396</v>
      </c>
      <c r="N44" s="236" t="s">
        <v>397</v>
      </c>
      <c r="O44" s="244">
        <v>37381</v>
      </c>
      <c r="P44" s="215"/>
    </row>
    <row r="45" spans="1:16">
      <c r="A45" s="215">
        <v>39</v>
      </c>
      <c r="B45" s="268">
        <v>2.8032407407407409E-2</v>
      </c>
      <c r="C45" s="222">
        <f t="shared" si="2"/>
        <v>40.366666666666667</v>
      </c>
      <c r="D45" s="222">
        <f t="shared" si="3"/>
        <v>32.879381831726725</v>
      </c>
      <c r="E45" s="227">
        <f>'10K'!$E45*(1-$K$2)+H.Marathon!$E45*$K$2</f>
        <v>0.97071979120571272</v>
      </c>
      <c r="F45" s="269">
        <f t="shared" si="4"/>
        <v>81.451812960512115</v>
      </c>
      <c r="G45" s="215">
        <v>39</v>
      </c>
      <c r="H45" s="273" t="s">
        <v>445</v>
      </c>
      <c r="I45" s="236" t="s">
        <v>153</v>
      </c>
      <c r="J45" s="236" t="s">
        <v>154</v>
      </c>
      <c r="K45" s="236" t="s">
        <v>122</v>
      </c>
      <c r="L45" s="244">
        <v>23483</v>
      </c>
      <c r="M45" s="237" t="s">
        <v>396</v>
      </c>
      <c r="N45" s="236" t="s">
        <v>397</v>
      </c>
      <c r="O45" s="244">
        <v>37745</v>
      </c>
      <c r="P45" s="215"/>
    </row>
    <row r="46" spans="1:16">
      <c r="A46" s="215">
        <v>40</v>
      </c>
      <c r="B46" s="268">
        <v>2.8136574074074074E-2</v>
      </c>
      <c r="C46" s="222">
        <f t="shared" si="2"/>
        <v>40.516666666666666</v>
      </c>
      <c r="D46" s="222">
        <f t="shared" si="3"/>
        <v>33.120640278248068</v>
      </c>
      <c r="E46" s="227">
        <f>'10K'!$E46*(1-$K$2)+H.Marathon!$E46*$K$2</f>
        <v>0.96364884249015847</v>
      </c>
      <c r="F46" s="269">
        <f t="shared" si="4"/>
        <v>81.745718498349817</v>
      </c>
      <c r="G46" s="215">
        <v>40</v>
      </c>
      <c r="H46" s="273" t="s">
        <v>446</v>
      </c>
      <c r="I46" s="236" t="s">
        <v>158</v>
      </c>
      <c r="J46" s="236" t="s">
        <v>159</v>
      </c>
      <c r="K46" s="236" t="s">
        <v>122</v>
      </c>
      <c r="L46" s="244">
        <v>27211</v>
      </c>
      <c r="M46" s="237" t="s">
        <v>417</v>
      </c>
      <c r="N46" s="236" t="s">
        <v>267</v>
      </c>
      <c r="O46" s="244">
        <v>41959</v>
      </c>
      <c r="P46" s="215"/>
    </row>
    <row r="47" spans="1:16">
      <c r="A47" s="215">
        <v>41</v>
      </c>
      <c r="B47" s="268">
        <v>2.7824074074074074E-2</v>
      </c>
      <c r="C47" s="222">
        <f t="shared" si="2"/>
        <v>40.06666666666667</v>
      </c>
      <c r="D47" s="222">
        <f t="shared" si="3"/>
        <v>33.382995419913499</v>
      </c>
      <c r="E47" s="227">
        <f>'10K'!$E47*(1-$K$2)+H.Marathon!$E47*$K$2</f>
        <v>0.95607557875492077</v>
      </c>
      <c r="F47" s="269">
        <f t="shared" si="4"/>
        <v>83.318624176156803</v>
      </c>
      <c r="G47" s="215">
        <v>41</v>
      </c>
      <c r="H47" s="273" t="s">
        <v>447</v>
      </c>
      <c r="I47" s="236" t="s">
        <v>158</v>
      </c>
      <c r="J47" s="236" t="s">
        <v>159</v>
      </c>
      <c r="K47" s="236" t="s">
        <v>122</v>
      </c>
      <c r="L47" s="244">
        <v>27211</v>
      </c>
      <c r="M47" s="237" t="s">
        <v>417</v>
      </c>
      <c r="N47" s="236" t="s">
        <v>267</v>
      </c>
      <c r="O47" s="244">
        <v>42323</v>
      </c>
      <c r="P47" s="215"/>
    </row>
    <row r="48" spans="1:16">
      <c r="A48" s="215">
        <v>42</v>
      </c>
      <c r="B48" s="268">
        <v>2.8344907407407409E-2</v>
      </c>
      <c r="C48" s="222">
        <f t="shared" si="2"/>
        <v>40.81666666666667</v>
      </c>
      <c r="D48" s="222">
        <f t="shared" si="3"/>
        <v>33.648673723581538</v>
      </c>
      <c r="E48" s="227">
        <f>'10K'!$E48*(1-$K$2)+H.Marathon!$E48*$K$2</f>
        <v>0.94852673626476247</v>
      </c>
      <c r="F48" s="269">
        <f t="shared" si="4"/>
        <v>82.438563634744483</v>
      </c>
      <c r="G48" s="215">
        <v>42</v>
      </c>
      <c r="H48" s="273" t="s">
        <v>448</v>
      </c>
      <c r="I48" s="236" t="s">
        <v>162</v>
      </c>
      <c r="J48" s="236" t="s">
        <v>163</v>
      </c>
      <c r="K48" s="236" t="s">
        <v>164</v>
      </c>
      <c r="L48" s="244">
        <v>22400</v>
      </c>
      <c r="M48" s="237" t="s">
        <v>396</v>
      </c>
      <c r="N48" s="236" t="s">
        <v>397</v>
      </c>
      <c r="O48" s="244">
        <v>37745</v>
      </c>
      <c r="P48" s="215"/>
    </row>
    <row r="49" spans="1:16">
      <c r="A49" s="215">
        <v>43</v>
      </c>
      <c r="B49" s="268">
        <v>2.8796296296296296E-2</v>
      </c>
      <c r="C49" s="222">
        <f t="shared" si="2"/>
        <v>41.466666666666669</v>
      </c>
      <c r="D49" s="222">
        <f t="shared" si="3"/>
        <v>33.919495063731958</v>
      </c>
      <c r="E49" s="227">
        <f>'10K'!$E49*(1-$K$2)+H.Marathon!$E49*$K$2</f>
        <v>0.94095347252952499</v>
      </c>
      <c r="F49" s="269">
        <f t="shared" si="4"/>
        <v>81.799425394851994</v>
      </c>
      <c r="G49" s="215">
        <v>43</v>
      </c>
      <c r="H49" s="273" t="s">
        <v>449</v>
      </c>
      <c r="I49" s="236" t="s">
        <v>162</v>
      </c>
      <c r="J49" s="236" t="s">
        <v>163</v>
      </c>
      <c r="K49" s="236" t="s">
        <v>164</v>
      </c>
      <c r="L49" s="244">
        <v>22400</v>
      </c>
      <c r="M49" s="237" t="s">
        <v>396</v>
      </c>
      <c r="N49" s="236" t="s">
        <v>397</v>
      </c>
      <c r="O49" s="244">
        <v>38109</v>
      </c>
      <c r="P49" s="215"/>
    </row>
    <row r="50" spans="1:16">
      <c r="A50" s="215">
        <v>44</v>
      </c>
      <c r="B50" s="268">
        <v>2.9212962962962961E-2</v>
      </c>
      <c r="C50" s="222">
        <f t="shared" si="2"/>
        <v>42.066666666666663</v>
      </c>
      <c r="D50" s="222">
        <f t="shared" si="3"/>
        <v>34.194711186233171</v>
      </c>
      <c r="E50" s="227">
        <f>'10K'!$E50*(1-$K$2)+H.Marathon!$E50*$K$2</f>
        <v>0.93338020879428729</v>
      </c>
      <c r="F50" s="269">
        <f t="shared" si="4"/>
        <v>81.286952106734972</v>
      </c>
      <c r="G50" s="215">
        <v>44</v>
      </c>
      <c r="H50" s="273" t="s">
        <v>450</v>
      </c>
      <c r="I50" s="236" t="s">
        <v>451</v>
      </c>
      <c r="J50" s="236" t="s">
        <v>452</v>
      </c>
      <c r="K50" s="236" t="s">
        <v>122</v>
      </c>
      <c r="L50" s="244">
        <v>26050</v>
      </c>
      <c r="M50" s="237" t="s">
        <v>417</v>
      </c>
      <c r="N50" s="236" t="s">
        <v>267</v>
      </c>
      <c r="O50" s="244">
        <v>42323</v>
      </c>
      <c r="P50" s="215"/>
    </row>
    <row r="51" spans="1:16">
      <c r="A51" s="215">
        <v>45</v>
      </c>
      <c r="B51" s="268">
        <v>3.0069444444444444E-2</v>
      </c>
      <c r="C51" s="222">
        <f t="shared" si="2"/>
        <v>43.3</v>
      </c>
      <c r="D51" s="222">
        <f t="shared" si="3"/>
        <v>34.474429941364242</v>
      </c>
      <c r="E51" s="227">
        <f>'10K'!$E51*(1-$K$2)+H.Marathon!$E51*$K$2</f>
        <v>0.92580694505904992</v>
      </c>
      <c r="F51" s="269">
        <f t="shared" si="4"/>
        <v>79.617621111695712</v>
      </c>
      <c r="G51" s="215">
        <v>45</v>
      </c>
      <c r="H51" s="273" t="s">
        <v>453</v>
      </c>
      <c r="I51" s="236" t="s">
        <v>166</v>
      </c>
      <c r="J51" s="236" t="s">
        <v>167</v>
      </c>
      <c r="K51" s="236" t="s">
        <v>168</v>
      </c>
      <c r="L51" s="244">
        <v>20152</v>
      </c>
      <c r="M51" s="237" t="s">
        <v>396</v>
      </c>
      <c r="N51" s="236" t="s">
        <v>397</v>
      </c>
      <c r="O51" s="244">
        <v>36653</v>
      </c>
      <c r="P51" s="215"/>
    </row>
    <row r="52" spans="1:16">
      <c r="A52" s="215">
        <v>46</v>
      </c>
      <c r="B52" s="268">
        <v>2.9814814814814815E-2</v>
      </c>
      <c r="C52" s="222">
        <f t="shared" si="2"/>
        <v>42.93333333333333</v>
      </c>
      <c r="D52" s="222">
        <f t="shared" si="3"/>
        <v>34.758762737446737</v>
      </c>
      <c r="E52" s="227">
        <f>'10K'!$E52*(1-$K$2)+H.Marathon!$E52*$K$2</f>
        <v>0.91823368132381222</v>
      </c>
      <c r="F52" s="269">
        <f t="shared" si="4"/>
        <v>80.959851096537435</v>
      </c>
      <c r="G52" s="215">
        <v>46</v>
      </c>
      <c r="H52" s="273" t="s">
        <v>454</v>
      </c>
      <c r="I52" s="236" t="s">
        <v>252</v>
      </c>
      <c r="J52" s="236" t="s">
        <v>455</v>
      </c>
      <c r="K52" s="236" t="s">
        <v>122</v>
      </c>
      <c r="L52" s="244">
        <v>16398</v>
      </c>
      <c r="M52" s="237" t="s">
        <v>396</v>
      </c>
      <c r="N52" s="236" t="s">
        <v>397</v>
      </c>
      <c r="O52" s="244">
        <v>33363</v>
      </c>
      <c r="P52" s="215"/>
    </row>
    <row r="53" spans="1:16">
      <c r="A53" s="215">
        <v>47</v>
      </c>
      <c r="B53" s="268">
        <v>2.9837962962962962E-2</v>
      </c>
      <c r="C53" s="222">
        <f t="shared" si="2"/>
        <v>42.966666666666669</v>
      </c>
      <c r="D53" s="222">
        <f t="shared" si="3"/>
        <v>35.046884833993133</v>
      </c>
      <c r="E53" s="227">
        <f>'10K'!$E53*(1-$K$2)+H.Marathon!$E53*$K$2</f>
        <v>0.91068483883365392</v>
      </c>
      <c r="F53" s="269">
        <f t="shared" si="4"/>
        <v>81.567614043428549</v>
      </c>
      <c r="G53" s="215">
        <v>47</v>
      </c>
      <c r="H53" s="273" t="s">
        <v>456</v>
      </c>
      <c r="I53" s="236" t="s">
        <v>252</v>
      </c>
      <c r="J53" s="236" t="s">
        <v>455</v>
      </c>
      <c r="K53" s="236" t="s">
        <v>122</v>
      </c>
      <c r="L53" s="244">
        <v>16398</v>
      </c>
      <c r="M53" s="237" t="s">
        <v>396</v>
      </c>
      <c r="N53" s="236" t="s">
        <v>397</v>
      </c>
      <c r="O53" s="244">
        <v>33727</v>
      </c>
      <c r="P53" s="215"/>
    </row>
    <row r="54" spans="1:16">
      <c r="A54" s="215">
        <v>48</v>
      </c>
      <c r="B54" s="268">
        <v>3.2094907407407405E-2</v>
      </c>
      <c r="C54" s="222">
        <f t="shared" si="2"/>
        <v>46.216666666666661</v>
      </c>
      <c r="D54" s="222">
        <f t="shared" si="3"/>
        <v>35.340779087222479</v>
      </c>
      <c r="E54" s="227">
        <f>'10K'!$E54*(1-$K$2)+H.Marathon!$E54*$K$2</f>
        <v>0.90311157509841633</v>
      </c>
      <c r="F54" s="269">
        <f t="shared" si="4"/>
        <v>76.467607112634298</v>
      </c>
      <c r="G54" s="215">
        <v>48</v>
      </c>
      <c r="H54" s="277" t="s">
        <v>457</v>
      </c>
      <c r="I54" s="236" t="s">
        <v>458</v>
      </c>
      <c r="J54" s="236" t="s">
        <v>459</v>
      </c>
      <c r="K54" s="236" t="s">
        <v>122</v>
      </c>
      <c r="L54" s="244">
        <v>24882</v>
      </c>
      <c r="M54" s="237" t="s">
        <v>396</v>
      </c>
      <c r="N54" s="236" t="s">
        <v>397</v>
      </c>
      <c r="O54" s="244">
        <v>42491</v>
      </c>
      <c r="P54" s="215"/>
    </row>
    <row r="55" spans="1:16">
      <c r="A55" s="215">
        <v>49</v>
      </c>
      <c r="B55" s="268">
        <v>3.1851851851851853E-2</v>
      </c>
      <c r="C55" s="222">
        <f t="shared" si="2"/>
        <v>45.866666666666667</v>
      </c>
      <c r="D55" s="222">
        <f t="shared" si="3"/>
        <v>35.639644068474816</v>
      </c>
      <c r="E55" s="227">
        <f>'10K'!$E55*(1-$K$2)+H.Marathon!$E55*$K$2</f>
        <v>0.89553831136317874</v>
      </c>
      <c r="F55" s="269">
        <f t="shared" si="4"/>
        <v>77.702712358593345</v>
      </c>
      <c r="G55" s="215">
        <v>49</v>
      </c>
      <c r="H55" s="273" t="s">
        <v>460</v>
      </c>
      <c r="I55" s="236" t="s">
        <v>166</v>
      </c>
      <c r="J55" s="236" t="s">
        <v>167</v>
      </c>
      <c r="K55" s="236" t="s">
        <v>168</v>
      </c>
      <c r="L55" s="244">
        <v>20152</v>
      </c>
      <c r="M55" s="237" t="s">
        <v>396</v>
      </c>
      <c r="N55" s="236" t="s">
        <v>397</v>
      </c>
      <c r="O55" s="244">
        <v>38109</v>
      </c>
      <c r="P55" s="215"/>
    </row>
    <row r="56" spans="1:16">
      <c r="A56" s="215">
        <v>50</v>
      </c>
      <c r="B56" s="268">
        <v>3.1886574074074074E-2</v>
      </c>
      <c r="C56" s="222">
        <f t="shared" si="2"/>
        <v>45.916666666666664</v>
      </c>
      <c r="D56" s="222">
        <f t="shared" si="3"/>
        <v>35.943606960574648</v>
      </c>
      <c r="E56" s="227">
        <f>'10K'!$E56*(1-$K$2)+H.Marathon!$E56*$K$2</f>
        <v>0.88796504762794126</v>
      </c>
      <c r="F56" s="269">
        <f t="shared" si="4"/>
        <v>78.280087754427555</v>
      </c>
      <c r="G56" s="215">
        <v>50</v>
      </c>
      <c r="H56" s="273" t="s">
        <v>461</v>
      </c>
      <c r="I56" s="236" t="s">
        <v>462</v>
      </c>
      <c r="J56" s="236" t="s">
        <v>463</v>
      </c>
      <c r="K56" s="236" t="s">
        <v>217</v>
      </c>
      <c r="L56" s="244">
        <v>23581</v>
      </c>
      <c r="M56" s="237"/>
      <c r="N56" s="236" t="s">
        <v>464</v>
      </c>
      <c r="O56" s="244">
        <v>42014</v>
      </c>
      <c r="P56" s="215"/>
    </row>
    <row r="57" spans="1:16">
      <c r="A57" s="215">
        <v>51</v>
      </c>
      <c r="B57" s="268">
        <v>3.2696759259259259E-2</v>
      </c>
      <c r="C57" s="222">
        <f t="shared" si="2"/>
        <v>47.083333333333336</v>
      </c>
      <c r="D57" s="222">
        <f t="shared" si="3"/>
        <v>36.252799322530315</v>
      </c>
      <c r="E57" s="227">
        <f>'10K'!$E57*(1-$K$2)+H.Marathon!$E57*$K$2</f>
        <v>0.88039178389270378</v>
      </c>
      <c r="F57" s="269">
        <f t="shared" si="4"/>
        <v>76.997095906259077</v>
      </c>
      <c r="G57" s="215">
        <v>51</v>
      </c>
      <c r="H57" s="273" t="s">
        <v>465</v>
      </c>
      <c r="I57" s="236" t="s">
        <v>466</v>
      </c>
      <c r="J57" s="236" t="s">
        <v>467</v>
      </c>
      <c r="K57" s="236" t="s">
        <v>250</v>
      </c>
      <c r="L57" s="244">
        <v>22157</v>
      </c>
      <c r="M57" s="237"/>
      <c r="N57" s="236" t="s">
        <v>468</v>
      </c>
      <c r="O57" s="244">
        <v>40895</v>
      </c>
      <c r="P57" s="215"/>
    </row>
    <row r="58" spans="1:16">
      <c r="A58" s="215">
        <v>52</v>
      </c>
      <c r="B58" s="268">
        <v>3.1203703703703702E-2</v>
      </c>
      <c r="C58" s="222">
        <f t="shared" si="2"/>
        <v>44.93333333333333</v>
      </c>
      <c r="D58" s="222">
        <f t="shared" si="3"/>
        <v>36.566334162456222</v>
      </c>
      <c r="E58" s="227">
        <f>'10K'!$E58*(1-$K$2)+H.Marathon!$E58*$K$2</f>
        <v>0.87284294140254537</v>
      </c>
      <c r="F58" s="269">
        <f t="shared" si="4"/>
        <v>81.379081963923355</v>
      </c>
      <c r="G58" s="215">
        <v>52</v>
      </c>
      <c r="H58" s="273" t="s">
        <v>469</v>
      </c>
      <c r="I58" s="236" t="s">
        <v>470</v>
      </c>
      <c r="J58" s="236" t="s">
        <v>471</v>
      </c>
      <c r="K58" s="236" t="s">
        <v>122</v>
      </c>
      <c r="L58" s="244">
        <v>14922</v>
      </c>
      <c r="M58" s="237" t="s">
        <v>396</v>
      </c>
      <c r="N58" s="236" t="s">
        <v>397</v>
      </c>
      <c r="O58" s="244">
        <v>34091</v>
      </c>
      <c r="P58" s="215"/>
    </row>
    <row r="59" spans="1:16">
      <c r="A59" s="215">
        <v>53</v>
      </c>
      <c r="B59" s="268">
        <v>3.30787037037037E-2</v>
      </c>
      <c r="C59" s="222">
        <f t="shared" si="2"/>
        <v>47.633333333333326</v>
      </c>
      <c r="D59" s="222">
        <f t="shared" si="3"/>
        <v>36.886380616862986</v>
      </c>
      <c r="E59" s="227">
        <f>'10K'!$E59*(1-$K$2)+H.Marathon!$E59*$K$2</f>
        <v>0.86526967766730778</v>
      </c>
      <c r="F59" s="269">
        <f t="shared" si="4"/>
        <v>77.438167845058771</v>
      </c>
      <c r="G59" s="215">
        <v>53</v>
      </c>
      <c r="H59" s="273" t="s">
        <v>472</v>
      </c>
      <c r="I59" s="236" t="s">
        <v>265</v>
      </c>
      <c r="J59" s="236" t="s">
        <v>304</v>
      </c>
      <c r="K59" s="236" t="s">
        <v>250</v>
      </c>
      <c r="L59" s="244">
        <v>21934</v>
      </c>
      <c r="M59" s="237"/>
      <c r="N59" s="236" t="s">
        <v>473</v>
      </c>
      <c r="O59" s="244">
        <v>41479</v>
      </c>
      <c r="P59" s="215"/>
    </row>
    <row r="60" spans="1:16">
      <c r="A60" s="215">
        <v>54</v>
      </c>
      <c r="B60" s="268">
        <v>3.3715277777777775E-2</v>
      </c>
      <c r="C60" s="222">
        <f t="shared" si="2"/>
        <v>48.55</v>
      </c>
      <c r="D60" s="222">
        <f t="shared" si="3"/>
        <v>37.212078945679814</v>
      </c>
      <c r="E60" s="227">
        <f>'10K'!$E60*(1-$K$2)+H.Marathon!$E60*$K$2</f>
        <v>0.85769641393207019</v>
      </c>
      <c r="F60" s="269">
        <f t="shared" si="4"/>
        <v>76.646918528691685</v>
      </c>
      <c r="G60" s="215">
        <v>54</v>
      </c>
      <c r="H60" s="273" t="s">
        <v>474</v>
      </c>
      <c r="I60" s="236" t="s">
        <v>174</v>
      </c>
      <c r="J60" s="236" t="s">
        <v>475</v>
      </c>
      <c r="K60" s="236" t="s">
        <v>122</v>
      </c>
      <c r="L60" s="244">
        <v>16147</v>
      </c>
      <c r="M60" s="237"/>
      <c r="N60" s="236" t="s">
        <v>234</v>
      </c>
      <c r="O60" s="244">
        <v>36211</v>
      </c>
      <c r="P60" s="215"/>
    </row>
    <row r="61" spans="1:16">
      <c r="A61" s="215">
        <v>55</v>
      </c>
      <c r="B61" s="268">
        <v>3.3587962962962965E-2</v>
      </c>
      <c r="C61" s="222">
        <f t="shared" si="2"/>
        <v>48.366666666666667</v>
      </c>
      <c r="D61" s="222">
        <f t="shared" si="3"/>
        <v>37.543580196912487</v>
      </c>
      <c r="E61" s="227">
        <f>'10K'!$E61*(1-$K$2)+H.Marathon!$E61*$K$2</f>
        <v>0.85012315019683271</v>
      </c>
      <c r="F61" s="269">
        <f t="shared" si="4"/>
        <v>77.622839828213273</v>
      </c>
      <c r="G61" s="215">
        <v>55</v>
      </c>
      <c r="H61" s="273" t="s">
        <v>476</v>
      </c>
      <c r="I61" s="236" t="s">
        <v>178</v>
      </c>
      <c r="J61" s="236" t="s">
        <v>179</v>
      </c>
      <c r="K61" s="236" t="s">
        <v>122</v>
      </c>
      <c r="L61" s="244">
        <v>20087</v>
      </c>
      <c r="M61" s="237" t="s">
        <v>396</v>
      </c>
      <c r="N61" s="236" t="s">
        <v>397</v>
      </c>
      <c r="O61" s="244">
        <v>40300</v>
      </c>
      <c r="P61" s="215"/>
    </row>
    <row r="62" spans="1:16">
      <c r="A62" s="215">
        <v>56</v>
      </c>
      <c r="B62" s="268">
        <v>3.4074074074074076E-2</v>
      </c>
      <c r="C62" s="222">
        <f t="shared" si="2"/>
        <v>49.06666666666667</v>
      </c>
      <c r="D62" s="222">
        <f t="shared" si="3"/>
        <v>37.881040849349731</v>
      </c>
      <c r="E62" s="227">
        <f>'10K'!$E62*(1-$K$2)+H.Marathon!$E62*$K$2</f>
        <v>0.84254988646159523</v>
      </c>
      <c r="F62" s="269">
        <f t="shared" si="4"/>
        <v>77.203208252750798</v>
      </c>
      <c r="G62" s="215">
        <v>56</v>
      </c>
      <c r="H62" s="273" t="s">
        <v>477</v>
      </c>
      <c r="I62" s="236" t="s">
        <v>478</v>
      </c>
      <c r="J62" s="236" t="s">
        <v>479</v>
      </c>
      <c r="K62" s="236" t="s">
        <v>122</v>
      </c>
      <c r="L62" s="244">
        <v>21642</v>
      </c>
      <c r="M62" s="237" t="s">
        <v>417</v>
      </c>
      <c r="N62" s="236" t="s">
        <v>267</v>
      </c>
      <c r="O62" s="244">
        <v>42323</v>
      </c>
      <c r="P62" s="215"/>
    </row>
    <row r="63" spans="1:16">
      <c r="A63" s="215">
        <v>57</v>
      </c>
      <c r="B63" s="268">
        <v>3.2256944444444442E-2</v>
      </c>
      <c r="C63" s="222">
        <f t="shared" si="2"/>
        <v>46.449999999999996</v>
      </c>
      <c r="D63" s="222">
        <f t="shared" si="3"/>
        <v>38.223505104693558</v>
      </c>
      <c r="E63" s="227">
        <f>'10K'!$E63*(1-$K$2)+H.Marathon!$E63*$K$2</f>
        <v>0.83500104397143682</v>
      </c>
      <c r="F63" s="269">
        <f t="shared" si="4"/>
        <v>82.289569654883877</v>
      </c>
      <c r="G63" s="215">
        <v>57</v>
      </c>
      <c r="H63" s="273" t="s">
        <v>480</v>
      </c>
      <c r="I63" s="236" t="s">
        <v>174</v>
      </c>
      <c r="J63" s="236" t="s">
        <v>175</v>
      </c>
      <c r="K63" s="236" t="s">
        <v>122</v>
      </c>
      <c r="L63" s="244">
        <v>20956</v>
      </c>
      <c r="M63" s="237" t="s">
        <v>417</v>
      </c>
      <c r="N63" s="236" t="s">
        <v>267</v>
      </c>
      <c r="O63" s="244">
        <v>41959</v>
      </c>
      <c r="P63" s="215"/>
    </row>
    <row r="64" spans="1:16">
      <c r="A64" s="215">
        <v>58</v>
      </c>
      <c r="B64" s="268">
        <v>3.4479166666666665E-2</v>
      </c>
      <c r="C64" s="222">
        <f t="shared" si="2"/>
        <v>49.65</v>
      </c>
      <c r="D64" s="222">
        <f t="shared" si="3"/>
        <v>38.573356405263155</v>
      </c>
      <c r="E64" s="227">
        <f>'10K'!$E64*(1-$K$2)+H.Marathon!$E64*$K$2</f>
        <v>0.82742778023619923</v>
      </c>
      <c r="F64" s="269">
        <f t="shared" si="4"/>
        <v>77.690546636985218</v>
      </c>
      <c r="G64" s="215">
        <v>58</v>
      </c>
      <c r="H64" s="273" t="s">
        <v>481</v>
      </c>
      <c r="I64" s="236" t="s">
        <v>482</v>
      </c>
      <c r="J64" s="236" t="s">
        <v>483</v>
      </c>
      <c r="K64" s="236" t="s">
        <v>298</v>
      </c>
      <c r="L64" s="244">
        <v>18965</v>
      </c>
      <c r="M64" s="237"/>
      <c r="N64" s="236" t="s">
        <v>128</v>
      </c>
      <c r="O64" s="244">
        <v>40279</v>
      </c>
      <c r="P64" s="215"/>
    </row>
    <row r="65" spans="1:16">
      <c r="A65" s="215">
        <v>59</v>
      </c>
      <c r="B65" s="268">
        <v>3.591435185185185E-2</v>
      </c>
      <c r="C65" s="222">
        <f t="shared" si="2"/>
        <v>51.716666666666661</v>
      </c>
      <c r="D65" s="222">
        <f t="shared" si="3"/>
        <v>38.929671087113206</v>
      </c>
      <c r="E65" s="227">
        <f>'10K'!$E65*(1-$K$2)+H.Marathon!$E65*$K$2</f>
        <v>0.81985451650096175</v>
      </c>
      <c r="F65" s="269">
        <f t="shared" si="4"/>
        <v>75.274903810080332</v>
      </c>
      <c r="G65" s="215">
        <v>59</v>
      </c>
      <c r="H65" s="273" t="s">
        <v>484</v>
      </c>
      <c r="I65" s="236" t="s">
        <v>470</v>
      </c>
      <c r="J65" s="236" t="s">
        <v>471</v>
      </c>
      <c r="K65" s="236" t="s">
        <v>122</v>
      </c>
      <c r="L65" s="244">
        <v>14922</v>
      </c>
      <c r="M65" s="237"/>
      <c r="N65" s="236" t="s">
        <v>234</v>
      </c>
      <c r="O65" s="244">
        <v>36582</v>
      </c>
      <c r="P65" s="215"/>
    </row>
    <row r="66" spans="1:16">
      <c r="A66" s="215">
        <v>60</v>
      </c>
      <c r="B66" s="268">
        <v>3.528935185185185E-2</v>
      </c>
      <c r="C66" s="222">
        <f t="shared" si="2"/>
        <v>50.816666666666663</v>
      </c>
      <c r="D66" s="222">
        <f t="shared" si="3"/>
        <v>39.292629933282456</v>
      </c>
      <c r="E66" s="227">
        <f>'10K'!$E66*(1-$K$2)+H.Marathon!$E66*$K$2</f>
        <v>0.81228125276572416</v>
      </c>
      <c r="F66" s="269">
        <f t="shared" si="4"/>
        <v>77.322328501047792</v>
      </c>
      <c r="G66" s="215">
        <v>60</v>
      </c>
      <c r="H66" s="277" t="s">
        <v>485</v>
      </c>
      <c r="I66" s="236" t="s">
        <v>486</v>
      </c>
      <c r="J66" s="236" t="s">
        <v>487</v>
      </c>
      <c r="K66" s="236" t="s">
        <v>122</v>
      </c>
      <c r="L66" s="244">
        <v>14464</v>
      </c>
      <c r="M66" s="237" t="s">
        <v>396</v>
      </c>
      <c r="N66" s="236" t="s">
        <v>397</v>
      </c>
      <c r="O66" s="244">
        <v>36653</v>
      </c>
      <c r="P66" s="215"/>
    </row>
    <row r="67" spans="1:16">
      <c r="A67" s="215">
        <v>61</v>
      </c>
      <c r="B67" s="268">
        <v>3.5624999999999997E-2</v>
      </c>
      <c r="C67" s="222">
        <f t="shared" si="2"/>
        <v>51.3</v>
      </c>
      <c r="D67" s="222">
        <f t="shared" si="3"/>
        <v>39.662420532347284</v>
      </c>
      <c r="E67" s="227">
        <f>'10K'!$E67*(1-$K$2)+H.Marathon!$E67*$K$2</f>
        <v>0.80470798903048668</v>
      </c>
      <c r="F67" s="269">
        <f t="shared" si="4"/>
        <v>77.314659907109714</v>
      </c>
      <c r="G67" s="215">
        <v>61</v>
      </c>
      <c r="H67" s="273" t="s">
        <v>488</v>
      </c>
      <c r="I67" s="236" t="s">
        <v>307</v>
      </c>
      <c r="J67" s="236" t="s">
        <v>308</v>
      </c>
      <c r="K67" s="236" t="s">
        <v>217</v>
      </c>
      <c r="L67" s="244">
        <v>17849</v>
      </c>
      <c r="M67" s="237"/>
      <c r="N67" s="236" t="s">
        <v>464</v>
      </c>
      <c r="O67" s="244">
        <v>40187</v>
      </c>
      <c r="P67" s="215"/>
    </row>
    <row r="68" spans="1:16">
      <c r="A68" s="215">
        <v>62</v>
      </c>
      <c r="B68" s="268">
        <v>3.4016203703703701E-2</v>
      </c>
      <c r="C68" s="222">
        <f t="shared" si="2"/>
        <v>48.983333333333327</v>
      </c>
      <c r="D68" s="222">
        <f t="shared" si="3"/>
        <v>40.038010985867807</v>
      </c>
      <c r="E68" s="227">
        <f>'10K'!$E68*(1-$K$2)+H.Marathon!$E68*$K$2</f>
        <v>0.79715914654032827</v>
      </c>
      <c r="F68" s="269">
        <f t="shared" si="4"/>
        <v>81.738028552299042</v>
      </c>
      <c r="G68" s="215">
        <v>62</v>
      </c>
      <c r="H68" s="277" t="s">
        <v>489</v>
      </c>
      <c r="I68" s="236" t="s">
        <v>181</v>
      </c>
      <c r="J68" s="236" t="s">
        <v>182</v>
      </c>
      <c r="K68" s="236" t="s">
        <v>122</v>
      </c>
      <c r="L68" s="244">
        <v>18901</v>
      </c>
      <c r="M68" s="237" t="s">
        <v>417</v>
      </c>
      <c r="N68" s="236" t="s">
        <v>267</v>
      </c>
      <c r="O68" s="244">
        <v>41595</v>
      </c>
      <c r="P68" s="215"/>
    </row>
    <row r="69" spans="1:16">
      <c r="A69" s="215">
        <v>63</v>
      </c>
      <c r="B69" s="268">
        <v>3.3958333333333333E-2</v>
      </c>
      <c r="C69" s="222">
        <f t="shared" si="2"/>
        <v>48.9</v>
      </c>
      <c r="D69" s="222">
        <f t="shared" si="3"/>
        <v>40.422033070397866</v>
      </c>
      <c r="E69" s="227">
        <f>'10K'!$E69*(1-$K$2)+H.Marathon!$E69*$K$2</f>
        <v>0.78958588280509068</v>
      </c>
      <c r="F69" s="269">
        <f t="shared" si="4"/>
        <v>82.662644315742057</v>
      </c>
      <c r="G69" s="215">
        <v>63</v>
      </c>
      <c r="H69" s="273" t="s">
        <v>490</v>
      </c>
      <c r="I69" s="236" t="s">
        <v>181</v>
      </c>
      <c r="J69" s="236" t="s">
        <v>182</v>
      </c>
      <c r="K69" s="236" t="s">
        <v>122</v>
      </c>
      <c r="L69" s="244">
        <v>18901</v>
      </c>
      <c r="M69" s="237" t="s">
        <v>417</v>
      </c>
      <c r="N69" s="236" t="s">
        <v>267</v>
      </c>
      <c r="O69" s="244">
        <v>41959</v>
      </c>
      <c r="P69" s="215"/>
    </row>
    <row r="70" spans="1:16">
      <c r="A70" s="215">
        <v>64</v>
      </c>
      <c r="B70" s="268">
        <v>3.4317129629629628E-2</v>
      </c>
      <c r="C70" s="222">
        <f t="shared" si="2"/>
        <v>49.416666666666664</v>
      </c>
      <c r="D70" s="222">
        <f t="shared" si="3"/>
        <v>40.81349314366463</v>
      </c>
      <c r="E70" s="227">
        <f>'10K'!$E70*(1-$K$2)+H.Marathon!$E70*$K$2</f>
        <v>0.78201261906985309</v>
      </c>
      <c r="F70" s="269">
        <f t="shared" si="4"/>
        <v>82.590542617871094</v>
      </c>
      <c r="G70" s="215">
        <v>64</v>
      </c>
      <c r="H70" s="273" t="s">
        <v>491</v>
      </c>
      <c r="I70" s="236" t="s">
        <v>181</v>
      </c>
      <c r="J70" s="236" t="s">
        <v>182</v>
      </c>
      <c r="K70" s="236" t="s">
        <v>122</v>
      </c>
      <c r="L70" s="244">
        <v>18901</v>
      </c>
      <c r="M70" s="237" t="s">
        <v>417</v>
      </c>
      <c r="N70" s="236" t="s">
        <v>267</v>
      </c>
      <c r="O70" s="244">
        <v>42323</v>
      </c>
      <c r="P70" s="215"/>
    </row>
    <row r="71" spans="1:16">
      <c r="A71" s="215">
        <v>65</v>
      </c>
      <c r="B71" s="268">
        <v>3.5729166666666666E-2</v>
      </c>
      <c r="C71" s="222">
        <f t="shared" si="2"/>
        <v>51.449999999999996</v>
      </c>
      <c r="D71" s="222">
        <f t="shared" si="3"/>
        <v>41.212609414556788</v>
      </c>
      <c r="E71" s="227">
        <f>'10K'!$E71*(1-$K$2)+H.Marathon!$E71*$K$2</f>
        <v>0.77443935533461561</v>
      </c>
      <c r="F71" s="269">
        <f t="shared" si="4"/>
        <v>80.102253478244492</v>
      </c>
      <c r="G71" s="215">
        <v>65</v>
      </c>
      <c r="H71" s="273" t="s">
        <v>492</v>
      </c>
      <c r="I71" s="236" t="s">
        <v>311</v>
      </c>
      <c r="J71" s="236" t="s">
        <v>312</v>
      </c>
      <c r="K71" s="236" t="s">
        <v>217</v>
      </c>
      <c r="L71" s="244">
        <v>16132</v>
      </c>
      <c r="M71" s="237"/>
      <c r="N71" s="236" t="s">
        <v>493</v>
      </c>
      <c r="O71" s="244">
        <v>39907</v>
      </c>
      <c r="P71" s="215"/>
    </row>
    <row r="72" spans="1:16">
      <c r="A72" s="215">
        <v>66</v>
      </c>
      <c r="B72" s="268">
        <v>3.6446759259259262E-2</v>
      </c>
      <c r="C72" s="222">
        <f t="shared" si="2"/>
        <v>52.483333333333334</v>
      </c>
      <c r="D72" s="222">
        <f t="shared" si="3"/>
        <v>41.619608711738948</v>
      </c>
      <c r="E72" s="227">
        <f>'10K'!$E72*(1-$K$2)+H.Marathon!$E72*$K$2</f>
        <v>0.76686609159937791</v>
      </c>
      <c r="F72" s="269">
        <f t="shared" si="4"/>
        <v>79.300619965205996</v>
      </c>
      <c r="G72" s="215">
        <v>66</v>
      </c>
      <c r="H72" s="273" t="s">
        <v>494</v>
      </c>
      <c r="I72" s="236" t="s">
        <v>311</v>
      </c>
      <c r="J72" s="236" t="s">
        <v>312</v>
      </c>
      <c r="K72" s="236" t="s">
        <v>217</v>
      </c>
      <c r="L72" s="244">
        <v>16132</v>
      </c>
      <c r="M72" s="237"/>
      <c r="N72" s="236" t="s">
        <v>493</v>
      </c>
      <c r="O72" s="244">
        <v>40306</v>
      </c>
      <c r="P72" s="215"/>
    </row>
    <row r="73" spans="1:16">
      <c r="A73" s="215">
        <v>67</v>
      </c>
      <c r="B73" s="268">
        <v>4.0150462962962964E-2</v>
      </c>
      <c r="C73" s="222">
        <f t="shared" si="2"/>
        <v>57.81666666666667</v>
      </c>
      <c r="D73" s="222">
        <f t="shared" si="3"/>
        <v>42.033374988002933</v>
      </c>
      <c r="E73" s="227">
        <f>'10K'!$E73*(1-$K$2)+H.Marathon!$E73*$K$2</f>
        <v>0.75931724910921972</v>
      </c>
      <c r="F73" s="269">
        <f t="shared" si="4"/>
        <v>72.701138635923201</v>
      </c>
      <c r="G73" s="215">
        <v>67</v>
      </c>
      <c r="H73" s="273" t="s">
        <v>495</v>
      </c>
      <c r="I73" s="236" t="s">
        <v>496</v>
      </c>
      <c r="J73" s="236" t="s">
        <v>497</v>
      </c>
      <c r="K73" s="236" t="s">
        <v>122</v>
      </c>
      <c r="L73" s="244">
        <v>17624</v>
      </c>
      <c r="M73" s="237" t="s">
        <v>498</v>
      </c>
      <c r="N73" s="236" t="s">
        <v>499</v>
      </c>
      <c r="O73" s="244">
        <v>42120</v>
      </c>
      <c r="P73" s="215"/>
    </row>
    <row r="74" spans="1:16">
      <c r="A74" s="215">
        <v>68</v>
      </c>
      <c r="B74" s="268">
        <v>4.310185185185185E-2</v>
      </c>
      <c r="C74" s="222">
        <f t="shared" si="2"/>
        <v>62.066666666666663</v>
      </c>
      <c r="D74" s="222">
        <f t="shared" si="3"/>
        <v>42.456830101259236</v>
      </c>
      <c r="E74" s="227">
        <f>'10K'!$E74*(1-$K$2)+H.Marathon!$E74*$K$2</f>
        <v>0.75174398537398213</v>
      </c>
      <c r="F74" s="269">
        <f t="shared" si="4"/>
        <v>68.405204244778588</v>
      </c>
      <c r="G74" s="215">
        <v>68</v>
      </c>
      <c r="H74" s="271">
        <v>4.3101851851851856E-2</v>
      </c>
      <c r="I74" s="236" t="s">
        <v>500</v>
      </c>
      <c r="J74" s="236" t="s">
        <v>501</v>
      </c>
      <c r="K74" s="236" t="s">
        <v>122</v>
      </c>
      <c r="L74" s="244">
        <v>15675</v>
      </c>
      <c r="M74" s="237" t="s">
        <v>502</v>
      </c>
      <c r="N74" s="236" t="s">
        <v>503</v>
      </c>
      <c r="O74" s="244">
        <v>40895</v>
      </c>
      <c r="P74" s="215"/>
    </row>
    <row r="75" spans="1:16">
      <c r="A75" s="215">
        <v>69</v>
      </c>
      <c r="B75" s="268">
        <v>4.2453703703703702E-2</v>
      </c>
      <c r="C75" s="222">
        <f t="shared" si="2"/>
        <v>61.133333333333333</v>
      </c>
      <c r="D75" s="222">
        <f t="shared" ref="D75:D106" si="5">E$4/E75</f>
        <v>42.888904035867888</v>
      </c>
      <c r="E75" s="227">
        <f>'10K'!$E75*(1-$K$2)+H.Marathon!$E75*$K$2</f>
        <v>0.74417072163874454</v>
      </c>
      <c r="F75" s="269">
        <f t="shared" ref="F75:F83" si="6">100*(D75/C75)</f>
        <v>70.156331574484014</v>
      </c>
      <c r="G75" s="215">
        <v>69</v>
      </c>
      <c r="H75" s="271">
        <v>4.2453703703703709E-2</v>
      </c>
      <c r="I75" s="236" t="s">
        <v>504</v>
      </c>
      <c r="J75" s="236" t="s">
        <v>433</v>
      </c>
      <c r="K75" s="236" t="s">
        <v>122</v>
      </c>
      <c r="L75" s="244">
        <v>5880</v>
      </c>
      <c r="M75" s="237" t="s">
        <v>505</v>
      </c>
      <c r="N75" s="236" t="s">
        <v>506</v>
      </c>
      <c r="O75" s="244">
        <v>31326</v>
      </c>
      <c r="P75" s="215"/>
    </row>
    <row r="76" spans="1:16">
      <c r="A76" s="215">
        <v>70</v>
      </c>
      <c r="B76" s="268">
        <v>4.0532407407407406E-2</v>
      </c>
      <c r="C76" s="222">
        <f t="shared" si="2"/>
        <v>58.366666666666667</v>
      </c>
      <c r="D76" s="222">
        <f t="shared" si="5"/>
        <v>43.329862632851622</v>
      </c>
      <c r="E76" s="227">
        <f>'10K'!$E76*(1-$K$2)+H.Marathon!$E76*$K$2</f>
        <v>0.73659745790350706</v>
      </c>
      <c r="F76" s="269">
        <f t="shared" si="6"/>
        <v>74.237343174503067</v>
      </c>
      <c r="G76" s="215">
        <v>70</v>
      </c>
      <c r="H76" s="273" t="s">
        <v>507</v>
      </c>
      <c r="I76" s="236" t="s">
        <v>508</v>
      </c>
      <c r="J76" s="236" t="s">
        <v>509</v>
      </c>
      <c r="K76" s="236" t="s">
        <v>122</v>
      </c>
      <c r="L76" s="244">
        <v>11324</v>
      </c>
      <c r="M76" s="237" t="s">
        <v>396</v>
      </c>
      <c r="N76" s="236" t="s">
        <v>397</v>
      </c>
      <c r="O76" s="244">
        <v>37017</v>
      </c>
      <c r="P76" s="215"/>
    </row>
    <row r="77" spans="1:16">
      <c r="A77" s="215">
        <v>71</v>
      </c>
      <c r="B77" s="268">
        <v>4.2870370370370371E-2</v>
      </c>
      <c r="C77" s="222">
        <f t="shared" ref="C77:C83" si="7">B77*1440</f>
        <v>61.733333333333334</v>
      </c>
      <c r="D77" s="222">
        <f t="shared" si="5"/>
        <v>43.798006052337541</v>
      </c>
      <c r="E77" s="227">
        <f>'10K'!$E77*(1-$K$2)+H.Marathon!$E77*$K$2</f>
        <v>0.72872419416826961</v>
      </c>
      <c r="F77" s="269">
        <f t="shared" si="6"/>
        <v>70.947094037263838</v>
      </c>
      <c r="G77" s="215">
        <v>71</v>
      </c>
      <c r="H77" s="271">
        <v>4.2870370370370371E-2</v>
      </c>
      <c r="I77" s="236" t="s">
        <v>510</v>
      </c>
      <c r="J77" s="236" t="s">
        <v>511</v>
      </c>
      <c r="K77" s="236" t="s">
        <v>122</v>
      </c>
      <c r="L77" s="244">
        <v>13446</v>
      </c>
      <c r="M77" s="237" t="s">
        <v>396</v>
      </c>
      <c r="N77" s="236" t="s">
        <v>397</v>
      </c>
      <c r="O77" s="244">
        <v>39572</v>
      </c>
      <c r="P77" s="215"/>
    </row>
    <row r="78" spans="1:16">
      <c r="A78" s="215">
        <v>72</v>
      </c>
      <c r="B78" s="268">
        <v>4.148148148148148E-2</v>
      </c>
      <c r="C78" s="222">
        <f t="shared" si="7"/>
        <v>59.733333333333334</v>
      </c>
      <c r="D78" s="222">
        <f t="shared" si="5"/>
        <v>44.319413220052276</v>
      </c>
      <c r="E78" s="227">
        <f>'10K'!$E78*(1-$K$2)+H.Marathon!$E78*$K$2</f>
        <v>0.72015093043303202</v>
      </c>
      <c r="F78" s="269">
        <f t="shared" si="6"/>
        <v>74.195446238926792</v>
      </c>
      <c r="G78" s="215">
        <v>72</v>
      </c>
      <c r="H78" s="277" t="s">
        <v>512</v>
      </c>
      <c r="I78" s="236" t="s">
        <v>508</v>
      </c>
      <c r="J78" s="236" t="s">
        <v>509</v>
      </c>
      <c r="K78" s="236" t="s">
        <v>122</v>
      </c>
      <c r="L78" s="244">
        <v>11324</v>
      </c>
      <c r="M78" s="237" t="s">
        <v>396</v>
      </c>
      <c r="N78" s="236" t="s">
        <v>397</v>
      </c>
      <c r="O78" s="244">
        <v>37745</v>
      </c>
      <c r="P78" s="215"/>
    </row>
    <row r="79" spans="1:16">
      <c r="A79" s="215">
        <v>73</v>
      </c>
      <c r="B79" s="268">
        <v>4.3124999999999997E-2</v>
      </c>
      <c r="C79" s="222">
        <f t="shared" si="7"/>
        <v>62.099999999999994</v>
      </c>
      <c r="D79" s="222">
        <f t="shared" si="5"/>
        <v>44.897551522370385</v>
      </c>
      <c r="E79" s="227">
        <f>'10K'!$E79*(1-$K$2)+H.Marathon!$E79*$K$2</f>
        <v>0.7108776666977944</v>
      </c>
      <c r="F79" s="269">
        <f t="shared" si="6"/>
        <v>72.298794722013497</v>
      </c>
      <c r="G79" s="215">
        <v>73</v>
      </c>
      <c r="H79" s="277" t="s">
        <v>513</v>
      </c>
      <c r="I79" s="236" t="s">
        <v>508</v>
      </c>
      <c r="J79" s="236" t="s">
        <v>509</v>
      </c>
      <c r="K79" s="236" t="s">
        <v>122</v>
      </c>
      <c r="L79" s="244">
        <v>11324</v>
      </c>
      <c r="M79" s="237" t="s">
        <v>396</v>
      </c>
      <c r="N79" s="236" t="s">
        <v>397</v>
      </c>
      <c r="O79" s="244">
        <v>38109</v>
      </c>
      <c r="P79" s="215"/>
    </row>
    <row r="80" spans="1:16">
      <c r="A80" s="215">
        <v>74</v>
      </c>
      <c r="B80" s="268">
        <v>4.3981481481481483E-2</v>
      </c>
      <c r="C80" s="222">
        <f t="shared" si="7"/>
        <v>63.333333333333336</v>
      </c>
      <c r="D80" s="222">
        <f t="shared" si="5"/>
        <v>45.531495191157006</v>
      </c>
      <c r="E80" s="227">
        <f>'10K'!$E80*(1-$K$2)+H.Marathon!$E80*$K$2</f>
        <v>0.70097998171747777</v>
      </c>
      <c r="F80" s="269">
        <f t="shared" si="6"/>
        <v>71.891834512353171</v>
      </c>
      <c r="G80" s="215">
        <v>74</v>
      </c>
      <c r="H80" s="277" t="s">
        <v>514</v>
      </c>
      <c r="I80" s="236" t="s">
        <v>508</v>
      </c>
      <c r="J80" s="236" t="s">
        <v>509</v>
      </c>
      <c r="K80" s="236" t="s">
        <v>122</v>
      </c>
      <c r="L80" s="244">
        <v>11324</v>
      </c>
      <c r="M80" s="237" t="s">
        <v>396</v>
      </c>
      <c r="N80" s="236" t="s">
        <v>397</v>
      </c>
      <c r="O80" s="244">
        <v>38473</v>
      </c>
      <c r="P80" s="215"/>
    </row>
    <row r="81" spans="1:16">
      <c r="A81" s="215">
        <v>75</v>
      </c>
      <c r="B81" s="268">
        <v>3.8078703703703705E-2</v>
      </c>
      <c r="C81" s="222">
        <f t="shared" si="7"/>
        <v>54.833333333333336</v>
      </c>
      <c r="D81" s="222">
        <f t="shared" si="5"/>
        <v>46.228789256201424</v>
      </c>
      <c r="E81" s="227">
        <f>'10K'!$E81*(1-$K$2)+H.Marathon!$E81*$K$2</f>
        <v>0.69040671798224007</v>
      </c>
      <c r="F81" s="269">
        <f t="shared" si="6"/>
        <v>84.307822351735112</v>
      </c>
      <c r="G81" s="215">
        <v>75</v>
      </c>
      <c r="H81" s="277" t="s">
        <v>515</v>
      </c>
      <c r="I81" s="236" t="s">
        <v>188</v>
      </c>
      <c r="J81" s="236" t="s">
        <v>189</v>
      </c>
      <c r="K81" s="243" t="s">
        <v>122</v>
      </c>
      <c r="L81" s="244">
        <v>17637</v>
      </c>
      <c r="M81" s="237" t="s">
        <v>516</v>
      </c>
      <c r="N81" s="236" t="s">
        <v>517</v>
      </c>
      <c r="O81" s="244">
        <v>45186</v>
      </c>
      <c r="P81" s="215"/>
    </row>
    <row r="82" spans="1:16">
      <c r="A82" s="215">
        <v>76</v>
      </c>
      <c r="B82" s="268">
        <v>4.5150462962962962E-2</v>
      </c>
      <c r="C82" s="222">
        <f t="shared" si="7"/>
        <v>65.016666666666666</v>
      </c>
      <c r="D82" s="222">
        <f t="shared" si="5"/>
        <v>46.99616322399352</v>
      </c>
      <c r="E82" s="227">
        <f>'10K'!$E82*(1-$K$2)+H.Marathon!$E82*$K$2</f>
        <v>0.67913345424700255</v>
      </c>
      <c r="F82" s="269">
        <f t="shared" si="6"/>
        <v>72.283255407321491</v>
      </c>
      <c r="G82" s="215">
        <v>76</v>
      </c>
      <c r="H82" s="277" t="s">
        <v>518</v>
      </c>
      <c r="I82" s="278" t="s">
        <v>519</v>
      </c>
      <c r="J82" s="236" t="s">
        <v>520</v>
      </c>
      <c r="K82" s="278" t="s">
        <v>122</v>
      </c>
      <c r="L82" s="244">
        <v>14194</v>
      </c>
      <c r="M82" s="237" t="s">
        <v>417</v>
      </c>
      <c r="N82" s="236" t="s">
        <v>267</v>
      </c>
      <c r="O82" s="244">
        <v>41963</v>
      </c>
      <c r="P82" s="215"/>
    </row>
    <row r="83" spans="1:16" ht="15.75">
      <c r="A83" s="215">
        <v>77</v>
      </c>
      <c r="B83" s="268">
        <v>4.2488425925925923E-2</v>
      </c>
      <c r="C83" s="222">
        <f t="shared" si="7"/>
        <v>61.18333333333333</v>
      </c>
      <c r="D83" s="222">
        <f t="shared" si="5"/>
        <v>47.839585036067639</v>
      </c>
      <c r="E83" s="227">
        <f>'10K'!$E83*(1-$K$2)+H.Marathon!$E83*$K$2</f>
        <v>0.66716019051176501</v>
      </c>
      <c r="F83" s="269">
        <f t="shared" si="6"/>
        <v>78.190550317735187</v>
      </c>
      <c r="G83" s="215">
        <v>77</v>
      </c>
      <c r="H83" s="277" t="s">
        <v>521</v>
      </c>
      <c r="I83" s="278" t="s">
        <v>190</v>
      </c>
      <c r="J83" s="236" t="s">
        <v>191</v>
      </c>
      <c r="K83" s="278" t="s">
        <v>122</v>
      </c>
      <c r="L83" s="231">
        <v>13343</v>
      </c>
      <c r="M83" s="237" t="s">
        <v>396</v>
      </c>
      <c r="N83" s="236" t="s">
        <v>397</v>
      </c>
      <c r="O83" s="244">
        <v>41763</v>
      </c>
      <c r="P83" s="215"/>
    </row>
    <row r="84" spans="1:16">
      <c r="A84" s="215">
        <v>78</v>
      </c>
      <c r="B84" s="268"/>
      <c r="C84" s="222"/>
      <c r="D84" s="222">
        <f t="shared" si="5"/>
        <v>48.760303862429595</v>
      </c>
      <c r="E84" s="227">
        <f>'10K'!$E84*(1-$K$2)+H.Marathon!$E84*$K$2</f>
        <v>0.65456250553144824</v>
      </c>
      <c r="F84" s="269"/>
      <c r="G84" s="215">
        <v>78</v>
      </c>
      <c r="H84" s="272"/>
      <c r="I84" s="215"/>
      <c r="J84" s="215"/>
      <c r="K84" s="215"/>
      <c r="L84" s="215"/>
      <c r="M84" s="215"/>
      <c r="N84" s="215"/>
      <c r="O84" s="215"/>
      <c r="P84" s="215"/>
    </row>
    <row r="85" spans="1:16">
      <c r="A85" s="215">
        <v>79</v>
      </c>
      <c r="B85" s="268"/>
      <c r="C85" s="222"/>
      <c r="D85" s="222">
        <f t="shared" si="5"/>
        <v>49.771429281331955</v>
      </c>
      <c r="E85" s="227">
        <f>'10K'!$E85*(1-$K$2)+H.Marathon!$E85*$K$2</f>
        <v>0.64126482055113154</v>
      </c>
      <c r="F85" s="269"/>
      <c r="G85" s="215">
        <v>79</v>
      </c>
      <c r="H85" s="272"/>
      <c r="I85" s="215"/>
      <c r="J85" s="215"/>
      <c r="K85" s="215"/>
      <c r="L85" s="215"/>
      <c r="M85" s="215"/>
      <c r="N85" s="215"/>
      <c r="O85" s="215"/>
      <c r="P85" s="215"/>
    </row>
    <row r="86" spans="1:16">
      <c r="A86" s="215">
        <v>80</v>
      </c>
      <c r="B86" s="268"/>
      <c r="C86" s="222"/>
      <c r="D86" s="222">
        <f t="shared" si="5"/>
        <v>51.330601477636044</v>
      </c>
      <c r="E86" s="227">
        <f>'5K'!$E86*(1-$K$2)+'10K'!$E86*$K$2</f>
        <v>0.62178633695871011</v>
      </c>
      <c r="F86" s="269"/>
      <c r="G86" s="215">
        <v>80</v>
      </c>
      <c r="H86" s="269"/>
      <c r="I86" s="215"/>
      <c r="J86" s="215"/>
      <c r="K86" s="215"/>
      <c r="L86" s="215"/>
      <c r="M86" s="215"/>
      <c r="N86" s="215"/>
      <c r="O86" s="215"/>
      <c r="P86" s="215"/>
    </row>
    <row r="87" spans="1:16">
      <c r="A87" s="215">
        <v>81</v>
      </c>
      <c r="B87" s="268"/>
      <c r="C87" s="222"/>
      <c r="D87" s="222">
        <f t="shared" si="5"/>
        <v>52.094431403271379</v>
      </c>
      <c r="E87" s="227">
        <f>'10K'!$E87*(1-$K$2)+H.Marathon!$E87*$K$2</f>
        <v>0.61266945059049815</v>
      </c>
      <c r="F87" s="269"/>
      <c r="G87" s="215">
        <v>81</v>
      </c>
      <c r="H87" s="269"/>
      <c r="I87" s="215"/>
      <c r="J87" s="215"/>
      <c r="K87" s="215"/>
      <c r="L87" s="215"/>
      <c r="M87" s="215"/>
      <c r="N87" s="215"/>
      <c r="O87" s="215"/>
      <c r="P87" s="215"/>
    </row>
    <row r="88" spans="1:16">
      <c r="A88" s="215">
        <v>82</v>
      </c>
      <c r="B88" s="268"/>
      <c r="C88" s="222"/>
      <c r="D88" s="222">
        <f t="shared" si="5"/>
        <v>53.42848206772144</v>
      </c>
      <c r="E88" s="227">
        <f>'10K'!$E88*(1-$K$2)+H.Marathon!$E88*$K$2</f>
        <v>0.59737176561018135</v>
      </c>
      <c r="F88" s="269"/>
      <c r="G88" s="215">
        <v>82</v>
      </c>
      <c r="H88" s="269"/>
      <c r="I88" s="215"/>
      <c r="J88" s="215"/>
      <c r="K88" s="215"/>
      <c r="L88" s="215"/>
      <c r="M88" s="215"/>
      <c r="N88" s="215"/>
      <c r="O88" s="215"/>
      <c r="P88" s="215"/>
    </row>
    <row r="89" spans="1:16">
      <c r="A89" s="215">
        <v>83</v>
      </c>
      <c r="B89" s="268"/>
      <c r="C89" s="222"/>
      <c r="D89" s="222">
        <f t="shared" si="5"/>
        <v>54.8986749324771</v>
      </c>
      <c r="E89" s="227">
        <f>'10K'!$E89*(1-$K$2)+H.Marathon!$E89*$K$2</f>
        <v>0.58137408062986462</v>
      </c>
      <c r="F89" s="269"/>
      <c r="G89" s="215">
        <v>83</v>
      </c>
      <c r="H89" s="269"/>
      <c r="I89" s="215"/>
      <c r="J89" s="215"/>
      <c r="K89" s="215"/>
      <c r="L89" s="215"/>
      <c r="M89" s="215"/>
      <c r="N89" s="215"/>
      <c r="O89" s="215"/>
      <c r="P89" s="215"/>
    </row>
    <row r="90" spans="1:16">
      <c r="A90" s="215">
        <v>84</v>
      </c>
      <c r="B90" s="268">
        <v>7.2523148148148142E-2</v>
      </c>
      <c r="C90" s="222">
        <f>B90*1440</f>
        <v>104.43333333333332</v>
      </c>
      <c r="D90" s="222">
        <f t="shared" si="5"/>
        <v>56.514484434202842</v>
      </c>
      <c r="E90" s="227">
        <f>'10K'!$E90*(1-$K$2)+H.Marathon!$E90*$K$2</f>
        <v>0.56475197440446867</v>
      </c>
      <c r="F90" s="269">
        <f>100*(D90/C90)</f>
        <v>54.115369710376171</v>
      </c>
      <c r="G90" s="215">
        <v>84</v>
      </c>
      <c r="H90" s="269"/>
      <c r="I90" s="215"/>
      <c r="J90" s="215"/>
      <c r="K90" s="215"/>
      <c r="L90" s="215"/>
      <c r="M90" s="215"/>
      <c r="N90" s="215"/>
      <c r="O90" s="215"/>
      <c r="P90" s="215"/>
    </row>
    <row r="91" spans="1:16">
      <c r="A91" s="215">
        <v>85</v>
      </c>
      <c r="B91" s="268"/>
      <c r="C91" s="222"/>
      <c r="D91" s="222">
        <f t="shared" si="5"/>
        <v>58.30274985329487</v>
      </c>
      <c r="E91" s="227">
        <f>'10K'!$E91*(1-$K$2)+H.Marathon!$E91*$K$2</f>
        <v>0.5474298681790728</v>
      </c>
      <c r="F91" s="269"/>
      <c r="G91" s="215">
        <v>85</v>
      </c>
      <c r="H91" s="215"/>
      <c r="I91" s="215"/>
      <c r="J91" s="215"/>
      <c r="K91" s="215"/>
      <c r="L91" s="215"/>
      <c r="M91" s="215"/>
      <c r="N91" s="215"/>
      <c r="O91" s="215"/>
      <c r="P91" s="215"/>
    </row>
    <row r="92" spans="1:16">
      <c r="A92" s="215">
        <v>86</v>
      </c>
      <c r="B92" s="268"/>
      <c r="C92" s="222"/>
      <c r="D92" s="222">
        <f t="shared" si="5"/>
        <v>60.2874928559498</v>
      </c>
      <c r="E92" s="227">
        <f>'10K'!$E92*(1-$K$2)+H.Marathon!$E92*$K$2</f>
        <v>0.52940776195367689</v>
      </c>
      <c r="F92" s="269"/>
      <c r="G92" s="215">
        <v>86</v>
      </c>
      <c r="H92" s="215"/>
      <c r="I92" s="215"/>
      <c r="J92" s="215"/>
      <c r="K92" s="215"/>
      <c r="L92" s="215"/>
      <c r="M92" s="215"/>
      <c r="N92" s="215"/>
      <c r="O92" s="215"/>
      <c r="P92" s="215"/>
    </row>
    <row r="93" spans="1:16">
      <c r="A93" s="215">
        <v>87</v>
      </c>
      <c r="B93" s="268"/>
      <c r="C93" s="222"/>
      <c r="D93" s="222">
        <f t="shared" si="5"/>
        <v>62.49468750610049</v>
      </c>
      <c r="E93" s="227">
        <f>'10K'!$E93*(1-$K$2)+H.Marathon!$E93*$K$2</f>
        <v>0.51071007697336013</v>
      </c>
      <c r="F93" s="269"/>
      <c r="G93" s="215">
        <v>87</v>
      </c>
      <c r="H93" s="215"/>
      <c r="I93" s="215"/>
      <c r="J93" s="215"/>
      <c r="K93" s="215"/>
      <c r="L93" s="215"/>
      <c r="M93" s="215"/>
      <c r="N93" s="215"/>
      <c r="O93" s="215"/>
      <c r="P93" s="215"/>
    </row>
    <row r="94" spans="1:16">
      <c r="A94" s="215">
        <v>88</v>
      </c>
      <c r="B94" s="268"/>
      <c r="C94" s="222"/>
      <c r="D94" s="222">
        <f t="shared" si="5"/>
        <v>64.952071614787073</v>
      </c>
      <c r="E94" s="227">
        <f>'10K'!$E94*(1-$K$2)+H.Marathon!$E94*$K$2</f>
        <v>0.4913879707479642</v>
      </c>
      <c r="F94" s="269"/>
      <c r="G94" s="215">
        <v>88</v>
      </c>
      <c r="H94" s="215"/>
      <c r="I94" s="215"/>
      <c r="J94" s="215"/>
      <c r="K94" s="215"/>
      <c r="L94" s="215"/>
      <c r="M94" s="215"/>
      <c r="N94" s="215"/>
      <c r="O94" s="215"/>
      <c r="P94" s="215"/>
    </row>
    <row r="95" spans="1:16">
      <c r="A95" s="215">
        <v>89</v>
      </c>
      <c r="B95" s="268"/>
      <c r="C95" s="222"/>
      <c r="D95" s="222">
        <f t="shared" si="5"/>
        <v>67.711026760484785</v>
      </c>
      <c r="E95" s="227">
        <f>'10K'!$E95*(1-$K$2)+H.Marathon!$E95*$K$2</f>
        <v>0.47136586452256835</v>
      </c>
      <c r="F95" s="269"/>
      <c r="G95" s="215">
        <v>89</v>
      </c>
      <c r="H95" s="215"/>
      <c r="I95" s="215"/>
      <c r="J95" s="215"/>
      <c r="K95" s="215"/>
      <c r="L95" s="215"/>
      <c r="M95" s="215"/>
      <c r="N95" s="215"/>
      <c r="O95" s="215"/>
      <c r="P95" s="215"/>
    </row>
    <row r="96" spans="1:16">
      <c r="A96" s="215">
        <v>90</v>
      </c>
      <c r="B96" s="268"/>
      <c r="C96" s="222"/>
      <c r="D96" s="222">
        <f t="shared" si="5"/>
        <v>70.824606086343593</v>
      </c>
      <c r="E96" s="227">
        <f>'10K'!$E96*(1-$K$2)+H.Marathon!$E96*$K$2</f>
        <v>0.4506437582971724</v>
      </c>
      <c r="F96" s="269"/>
      <c r="G96" s="215">
        <v>90</v>
      </c>
      <c r="H96" s="215"/>
      <c r="I96" s="215"/>
      <c r="J96" s="215"/>
      <c r="K96" s="215"/>
      <c r="L96" s="215"/>
      <c r="M96" s="215"/>
      <c r="N96" s="215"/>
      <c r="O96" s="215"/>
      <c r="P96" s="215"/>
    </row>
    <row r="97" spans="1:16">
      <c r="A97" s="215">
        <v>91</v>
      </c>
      <c r="B97" s="268"/>
      <c r="C97" s="222"/>
      <c r="D97" s="222">
        <f t="shared" si="5"/>
        <v>74.342084804357029</v>
      </c>
      <c r="E97" s="227">
        <f>'10K'!$E97*(1-$K$2)+H.Marathon!$E97*$K$2</f>
        <v>0.42932165207177647</v>
      </c>
      <c r="F97" s="269"/>
      <c r="G97" s="215">
        <v>91</v>
      </c>
      <c r="H97" s="215"/>
      <c r="I97" s="215"/>
      <c r="J97" s="215"/>
      <c r="K97" s="215"/>
      <c r="L97" s="215"/>
      <c r="M97" s="215"/>
      <c r="N97" s="215"/>
      <c r="O97" s="215"/>
      <c r="P97" s="215"/>
    </row>
    <row r="98" spans="1:16">
      <c r="A98" s="215">
        <v>92</v>
      </c>
      <c r="B98" s="268"/>
      <c r="C98" s="222"/>
      <c r="D98" s="222">
        <f t="shared" si="5"/>
        <v>78.366354188489225</v>
      </c>
      <c r="E98" s="227">
        <f>'10K'!$E98*(1-$K$2)+H.Marathon!$E98*$K$2</f>
        <v>0.40727512460130139</v>
      </c>
      <c r="F98" s="269"/>
      <c r="G98" s="215">
        <v>92</v>
      </c>
      <c r="H98" s="215"/>
      <c r="I98" s="215"/>
      <c r="J98" s="215"/>
      <c r="K98" s="215"/>
      <c r="L98" s="215"/>
      <c r="M98" s="215"/>
      <c r="N98" s="215"/>
      <c r="O98" s="215"/>
      <c r="P98" s="215"/>
    </row>
    <row r="99" spans="1:16">
      <c r="A99" s="215">
        <v>93</v>
      </c>
      <c r="B99" s="268"/>
      <c r="C99" s="222"/>
      <c r="D99" s="222">
        <f t="shared" si="5"/>
        <v>82.99679144753901</v>
      </c>
      <c r="E99" s="227">
        <f>'10K'!$E99*(1-$K$2)+H.Marathon!$E99*$K$2</f>
        <v>0.3845530183759055</v>
      </c>
      <c r="F99" s="269"/>
      <c r="G99" s="215">
        <v>93</v>
      </c>
      <c r="H99" s="215"/>
      <c r="I99" s="215"/>
      <c r="J99" s="215"/>
      <c r="K99" s="215"/>
      <c r="L99" s="215"/>
      <c r="M99" s="215"/>
      <c r="N99" s="215"/>
      <c r="O99" s="215"/>
      <c r="P99" s="215"/>
    </row>
    <row r="100" spans="1:16">
      <c r="A100" s="215">
        <v>94</v>
      </c>
      <c r="B100" s="268"/>
      <c r="C100" s="222"/>
      <c r="D100" s="222">
        <f t="shared" si="5"/>
        <v>88.361276638915555</v>
      </c>
      <c r="E100" s="227">
        <f>'10K'!$E100*(1-$K$2)+H.Marathon!$E100*$K$2</f>
        <v>0.36120649090543039</v>
      </c>
      <c r="F100" s="269"/>
      <c r="G100" s="215">
        <v>94</v>
      </c>
      <c r="H100" s="215"/>
      <c r="I100" s="215"/>
      <c r="J100" s="215"/>
      <c r="K100" s="215"/>
      <c r="L100" s="215"/>
      <c r="M100" s="215"/>
      <c r="N100" s="215"/>
      <c r="O100" s="215"/>
      <c r="P100" s="215"/>
    </row>
    <row r="101" spans="1:16">
      <c r="A101" s="215">
        <v>95</v>
      </c>
      <c r="B101" s="268"/>
      <c r="C101" s="222"/>
      <c r="D101" s="222">
        <f t="shared" si="5"/>
        <v>94.663275975897449</v>
      </c>
      <c r="E101" s="227">
        <f>'10K'!$E101*(1-$K$2)+H.Marathon!$E101*$K$2</f>
        <v>0.3371599634349553</v>
      </c>
      <c r="F101" s="269"/>
      <c r="G101" s="215">
        <v>95</v>
      </c>
      <c r="H101" s="215"/>
      <c r="I101" s="215"/>
      <c r="J101" s="215"/>
      <c r="K101" s="215"/>
      <c r="L101" s="215"/>
      <c r="M101" s="215"/>
      <c r="N101" s="215"/>
      <c r="O101" s="215"/>
      <c r="P101" s="215"/>
    </row>
    <row r="102" spans="1:16">
      <c r="A102" s="215">
        <v>96</v>
      </c>
      <c r="B102" s="268"/>
      <c r="C102" s="222"/>
      <c r="D102" s="222">
        <f t="shared" si="5"/>
        <v>102.16163260755351</v>
      </c>
      <c r="E102" s="227">
        <f>'10K'!$E102*(1-$K$2)+H.Marathon!$E102*$K$2</f>
        <v>0.31241343596448018</v>
      </c>
      <c r="F102" s="269"/>
      <c r="G102" s="215">
        <v>96</v>
      </c>
      <c r="H102" s="215"/>
      <c r="I102" s="215"/>
      <c r="J102" s="215"/>
      <c r="K102" s="215"/>
      <c r="L102" s="215"/>
      <c r="M102" s="215"/>
      <c r="N102" s="215"/>
      <c r="O102" s="215"/>
      <c r="P102" s="215"/>
    </row>
    <row r="103" spans="1:16">
      <c r="A103" s="215">
        <v>97</v>
      </c>
      <c r="B103" s="268" t="s">
        <v>51</v>
      </c>
      <c r="C103" s="222"/>
      <c r="D103" s="222">
        <f t="shared" si="5"/>
        <v>111.21125748183206</v>
      </c>
      <c r="E103" s="227">
        <f>'10K'!$E103*(1-$K$2)+H.Marathon!$E103*$K$2</f>
        <v>0.28699132973908426</v>
      </c>
      <c r="F103" s="215"/>
      <c r="G103" s="215">
        <v>97</v>
      </c>
      <c r="H103" s="215"/>
      <c r="I103" s="215"/>
      <c r="J103" s="215"/>
      <c r="K103" s="215"/>
      <c r="L103" s="215"/>
      <c r="M103" s="215"/>
      <c r="N103" s="215"/>
      <c r="O103" s="215"/>
      <c r="P103" s="215"/>
    </row>
    <row r="104" spans="1:16">
      <c r="A104" s="215">
        <v>98</v>
      </c>
      <c r="B104" s="268" t="s">
        <v>51</v>
      </c>
      <c r="C104" s="222"/>
      <c r="D104" s="222">
        <f t="shared" si="5"/>
        <v>122.32339436829352</v>
      </c>
      <c r="E104" s="227">
        <f>'10K'!$E104*(1-$K$2)+H.Marathon!$E104*$K$2</f>
        <v>0.26092038102352999</v>
      </c>
      <c r="F104" s="215"/>
      <c r="G104" s="215">
        <v>98</v>
      </c>
      <c r="H104" s="215"/>
      <c r="I104" s="215"/>
      <c r="J104" s="215"/>
      <c r="K104" s="215"/>
      <c r="L104" s="215"/>
      <c r="M104" s="215"/>
      <c r="N104" s="215"/>
      <c r="O104" s="215"/>
      <c r="P104" s="215"/>
    </row>
    <row r="105" spans="1:16">
      <c r="A105" s="215">
        <v>99</v>
      </c>
      <c r="B105" s="268" t="s">
        <v>51</v>
      </c>
      <c r="C105" s="222"/>
      <c r="D105" s="222">
        <f t="shared" si="5"/>
        <v>136.2947493172442</v>
      </c>
      <c r="E105" s="227">
        <f>'10K'!$E105*(1-$K$2)+H.Marathon!$E105*$K$2</f>
        <v>0.23417385355305489</v>
      </c>
      <c r="F105" s="215"/>
      <c r="G105" s="215">
        <v>99</v>
      </c>
      <c r="H105" s="215"/>
      <c r="I105" s="215"/>
      <c r="J105" s="215"/>
      <c r="K105" s="215"/>
      <c r="L105" s="215"/>
      <c r="M105" s="215"/>
      <c r="N105" s="215"/>
      <c r="O105" s="215"/>
      <c r="P105" s="215"/>
    </row>
    <row r="106" spans="1:16">
      <c r="A106" s="215">
        <v>100</v>
      </c>
      <c r="B106" s="268"/>
      <c r="C106" s="215"/>
      <c r="D106" s="222">
        <f t="shared" si="5"/>
        <v>154.39016830274849</v>
      </c>
      <c r="E106" s="227">
        <f>'10K'!$E106*(1-$K$2)+H.Marathon!$E106*$K$2</f>
        <v>0.20672732608257982</v>
      </c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1.6640625" style="1" customWidth="1"/>
    <col min="8" max="8" width="10.6640625" style="1" customWidth="1"/>
    <col min="9" max="9" width="14.77734375" style="1" customWidth="1"/>
    <col min="10" max="11" width="9.6640625" style="1"/>
    <col min="12" max="12" width="9.77734375" style="1" bestFit="1" customWidth="1"/>
    <col min="13" max="13" width="26.88671875" style="1" customWidth="1"/>
    <col min="14" max="14" width="19.21875" style="1" customWidth="1"/>
    <col min="15" max="15" width="11.88671875" style="1" customWidth="1"/>
    <col min="16" max="16" width="11.44140625" style="1" customWidth="1"/>
    <col min="17" max="16384" width="9.6640625" style="1"/>
  </cols>
  <sheetData>
    <row r="1" spans="1:17" ht="29.1" customHeight="1">
      <c r="A1" s="301" t="s">
        <v>53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15"/>
      <c r="K1" s="212" t="s">
        <v>2229</v>
      </c>
      <c r="L1" s="215"/>
      <c r="M1" s="215"/>
      <c r="N1" s="215"/>
      <c r="O1" s="215"/>
      <c r="P1" s="215"/>
    </row>
    <row r="2" spans="1:17" ht="15.95" customHeight="1">
      <c r="A2" s="301"/>
      <c r="B2" s="212"/>
      <c r="C2" s="213"/>
      <c r="D2" s="214"/>
      <c r="E2" s="214"/>
      <c r="F2" s="305">
        <f>(+H$3-H$4)*F$4/2</f>
        <v>4.725E-2</v>
      </c>
      <c r="G2" s="306">
        <f>(+I$4-I$3)*G$4/2</f>
        <v>0.17219999999999999</v>
      </c>
      <c r="H2" s="214"/>
      <c r="I2" s="214"/>
      <c r="J2" s="215"/>
      <c r="K2" s="220">
        <f>Parameters!M24</f>
        <v>0.54310433446754847</v>
      </c>
      <c r="L2" s="215"/>
      <c r="M2" s="215"/>
      <c r="N2" s="215"/>
      <c r="O2" s="215"/>
      <c r="P2" s="215"/>
    </row>
    <row r="3" spans="1:17" ht="15.95" customHeight="1">
      <c r="A3" s="301"/>
      <c r="B3" s="212"/>
      <c r="C3" s="213"/>
      <c r="D3" s="214"/>
      <c r="E3" s="214"/>
      <c r="F3" s="305">
        <f>F4/(2*(+H3-H4))</f>
        <v>1.89E-3</v>
      </c>
      <c r="G3" s="306">
        <f>G4/(2*(+I4-I3))</f>
        <v>1.6006097560975613E-4</v>
      </c>
      <c r="H3" s="212">
        <v>22</v>
      </c>
      <c r="I3" s="256">
        <v>24</v>
      </c>
      <c r="J3" s="215"/>
      <c r="L3" s="215"/>
      <c r="M3" s="215"/>
      <c r="N3" s="215"/>
      <c r="O3" s="215"/>
      <c r="P3" s="215"/>
    </row>
    <row r="4" spans="1:17" ht="15.75">
      <c r="A4" s="212"/>
      <c r="B4" s="212"/>
      <c r="C4" s="212"/>
      <c r="D4" s="219">
        <f>Parameters!G24</f>
        <v>2.795138888888889E-2</v>
      </c>
      <c r="E4" s="220">
        <f>D4*1440</f>
        <v>40.25</v>
      </c>
      <c r="F4" s="221">
        <v>1.89E-2</v>
      </c>
      <c r="G4" s="221">
        <v>1.0500000000000001E-2</v>
      </c>
      <c r="H4" s="212">
        <v>17</v>
      </c>
      <c r="I4" s="256">
        <v>56.8</v>
      </c>
      <c r="J4" s="222"/>
      <c r="K4" s="215"/>
      <c r="L4" s="215"/>
      <c r="M4" s="215"/>
      <c r="N4" s="215"/>
      <c r="O4" s="215"/>
      <c r="P4" s="215"/>
    </row>
    <row r="5" spans="1:17" ht="15.75">
      <c r="A5" s="212"/>
      <c r="B5" s="212"/>
      <c r="C5" s="212"/>
      <c r="D5" s="219"/>
      <c r="E5" s="212">
        <f>E4*60</f>
        <v>2415</v>
      </c>
      <c r="F5" s="221">
        <v>9.1E-4</v>
      </c>
      <c r="G5" s="221">
        <v>5.1000000000000004E-4</v>
      </c>
      <c r="H5" s="212">
        <v>15</v>
      </c>
      <c r="I5" s="256">
        <v>76.7</v>
      </c>
      <c r="J5" s="222"/>
      <c r="K5" s="215"/>
      <c r="L5" s="215"/>
      <c r="M5" s="215"/>
      <c r="N5" s="215"/>
      <c r="O5" s="215"/>
      <c r="P5" s="215"/>
    </row>
    <row r="6" spans="1:17" ht="62.25" customHeight="1">
      <c r="A6" s="223" t="s">
        <v>42</v>
      </c>
      <c r="B6" s="223" t="s">
        <v>1172</v>
      </c>
      <c r="C6" s="223" t="s">
        <v>1316</v>
      </c>
      <c r="D6" s="223" t="s">
        <v>1173</v>
      </c>
      <c r="E6" s="223" t="s">
        <v>1174</v>
      </c>
      <c r="F6" s="417" t="s">
        <v>116</v>
      </c>
      <c r="G6" s="223" t="s">
        <v>42</v>
      </c>
      <c r="H6" s="423" t="s">
        <v>283</v>
      </c>
      <c r="I6" s="423" t="s">
        <v>204</v>
      </c>
      <c r="J6" s="423" t="s">
        <v>205</v>
      </c>
      <c r="K6" s="424" t="s">
        <v>206</v>
      </c>
      <c r="L6" s="424" t="s">
        <v>207</v>
      </c>
      <c r="M6" s="423" t="s">
        <v>208</v>
      </c>
      <c r="N6" s="424" t="s">
        <v>209</v>
      </c>
      <c r="O6" s="424" t="s">
        <v>210</v>
      </c>
      <c r="P6" s="425" t="s">
        <v>386</v>
      </c>
      <c r="Q6" s="279"/>
    </row>
    <row r="7" spans="1:17">
      <c r="A7" s="215">
        <v>1</v>
      </c>
      <c r="B7" s="215"/>
      <c r="C7" s="215"/>
      <c r="D7" s="215"/>
      <c r="E7" s="215"/>
      <c r="F7" s="215"/>
      <c r="G7" s="215">
        <v>1</v>
      </c>
      <c r="H7" s="215"/>
      <c r="I7" s="215"/>
      <c r="J7" s="215"/>
      <c r="K7" s="215"/>
      <c r="L7" s="215"/>
      <c r="M7" s="215"/>
      <c r="N7" s="215"/>
      <c r="O7" s="215"/>
      <c r="P7" s="215"/>
    </row>
    <row r="8" spans="1:17">
      <c r="A8" s="215">
        <v>2</v>
      </c>
      <c r="B8" s="215" t="s">
        <v>51</v>
      </c>
      <c r="C8" s="215"/>
      <c r="D8" s="215"/>
      <c r="E8" s="215"/>
      <c r="F8" s="215"/>
      <c r="G8" s="215">
        <v>2</v>
      </c>
      <c r="H8" s="215"/>
      <c r="I8" s="215"/>
      <c r="J8" s="215"/>
      <c r="K8" s="215"/>
      <c r="L8" s="215"/>
      <c r="M8" s="215"/>
      <c r="N8" s="215"/>
      <c r="O8" s="215"/>
      <c r="P8" s="215"/>
    </row>
    <row r="9" spans="1:17">
      <c r="A9" s="215">
        <v>3</v>
      </c>
      <c r="B9" s="302" t="s">
        <v>51</v>
      </c>
      <c r="C9" s="222"/>
      <c r="D9" s="222"/>
      <c r="E9" s="227">
        <f>'10K'!$E9*(1-$K$2)+H.Marathon!$E9*$K$2</f>
        <v>0.33193786191153124</v>
      </c>
      <c r="F9" s="215"/>
      <c r="G9" s="215">
        <v>3</v>
      </c>
      <c r="H9" s="215"/>
      <c r="I9" s="215"/>
      <c r="J9" s="215"/>
      <c r="K9" s="215"/>
      <c r="L9" s="215"/>
      <c r="M9" s="215"/>
      <c r="N9" s="215"/>
      <c r="O9" s="215"/>
      <c r="P9" s="215"/>
    </row>
    <row r="10" spans="1:17">
      <c r="A10" s="215">
        <v>4</v>
      </c>
      <c r="B10" s="229"/>
      <c r="C10" s="222"/>
      <c r="D10" s="222">
        <f t="shared" ref="D10:D41" si="0">E$4/E10</f>
        <v>98.21059876736544</v>
      </c>
      <c r="E10" s="227">
        <f>'10K'!$E10*(1-$K$2)+H.Marathon!$E10*$K$2</f>
        <v>0.4098335668978198</v>
      </c>
      <c r="F10" s="269"/>
      <c r="G10" s="215">
        <v>4</v>
      </c>
      <c r="H10" s="215"/>
      <c r="I10" s="215"/>
      <c r="J10" s="215"/>
      <c r="K10" s="215"/>
      <c r="L10" s="215"/>
      <c r="M10" s="215"/>
      <c r="N10" s="215"/>
      <c r="O10" s="215"/>
      <c r="P10" s="215"/>
    </row>
    <row r="11" spans="1:17">
      <c r="A11" s="215">
        <v>5</v>
      </c>
      <c r="B11" s="229"/>
      <c r="C11" s="222"/>
      <c r="D11" s="222">
        <f t="shared" si="0"/>
        <v>83.376198006504694</v>
      </c>
      <c r="E11" s="227">
        <f>'10K'!$E11*(1-$K$2)+H.Marathon!$E11*$K$2</f>
        <v>0.48275168408206681</v>
      </c>
      <c r="F11" s="269"/>
      <c r="G11" s="215">
        <v>5</v>
      </c>
      <c r="H11" s="215"/>
      <c r="I11" s="215"/>
      <c r="J11" s="215"/>
      <c r="K11" s="215"/>
      <c r="L11" s="215"/>
      <c r="M11" s="215"/>
      <c r="N11" s="215"/>
      <c r="O11" s="215"/>
      <c r="P11" s="215"/>
    </row>
    <row r="12" spans="1:17">
      <c r="A12" s="215">
        <v>6</v>
      </c>
      <c r="B12" s="229"/>
      <c r="C12" s="222"/>
      <c r="D12" s="222">
        <f t="shared" si="0"/>
        <v>73.08262195672971</v>
      </c>
      <c r="E12" s="227">
        <f>'10K'!$E12*(1-$K$2)+H.Marathon!$E12*$K$2</f>
        <v>0.55074652389771894</v>
      </c>
      <c r="F12" s="269"/>
      <c r="G12" s="215">
        <v>6</v>
      </c>
      <c r="H12" s="245"/>
      <c r="I12" s="215"/>
      <c r="J12" s="215"/>
      <c r="K12" s="215"/>
      <c r="L12" s="215"/>
      <c r="M12" s="215"/>
      <c r="N12" s="215"/>
      <c r="O12" s="215"/>
      <c r="P12" s="215"/>
    </row>
    <row r="13" spans="1:17">
      <c r="A13" s="215">
        <v>7</v>
      </c>
      <c r="B13" s="229">
        <v>5.7349537037037039E-2</v>
      </c>
      <c r="C13" s="222">
        <f t="shared" ref="C13:C74" si="1">B13*1440</f>
        <v>82.583333333333343</v>
      </c>
      <c r="D13" s="222">
        <f t="shared" si="0"/>
        <v>65.573173706373851</v>
      </c>
      <c r="E13" s="227">
        <f>'10K'!$E13*(1-$K$2)+H.Marathon!$E13*$K$2</f>
        <v>0.6138180863447763</v>
      </c>
      <c r="F13" s="269">
        <f>100*(D13/C13)</f>
        <v>79.402430320533412</v>
      </c>
      <c r="G13" s="215">
        <v>7</v>
      </c>
      <c r="H13" s="277" t="s">
        <v>1011</v>
      </c>
      <c r="I13" s="243" t="s">
        <v>387</v>
      </c>
      <c r="J13" s="243" t="s">
        <v>1082</v>
      </c>
      <c r="K13" s="243" t="s">
        <v>122</v>
      </c>
      <c r="L13" s="244">
        <v>39841</v>
      </c>
      <c r="M13" s="243" t="s">
        <v>1083</v>
      </c>
      <c r="N13" s="243" t="s">
        <v>1084</v>
      </c>
      <c r="O13" s="297">
        <v>42698</v>
      </c>
      <c r="P13" s="241"/>
    </row>
    <row r="14" spans="1:17">
      <c r="A14" s="215">
        <v>8</v>
      </c>
      <c r="B14" s="229">
        <v>5.2685185185185182E-2</v>
      </c>
      <c r="C14" s="222">
        <f t="shared" si="1"/>
        <v>75.86666666666666</v>
      </c>
      <c r="D14" s="222">
        <f t="shared" si="0"/>
        <v>59.903672425090612</v>
      </c>
      <c r="E14" s="227">
        <f>'10K'!$E14*(1-$K$2)+H.Marathon!$E14*$K$2</f>
        <v>0.67191206098979195</v>
      </c>
      <c r="F14" s="269">
        <f>100*(D14/C14)</f>
        <v>78.959146430260034</v>
      </c>
      <c r="G14" s="215">
        <v>8</v>
      </c>
      <c r="H14" s="277" t="s">
        <v>1012</v>
      </c>
      <c r="I14" s="243" t="s">
        <v>214</v>
      </c>
      <c r="J14" s="243" t="s">
        <v>215</v>
      </c>
      <c r="K14" s="243" t="s">
        <v>122</v>
      </c>
      <c r="L14" s="244">
        <v>38897</v>
      </c>
      <c r="M14" s="241"/>
      <c r="N14" s="243" t="s">
        <v>1085</v>
      </c>
      <c r="O14" s="297">
        <v>42000</v>
      </c>
      <c r="P14" s="241"/>
    </row>
    <row r="15" spans="1:17">
      <c r="A15" s="215">
        <v>9</v>
      </c>
      <c r="B15" s="229">
        <v>5.3981481481481484E-2</v>
      </c>
      <c r="C15" s="222">
        <f t="shared" si="1"/>
        <v>77.733333333333334</v>
      </c>
      <c r="D15" s="222">
        <f t="shared" si="0"/>
        <v>55.515063057613972</v>
      </c>
      <c r="E15" s="227">
        <f>'10K'!$E15*(1-$K$2)+H.Marathon!$E15*$K$2</f>
        <v>0.72502844783276621</v>
      </c>
      <c r="F15" s="269"/>
      <c r="G15" s="215">
        <v>9</v>
      </c>
      <c r="H15" s="277" t="s">
        <v>1013</v>
      </c>
      <c r="I15" s="243" t="s">
        <v>214</v>
      </c>
      <c r="J15" s="243" t="s">
        <v>215</v>
      </c>
      <c r="K15" s="243" t="s">
        <v>122</v>
      </c>
      <c r="L15" s="244">
        <v>38897</v>
      </c>
      <c r="M15" s="241"/>
      <c r="N15" s="243" t="s">
        <v>1085</v>
      </c>
      <c r="O15" s="297">
        <v>42364</v>
      </c>
      <c r="P15" s="241"/>
    </row>
    <row r="16" spans="1:17">
      <c r="A16" s="215">
        <v>10</v>
      </c>
      <c r="B16" s="229">
        <v>5.0219907407407408E-2</v>
      </c>
      <c r="C16" s="222">
        <f t="shared" si="1"/>
        <v>72.316666666666663</v>
      </c>
      <c r="D16" s="222">
        <f t="shared" si="0"/>
        <v>52.051281669509571</v>
      </c>
      <c r="E16" s="227">
        <f>'10K'!$E16*(1-$K$2)+H.Marathon!$E16*$K$2</f>
        <v>0.77327586774059232</v>
      </c>
      <c r="F16" s="269"/>
      <c r="G16" s="215">
        <v>10</v>
      </c>
      <c r="H16" s="277" t="s">
        <v>1014</v>
      </c>
      <c r="I16" s="243" t="s">
        <v>692</v>
      </c>
      <c r="J16" s="243" t="s">
        <v>693</v>
      </c>
      <c r="K16" s="243" t="s">
        <v>122</v>
      </c>
      <c r="L16" s="244">
        <v>38514</v>
      </c>
      <c r="M16" s="241" t="s">
        <v>1086</v>
      </c>
      <c r="N16" s="243" t="s">
        <v>1087</v>
      </c>
      <c r="O16" s="297">
        <v>42441</v>
      </c>
      <c r="P16" s="241"/>
    </row>
    <row r="17" spans="1:16">
      <c r="A17" s="215">
        <v>11</v>
      </c>
      <c r="B17" s="229"/>
      <c r="C17" s="222"/>
      <c r="D17" s="222">
        <f t="shared" si="0"/>
        <v>49.293015697189453</v>
      </c>
      <c r="E17" s="227">
        <f>'10K'!$E17*(1-$K$2)+H.Marathon!$E17*$K$2</f>
        <v>0.81654569984637682</v>
      </c>
      <c r="F17" s="269"/>
      <c r="G17" s="215">
        <v>11</v>
      </c>
      <c r="H17" s="303"/>
      <c r="I17" s="215"/>
      <c r="J17" s="215"/>
      <c r="K17" s="215"/>
      <c r="L17" s="215"/>
      <c r="M17" s="215"/>
      <c r="N17" s="215"/>
      <c r="O17" s="298"/>
      <c r="P17" s="215"/>
    </row>
    <row r="18" spans="1:16">
      <c r="A18" s="215">
        <v>12</v>
      </c>
      <c r="B18" s="229">
        <v>4.5138888888888888E-2</v>
      </c>
      <c r="C18" s="222">
        <f t="shared" si="1"/>
        <v>65</v>
      </c>
      <c r="D18" s="222">
        <f t="shared" si="0"/>
        <v>47.084947826007614</v>
      </c>
      <c r="E18" s="227">
        <f>'10K'!$E18*(1-$K$2)+H.Marathon!$E18*$K$2</f>
        <v>0.85483794415011971</v>
      </c>
      <c r="F18" s="269">
        <f>100*(D18/C18)</f>
        <v>72.438381270780951</v>
      </c>
      <c r="G18" s="215">
        <v>12</v>
      </c>
      <c r="H18" s="277" t="s">
        <v>1015</v>
      </c>
      <c r="I18" s="243" t="s">
        <v>1088</v>
      </c>
      <c r="J18" s="243" t="s">
        <v>1089</v>
      </c>
      <c r="K18" s="243" t="s">
        <v>122</v>
      </c>
      <c r="L18" s="244">
        <v>37912</v>
      </c>
      <c r="M18" s="241"/>
      <c r="N18" s="243" t="s">
        <v>1090</v>
      </c>
      <c r="O18" s="297">
        <v>42379</v>
      </c>
      <c r="P18" s="241"/>
    </row>
    <row r="19" spans="1:16">
      <c r="A19" s="215">
        <v>13</v>
      </c>
      <c r="B19" s="229">
        <v>4.2361111111111113E-2</v>
      </c>
      <c r="C19" s="222">
        <f t="shared" si="1"/>
        <v>61</v>
      </c>
      <c r="D19" s="222">
        <f t="shared" si="0"/>
        <v>45.316017582907556</v>
      </c>
      <c r="E19" s="227">
        <f>'10K'!$E19*(1-$K$2)+H.Marathon!$E19*$K$2</f>
        <v>0.88820691108526773</v>
      </c>
      <c r="F19" s="269">
        <f t="shared" ref="F19:F50" si="2">100*(D19/C19)</f>
        <v>74.288553414602561</v>
      </c>
      <c r="G19" s="215">
        <v>13</v>
      </c>
      <c r="H19" s="277" t="s">
        <v>1016</v>
      </c>
      <c r="I19" s="243" t="s">
        <v>1091</v>
      </c>
      <c r="J19" s="243" t="s">
        <v>1092</v>
      </c>
      <c r="K19" s="243" t="s">
        <v>122</v>
      </c>
      <c r="L19" s="244">
        <v>23526</v>
      </c>
      <c r="M19" s="241"/>
      <c r="N19" s="243" t="s">
        <v>1093</v>
      </c>
      <c r="O19" s="297">
        <v>28310</v>
      </c>
      <c r="P19" s="241"/>
    </row>
    <row r="20" spans="1:16">
      <c r="A20" s="215">
        <v>14</v>
      </c>
      <c r="B20" s="229">
        <v>3.8553240740740742E-2</v>
      </c>
      <c r="C20" s="222">
        <f t="shared" si="1"/>
        <v>55.516666666666666</v>
      </c>
      <c r="D20" s="222">
        <f t="shared" si="0"/>
        <v>43.909764693165862</v>
      </c>
      <c r="E20" s="227">
        <f>'10K'!$E20*(1-$K$2)+H.Marathon!$E20*$K$2</f>
        <v>0.91665260065182108</v>
      </c>
      <c r="F20" s="269">
        <f t="shared" si="2"/>
        <v>79.092941506753277</v>
      </c>
      <c r="G20" s="215">
        <v>14</v>
      </c>
      <c r="H20" s="277" t="s">
        <v>1017</v>
      </c>
      <c r="I20" s="243" t="s">
        <v>707</v>
      </c>
      <c r="J20" s="243" t="s">
        <v>708</v>
      </c>
      <c r="K20" s="243" t="s">
        <v>122</v>
      </c>
      <c r="L20" s="244">
        <v>23929</v>
      </c>
      <c r="M20" s="241"/>
      <c r="N20" s="243" t="s">
        <v>1094</v>
      </c>
      <c r="O20" s="297">
        <v>29387</v>
      </c>
      <c r="P20" s="241"/>
    </row>
    <row r="21" spans="1:16">
      <c r="A21" s="215">
        <v>15</v>
      </c>
      <c r="B21" s="229">
        <v>3.5486111111111114E-2</v>
      </c>
      <c r="C21" s="222">
        <f t="shared" si="1"/>
        <v>51.1</v>
      </c>
      <c r="D21" s="222">
        <f t="shared" si="0"/>
        <v>42.813651371093066</v>
      </c>
      <c r="E21" s="227">
        <f>'10K'!$E21*(1-$K$2)+H.Marathon!$E21*$K$2</f>
        <v>0.94012070241633272</v>
      </c>
      <c r="F21" s="269">
        <f t="shared" si="2"/>
        <v>83.784053563782905</v>
      </c>
      <c r="G21" s="215">
        <v>15</v>
      </c>
      <c r="H21" s="277" t="s">
        <v>1018</v>
      </c>
      <c r="I21" s="243" t="s">
        <v>220</v>
      </c>
      <c r="J21" s="243" t="s">
        <v>221</v>
      </c>
      <c r="K21" s="243" t="s">
        <v>143</v>
      </c>
      <c r="L21" s="244">
        <v>31963</v>
      </c>
      <c r="M21" s="241"/>
      <c r="N21" s="243" t="s">
        <v>1095</v>
      </c>
      <c r="O21" s="297">
        <v>37577</v>
      </c>
      <c r="P21" s="241"/>
    </row>
    <row r="22" spans="1:16">
      <c r="A22" s="215">
        <v>16</v>
      </c>
      <c r="B22" s="229">
        <v>3.5868055555555556E-2</v>
      </c>
      <c r="C22" s="222">
        <f t="shared" si="1"/>
        <v>51.65</v>
      </c>
      <c r="D22" s="222">
        <f t="shared" si="0"/>
        <v>41.985446304551203</v>
      </c>
      <c r="E22" s="227">
        <f>'10K'!$E22*(1-$K$2)+H.Marathon!$E22*$K$2</f>
        <v>0.95866552681224959</v>
      </c>
      <c r="F22" s="269">
        <f t="shared" si="2"/>
        <v>81.288376194678037</v>
      </c>
      <c r="G22" s="215">
        <v>16</v>
      </c>
      <c r="H22" s="277" t="s">
        <v>1019</v>
      </c>
      <c r="I22" s="243" t="s">
        <v>703</v>
      </c>
      <c r="J22" s="243" t="s">
        <v>704</v>
      </c>
      <c r="K22" s="243" t="s">
        <v>705</v>
      </c>
      <c r="L22" s="244">
        <v>30468</v>
      </c>
      <c r="M22" s="241"/>
      <c r="N22" s="243" t="s">
        <v>1096</v>
      </c>
      <c r="O22" s="297">
        <v>36653</v>
      </c>
      <c r="P22" s="241"/>
    </row>
    <row r="23" spans="1:16">
      <c r="A23" s="215">
        <v>17</v>
      </c>
      <c r="B23" s="229">
        <v>3.4189814814814812E-2</v>
      </c>
      <c r="C23" s="222">
        <f t="shared" si="1"/>
        <v>49.233333333333327</v>
      </c>
      <c r="D23" s="222">
        <f t="shared" si="0"/>
        <v>41.392614363795779</v>
      </c>
      <c r="E23" s="227">
        <f>'10K'!$E23*(1-$K$2)+H.Marathon!$E23*$K$2</f>
        <v>0.97239569470646503</v>
      </c>
      <c r="F23" s="269">
        <f t="shared" si="2"/>
        <v>84.074369053072004</v>
      </c>
      <c r="G23" s="215">
        <v>17</v>
      </c>
      <c r="H23" s="277" t="s">
        <v>352</v>
      </c>
      <c r="I23" s="243" t="s">
        <v>224</v>
      </c>
      <c r="J23" s="243" t="s">
        <v>225</v>
      </c>
      <c r="K23" s="243" t="s">
        <v>127</v>
      </c>
      <c r="L23" s="244">
        <v>34251</v>
      </c>
      <c r="M23" s="241"/>
      <c r="N23" s="243" t="s">
        <v>1097</v>
      </c>
      <c r="O23" s="297">
        <v>40677</v>
      </c>
      <c r="P23" s="241"/>
    </row>
    <row r="24" spans="1:16">
      <c r="A24" s="215">
        <v>18</v>
      </c>
      <c r="B24" s="229">
        <v>3.4560185185185187E-2</v>
      </c>
      <c r="C24" s="222">
        <f t="shared" si="1"/>
        <v>49.766666666666666</v>
      </c>
      <c r="D24" s="222">
        <f t="shared" si="0"/>
        <v>40.923688465795323</v>
      </c>
      <c r="E24" s="227">
        <f>'10K'!$E24*(1-$K$2)+H.Marathon!$E24*$K$2</f>
        <v>0.98353793387029609</v>
      </c>
      <c r="F24" s="269">
        <f t="shared" si="2"/>
        <v>82.231122168376402</v>
      </c>
      <c r="G24" s="215">
        <v>18</v>
      </c>
      <c r="H24" s="277" t="s">
        <v>1020</v>
      </c>
      <c r="I24" s="243" t="s">
        <v>1098</v>
      </c>
      <c r="J24" s="243" t="s">
        <v>1099</v>
      </c>
      <c r="K24" s="243" t="s">
        <v>130</v>
      </c>
      <c r="L24" s="244">
        <v>35867</v>
      </c>
      <c r="M24" s="241"/>
      <c r="N24" s="243" t="s">
        <v>1100</v>
      </c>
      <c r="O24" s="297">
        <v>42491</v>
      </c>
      <c r="P24" s="241"/>
    </row>
    <row r="25" spans="1:16">
      <c r="A25" s="215">
        <v>19</v>
      </c>
      <c r="B25" s="229">
        <v>3.3715277777777775E-2</v>
      </c>
      <c r="C25" s="222">
        <f t="shared" si="1"/>
        <v>48.55</v>
      </c>
      <c r="D25" s="222">
        <f t="shared" si="0"/>
        <v>40.539754229698204</v>
      </c>
      <c r="E25" s="227">
        <f>'10K'!$E25*(1-$K$2)+H.Marathon!$E25*$K$2</f>
        <v>0.99285259037199736</v>
      </c>
      <c r="F25" s="269">
        <f t="shared" si="2"/>
        <v>83.501038578163147</v>
      </c>
      <c r="G25" s="215">
        <v>19</v>
      </c>
      <c r="H25" s="277" t="s">
        <v>474</v>
      </c>
      <c r="I25" s="243" t="s">
        <v>1101</v>
      </c>
      <c r="J25" s="243" t="s">
        <v>1102</v>
      </c>
      <c r="K25" s="243" t="s">
        <v>130</v>
      </c>
      <c r="L25" s="244">
        <v>33619</v>
      </c>
      <c r="M25" s="241"/>
      <c r="N25" s="243" t="s">
        <v>1095</v>
      </c>
      <c r="O25" s="297">
        <v>40867</v>
      </c>
      <c r="P25" s="241"/>
    </row>
    <row r="26" spans="1:16">
      <c r="A26" s="215">
        <v>20</v>
      </c>
      <c r="B26" s="229">
        <v>3.4097222222222223E-2</v>
      </c>
      <c r="C26" s="222">
        <f t="shared" si="1"/>
        <v>49.1</v>
      </c>
      <c r="D26" s="222">
        <f t="shared" si="0"/>
        <v>40.308934327604845</v>
      </c>
      <c r="E26" s="227">
        <f>'10K'!$E26*(1-$K$2)+H.Marathon!$E26*$K$2</f>
        <v>0.99853793387029621</v>
      </c>
      <c r="F26" s="269">
        <f t="shared" si="2"/>
        <v>82.095589261924331</v>
      </c>
      <c r="G26" s="215">
        <v>20</v>
      </c>
      <c r="H26" s="277" t="s">
        <v>1021</v>
      </c>
      <c r="I26" s="243" t="s">
        <v>1103</v>
      </c>
      <c r="J26" s="243" t="s">
        <v>1104</v>
      </c>
      <c r="K26" s="243" t="s">
        <v>130</v>
      </c>
      <c r="L26" s="244">
        <v>30573</v>
      </c>
      <c r="M26" s="241"/>
      <c r="N26" s="243" t="s">
        <v>1095</v>
      </c>
      <c r="O26" s="297">
        <v>37941</v>
      </c>
      <c r="P26" s="241"/>
    </row>
    <row r="27" spans="1:16" ht="15.75">
      <c r="A27" s="215">
        <v>21</v>
      </c>
      <c r="B27" s="229">
        <v>3.0787037037037036E-2</v>
      </c>
      <c r="C27" s="222">
        <f t="shared" si="1"/>
        <v>44.333333333333336</v>
      </c>
      <c r="D27" s="222">
        <f t="shared" si="0"/>
        <v>40.25</v>
      </c>
      <c r="E27" s="227">
        <f>'10K'!$E27*(1-$K$2)+H.Marathon!$E27*$K$2</f>
        <v>1</v>
      </c>
      <c r="F27" s="269">
        <f t="shared" si="2"/>
        <v>90.78947368421052</v>
      </c>
      <c r="G27" s="215">
        <v>21</v>
      </c>
      <c r="H27" s="277" t="s">
        <v>1022</v>
      </c>
      <c r="I27" s="243" t="s">
        <v>368</v>
      </c>
      <c r="J27" s="243" t="s">
        <v>369</v>
      </c>
      <c r="K27" s="243" t="s">
        <v>130</v>
      </c>
      <c r="L27" s="244">
        <v>35874</v>
      </c>
      <c r="M27" s="241"/>
      <c r="N27" s="253" t="s">
        <v>1105</v>
      </c>
      <c r="O27" s="297">
        <v>43786</v>
      </c>
      <c r="P27" s="241"/>
    </row>
    <row r="28" spans="1:16">
      <c r="A28" s="215">
        <v>22</v>
      </c>
      <c r="B28" s="229">
        <v>3.349537037037037E-2</v>
      </c>
      <c r="C28" s="222">
        <f t="shared" si="1"/>
        <v>48.233333333333334</v>
      </c>
      <c r="D28" s="222">
        <f t="shared" si="0"/>
        <v>40.25</v>
      </c>
      <c r="E28" s="227">
        <f>'10K'!$E28*(1-$K$2)+H.Marathon!$E28*$K$2</f>
        <v>1</v>
      </c>
      <c r="F28" s="269">
        <f t="shared" si="2"/>
        <v>83.448514167242564</v>
      </c>
      <c r="G28" s="215">
        <v>22</v>
      </c>
      <c r="H28" s="277" t="s">
        <v>1023</v>
      </c>
      <c r="I28" s="243" t="s">
        <v>229</v>
      </c>
      <c r="J28" s="243" t="s">
        <v>230</v>
      </c>
      <c r="K28" s="243" t="s">
        <v>127</v>
      </c>
      <c r="L28" s="244">
        <v>34239</v>
      </c>
      <c r="M28" s="241"/>
      <c r="N28" s="243" t="s">
        <v>295</v>
      </c>
      <c r="O28" s="297">
        <v>42455</v>
      </c>
      <c r="P28" s="241"/>
    </row>
    <row r="29" spans="1:16" ht="15.75">
      <c r="A29" s="215">
        <v>23</v>
      </c>
      <c r="B29" s="229">
        <v>3.0787037037037036E-2</v>
      </c>
      <c r="C29" s="222">
        <f t="shared" si="1"/>
        <v>44.333333333333336</v>
      </c>
      <c r="D29" s="222">
        <f t="shared" si="0"/>
        <v>40.25</v>
      </c>
      <c r="E29" s="227">
        <f>'10K'!$E29*(1-$K$2)+H.Marathon!$E29*$K$2</f>
        <v>1</v>
      </c>
      <c r="F29" s="269">
        <f t="shared" si="2"/>
        <v>90.78947368421052</v>
      </c>
      <c r="G29" s="215">
        <v>23</v>
      </c>
      <c r="H29" s="289" t="s">
        <v>1024</v>
      </c>
      <c r="I29" s="304" t="s">
        <v>368</v>
      </c>
      <c r="J29" s="304" t="s">
        <v>369</v>
      </c>
      <c r="K29" s="304" t="s">
        <v>130</v>
      </c>
      <c r="L29" s="276">
        <v>35874</v>
      </c>
      <c r="M29" s="252" t="s">
        <v>1106</v>
      </c>
      <c r="N29" s="304" t="s">
        <v>291</v>
      </c>
      <c r="O29" s="299">
        <v>44493</v>
      </c>
      <c r="P29" s="290" t="s">
        <v>564</v>
      </c>
    </row>
    <row r="30" spans="1:16">
      <c r="A30" s="215">
        <v>24</v>
      </c>
      <c r="B30" s="229">
        <v>3.2268518518518516E-2</v>
      </c>
      <c r="C30" s="222">
        <f t="shared" si="1"/>
        <v>46.466666666666661</v>
      </c>
      <c r="D30" s="222">
        <f t="shared" si="0"/>
        <v>40.25</v>
      </c>
      <c r="E30" s="227">
        <f>'10K'!$E30*(1-$K$2)+H.Marathon!$E30*$K$2</f>
        <v>1</v>
      </c>
      <c r="F30" s="269">
        <f t="shared" si="2"/>
        <v>86.621233859397435</v>
      </c>
      <c r="G30" s="215">
        <v>24</v>
      </c>
      <c r="H30" s="277" t="s">
        <v>1025</v>
      </c>
      <c r="I30" s="243" t="s">
        <v>129</v>
      </c>
      <c r="J30" s="243" t="s">
        <v>237</v>
      </c>
      <c r="K30" s="243" t="s">
        <v>130</v>
      </c>
      <c r="L30" s="244">
        <v>31199</v>
      </c>
      <c r="M30" s="241"/>
      <c r="N30" s="243" t="s">
        <v>1095</v>
      </c>
      <c r="O30" s="297">
        <v>40132</v>
      </c>
      <c r="P30" s="241"/>
    </row>
    <row r="31" spans="1:16">
      <c r="A31" s="215">
        <v>25</v>
      </c>
      <c r="B31" s="229">
        <v>3.2604166666666663E-2</v>
      </c>
      <c r="C31" s="222">
        <f t="shared" si="1"/>
        <v>46.949999999999996</v>
      </c>
      <c r="D31" s="222">
        <f t="shared" si="0"/>
        <v>40.25</v>
      </c>
      <c r="E31" s="227">
        <f>'10K'!$E31*(1-$K$2)+H.Marathon!$E31*$K$2</f>
        <v>1</v>
      </c>
      <c r="F31" s="269">
        <f t="shared" si="2"/>
        <v>85.72949946751865</v>
      </c>
      <c r="G31" s="215">
        <v>25</v>
      </c>
      <c r="H31" s="277" t="s">
        <v>1026</v>
      </c>
      <c r="I31" s="243" t="s">
        <v>1103</v>
      </c>
      <c r="J31" s="243" t="s">
        <v>1104</v>
      </c>
      <c r="K31" s="243" t="s">
        <v>130</v>
      </c>
      <c r="L31" s="244">
        <v>30573</v>
      </c>
      <c r="M31" s="241"/>
      <c r="N31" s="243" t="s">
        <v>1095</v>
      </c>
      <c r="O31" s="297">
        <v>39768</v>
      </c>
      <c r="P31" s="241"/>
    </row>
    <row r="32" spans="1:16">
      <c r="A32" s="215">
        <v>26</v>
      </c>
      <c r="B32" s="229">
        <v>3.3194444444444443E-2</v>
      </c>
      <c r="C32" s="222">
        <f t="shared" si="1"/>
        <v>47.8</v>
      </c>
      <c r="D32" s="222">
        <f t="shared" si="0"/>
        <v>40.25</v>
      </c>
      <c r="E32" s="227">
        <f>'10K'!$E32*(1-$K$2)+H.Marathon!$E32*$K$2</f>
        <v>1</v>
      </c>
      <c r="F32" s="269">
        <f t="shared" si="2"/>
        <v>84.205020920502093</v>
      </c>
      <c r="G32" s="215">
        <v>26</v>
      </c>
      <c r="H32" s="277" t="s">
        <v>1027</v>
      </c>
      <c r="I32" s="243" t="s">
        <v>1107</v>
      </c>
      <c r="J32" s="243" t="s">
        <v>1108</v>
      </c>
      <c r="K32" s="243" t="s">
        <v>130</v>
      </c>
      <c r="L32" s="244">
        <v>30345</v>
      </c>
      <c r="M32" s="241"/>
      <c r="N32" s="243" t="s">
        <v>1095</v>
      </c>
      <c r="O32" s="297">
        <v>40132</v>
      </c>
      <c r="P32" s="241"/>
    </row>
    <row r="33" spans="1:16">
      <c r="A33" s="215">
        <v>27</v>
      </c>
      <c r="B33" s="229">
        <v>3.2662037037037038E-2</v>
      </c>
      <c r="C33" s="222">
        <f t="shared" si="1"/>
        <v>47.033333333333331</v>
      </c>
      <c r="D33" s="222">
        <f t="shared" si="0"/>
        <v>40.25</v>
      </c>
      <c r="E33" s="227">
        <f>'10K'!$E33*(1-$K$2)+H.Marathon!$E33*$K$2</f>
        <v>1</v>
      </c>
      <c r="F33" s="269">
        <f t="shared" si="2"/>
        <v>85.577604535790215</v>
      </c>
      <c r="G33" s="215">
        <v>27</v>
      </c>
      <c r="H33" s="277" t="s">
        <v>1028</v>
      </c>
      <c r="I33" s="243" t="s">
        <v>134</v>
      </c>
      <c r="J33" s="243" t="s">
        <v>135</v>
      </c>
      <c r="K33" s="243" t="s">
        <v>127</v>
      </c>
      <c r="L33" s="244">
        <v>28256</v>
      </c>
      <c r="M33" s="241"/>
      <c r="N33" s="243" t="s">
        <v>1095</v>
      </c>
      <c r="O33" s="297">
        <v>38312</v>
      </c>
      <c r="P33" s="241"/>
    </row>
    <row r="34" spans="1:16">
      <c r="A34" s="215">
        <v>28</v>
      </c>
      <c r="B34" s="229">
        <v>3.3009259259259259E-2</v>
      </c>
      <c r="C34" s="222">
        <f t="shared" si="1"/>
        <v>47.533333333333331</v>
      </c>
      <c r="D34" s="222">
        <f t="shared" si="0"/>
        <v>40.25</v>
      </c>
      <c r="E34" s="227">
        <f>'10K'!$E34*(1-$K$2)+H.Marathon!$E34*$K$2</f>
        <v>1</v>
      </c>
      <c r="F34" s="269">
        <f t="shared" si="2"/>
        <v>84.677419354838719</v>
      </c>
      <c r="G34" s="215">
        <v>28</v>
      </c>
      <c r="H34" s="277" t="s">
        <v>1029</v>
      </c>
      <c r="I34" s="243" t="s">
        <v>415</v>
      </c>
      <c r="J34" s="243" t="s">
        <v>419</v>
      </c>
      <c r="K34" s="243" t="s">
        <v>127</v>
      </c>
      <c r="L34" s="244">
        <v>31461</v>
      </c>
      <c r="M34" s="241"/>
      <c r="N34" s="243" t="s">
        <v>1095</v>
      </c>
      <c r="O34" s="297">
        <v>41959</v>
      </c>
      <c r="P34" s="241"/>
    </row>
    <row r="35" spans="1:16">
      <c r="A35" s="215">
        <v>29</v>
      </c>
      <c r="B35" s="229">
        <v>3.3333333333333333E-2</v>
      </c>
      <c r="C35" s="222">
        <f t="shared" si="1"/>
        <v>48</v>
      </c>
      <c r="D35" s="222">
        <f t="shared" si="0"/>
        <v>40.25</v>
      </c>
      <c r="E35" s="227">
        <f>'10K'!$E35*(1-$K$2)+H.Marathon!$E35*$K$2</f>
        <v>1</v>
      </c>
      <c r="F35" s="269">
        <f t="shared" si="2"/>
        <v>83.854166666666657</v>
      </c>
      <c r="G35" s="215">
        <v>29</v>
      </c>
      <c r="H35" s="277" t="s">
        <v>1030</v>
      </c>
      <c r="I35" s="243" t="s">
        <v>133</v>
      </c>
      <c r="J35" s="243" t="s">
        <v>1109</v>
      </c>
      <c r="K35" s="243" t="s">
        <v>127</v>
      </c>
      <c r="L35" s="244">
        <v>27962</v>
      </c>
      <c r="M35" s="241"/>
      <c r="N35" s="243" t="s">
        <v>1095</v>
      </c>
      <c r="O35" s="297">
        <v>38676</v>
      </c>
      <c r="P35" s="241"/>
    </row>
    <row r="36" spans="1:16">
      <c r="A36" s="215">
        <v>30</v>
      </c>
      <c r="B36" s="229">
        <v>3.2627314814814817E-2</v>
      </c>
      <c r="C36" s="222">
        <f t="shared" si="1"/>
        <v>46.983333333333334</v>
      </c>
      <c r="D36" s="222">
        <f t="shared" si="0"/>
        <v>40.25</v>
      </c>
      <c r="E36" s="227">
        <f>'10K'!$E36*(1-$K$2)+H.Marathon!$E36*$K$2</f>
        <v>1</v>
      </c>
      <c r="F36" s="269">
        <f t="shared" si="2"/>
        <v>85.668676835757367</v>
      </c>
      <c r="G36" s="215">
        <v>30</v>
      </c>
      <c r="H36" s="277" t="s">
        <v>1031</v>
      </c>
      <c r="I36" s="243" t="s">
        <v>252</v>
      </c>
      <c r="J36" s="243" t="s">
        <v>1110</v>
      </c>
      <c r="K36" s="243" t="s">
        <v>127</v>
      </c>
      <c r="L36" s="244">
        <v>30857</v>
      </c>
      <c r="M36" s="241"/>
      <c r="N36" s="243" t="s">
        <v>1095</v>
      </c>
      <c r="O36" s="297">
        <v>41959</v>
      </c>
      <c r="P36" s="241"/>
    </row>
    <row r="37" spans="1:16">
      <c r="A37" s="215">
        <v>31</v>
      </c>
      <c r="B37" s="229">
        <v>3.2835648148148149E-2</v>
      </c>
      <c r="C37" s="222">
        <f t="shared" si="1"/>
        <v>47.283333333333331</v>
      </c>
      <c r="D37" s="222">
        <f t="shared" si="0"/>
        <v>40.257357364834313</v>
      </c>
      <c r="E37" s="227">
        <f>'10K'!$E37*(1-$K$2)+H.Marathon!$E37*$K$2</f>
        <v>0.99981724173378705</v>
      </c>
      <c r="F37" s="269">
        <f t="shared" si="2"/>
        <v>85.140692347199817</v>
      </c>
      <c r="G37" s="215">
        <v>31</v>
      </c>
      <c r="H37" s="277" t="s">
        <v>1032</v>
      </c>
      <c r="I37" s="243" t="s">
        <v>241</v>
      </c>
      <c r="J37" s="243" t="s">
        <v>242</v>
      </c>
      <c r="K37" s="243" t="s">
        <v>223</v>
      </c>
      <c r="L37" s="244">
        <v>20535</v>
      </c>
      <c r="M37" s="241"/>
      <c r="N37" s="243" t="s">
        <v>1111</v>
      </c>
      <c r="O37" s="297">
        <v>32102</v>
      </c>
      <c r="P37" s="241"/>
    </row>
    <row r="38" spans="1:16">
      <c r="A38" s="215">
        <v>32</v>
      </c>
      <c r="B38" s="229">
        <v>3.2638888888888891E-2</v>
      </c>
      <c r="C38" s="222">
        <f t="shared" si="1"/>
        <v>47</v>
      </c>
      <c r="D38" s="222">
        <f t="shared" si="0"/>
        <v>40.286361875283092</v>
      </c>
      <c r="E38" s="227">
        <f>'10K'!$E38*(1-$K$2)+H.Marathon!$E38*$K$2</f>
        <v>0.99909741476791436</v>
      </c>
      <c r="F38" s="269">
        <f t="shared" si="2"/>
        <v>85.715663564432106</v>
      </c>
      <c r="G38" s="215">
        <v>32</v>
      </c>
      <c r="H38" s="277" t="s">
        <v>1033</v>
      </c>
      <c r="I38" s="243" t="s">
        <v>243</v>
      </c>
      <c r="J38" s="243" t="s">
        <v>244</v>
      </c>
      <c r="K38" s="243" t="s">
        <v>122</v>
      </c>
      <c r="L38" s="244">
        <v>29775</v>
      </c>
      <c r="M38" s="241" t="s">
        <v>1086</v>
      </c>
      <c r="N38" s="243" t="s">
        <v>1087</v>
      </c>
      <c r="O38" s="297">
        <v>41713</v>
      </c>
      <c r="P38" s="241"/>
    </row>
    <row r="39" spans="1:16">
      <c r="A39" s="215">
        <v>33</v>
      </c>
      <c r="B39" s="229">
        <v>3.3067129629629627E-2</v>
      </c>
      <c r="C39" s="222">
        <f t="shared" si="1"/>
        <v>47.61666666666666</v>
      </c>
      <c r="D39" s="222">
        <f t="shared" si="0"/>
        <v>40.350284316781213</v>
      </c>
      <c r="E39" s="227">
        <f>'10K'!$E39*(1-$K$2)+H.Marathon!$E39*$K$2</f>
        <v>0.99751465650170135</v>
      </c>
      <c r="F39" s="269">
        <f t="shared" si="2"/>
        <v>84.739834056943408</v>
      </c>
      <c r="G39" s="215">
        <v>33</v>
      </c>
      <c r="H39" s="277" t="s">
        <v>1034</v>
      </c>
      <c r="I39" s="243" t="s">
        <v>145</v>
      </c>
      <c r="J39" s="243" t="s">
        <v>239</v>
      </c>
      <c r="K39" s="243" t="s">
        <v>146</v>
      </c>
      <c r="L39" s="244">
        <v>27150</v>
      </c>
      <c r="M39" s="241"/>
      <c r="N39" s="243" t="s">
        <v>1095</v>
      </c>
      <c r="O39" s="297">
        <v>39404</v>
      </c>
      <c r="P39" s="241"/>
    </row>
    <row r="40" spans="1:16">
      <c r="A40" s="215">
        <v>34</v>
      </c>
      <c r="B40" s="229">
        <v>3.2870370370370369E-2</v>
      </c>
      <c r="C40" s="222">
        <f t="shared" si="1"/>
        <v>47.333333333333329</v>
      </c>
      <c r="D40" s="222">
        <f t="shared" si="0"/>
        <v>40.445042667104794</v>
      </c>
      <c r="E40" s="227">
        <f>'10K'!$E40*(1-$K$2)+H.Marathon!$E40*$K$2</f>
        <v>0.99517758780204157</v>
      </c>
      <c r="F40" s="269">
        <f t="shared" si="2"/>
        <v>85.44727324036225</v>
      </c>
      <c r="G40" s="215">
        <v>34</v>
      </c>
      <c r="H40" s="277" t="s">
        <v>1035</v>
      </c>
      <c r="I40" s="243" t="s">
        <v>160</v>
      </c>
      <c r="J40" s="243" t="s">
        <v>1112</v>
      </c>
      <c r="K40" s="243" t="s">
        <v>122</v>
      </c>
      <c r="L40" s="244">
        <v>26709</v>
      </c>
      <c r="M40" s="241" t="s">
        <v>1086</v>
      </c>
      <c r="N40" s="243" t="s">
        <v>1087</v>
      </c>
      <c r="O40" s="297">
        <v>39151</v>
      </c>
      <c r="P40" s="241"/>
    </row>
    <row r="41" spans="1:16">
      <c r="A41" s="215">
        <v>35</v>
      </c>
      <c r="B41" s="229">
        <v>3.4305555555555554E-2</v>
      </c>
      <c r="C41" s="222">
        <f t="shared" si="1"/>
        <v>49.4</v>
      </c>
      <c r="D41" s="222">
        <f t="shared" si="0"/>
        <v>40.577382450951788</v>
      </c>
      <c r="E41" s="227">
        <f>'10K'!$E41*(1-$K$2)+H.Marathon!$E41*$K$2</f>
        <v>0.99193189823548833</v>
      </c>
      <c r="F41" s="269">
        <f t="shared" si="2"/>
        <v>82.140450305570425</v>
      </c>
      <c r="G41" s="215">
        <v>35</v>
      </c>
      <c r="H41" s="277" t="s">
        <v>1036</v>
      </c>
      <c r="I41" s="243" t="s">
        <v>599</v>
      </c>
      <c r="J41" s="243" t="s">
        <v>754</v>
      </c>
      <c r="K41" s="243" t="s">
        <v>122</v>
      </c>
      <c r="L41" s="244">
        <v>28724</v>
      </c>
      <c r="M41" s="241" t="s">
        <v>1086</v>
      </c>
      <c r="N41" s="243" t="s">
        <v>1087</v>
      </c>
      <c r="O41" s="297">
        <v>41713</v>
      </c>
      <c r="P41" s="241"/>
    </row>
    <row r="42" spans="1:16">
      <c r="A42" s="215">
        <v>36</v>
      </c>
      <c r="B42" s="229">
        <v>3.4386574074074076E-2</v>
      </c>
      <c r="C42" s="222">
        <f t="shared" si="1"/>
        <v>49.516666666666673</v>
      </c>
      <c r="D42" s="222">
        <f t="shared" ref="D42:D73" si="3">E$4/E42</f>
        <v>40.741674676047168</v>
      </c>
      <c r="E42" s="227">
        <f>'10K'!$E42*(1-$K$2)+H.Marathon!$E42*$K$2</f>
        <v>0.98793189823548833</v>
      </c>
      <c r="F42" s="269">
        <f t="shared" si="2"/>
        <v>82.278710217530445</v>
      </c>
      <c r="G42" s="215">
        <v>36</v>
      </c>
      <c r="H42" s="277" t="s">
        <v>1037</v>
      </c>
      <c r="I42" s="243" t="s">
        <v>158</v>
      </c>
      <c r="J42" s="243" t="s">
        <v>1113</v>
      </c>
      <c r="K42" s="243" t="s">
        <v>122</v>
      </c>
      <c r="L42" s="244">
        <v>27211</v>
      </c>
      <c r="M42" s="241" t="s">
        <v>1086</v>
      </c>
      <c r="N42" s="243" t="s">
        <v>1087</v>
      </c>
      <c r="O42" s="297">
        <v>40614</v>
      </c>
      <c r="P42" s="241"/>
    </row>
    <row r="43" spans="1:16">
      <c r="A43" s="215">
        <v>37</v>
      </c>
      <c r="B43" s="229">
        <v>3.3958333333333333E-2</v>
      </c>
      <c r="C43" s="222">
        <f t="shared" si="1"/>
        <v>48.9</v>
      </c>
      <c r="D43" s="222">
        <f t="shared" si="3"/>
        <v>40.940949041235427</v>
      </c>
      <c r="E43" s="227">
        <f>'10K'!$E43*(1-$K$2)+H.Marathon!$E43*$K$2</f>
        <v>0.98312327736859473</v>
      </c>
      <c r="F43" s="269">
        <f t="shared" si="2"/>
        <v>83.723822170215598</v>
      </c>
      <c r="G43" s="215">
        <v>37</v>
      </c>
      <c r="H43" s="277" t="s">
        <v>490</v>
      </c>
      <c r="I43" s="243" t="s">
        <v>296</v>
      </c>
      <c r="J43" s="243" t="s">
        <v>297</v>
      </c>
      <c r="K43" s="243" t="s">
        <v>127</v>
      </c>
      <c r="L43" s="244">
        <v>29113</v>
      </c>
      <c r="M43" s="241"/>
      <c r="N43" s="243" t="s">
        <v>1114</v>
      </c>
      <c r="O43" s="297">
        <v>42708</v>
      </c>
      <c r="P43" s="241"/>
    </row>
    <row r="44" spans="1:16">
      <c r="A44" s="215">
        <v>38</v>
      </c>
      <c r="B44" s="229">
        <v>3.3831018518518517E-2</v>
      </c>
      <c r="C44" s="222">
        <f t="shared" si="1"/>
        <v>48.716666666666661</v>
      </c>
      <c r="D44" s="222">
        <f t="shared" si="3"/>
        <v>41.178141048792376</v>
      </c>
      <c r="E44" s="227">
        <f>'10K'!$E44*(1-$K$2)+H.Marathon!$E44*$K$2</f>
        <v>0.9774603460682546</v>
      </c>
      <c r="F44" s="269">
        <f t="shared" si="2"/>
        <v>84.525777041653882</v>
      </c>
      <c r="G44" s="215">
        <v>38</v>
      </c>
      <c r="H44" s="277" t="s">
        <v>1038</v>
      </c>
      <c r="I44" s="243" t="s">
        <v>1115</v>
      </c>
      <c r="J44" s="243" t="s">
        <v>1116</v>
      </c>
      <c r="K44" s="243" t="s">
        <v>122</v>
      </c>
      <c r="L44" s="244">
        <v>19321</v>
      </c>
      <c r="M44" s="241" t="s">
        <v>1086</v>
      </c>
      <c r="N44" s="243" t="s">
        <v>1087</v>
      </c>
      <c r="O44" s="297">
        <v>33306</v>
      </c>
      <c r="P44" s="241"/>
    </row>
    <row r="45" spans="1:16">
      <c r="A45" s="215">
        <v>39</v>
      </c>
      <c r="B45" s="229">
        <v>3.4050925925925929E-2</v>
      </c>
      <c r="C45" s="222">
        <f t="shared" si="1"/>
        <v>49.033333333333339</v>
      </c>
      <c r="D45" s="222">
        <f t="shared" si="3"/>
        <v>41.452589620826188</v>
      </c>
      <c r="E45" s="227">
        <f>'10K'!$E45*(1-$K$2)+H.Marathon!$E45*$K$2</f>
        <v>0.97098879390102089</v>
      </c>
      <c r="F45" s="269">
        <f t="shared" si="2"/>
        <v>84.539611735199557</v>
      </c>
      <c r="G45" s="215">
        <v>39</v>
      </c>
      <c r="H45" s="277" t="s">
        <v>1039</v>
      </c>
      <c r="I45" s="243" t="s">
        <v>156</v>
      </c>
      <c r="J45" s="243" t="s">
        <v>246</v>
      </c>
      <c r="K45" s="243" t="s">
        <v>127</v>
      </c>
      <c r="L45" s="244">
        <v>24566</v>
      </c>
      <c r="M45" s="241"/>
      <c r="N45" s="243" t="s">
        <v>1095</v>
      </c>
      <c r="O45" s="297">
        <v>39040</v>
      </c>
      <c r="P45" s="241"/>
    </row>
    <row r="46" spans="1:16">
      <c r="A46" s="215">
        <v>40</v>
      </c>
      <c r="B46" s="229">
        <v>3.4432870370370371E-2</v>
      </c>
      <c r="C46" s="222">
        <f t="shared" si="1"/>
        <v>49.583333333333336</v>
      </c>
      <c r="D46" s="222">
        <f t="shared" si="3"/>
        <v>41.765736165972612</v>
      </c>
      <c r="E46" s="227">
        <f>'10K'!$E46*(1-$K$2)+H.Marathon!$E46*$K$2</f>
        <v>0.96370862086689346</v>
      </c>
      <c r="F46" s="269">
        <f t="shared" si="2"/>
        <v>84.233417477591814</v>
      </c>
      <c r="G46" s="215">
        <v>40</v>
      </c>
      <c r="H46" s="277" t="s">
        <v>1040</v>
      </c>
      <c r="I46" s="243" t="s">
        <v>252</v>
      </c>
      <c r="J46" s="243" t="s">
        <v>253</v>
      </c>
      <c r="K46" s="243" t="s">
        <v>122</v>
      </c>
      <c r="L46" s="244">
        <v>16398</v>
      </c>
      <c r="M46" s="241" t="s">
        <v>1086</v>
      </c>
      <c r="N46" s="243" t="s">
        <v>1087</v>
      </c>
      <c r="O46" s="297">
        <v>31115</v>
      </c>
      <c r="P46" s="241"/>
    </row>
    <row r="47" spans="1:16">
      <c r="A47" s="215">
        <v>41</v>
      </c>
      <c r="B47" s="229">
        <v>3.5011574074074077E-2</v>
      </c>
      <c r="C47" s="222">
        <f t="shared" si="1"/>
        <v>50.416666666666671</v>
      </c>
      <c r="D47" s="222">
        <f t="shared" si="3"/>
        <v>42.100498374976539</v>
      </c>
      <c r="E47" s="227">
        <f>'10K'!$E47*(1-$K$2)+H.Marathon!$E47*$K$2</f>
        <v>0.95604568956655323</v>
      </c>
      <c r="F47" s="269">
        <f t="shared" si="2"/>
        <v>83.505120743755114</v>
      </c>
      <c r="G47" s="215">
        <v>41</v>
      </c>
      <c r="H47" s="277" t="s">
        <v>1041</v>
      </c>
      <c r="I47" s="243" t="s">
        <v>252</v>
      </c>
      <c r="J47" s="243" t="s">
        <v>253</v>
      </c>
      <c r="K47" s="243" t="s">
        <v>122</v>
      </c>
      <c r="L47" s="244">
        <v>16398</v>
      </c>
      <c r="M47" s="241" t="s">
        <v>1117</v>
      </c>
      <c r="N47" s="243" t="s">
        <v>1118</v>
      </c>
      <c r="O47" s="297">
        <v>31451</v>
      </c>
      <c r="P47" s="241"/>
    </row>
    <row r="48" spans="1:16">
      <c r="A48" s="215">
        <v>42</v>
      </c>
      <c r="B48" s="229">
        <v>3.5393518518518519E-2</v>
      </c>
      <c r="C48" s="222">
        <f t="shared" si="1"/>
        <v>50.966666666666669</v>
      </c>
      <c r="D48" s="222">
        <f t="shared" si="3"/>
        <v>42.438240056542867</v>
      </c>
      <c r="E48" s="227">
        <f>'10K'!$E48*(1-$K$2)+H.Marathon!$E48*$K$2</f>
        <v>0.94843706869965971</v>
      </c>
      <c r="F48" s="269">
        <f t="shared" si="2"/>
        <v>83.266658057311048</v>
      </c>
      <c r="G48" s="215">
        <v>42</v>
      </c>
      <c r="H48" s="277" t="s">
        <v>1042</v>
      </c>
      <c r="I48" s="243" t="s">
        <v>332</v>
      </c>
      <c r="J48" s="243" t="s">
        <v>333</v>
      </c>
      <c r="K48" s="243" t="s">
        <v>164</v>
      </c>
      <c r="L48" s="244">
        <v>22473</v>
      </c>
      <c r="M48" s="241" t="s">
        <v>1086</v>
      </c>
      <c r="N48" s="243" t="s">
        <v>1087</v>
      </c>
      <c r="O48" s="297">
        <v>38059</v>
      </c>
      <c r="P48" s="241"/>
    </row>
    <row r="49" spans="1:16">
      <c r="A49" s="215">
        <v>43</v>
      </c>
      <c r="B49" s="229">
        <v>3.4664351851851849E-2</v>
      </c>
      <c r="C49" s="222">
        <f t="shared" si="1"/>
        <v>49.916666666666664</v>
      </c>
      <c r="D49" s="222">
        <f t="shared" si="3"/>
        <v>42.783914225434906</v>
      </c>
      <c r="E49" s="227">
        <f>'10K'!$E49*(1-$K$2)+H.Marathon!$E49*$K$2</f>
        <v>0.94077413739931948</v>
      </c>
      <c r="F49" s="269">
        <f t="shared" si="2"/>
        <v>85.710679583508991</v>
      </c>
      <c r="G49" s="215">
        <v>43</v>
      </c>
      <c r="H49" s="277" t="s">
        <v>1043</v>
      </c>
      <c r="I49" s="243" t="s">
        <v>261</v>
      </c>
      <c r="J49" s="243" t="s">
        <v>262</v>
      </c>
      <c r="K49" s="243" t="s">
        <v>250</v>
      </c>
      <c r="L49" s="244">
        <v>18655</v>
      </c>
      <c r="M49" s="241"/>
      <c r="N49" s="243" t="s">
        <v>1119</v>
      </c>
      <c r="O49" s="297">
        <v>34483</v>
      </c>
      <c r="P49" s="241"/>
    </row>
    <row r="50" spans="1:16">
      <c r="A50" s="215">
        <v>44</v>
      </c>
      <c r="B50" s="229">
        <v>3.528935185185185E-2</v>
      </c>
      <c r="C50" s="222">
        <f t="shared" si="1"/>
        <v>50.816666666666663</v>
      </c>
      <c r="D50" s="222">
        <f t="shared" si="3"/>
        <v>43.135265911414322</v>
      </c>
      <c r="E50" s="227">
        <f>'10K'!$E50*(1-$K$2)+H.Marathon!$E50*$K$2</f>
        <v>0.93311120609897924</v>
      </c>
      <c r="F50" s="269">
        <f t="shared" si="2"/>
        <v>84.884091659063941</v>
      </c>
      <c r="G50" s="215">
        <v>44</v>
      </c>
      <c r="H50" s="277" t="s">
        <v>485</v>
      </c>
      <c r="I50" s="243" t="s">
        <v>261</v>
      </c>
      <c r="J50" s="243" t="s">
        <v>262</v>
      </c>
      <c r="K50" s="243" t="s">
        <v>250</v>
      </c>
      <c r="L50" s="244">
        <v>18655</v>
      </c>
      <c r="M50" s="241"/>
      <c r="N50" s="243" t="s">
        <v>1119</v>
      </c>
      <c r="O50" s="297">
        <v>34819</v>
      </c>
      <c r="P50" s="241"/>
    </row>
    <row r="51" spans="1:16">
      <c r="A51" s="215">
        <v>45</v>
      </c>
      <c r="B51" s="229">
        <v>3.4583333333333334E-2</v>
      </c>
      <c r="C51" s="222">
        <f t="shared" si="1"/>
        <v>49.800000000000004</v>
      </c>
      <c r="D51" s="222">
        <f t="shared" si="3"/>
        <v>43.492436148046934</v>
      </c>
      <c r="E51" s="227">
        <f>'10K'!$E51*(1-$K$2)+H.Marathon!$E51*$K$2</f>
        <v>0.925448274798639</v>
      </c>
      <c r="F51" s="269">
        <f t="shared" ref="F51:F87" si="4">100*(D51/C51)</f>
        <v>87.334209132624366</v>
      </c>
      <c r="G51" s="215">
        <v>45</v>
      </c>
      <c r="H51" s="277" t="s">
        <v>1044</v>
      </c>
      <c r="I51" s="243" t="s">
        <v>257</v>
      </c>
      <c r="J51" s="243" t="s">
        <v>258</v>
      </c>
      <c r="K51" s="243" t="s">
        <v>259</v>
      </c>
      <c r="L51" s="244">
        <v>15372</v>
      </c>
      <c r="M51" s="241"/>
      <c r="N51" s="243" t="s">
        <v>1111</v>
      </c>
      <c r="O51" s="297">
        <v>32102</v>
      </c>
      <c r="P51" s="241"/>
    </row>
    <row r="52" spans="1:16">
      <c r="A52" s="215">
        <v>46</v>
      </c>
      <c r="B52" s="229">
        <v>3.650462962962963E-2</v>
      </c>
      <c r="C52" s="222">
        <f t="shared" si="1"/>
        <v>52.56666666666667</v>
      </c>
      <c r="D52" s="222">
        <f t="shared" si="3"/>
        <v>43.855570679065444</v>
      </c>
      <c r="E52" s="227">
        <f>'10K'!$E52*(1-$K$2)+H.Marathon!$E52*$K$2</f>
        <v>0.91778534349829877</v>
      </c>
      <c r="F52" s="269">
        <f t="shared" si="4"/>
        <v>83.428479414835962</v>
      </c>
      <c r="G52" s="215">
        <v>46</v>
      </c>
      <c r="H52" s="277" t="s">
        <v>1045</v>
      </c>
      <c r="I52" s="243" t="s">
        <v>252</v>
      </c>
      <c r="J52" s="243" t="s">
        <v>253</v>
      </c>
      <c r="K52" s="243" t="s">
        <v>122</v>
      </c>
      <c r="L52" s="244">
        <v>16398</v>
      </c>
      <c r="M52" s="241" t="s">
        <v>1117</v>
      </c>
      <c r="N52" s="243" t="s">
        <v>1118</v>
      </c>
      <c r="O52" s="297">
        <v>33278</v>
      </c>
      <c r="P52" s="241"/>
    </row>
    <row r="53" spans="1:16">
      <c r="A53" s="215">
        <v>47</v>
      </c>
      <c r="B53" s="229">
        <v>3.5949074074074071E-2</v>
      </c>
      <c r="C53" s="222">
        <f t="shared" si="1"/>
        <v>51.766666666666659</v>
      </c>
      <c r="D53" s="222">
        <f t="shared" si="3"/>
        <v>44.222181252486351</v>
      </c>
      <c r="E53" s="227">
        <f>'10K'!$E53*(1-$K$2)+H.Marathon!$E53*$K$2</f>
        <v>0.91017672263140526</v>
      </c>
      <c r="F53" s="269">
        <f t="shared" si="4"/>
        <v>85.425977950714156</v>
      </c>
      <c r="G53" s="215">
        <v>47</v>
      </c>
      <c r="H53" s="277" t="s">
        <v>1046</v>
      </c>
      <c r="I53" s="243" t="s">
        <v>166</v>
      </c>
      <c r="J53" s="243" t="s">
        <v>251</v>
      </c>
      <c r="K53" s="243" t="s">
        <v>168</v>
      </c>
      <c r="L53" s="244">
        <v>20152</v>
      </c>
      <c r="M53" s="241" t="s">
        <v>1086</v>
      </c>
      <c r="N53" s="243" t="s">
        <v>1087</v>
      </c>
      <c r="O53" s="297">
        <v>37324</v>
      </c>
      <c r="P53" s="241"/>
    </row>
    <row r="54" spans="1:16">
      <c r="A54" s="215">
        <v>48</v>
      </c>
      <c r="B54" s="229">
        <v>3.5706018518518519E-2</v>
      </c>
      <c r="C54" s="222">
        <f t="shared" si="1"/>
        <v>51.416666666666664</v>
      </c>
      <c r="D54" s="222">
        <f t="shared" si="3"/>
        <v>44.59765644205573</v>
      </c>
      <c r="E54" s="227">
        <f>'10K'!$E54*(1-$K$2)+H.Marathon!$E54*$K$2</f>
        <v>0.9025137913310648</v>
      </c>
      <c r="F54" s="269">
        <f t="shared" si="4"/>
        <v>86.737743485359601</v>
      </c>
      <c r="G54" s="215">
        <v>48</v>
      </c>
      <c r="H54" s="277" t="s">
        <v>1047</v>
      </c>
      <c r="I54" s="243" t="s">
        <v>257</v>
      </c>
      <c r="J54" s="243" t="s">
        <v>258</v>
      </c>
      <c r="K54" s="243" t="s">
        <v>259</v>
      </c>
      <c r="L54" s="244">
        <v>15372</v>
      </c>
      <c r="M54" s="241"/>
      <c r="N54" s="243" t="s">
        <v>165</v>
      </c>
      <c r="O54" s="297">
        <v>33160</v>
      </c>
      <c r="P54" s="241"/>
    </row>
    <row r="55" spans="1:16">
      <c r="A55" s="215">
        <v>49</v>
      </c>
      <c r="B55" s="229">
        <v>3.4907407407407408E-2</v>
      </c>
      <c r="C55" s="222">
        <f t="shared" si="1"/>
        <v>50.266666666666666</v>
      </c>
      <c r="D55" s="222">
        <f t="shared" si="3"/>
        <v>44.979562291104038</v>
      </c>
      <c r="E55" s="227">
        <f>'10K'!$E55*(1-$K$2)+H.Marathon!$E55*$K$2</f>
        <v>0.89485086003072467</v>
      </c>
      <c r="F55" s="269">
        <f t="shared" si="4"/>
        <v>89.481887847023955</v>
      </c>
      <c r="G55" s="215">
        <v>49</v>
      </c>
      <c r="H55" s="277" t="s">
        <v>1048</v>
      </c>
      <c r="I55" s="243" t="s">
        <v>166</v>
      </c>
      <c r="J55" s="243" t="s">
        <v>251</v>
      </c>
      <c r="K55" s="243" t="s">
        <v>168</v>
      </c>
      <c r="L55" s="244">
        <v>20152</v>
      </c>
      <c r="M55" s="241" t="s">
        <v>1086</v>
      </c>
      <c r="N55" s="243" t="s">
        <v>1087</v>
      </c>
      <c r="O55" s="297">
        <v>38059</v>
      </c>
      <c r="P55" s="241"/>
    </row>
    <row r="56" spans="1:16">
      <c r="A56" s="215">
        <v>50</v>
      </c>
      <c r="B56" s="229">
        <v>3.6550925925925924E-2</v>
      </c>
      <c r="C56" s="222">
        <f t="shared" si="1"/>
        <v>52.633333333333333</v>
      </c>
      <c r="D56" s="222">
        <f t="shared" si="3"/>
        <v>45.368065430736877</v>
      </c>
      <c r="E56" s="227">
        <f>'10K'!$E56*(1-$K$2)+H.Marathon!$E56*$K$2</f>
        <v>0.88718792873038432</v>
      </c>
      <c r="F56" s="269">
        <f t="shared" si="4"/>
        <v>86.196451103363287</v>
      </c>
      <c r="G56" s="215">
        <v>50</v>
      </c>
      <c r="H56" s="277" t="s">
        <v>1049</v>
      </c>
      <c r="I56" s="243" t="s">
        <v>170</v>
      </c>
      <c r="J56" s="243" t="s">
        <v>1120</v>
      </c>
      <c r="K56" s="243" t="s">
        <v>122</v>
      </c>
      <c r="L56" s="244">
        <v>21382</v>
      </c>
      <c r="M56" s="241" t="s">
        <v>1086</v>
      </c>
      <c r="N56" s="243" t="s">
        <v>1087</v>
      </c>
      <c r="O56" s="297">
        <v>39886</v>
      </c>
      <c r="P56" s="241"/>
    </row>
    <row r="57" spans="1:16">
      <c r="A57" s="215">
        <v>51</v>
      </c>
      <c r="B57" s="229">
        <v>3.9803240740740743E-2</v>
      </c>
      <c r="C57" s="222">
        <f t="shared" si="1"/>
        <v>57.31666666666667</v>
      </c>
      <c r="D57" s="222">
        <f t="shared" si="3"/>
        <v>45.763338299206687</v>
      </c>
      <c r="E57" s="227">
        <f>'10K'!$E57*(1-$K$2)+H.Marathon!$E57*$K$2</f>
        <v>0.87952499743004409</v>
      </c>
      <c r="F57" s="269">
        <f t="shared" si="4"/>
        <v>79.842986273695871</v>
      </c>
      <c r="G57" s="215">
        <v>51</v>
      </c>
      <c r="H57" s="277" t="s">
        <v>1050</v>
      </c>
      <c r="I57" s="243" t="s">
        <v>1121</v>
      </c>
      <c r="J57" s="243" t="s">
        <v>1122</v>
      </c>
      <c r="K57" s="243" t="s">
        <v>152</v>
      </c>
      <c r="L57" s="244">
        <v>21552</v>
      </c>
      <c r="M57" s="241"/>
      <c r="N57" s="243" t="s">
        <v>1123</v>
      </c>
      <c r="O57" s="297">
        <v>40311</v>
      </c>
      <c r="P57" s="241"/>
    </row>
    <row r="58" spans="1:16">
      <c r="A58" s="215">
        <v>52</v>
      </c>
      <c r="B58" s="229">
        <v>3.8761574074074073E-2</v>
      </c>
      <c r="C58" s="222">
        <f t="shared" si="1"/>
        <v>55.816666666666663</v>
      </c>
      <c r="D58" s="222">
        <f t="shared" si="3"/>
        <v>46.162683809947687</v>
      </c>
      <c r="E58" s="227">
        <f>'10K'!$E58*(1-$K$2)+H.Marathon!$E58*$K$2</f>
        <v>0.87191637656315057</v>
      </c>
      <c r="F58" s="269">
        <f t="shared" si="4"/>
        <v>82.70412148691733</v>
      </c>
      <c r="G58" s="215">
        <v>52</v>
      </c>
      <c r="H58" s="277" t="s">
        <v>1051</v>
      </c>
      <c r="I58" s="232" t="s">
        <v>470</v>
      </c>
      <c r="J58" s="232" t="s">
        <v>471</v>
      </c>
      <c r="K58" s="243" t="s">
        <v>122</v>
      </c>
      <c r="L58" s="244">
        <v>14922</v>
      </c>
      <c r="M58" s="232" t="s">
        <v>1124</v>
      </c>
      <c r="N58" s="232" t="s">
        <v>1125</v>
      </c>
      <c r="O58" s="300">
        <v>34147</v>
      </c>
      <c r="P58" s="241"/>
    </row>
    <row r="59" spans="1:16">
      <c r="A59" s="215">
        <v>53</v>
      </c>
      <c r="B59" s="229">
        <v>3.9687500000000001E-2</v>
      </c>
      <c r="C59" s="222">
        <f t="shared" si="1"/>
        <v>57.15</v>
      </c>
      <c r="D59" s="222">
        <f t="shared" si="3"/>
        <v>46.571986748355279</v>
      </c>
      <c r="E59" s="227">
        <f>'10K'!$E59*(1-$K$2)+H.Marathon!$E59*$K$2</f>
        <v>0.86425344526281034</v>
      </c>
      <c r="F59" s="269">
        <f t="shared" si="4"/>
        <v>81.490790460814139</v>
      </c>
      <c r="G59" s="215">
        <v>53</v>
      </c>
      <c r="H59" s="277" t="s">
        <v>1052</v>
      </c>
      <c r="I59" s="243" t="s">
        <v>954</v>
      </c>
      <c r="J59" s="243" t="s">
        <v>1126</v>
      </c>
      <c r="K59" s="243" t="s">
        <v>146</v>
      </c>
      <c r="L59" s="244">
        <v>16420</v>
      </c>
      <c r="M59" s="241"/>
      <c r="N59" s="243" t="s">
        <v>1114</v>
      </c>
      <c r="O59" s="297">
        <v>36107</v>
      </c>
      <c r="P59" s="241"/>
    </row>
    <row r="60" spans="1:16">
      <c r="A60" s="215">
        <v>54</v>
      </c>
      <c r="B60" s="229">
        <v>4.0185185185185185E-2</v>
      </c>
      <c r="C60" s="222">
        <f t="shared" si="1"/>
        <v>57.866666666666667</v>
      </c>
      <c r="D60" s="222">
        <f t="shared" si="3"/>
        <v>46.98861281315039</v>
      </c>
      <c r="E60" s="227">
        <f>'10K'!$E60*(1-$K$2)+H.Marathon!$E60*$K$2</f>
        <v>0.8565905139624701</v>
      </c>
      <c r="F60" s="269">
        <f t="shared" si="4"/>
        <v>81.201519838393537</v>
      </c>
      <c r="G60" s="215">
        <v>54</v>
      </c>
      <c r="H60" s="277" t="s">
        <v>1053</v>
      </c>
      <c r="I60" s="232" t="s">
        <v>1127</v>
      </c>
      <c r="J60" s="232" t="s">
        <v>1128</v>
      </c>
      <c r="K60" s="243" t="s">
        <v>122</v>
      </c>
      <c r="L60" s="244">
        <v>10885</v>
      </c>
      <c r="M60" s="232" t="s">
        <v>1129</v>
      </c>
      <c r="N60" s="232" t="s">
        <v>1130</v>
      </c>
      <c r="O60" s="300">
        <v>30780</v>
      </c>
      <c r="P60" s="241"/>
    </row>
    <row r="61" spans="1:16">
      <c r="A61" s="215">
        <v>55</v>
      </c>
      <c r="B61" s="229">
        <v>4.103009259259259E-2</v>
      </c>
      <c r="C61" s="222">
        <f t="shared" si="1"/>
        <v>59.083333333333329</v>
      </c>
      <c r="D61" s="222">
        <f t="shared" si="3"/>
        <v>47.412760313171923</v>
      </c>
      <c r="E61" s="227">
        <f>'10K'!$E61*(1-$K$2)+H.Marathon!$E61*$K$2</f>
        <v>0.84892758266212975</v>
      </c>
      <c r="F61" s="269">
        <f t="shared" si="4"/>
        <v>80.247267102688738</v>
      </c>
      <c r="G61" s="215">
        <v>55</v>
      </c>
      <c r="H61" s="277" t="s">
        <v>1054</v>
      </c>
      <c r="I61" s="243" t="s">
        <v>1131</v>
      </c>
      <c r="J61" s="243" t="s">
        <v>1132</v>
      </c>
      <c r="K61" s="243" t="s">
        <v>192</v>
      </c>
      <c r="L61" s="244">
        <v>18706</v>
      </c>
      <c r="M61" s="241" t="s">
        <v>1133</v>
      </c>
      <c r="N61" s="243" t="s">
        <v>1134</v>
      </c>
      <c r="O61" s="297">
        <v>39033</v>
      </c>
      <c r="P61" s="241"/>
    </row>
    <row r="62" spans="1:16">
      <c r="A62" s="215">
        <v>56</v>
      </c>
      <c r="B62" s="229">
        <v>4.1377314814814818E-2</v>
      </c>
      <c r="C62" s="222">
        <f t="shared" si="1"/>
        <v>59.583333333333336</v>
      </c>
      <c r="D62" s="222">
        <f t="shared" si="3"/>
        <v>47.844634782699679</v>
      </c>
      <c r="E62" s="227">
        <f>'10K'!$E62*(1-$K$2)+H.Marathon!$E62*$K$2</f>
        <v>0.84126465136178963</v>
      </c>
      <c r="F62" s="269">
        <f t="shared" si="4"/>
        <v>80.298687747188268</v>
      </c>
      <c r="G62" s="215">
        <v>56</v>
      </c>
      <c r="H62" s="277" t="s">
        <v>1055</v>
      </c>
      <c r="I62" s="232" t="s">
        <v>1135</v>
      </c>
      <c r="J62" s="232" t="s">
        <v>1136</v>
      </c>
      <c r="K62" s="243" t="s">
        <v>122</v>
      </c>
      <c r="L62" s="238"/>
      <c r="M62" s="232" t="s">
        <v>1137</v>
      </c>
      <c r="N62" s="232" t="s">
        <v>1138</v>
      </c>
      <c r="O62" s="300">
        <v>43015</v>
      </c>
      <c r="P62" s="241"/>
    </row>
    <row r="63" spans="1:16">
      <c r="A63" s="215">
        <v>57</v>
      </c>
      <c r="B63" s="229">
        <v>4.2557870370370371E-2</v>
      </c>
      <c r="C63" s="222">
        <f t="shared" si="1"/>
        <v>61.283333333333331</v>
      </c>
      <c r="D63" s="222">
        <f t="shared" si="3"/>
        <v>48.281303712402554</v>
      </c>
      <c r="E63" s="227">
        <f>'10K'!$E63*(1-$K$2)+H.Marathon!$E63*$K$2</f>
        <v>0.83365603049489601</v>
      </c>
      <c r="F63" s="269">
        <f t="shared" si="4"/>
        <v>78.78374279967781</v>
      </c>
      <c r="G63" s="215">
        <v>57</v>
      </c>
      <c r="H63" s="277" t="s">
        <v>1056</v>
      </c>
      <c r="I63" s="243" t="s">
        <v>1139</v>
      </c>
      <c r="J63" s="243" t="s">
        <v>1140</v>
      </c>
      <c r="K63" s="243" t="s">
        <v>1141</v>
      </c>
      <c r="L63" s="244">
        <v>19019</v>
      </c>
      <c r="M63" s="241"/>
      <c r="N63" s="243" t="s">
        <v>270</v>
      </c>
      <c r="O63" s="297">
        <v>40146</v>
      </c>
      <c r="P63" s="241"/>
    </row>
    <row r="64" spans="1:16">
      <c r="A64" s="215">
        <v>58</v>
      </c>
      <c r="B64" s="229">
        <v>4.238425925925926E-2</v>
      </c>
      <c r="C64" s="222">
        <f t="shared" si="1"/>
        <v>61.033333333333331</v>
      </c>
      <c r="D64" s="222">
        <f t="shared" si="3"/>
        <v>48.729220666914372</v>
      </c>
      <c r="E64" s="227">
        <f>'10K'!$E64*(1-$K$2)+H.Marathon!$E64*$K$2</f>
        <v>0.82599309919455577</v>
      </c>
      <c r="F64" s="269">
        <f t="shared" si="4"/>
        <v>79.84033970548505</v>
      </c>
      <c r="G64" s="215">
        <v>58</v>
      </c>
      <c r="H64" s="277" t="s">
        <v>1057</v>
      </c>
      <c r="I64" s="243" t="s">
        <v>181</v>
      </c>
      <c r="J64" s="243" t="s">
        <v>266</v>
      </c>
      <c r="K64" s="243" t="s">
        <v>122</v>
      </c>
      <c r="L64" s="244">
        <v>18901</v>
      </c>
      <c r="M64" s="241"/>
      <c r="N64" s="243" t="s">
        <v>1142</v>
      </c>
      <c r="O64" s="297">
        <v>40427</v>
      </c>
      <c r="P64" s="241"/>
    </row>
    <row r="65" spans="1:16">
      <c r="A65" s="215">
        <v>59</v>
      </c>
      <c r="B65" s="229">
        <v>4.0914351851851855E-2</v>
      </c>
      <c r="C65" s="222">
        <f t="shared" si="1"/>
        <v>58.916666666666671</v>
      </c>
      <c r="D65" s="222">
        <f t="shared" si="3"/>
        <v>49.185526306055813</v>
      </c>
      <c r="E65" s="227">
        <f>'10K'!$E65*(1-$K$2)+H.Marathon!$E65*$K$2</f>
        <v>0.81833016789421542</v>
      </c>
      <c r="F65" s="269">
        <f t="shared" si="4"/>
        <v>83.483212966431367</v>
      </c>
      <c r="G65" s="215">
        <v>59</v>
      </c>
      <c r="H65" s="277" t="s">
        <v>1058</v>
      </c>
      <c r="I65" s="243" t="s">
        <v>371</v>
      </c>
      <c r="J65" s="243" t="s">
        <v>372</v>
      </c>
      <c r="K65" s="243" t="s">
        <v>122</v>
      </c>
      <c r="L65" s="239">
        <v>23193</v>
      </c>
      <c r="M65" s="241" t="s">
        <v>1143</v>
      </c>
      <c r="N65" s="243" t="s">
        <v>140</v>
      </c>
      <c r="O65" s="297">
        <v>45039</v>
      </c>
      <c r="P65" s="241"/>
    </row>
    <row r="66" spans="1:16">
      <c r="A66" s="215">
        <v>60</v>
      </c>
      <c r="B66" s="229">
        <v>4.116898148148148E-2</v>
      </c>
      <c r="C66" s="222">
        <f t="shared" si="1"/>
        <v>59.283333333333331</v>
      </c>
      <c r="D66" s="222">
        <f t="shared" si="3"/>
        <v>49.650458515032199</v>
      </c>
      <c r="E66" s="227">
        <f>'10K'!$E66*(1-$K$2)+H.Marathon!$E66*$K$2</f>
        <v>0.8106672365938753</v>
      </c>
      <c r="F66" s="269">
        <f t="shared" si="4"/>
        <v>83.751124849646672</v>
      </c>
      <c r="G66" s="215">
        <v>60</v>
      </c>
      <c r="H66" s="277" t="s">
        <v>1059</v>
      </c>
      <c r="I66" s="243" t="s">
        <v>371</v>
      </c>
      <c r="J66" s="243" t="s">
        <v>372</v>
      </c>
      <c r="K66" s="243" t="s">
        <v>122</v>
      </c>
      <c r="L66" s="239">
        <v>23193</v>
      </c>
      <c r="M66" s="237" t="s">
        <v>1144</v>
      </c>
      <c r="N66" s="236" t="s">
        <v>359</v>
      </c>
      <c r="O66" s="297">
        <v>45207</v>
      </c>
      <c r="P66" s="241"/>
    </row>
    <row r="67" spans="1:16">
      <c r="A67" s="215">
        <v>61</v>
      </c>
      <c r="B67" s="229">
        <v>4.445601851851852E-2</v>
      </c>
      <c r="C67" s="222">
        <f t="shared" si="1"/>
        <v>64.016666666666666</v>
      </c>
      <c r="D67" s="222">
        <f t="shared" si="3"/>
        <v>50.124264259438533</v>
      </c>
      <c r="E67" s="227">
        <f>'10K'!$E67*(1-$K$2)+H.Marathon!$E67*$K$2</f>
        <v>0.80300430529353495</v>
      </c>
      <c r="F67" s="269">
        <f t="shared" si="4"/>
        <v>78.298772600008121</v>
      </c>
      <c r="G67" s="215">
        <v>61</v>
      </c>
      <c r="H67" s="277" t="s">
        <v>1060</v>
      </c>
      <c r="I67" s="243" t="s">
        <v>316</v>
      </c>
      <c r="J67" s="243" t="s">
        <v>1145</v>
      </c>
      <c r="K67" s="243" t="s">
        <v>143</v>
      </c>
      <c r="L67" s="244">
        <v>19618</v>
      </c>
      <c r="M67" s="241"/>
      <c r="N67" s="243" t="s">
        <v>1146</v>
      </c>
      <c r="O67" s="297">
        <v>42063</v>
      </c>
      <c r="P67" s="241"/>
    </row>
    <row r="68" spans="1:16">
      <c r="A68" s="215">
        <v>62</v>
      </c>
      <c r="B68" s="229">
        <v>4.2164351851851849E-2</v>
      </c>
      <c r="C68" s="222">
        <f t="shared" si="1"/>
        <v>60.716666666666661</v>
      </c>
      <c r="D68" s="222">
        <f t="shared" si="3"/>
        <v>50.603744511153707</v>
      </c>
      <c r="E68" s="227">
        <f>'10K'!$E68*(1-$K$2)+H.Marathon!$E68*$K$2</f>
        <v>0.79539568442664144</v>
      </c>
      <c r="F68" s="269">
        <f t="shared" si="4"/>
        <v>83.3440755056059</v>
      </c>
      <c r="G68" s="215">
        <v>62</v>
      </c>
      <c r="H68" s="277" t="s">
        <v>1061</v>
      </c>
      <c r="I68" s="243" t="s">
        <v>181</v>
      </c>
      <c r="J68" s="243" t="s">
        <v>266</v>
      </c>
      <c r="K68" s="243" t="s">
        <v>122</v>
      </c>
      <c r="L68" s="244">
        <v>18901</v>
      </c>
      <c r="M68" s="232" t="s">
        <v>1147</v>
      </c>
      <c r="N68" s="232" t="s">
        <v>1148</v>
      </c>
      <c r="O68" s="300">
        <v>41573</v>
      </c>
      <c r="P68" s="241"/>
    </row>
    <row r="69" spans="1:16">
      <c r="A69" s="215">
        <v>63</v>
      </c>
      <c r="B69" s="229">
        <v>4.4502314814814814E-2</v>
      </c>
      <c r="C69" s="222">
        <f t="shared" si="1"/>
        <v>64.083333333333329</v>
      </c>
      <c r="D69" s="222">
        <f t="shared" si="3"/>
        <v>51.096009198879294</v>
      </c>
      <c r="E69" s="227">
        <f>'10K'!$E69*(1-$K$2)+H.Marathon!$E69*$K$2</f>
        <v>0.7877327531263012</v>
      </c>
      <c r="F69" s="269">
        <f t="shared" si="4"/>
        <v>79.733694458589284</v>
      </c>
      <c r="G69" s="215">
        <v>63</v>
      </c>
      <c r="H69" s="277" t="s">
        <v>1062</v>
      </c>
      <c r="I69" s="243" t="s">
        <v>307</v>
      </c>
      <c r="J69" s="243" t="s">
        <v>1149</v>
      </c>
      <c r="K69" s="243" t="s">
        <v>217</v>
      </c>
      <c r="L69" s="244">
        <v>17849</v>
      </c>
      <c r="M69" s="241"/>
      <c r="N69" s="243" t="s">
        <v>1150</v>
      </c>
      <c r="O69" s="297">
        <v>40985</v>
      </c>
      <c r="P69" s="241"/>
    </row>
    <row r="70" spans="1:16">
      <c r="A70" s="215">
        <v>64</v>
      </c>
      <c r="B70" s="229">
        <v>4.5243055555555557E-2</v>
      </c>
      <c r="C70" s="222">
        <f t="shared" si="1"/>
        <v>65.150000000000006</v>
      </c>
      <c r="D70" s="222">
        <f t="shared" si="3"/>
        <v>51.597945304157733</v>
      </c>
      <c r="E70" s="227">
        <f>'10K'!$E70*(1-$K$2)+H.Marathon!$E70*$K$2</f>
        <v>0.78006982182596096</v>
      </c>
      <c r="F70" s="269">
        <f t="shared" si="4"/>
        <v>79.198688110756294</v>
      </c>
      <c r="G70" s="215">
        <v>64</v>
      </c>
      <c r="H70" s="277" t="s">
        <v>278</v>
      </c>
      <c r="I70" s="243" t="s">
        <v>184</v>
      </c>
      <c r="J70" s="243" t="s">
        <v>1151</v>
      </c>
      <c r="K70" s="243" t="s">
        <v>122</v>
      </c>
      <c r="L70" s="244">
        <v>17959</v>
      </c>
      <c r="M70" s="232" t="s">
        <v>1147</v>
      </c>
      <c r="N70" s="232" t="s">
        <v>1148</v>
      </c>
      <c r="O70" s="300">
        <v>41573</v>
      </c>
      <c r="P70" s="241"/>
    </row>
    <row r="71" spans="1:16">
      <c r="A71" s="215">
        <v>65</v>
      </c>
      <c r="B71" s="229">
        <v>4.5185185185185182E-2</v>
      </c>
      <c r="C71" s="222">
        <f t="shared" si="1"/>
        <v>65.066666666666663</v>
      </c>
      <c r="D71" s="222">
        <f t="shared" si="3"/>
        <v>52.109840672977413</v>
      </c>
      <c r="E71" s="227">
        <f>'10K'!$E71*(1-$K$2)+H.Marathon!$E71*$K$2</f>
        <v>0.77240689052562073</v>
      </c>
      <c r="F71" s="269">
        <f t="shared" si="4"/>
        <v>80.086845296584144</v>
      </c>
      <c r="G71" s="215">
        <v>65</v>
      </c>
      <c r="H71" s="277" t="s">
        <v>1063</v>
      </c>
      <c r="I71" s="243" t="s">
        <v>181</v>
      </c>
      <c r="J71" s="243" t="s">
        <v>266</v>
      </c>
      <c r="K71" s="243" t="s">
        <v>122</v>
      </c>
      <c r="L71" s="244">
        <v>18901</v>
      </c>
      <c r="M71" s="232" t="s">
        <v>1152</v>
      </c>
      <c r="N71" s="232" t="s">
        <v>659</v>
      </c>
      <c r="O71" s="300">
        <v>42799</v>
      </c>
      <c r="P71" s="241"/>
    </row>
    <row r="72" spans="1:16">
      <c r="A72" s="215">
        <v>66</v>
      </c>
      <c r="B72" s="229">
        <v>4.6666666666666669E-2</v>
      </c>
      <c r="C72" s="222">
        <f t="shared" si="1"/>
        <v>67.2</v>
      </c>
      <c r="D72" s="222">
        <f t="shared" si="3"/>
        <v>52.631994688490309</v>
      </c>
      <c r="E72" s="227">
        <f>'10K'!$E72*(1-$K$2)+H.Marathon!$E72*$K$2</f>
        <v>0.76474395922528027</v>
      </c>
      <c r="F72" s="269">
        <f t="shared" si="4"/>
        <v>78.321420667396296</v>
      </c>
      <c r="G72" s="215">
        <v>66</v>
      </c>
      <c r="H72" s="277" t="s">
        <v>591</v>
      </c>
      <c r="I72" s="243" t="s">
        <v>184</v>
      </c>
      <c r="J72" s="243" t="s">
        <v>1151</v>
      </c>
      <c r="K72" s="243" t="s">
        <v>122</v>
      </c>
      <c r="L72" s="244">
        <v>17959</v>
      </c>
      <c r="M72" s="241" t="s">
        <v>1153</v>
      </c>
      <c r="N72" s="243" t="s">
        <v>1154</v>
      </c>
      <c r="O72" s="297">
        <v>42308</v>
      </c>
      <c r="P72" s="241"/>
    </row>
    <row r="73" spans="1:16">
      <c r="A73" s="215">
        <v>67</v>
      </c>
      <c r="B73" s="229">
        <v>4.6331018518518521E-2</v>
      </c>
      <c r="C73" s="222">
        <f t="shared" si="1"/>
        <v>66.716666666666669</v>
      </c>
      <c r="D73" s="222">
        <f t="shared" si="3"/>
        <v>53.160905271268462</v>
      </c>
      <c r="E73" s="227">
        <f>'10K'!$E73*(1-$K$2)+H.Marathon!$E73*$K$2</f>
        <v>0.75713533835838687</v>
      </c>
      <c r="F73" s="269">
        <f t="shared" si="4"/>
        <v>79.681596709370666</v>
      </c>
      <c r="G73" s="215">
        <v>67</v>
      </c>
      <c r="H73" s="277" t="s">
        <v>1064</v>
      </c>
      <c r="I73" s="243" t="s">
        <v>313</v>
      </c>
      <c r="J73" s="243" t="s">
        <v>336</v>
      </c>
      <c r="K73" s="243" t="s">
        <v>122</v>
      </c>
      <c r="L73" s="244">
        <v>15914</v>
      </c>
      <c r="M73" s="241"/>
      <c r="N73" s="243" t="s">
        <v>236</v>
      </c>
      <c r="O73" s="297">
        <v>40531</v>
      </c>
      <c r="P73" s="241"/>
    </row>
    <row r="74" spans="1:16">
      <c r="A74" s="215">
        <v>68</v>
      </c>
      <c r="B74" s="229">
        <v>4.6805555555555559E-2</v>
      </c>
      <c r="C74" s="222">
        <f t="shared" si="1"/>
        <v>67.400000000000006</v>
      </c>
      <c r="D74" s="222">
        <f t="shared" ref="D74:D105" si="5">E$4/E74</f>
        <v>53.704445448493516</v>
      </c>
      <c r="E74" s="227">
        <f>'10K'!$E74*(1-$K$2)+H.Marathon!$E74*$K$2</f>
        <v>0.74947240705804674</v>
      </c>
      <c r="F74" s="269">
        <f t="shared" si="4"/>
        <v>79.680186125361303</v>
      </c>
      <c r="G74" s="215">
        <v>68</v>
      </c>
      <c r="H74" s="277" t="s">
        <v>1065</v>
      </c>
      <c r="I74" s="243" t="s">
        <v>184</v>
      </c>
      <c r="J74" s="243" t="s">
        <v>1151</v>
      </c>
      <c r="K74" s="243" t="s">
        <v>122</v>
      </c>
      <c r="L74" s="244">
        <v>17959</v>
      </c>
      <c r="M74" s="232" t="s">
        <v>1147</v>
      </c>
      <c r="N74" s="232" t="s">
        <v>1148</v>
      </c>
      <c r="O74" s="300">
        <v>43036</v>
      </c>
      <c r="P74" s="241"/>
    </row>
    <row r="75" spans="1:16">
      <c r="A75" s="215">
        <v>69</v>
      </c>
      <c r="B75" s="229">
        <v>4.8715277777777781E-2</v>
      </c>
      <c r="C75" s="222">
        <f t="shared" ref="C75:C89" si="6">B75*1440</f>
        <v>70.150000000000006</v>
      </c>
      <c r="D75" s="222">
        <f t="shared" si="5"/>
        <v>54.259215223541666</v>
      </c>
      <c r="E75" s="227">
        <f>'10K'!$E75*(1-$K$2)+H.Marathon!$E75*$K$2</f>
        <v>0.74180947575770628</v>
      </c>
      <c r="F75" s="269">
        <f t="shared" si="4"/>
        <v>77.347420133345196</v>
      </c>
      <c r="G75" s="215">
        <v>69</v>
      </c>
      <c r="H75" s="277" t="s">
        <v>1066</v>
      </c>
      <c r="I75" s="215" t="s">
        <v>188</v>
      </c>
      <c r="J75" s="215" t="s">
        <v>189</v>
      </c>
      <c r="K75" s="243" t="s">
        <v>122</v>
      </c>
      <c r="L75" s="244"/>
      <c r="M75" s="232" t="s">
        <v>1147</v>
      </c>
      <c r="N75" s="232" t="s">
        <v>1148</v>
      </c>
      <c r="O75" s="300">
        <v>43036</v>
      </c>
      <c r="P75" s="241"/>
    </row>
    <row r="76" spans="1:16">
      <c r="A76" s="215">
        <v>70</v>
      </c>
      <c r="B76" s="229">
        <v>5.0601851851851849E-2</v>
      </c>
      <c r="C76" s="222">
        <f t="shared" si="6"/>
        <v>72.86666666666666</v>
      </c>
      <c r="D76" s="222">
        <f t="shared" si="5"/>
        <v>54.825566235893966</v>
      </c>
      <c r="E76" s="227">
        <f>'10K'!$E76*(1-$K$2)+H.Marathon!$E76*$K$2</f>
        <v>0.73414654445736616</v>
      </c>
      <c r="F76" s="269">
        <f t="shared" si="4"/>
        <v>75.240941769296384</v>
      </c>
      <c r="G76" s="215">
        <v>70</v>
      </c>
      <c r="H76" s="277" t="s">
        <v>1067</v>
      </c>
      <c r="I76" s="243" t="s">
        <v>629</v>
      </c>
      <c r="J76" s="243" t="s">
        <v>1155</v>
      </c>
      <c r="K76" s="243" t="s">
        <v>146</v>
      </c>
      <c r="L76" s="244">
        <v>12540</v>
      </c>
      <c r="M76" s="241"/>
      <c r="N76" s="243" t="s">
        <v>1095</v>
      </c>
      <c r="O76" s="297">
        <v>38312</v>
      </c>
      <c r="P76" s="241"/>
    </row>
    <row r="77" spans="1:16">
      <c r="A77" s="215">
        <v>71</v>
      </c>
      <c r="B77" s="229">
        <v>5.3587962962962962E-2</v>
      </c>
      <c r="C77" s="222">
        <f t="shared" si="6"/>
        <v>77.166666666666671</v>
      </c>
      <c r="D77" s="222">
        <f t="shared" si="5"/>
        <v>55.426753331731497</v>
      </c>
      <c r="E77" s="227">
        <f>'10K'!$E77*(1-$K$2)+H.Marathon!$E77*$K$2</f>
        <v>0.72618361315702584</v>
      </c>
      <c r="F77" s="269">
        <f t="shared" si="4"/>
        <v>71.827326131833473</v>
      </c>
      <c r="G77" s="215">
        <v>71</v>
      </c>
      <c r="H77" s="277" t="s">
        <v>1068</v>
      </c>
      <c r="I77" s="243" t="s">
        <v>1156</v>
      </c>
      <c r="J77" s="243" t="s">
        <v>1157</v>
      </c>
      <c r="K77" s="243" t="s">
        <v>122</v>
      </c>
      <c r="L77" s="244">
        <v>15492</v>
      </c>
      <c r="M77" s="241"/>
      <c r="N77" s="243" t="s">
        <v>1093</v>
      </c>
      <c r="O77" s="297">
        <v>41459</v>
      </c>
      <c r="P77" s="241"/>
    </row>
    <row r="78" spans="1:16">
      <c r="A78" s="215">
        <v>72</v>
      </c>
      <c r="B78" s="229">
        <v>5.1747685185185188E-2</v>
      </c>
      <c r="C78" s="222">
        <f t="shared" si="6"/>
        <v>74.516666666666666</v>
      </c>
      <c r="D78" s="222">
        <f t="shared" si="5"/>
        <v>56.095944016341754</v>
      </c>
      <c r="E78" s="227">
        <f>'10K'!$E78*(1-$K$2)+H.Marathon!$E78*$K$2</f>
        <v>0.7175206818566856</v>
      </c>
      <c r="F78" s="269">
        <f t="shared" si="4"/>
        <v>75.279728046980651</v>
      </c>
      <c r="G78" s="215">
        <v>72</v>
      </c>
      <c r="H78" s="277" t="s">
        <v>1069</v>
      </c>
      <c r="I78" s="243" t="s">
        <v>629</v>
      </c>
      <c r="J78" s="243" t="s">
        <v>1155</v>
      </c>
      <c r="K78" s="243" t="s">
        <v>146</v>
      </c>
      <c r="L78" s="244">
        <v>12540</v>
      </c>
      <c r="M78" s="241"/>
      <c r="N78" s="243" t="s">
        <v>1095</v>
      </c>
      <c r="O78" s="297">
        <v>39040</v>
      </c>
      <c r="P78" s="241"/>
    </row>
    <row r="79" spans="1:16">
      <c r="A79" s="215">
        <v>73</v>
      </c>
      <c r="B79" s="229">
        <v>5.1840277777777777E-2</v>
      </c>
      <c r="C79" s="222">
        <f t="shared" si="6"/>
        <v>74.650000000000006</v>
      </c>
      <c r="D79" s="222">
        <f t="shared" si="5"/>
        <v>56.837618409709791</v>
      </c>
      <c r="E79" s="227">
        <f>'10K'!$E79*(1-$K$2)+H.Marathon!$E79*$K$2</f>
        <v>0.70815775055634522</v>
      </c>
      <c r="F79" s="269">
        <f t="shared" si="4"/>
        <v>76.138805639262941</v>
      </c>
      <c r="G79" s="215">
        <v>73</v>
      </c>
      <c r="H79" s="293" t="s">
        <v>1070</v>
      </c>
      <c r="I79" s="215" t="s">
        <v>1158</v>
      </c>
      <c r="J79" s="215" t="s">
        <v>1159</v>
      </c>
      <c r="K79" s="243" t="s">
        <v>122</v>
      </c>
      <c r="L79" s="238"/>
      <c r="M79" s="215" t="s">
        <v>1160</v>
      </c>
      <c r="N79" s="215" t="s">
        <v>1161</v>
      </c>
      <c r="O79" s="300">
        <v>42791</v>
      </c>
      <c r="P79" s="241"/>
    </row>
    <row r="80" spans="1:16">
      <c r="A80" s="215">
        <v>74</v>
      </c>
      <c r="B80" s="229">
        <v>5.3182870370370373E-2</v>
      </c>
      <c r="C80" s="222">
        <f t="shared" si="6"/>
        <v>76.583333333333343</v>
      </c>
      <c r="D80" s="222">
        <f t="shared" si="5"/>
        <v>57.653150750245423</v>
      </c>
      <c r="E80" s="227">
        <f>'10K'!$E80*(1-$K$2)+H.Marathon!$E80*$K$2</f>
        <v>0.69814050882255829</v>
      </c>
      <c r="F80" s="269">
        <f t="shared" si="4"/>
        <v>75.281589662997277</v>
      </c>
      <c r="G80" s="215">
        <v>74</v>
      </c>
      <c r="H80" s="277" t="s">
        <v>1071</v>
      </c>
      <c r="I80" s="215" t="s">
        <v>273</v>
      </c>
      <c r="J80" s="215" t="s">
        <v>274</v>
      </c>
      <c r="K80" s="243" t="s">
        <v>122</v>
      </c>
      <c r="L80" s="244">
        <v>6357</v>
      </c>
      <c r="M80" s="215" t="s">
        <v>1162</v>
      </c>
      <c r="N80" s="215" t="s">
        <v>1163</v>
      </c>
      <c r="O80" s="300">
        <v>33720</v>
      </c>
      <c r="P80" s="215"/>
    </row>
    <row r="81" spans="1:16">
      <c r="A81" s="215">
        <v>75</v>
      </c>
      <c r="B81" s="229">
        <v>5.0960648148148151E-2</v>
      </c>
      <c r="C81" s="222">
        <f t="shared" si="6"/>
        <v>73.38333333333334</v>
      </c>
      <c r="D81" s="222">
        <f t="shared" si="5"/>
        <v>58.547364039228164</v>
      </c>
      <c r="E81" s="227">
        <f>'10K'!$E81*(1-$K$2)+H.Marathon!$E81*$K$2</f>
        <v>0.68747757752221805</v>
      </c>
      <c r="F81" s="269">
        <f t="shared" si="4"/>
        <v>79.782917155432415</v>
      </c>
      <c r="G81" s="215">
        <v>75</v>
      </c>
      <c r="H81" s="277" t="s">
        <v>1072</v>
      </c>
      <c r="I81" s="236" t="s">
        <v>188</v>
      </c>
      <c r="J81" s="236" t="s">
        <v>189</v>
      </c>
      <c r="K81" s="243" t="s">
        <v>122</v>
      </c>
      <c r="L81" s="244">
        <v>17637</v>
      </c>
      <c r="M81" s="237" t="s">
        <v>1144</v>
      </c>
      <c r="N81" s="236" t="s">
        <v>359</v>
      </c>
      <c r="O81" s="297">
        <v>45207</v>
      </c>
      <c r="P81" s="215"/>
    </row>
    <row r="82" spans="1:16">
      <c r="A82" s="215">
        <v>76</v>
      </c>
      <c r="B82" s="229">
        <v>5.6678240740740737E-2</v>
      </c>
      <c r="C82" s="222">
        <f t="shared" si="6"/>
        <v>81.61666666666666</v>
      </c>
      <c r="D82" s="222">
        <f t="shared" si="5"/>
        <v>59.531323903300454</v>
      </c>
      <c r="E82" s="227">
        <f>'10K'!$E82*(1-$K$2)+H.Marathon!$E82*$K$2</f>
        <v>0.67611464622187778</v>
      </c>
      <c r="F82" s="269">
        <f t="shared" si="4"/>
        <v>72.940155895405908</v>
      </c>
      <c r="G82" s="215">
        <v>76</v>
      </c>
      <c r="H82" s="277" t="s">
        <v>1073</v>
      </c>
      <c r="I82" s="215" t="s">
        <v>273</v>
      </c>
      <c r="J82" s="215" t="s">
        <v>274</v>
      </c>
      <c r="K82" s="243" t="s">
        <v>122</v>
      </c>
      <c r="L82" s="244">
        <v>6357</v>
      </c>
      <c r="M82" s="215" t="s">
        <v>1162</v>
      </c>
      <c r="N82" s="215" t="s">
        <v>1163</v>
      </c>
      <c r="O82" s="300">
        <v>34448</v>
      </c>
      <c r="P82" s="215"/>
    </row>
    <row r="83" spans="1:16">
      <c r="A83" s="215">
        <v>77</v>
      </c>
      <c r="B83" s="229">
        <v>5.5370370370370368E-2</v>
      </c>
      <c r="C83" s="222">
        <f t="shared" si="6"/>
        <v>79.733333333333334</v>
      </c>
      <c r="D83" s="222">
        <f t="shared" si="5"/>
        <v>60.612749121137092</v>
      </c>
      <c r="E83" s="227">
        <f>'10K'!$E83*(1-$K$2)+H.Marathon!$E83*$K$2</f>
        <v>0.66405171492153747</v>
      </c>
      <c r="F83" s="269">
        <f t="shared" si="4"/>
        <v>76.019334182028118</v>
      </c>
      <c r="G83" s="215">
        <v>77</v>
      </c>
      <c r="H83" s="277" t="s">
        <v>1074</v>
      </c>
      <c r="I83" s="215" t="s">
        <v>273</v>
      </c>
      <c r="J83" s="215" t="s">
        <v>274</v>
      </c>
      <c r="K83" s="243" t="s">
        <v>122</v>
      </c>
      <c r="L83" s="244">
        <v>6357</v>
      </c>
      <c r="M83" s="215" t="s">
        <v>1162</v>
      </c>
      <c r="N83" s="215" t="s">
        <v>1163</v>
      </c>
      <c r="O83" s="300">
        <v>34812</v>
      </c>
      <c r="P83" s="215"/>
    </row>
    <row r="84" spans="1:16">
      <c r="A84" s="215">
        <v>78</v>
      </c>
      <c r="B84" s="229">
        <v>6.204861111111111E-2</v>
      </c>
      <c r="C84" s="222">
        <f t="shared" si="6"/>
        <v>89.35</v>
      </c>
      <c r="D84" s="222">
        <f t="shared" si="5"/>
        <v>61.796207105404875</v>
      </c>
      <c r="E84" s="227">
        <f>'10K'!$E84*(1-$K$2)+H.Marathon!$E84*$K$2</f>
        <v>0.6513344731877504</v>
      </c>
      <c r="F84" s="269">
        <f t="shared" si="4"/>
        <v>69.161955350201325</v>
      </c>
      <c r="G84" s="215">
        <v>78</v>
      </c>
      <c r="H84" s="277" t="s">
        <v>1075</v>
      </c>
      <c r="I84" s="215" t="s">
        <v>273</v>
      </c>
      <c r="J84" s="215" t="s">
        <v>274</v>
      </c>
      <c r="K84" s="243" t="s">
        <v>122</v>
      </c>
      <c r="L84" s="244">
        <v>6357</v>
      </c>
      <c r="M84" s="215" t="s">
        <v>1162</v>
      </c>
      <c r="N84" s="215" t="s">
        <v>1163</v>
      </c>
      <c r="O84" s="300">
        <v>35176</v>
      </c>
      <c r="P84" s="215"/>
    </row>
    <row r="85" spans="1:16">
      <c r="A85" s="215">
        <v>79</v>
      </c>
      <c r="B85" s="229">
        <v>5.9085648148148151E-2</v>
      </c>
      <c r="C85" s="222">
        <f t="shared" si="6"/>
        <v>85.083333333333343</v>
      </c>
      <c r="D85" s="222">
        <f t="shared" si="5"/>
        <v>63.095959813251596</v>
      </c>
      <c r="E85" s="227">
        <f>'10K'!$E85*(1-$K$2)+H.Marathon!$E85*$K$2</f>
        <v>0.63791723145396351</v>
      </c>
      <c r="F85" s="269">
        <f t="shared" si="4"/>
        <v>74.157837194810881</v>
      </c>
      <c r="G85" s="215">
        <v>79</v>
      </c>
      <c r="H85" s="277" t="s">
        <v>1076</v>
      </c>
      <c r="I85" s="215" t="s">
        <v>273</v>
      </c>
      <c r="J85" s="215" t="s">
        <v>274</v>
      </c>
      <c r="K85" s="243" t="s">
        <v>122</v>
      </c>
      <c r="L85" s="244">
        <v>6357</v>
      </c>
      <c r="M85" s="215" t="s">
        <v>1162</v>
      </c>
      <c r="N85" s="215" t="s">
        <v>1163</v>
      </c>
      <c r="O85" s="300">
        <v>35540</v>
      </c>
      <c r="P85" s="215"/>
    </row>
    <row r="86" spans="1:16">
      <c r="A86" s="215">
        <v>80</v>
      </c>
      <c r="B86" s="229">
        <v>5.9131944444444445E-2</v>
      </c>
      <c r="C86" s="222">
        <f t="shared" si="6"/>
        <v>85.15</v>
      </c>
      <c r="D86" s="222">
        <f t="shared" si="5"/>
        <v>64.523886924165069</v>
      </c>
      <c r="E86" s="227">
        <f>'10K'!$E86*(1-$K$2)+H.Marathon!$E86*$K$2</f>
        <v>0.62379998972017647</v>
      </c>
      <c r="F86" s="269">
        <f t="shared" si="4"/>
        <v>75.776731560968955</v>
      </c>
      <c r="G86" s="215">
        <v>80</v>
      </c>
      <c r="H86" s="277" t="s">
        <v>1077</v>
      </c>
      <c r="I86" s="243" t="s">
        <v>190</v>
      </c>
      <c r="J86" s="243" t="s">
        <v>1164</v>
      </c>
      <c r="K86" s="243" t="s">
        <v>122</v>
      </c>
      <c r="L86" s="244">
        <v>13343</v>
      </c>
      <c r="M86" s="241" t="s">
        <v>1153</v>
      </c>
      <c r="N86" s="243" t="s">
        <v>1154</v>
      </c>
      <c r="O86" s="297">
        <v>42672</v>
      </c>
      <c r="P86" s="215"/>
    </row>
    <row r="87" spans="1:16">
      <c r="A87" s="215">
        <v>81</v>
      </c>
      <c r="B87" s="229">
        <v>6.0763888888888888E-2</v>
      </c>
      <c r="C87" s="222">
        <f t="shared" si="6"/>
        <v>87.5</v>
      </c>
      <c r="D87" s="222">
        <f t="shared" si="5"/>
        <v>66.082974986675254</v>
      </c>
      <c r="E87" s="227">
        <f>'10K'!$E87*(1-$K$2)+H.Marathon!$E87*$K$2</f>
        <v>0.60908274798638939</v>
      </c>
      <c r="F87" s="269">
        <f t="shared" si="4"/>
        <v>75.523399984771729</v>
      </c>
      <c r="G87" s="215">
        <v>81</v>
      </c>
      <c r="H87" s="277" t="s">
        <v>533</v>
      </c>
      <c r="I87" s="215" t="s">
        <v>273</v>
      </c>
      <c r="J87" s="215" t="s">
        <v>274</v>
      </c>
      <c r="K87" s="243" t="s">
        <v>122</v>
      </c>
      <c r="L87" s="244">
        <v>6357</v>
      </c>
      <c r="M87" s="215" t="s">
        <v>1162</v>
      </c>
      <c r="N87" s="215" t="s">
        <v>1163</v>
      </c>
      <c r="O87" s="300">
        <v>36268</v>
      </c>
      <c r="P87" s="215"/>
    </row>
    <row r="88" spans="1:16">
      <c r="A88" s="215">
        <v>82</v>
      </c>
      <c r="B88" s="229">
        <v>7.0775462962962957E-2</v>
      </c>
      <c r="C88" s="222">
        <f t="shared" si="6"/>
        <v>101.91666666666666</v>
      </c>
      <c r="D88" s="222">
        <f t="shared" si="5"/>
        <v>67.799121855790929</v>
      </c>
      <c r="E88" s="227">
        <f>'10K'!$E88*(1-$K$2)+H.Marathon!$E88*$K$2</f>
        <v>0.59366550625260239</v>
      </c>
      <c r="F88" s="269"/>
      <c r="G88" s="215">
        <v>82</v>
      </c>
      <c r="H88" s="277" t="s">
        <v>1078</v>
      </c>
      <c r="I88" s="215" t="s">
        <v>273</v>
      </c>
      <c r="J88" s="215" t="s">
        <v>274</v>
      </c>
      <c r="K88" s="243" t="s">
        <v>122</v>
      </c>
      <c r="L88" s="244">
        <v>6357</v>
      </c>
      <c r="M88" s="215" t="s">
        <v>1162</v>
      </c>
      <c r="N88" s="215" t="s">
        <v>1163</v>
      </c>
      <c r="O88" s="300">
        <v>36632</v>
      </c>
      <c r="P88" s="215"/>
    </row>
    <row r="89" spans="1:16">
      <c r="A89" s="215">
        <v>83</v>
      </c>
      <c r="B89" s="229">
        <v>7.677083333333333E-2</v>
      </c>
      <c r="C89" s="222">
        <f t="shared" si="6"/>
        <v>110.55</v>
      </c>
      <c r="D89" s="222">
        <f t="shared" si="5"/>
        <v>69.691145264775926</v>
      </c>
      <c r="E89" s="227">
        <f>'10K'!$E89*(1-$K$2)+H.Marathon!$E89*$K$2</f>
        <v>0.57754826451881547</v>
      </c>
      <c r="F89" s="269">
        <f>100*(D89/C89)</f>
        <v>63.040384680937066</v>
      </c>
      <c r="G89" s="215">
        <v>83</v>
      </c>
      <c r="H89" s="277" t="s">
        <v>1079</v>
      </c>
      <c r="I89" s="215" t="s">
        <v>273</v>
      </c>
      <c r="J89" s="215" t="s">
        <v>274</v>
      </c>
      <c r="K89" s="243" t="s">
        <v>122</v>
      </c>
      <c r="L89" s="244">
        <v>6357</v>
      </c>
      <c r="M89" s="215" t="s">
        <v>1162</v>
      </c>
      <c r="N89" s="215" t="s">
        <v>1163</v>
      </c>
      <c r="O89" s="297">
        <v>37003</v>
      </c>
      <c r="P89" s="215"/>
    </row>
    <row r="90" spans="1:16">
      <c r="A90" s="215">
        <v>84</v>
      </c>
      <c r="B90" s="229">
        <v>7.2523148148148142E-2</v>
      </c>
      <c r="C90" s="222"/>
      <c r="D90" s="222">
        <f t="shared" si="5"/>
        <v>71.775448433324158</v>
      </c>
      <c r="E90" s="227">
        <f>'10K'!$E90*(1-$K$2)+H.Marathon!$E90*$K$2</f>
        <v>0.56077671235158166</v>
      </c>
      <c r="F90" s="269"/>
      <c r="G90" s="215">
        <v>84</v>
      </c>
      <c r="H90" s="293" t="s">
        <v>1080</v>
      </c>
      <c r="I90" s="215" t="s">
        <v>1165</v>
      </c>
      <c r="J90" s="215" t="s">
        <v>1166</v>
      </c>
      <c r="K90" s="243" t="s">
        <v>122</v>
      </c>
      <c r="L90" s="244"/>
      <c r="M90" s="241"/>
      <c r="N90" s="243" t="s">
        <v>1167</v>
      </c>
      <c r="O90" s="300">
        <v>35595</v>
      </c>
      <c r="P90" s="215"/>
    </row>
    <row r="91" spans="1:16">
      <c r="A91" s="215">
        <v>85</v>
      </c>
      <c r="B91" s="229"/>
      <c r="C91" s="222"/>
      <c r="D91" s="222">
        <f t="shared" si="5"/>
        <v>74.083596015069787</v>
      </c>
      <c r="E91" s="227">
        <f>'10K'!$E91*(1-$K$2)+H.Marathon!$E91*$K$2</f>
        <v>0.54330516018434782</v>
      </c>
      <c r="F91" s="269"/>
      <c r="G91" s="215">
        <v>85</v>
      </c>
      <c r="H91" s="277"/>
      <c r="I91" s="215"/>
      <c r="J91" s="215"/>
      <c r="K91" s="215"/>
      <c r="L91" s="215"/>
      <c r="M91" s="215"/>
      <c r="N91" s="215"/>
      <c r="O91" s="298"/>
      <c r="P91" s="215"/>
    </row>
    <row r="92" spans="1:16">
      <c r="A92" s="215">
        <v>86</v>
      </c>
      <c r="B92" s="229"/>
      <c r="C92" s="222"/>
      <c r="D92" s="222">
        <f t="shared" si="5"/>
        <v>76.647160618766293</v>
      </c>
      <c r="E92" s="227">
        <f>'10K'!$E92*(1-$K$2)+H.Marathon!$E92*$K$2</f>
        <v>0.52513360801711406</v>
      </c>
      <c r="F92" s="269"/>
      <c r="G92" s="215">
        <v>86</v>
      </c>
      <c r="H92" s="277"/>
      <c r="I92" s="215"/>
      <c r="J92" s="215"/>
      <c r="K92" s="215"/>
      <c r="L92" s="215"/>
      <c r="M92" s="215"/>
      <c r="N92" s="215"/>
      <c r="O92" s="298"/>
      <c r="P92" s="215"/>
    </row>
    <row r="93" spans="1:16">
      <c r="A93" s="215">
        <v>87</v>
      </c>
      <c r="B93" s="229">
        <v>7.0775462962962957E-2</v>
      </c>
      <c r="C93" s="222"/>
      <c r="D93" s="222">
        <f t="shared" si="5"/>
        <v>79.495751431974668</v>
      </c>
      <c r="E93" s="227">
        <f>'10K'!$E93*(1-$K$2)+H.Marathon!$E93*$K$2</f>
        <v>0.50631636628332699</v>
      </c>
      <c r="F93" s="269"/>
      <c r="G93" s="215">
        <v>87</v>
      </c>
      <c r="H93" s="277" t="s">
        <v>1078</v>
      </c>
      <c r="I93" s="243" t="s">
        <v>1168</v>
      </c>
      <c r="J93" s="243" t="s">
        <v>1169</v>
      </c>
      <c r="K93" s="243" t="s">
        <v>122</v>
      </c>
      <c r="L93" s="244">
        <v>10540</v>
      </c>
      <c r="M93" s="241"/>
      <c r="N93" s="243" t="s">
        <v>1087</v>
      </c>
      <c r="O93" s="297">
        <v>42441</v>
      </c>
      <c r="P93" s="215"/>
    </row>
    <row r="94" spans="1:16">
      <c r="A94" s="215">
        <v>88</v>
      </c>
      <c r="B94" s="229"/>
      <c r="C94" s="222"/>
      <c r="D94" s="222">
        <f t="shared" si="5"/>
        <v>82.675215659998727</v>
      </c>
      <c r="E94" s="227">
        <f>'10K'!$E94*(1-$K$2)+H.Marathon!$E94*$K$2</f>
        <v>0.48684481411609326</v>
      </c>
      <c r="F94" s="269"/>
      <c r="G94" s="215">
        <v>88</v>
      </c>
      <c r="H94" s="293"/>
      <c r="I94" s="215"/>
      <c r="J94" s="215"/>
      <c r="K94" s="215"/>
      <c r="L94" s="215"/>
      <c r="M94" s="215"/>
      <c r="N94" s="215"/>
      <c r="O94" s="298"/>
      <c r="P94" s="215"/>
    </row>
    <row r="95" spans="1:16">
      <c r="A95" s="215">
        <v>89</v>
      </c>
      <c r="B95" s="229"/>
      <c r="C95" s="222"/>
      <c r="D95" s="222">
        <f t="shared" si="5"/>
        <v>86.248781067750144</v>
      </c>
      <c r="E95" s="227">
        <f>'10K'!$E95*(1-$K$2)+H.Marathon!$E95*$K$2</f>
        <v>0.4666732619488595</v>
      </c>
      <c r="F95" s="269"/>
      <c r="G95" s="215">
        <v>89</v>
      </c>
      <c r="H95" s="245"/>
      <c r="I95" s="215"/>
      <c r="J95" s="215"/>
      <c r="K95" s="215"/>
      <c r="L95" s="215"/>
      <c r="M95" s="215"/>
      <c r="N95" s="215"/>
      <c r="O95" s="298"/>
      <c r="P95" s="215"/>
    </row>
    <row r="96" spans="1:16">
      <c r="A96" s="215">
        <v>90</v>
      </c>
      <c r="B96" s="229">
        <v>7.677083333333333E-2</v>
      </c>
      <c r="C96" s="222"/>
      <c r="D96" s="222">
        <f t="shared" si="5"/>
        <v>90.286777993104408</v>
      </c>
      <c r="E96" s="227">
        <f>'10K'!$E96*(1-$K$2)+H.Marathon!$E96*$K$2</f>
        <v>0.4458017097816257</v>
      </c>
      <c r="F96" s="269"/>
      <c r="G96" s="215">
        <v>90</v>
      </c>
      <c r="H96" s="277" t="s">
        <v>1079</v>
      </c>
      <c r="I96" s="243" t="s">
        <v>1170</v>
      </c>
      <c r="J96" s="243" t="s">
        <v>1171</v>
      </c>
      <c r="K96" s="243" t="s">
        <v>122</v>
      </c>
      <c r="L96" s="244">
        <v>9212</v>
      </c>
      <c r="M96" s="241"/>
      <c r="N96" s="243" t="s">
        <v>1118</v>
      </c>
      <c r="O96" s="297">
        <v>42420</v>
      </c>
      <c r="P96" s="215"/>
    </row>
    <row r="97" spans="1:16">
      <c r="A97" s="215">
        <v>91</v>
      </c>
      <c r="B97" s="229">
        <v>7.2523148148148142E-2</v>
      </c>
      <c r="C97" s="222"/>
      <c r="D97" s="222">
        <f t="shared" si="5"/>
        <v>94.85538389797172</v>
      </c>
      <c r="E97" s="227">
        <f>'10K'!$E97*(1-$K$2)+H.Marathon!$E97*$K$2</f>
        <v>0.42433015761439197</v>
      </c>
      <c r="F97" s="269"/>
      <c r="G97" s="215">
        <v>91</v>
      </c>
      <c r="H97" s="293" t="s">
        <v>1080</v>
      </c>
      <c r="I97" s="243" t="s">
        <v>1170</v>
      </c>
      <c r="J97" s="243" t="s">
        <v>1171</v>
      </c>
      <c r="K97" s="243" t="s">
        <v>122</v>
      </c>
      <c r="L97" s="244">
        <v>9212</v>
      </c>
      <c r="M97" s="241"/>
      <c r="N97" s="243" t="s">
        <v>1118</v>
      </c>
      <c r="O97" s="297">
        <v>42791</v>
      </c>
      <c r="P97" s="215"/>
    </row>
    <row r="98" spans="1:16">
      <c r="A98" s="215">
        <v>92</v>
      </c>
      <c r="B98" s="229">
        <v>0.11039351851851852</v>
      </c>
      <c r="C98" s="222"/>
      <c r="D98" s="222">
        <f t="shared" si="5"/>
        <v>100.09840854504554</v>
      </c>
      <c r="E98" s="227">
        <f>'10K'!$E98*(1-$K$2)+H.Marathon!$E98*$K$2</f>
        <v>0.40210429501371137</v>
      </c>
      <c r="F98" s="269"/>
      <c r="G98" s="215">
        <v>92</v>
      </c>
      <c r="H98" s="293" t="s">
        <v>1081</v>
      </c>
      <c r="I98" s="243" t="s">
        <v>1170</v>
      </c>
      <c r="J98" s="243" t="s">
        <v>1171</v>
      </c>
      <c r="K98" s="243" t="s">
        <v>122</v>
      </c>
      <c r="L98" s="244">
        <v>9212</v>
      </c>
      <c r="M98" s="215" t="s">
        <v>1160</v>
      </c>
      <c r="N98" s="215" t="s">
        <v>1161</v>
      </c>
      <c r="O98" s="300">
        <v>43155</v>
      </c>
      <c r="P98" s="215"/>
    </row>
    <row r="99" spans="1:16">
      <c r="A99" s="215">
        <v>93</v>
      </c>
      <c r="B99" s="229"/>
      <c r="C99" s="222"/>
      <c r="D99" s="222">
        <f t="shared" si="5"/>
        <v>106.13535028090691</v>
      </c>
      <c r="E99" s="227">
        <f>'10K'!$E99*(1-$K$2)+H.Marathon!$E99*$K$2</f>
        <v>0.37923274284647768</v>
      </c>
      <c r="F99" s="269"/>
      <c r="G99" s="215">
        <v>93</v>
      </c>
      <c r="H99" s="245"/>
      <c r="I99" s="215"/>
      <c r="J99" s="215"/>
      <c r="K99" s="215"/>
      <c r="L99" s="215"/>
      <c r="M99" s="215"/>
      <c r="N99" s="215"/>
      <c r="O99" s="215"/>
      <c r="P99" s="215"/>
    </row>
    <row r="100" spans="1:16">
      <c r="A100" s="215">
        <v>94</v>
      </c>
      <c r="B100" s="229"/>
      <c r="C100" s="222"/>
      <c r="D100" s="222">
        <f t="shared" si="5"/>
        <v>113.1549661681743</v>
      </c>
      <c r="E100" s="227">
        <f>'10K'!$E100*(1-$K$2)+H.Marathon!$E100*$K$2</f>
        <v>0.35570688024579711</v>
      </c>
      <c r="F100" s="269"/>
      <c r="G100" s="215">
        <v>94</v>
      </c>
      <c r="H100" s="245"/>
      <c r="I100" s="215"/>
      <c r="J100" s="215"/>
      <c r="K100" s="215"/>
      <c r="L100" s="215"/>
      <c r="M100" s="215"/>
      <c r="N100" s="215"/>
      <c r="O100" s="215"/>
      <c r="P100" s="215"/>
    </row>
    <row r="101" spans="1:16">
      <c r="A101" s="215">
        <v>95</v>
      </c>
      <c r="B101" s="229"/>
      <c r="C101" s="222"/>
      <c r="D101" s="222">
        <f t="shared" si="5"/>
        <v>121.4247509131628</v>
      </c>
      <c r="E101" s="227">
        <f>'10K'!$E101*(1-$K$2)+H.Marathon!$E101*$K$2</f>
        <v>0.33148101764511656</v>
      </c>
      <c r="F101" s="269"/>
      <c r="G101" s="215">
        <v>95</v>
      </c>
      <c r="H101" s="245"/>
      <c r="I101" s="215"/>
      <c r="J101" s="215"/>
      <c r="K101" s="215"/>
      <c r="L101" s="215"/>
      <c r="M101" s="215"/>
      <c r="N101" s="215"/>
      <c r="O101" s="215"/>
      <c r="P101" s="215"/>
    </row>
    <row r="102" spans="1:16">
      <c r="A102" s="215">
        <v>96</v>
      </c>
      <c r="B102" s="215"/>
      <c r="C102" s="222"/>
      <c r="D102" s="222">
        <f t="shared" si="5"/>
        <v>131.29774312281799</v>
      </c>
      <c r="E102" s="227">
        <f>'10K'!$E102*(1-$K$2)+H.Marathon!$E102*$K$2</f>
        <v>0.30655515504443603</v>
      </c>
      <c r="F102" s="269"/>
      <c r="G102" s="215">
        <v>96</v>
      </c>
      <c r="H102" s="245"/>
      <c r="I102" s="215"/>
      <c r="J102" s="215"/>
      <c r="K102" s="215"/>
      <c r="L102" s="215"/>
      <c r="M102" s="215"/>
      <c r="N102" s="215"/>
      <c r="O102" s="215"/>
      <c r="P102" s="215"/>
    </row>
    <row r="103" spans="1:16">
      <c r="A103" s="215">
        <v>97</v>
      </c>
      <c r="B103" s="215" t="s">
        <v>51</v>
      </c>
      <c r="C103" s="222"/>
      <c r="D103" s="222">
        <f t="shared" si="5"/>
        <v>143.24679300802612</v>
      </c>
      <c r="E103" s="227">
        <f>'10K'!$E103*(1-$K$2)+H.Marathon!$E103*$K$2</f>
        <v>0.28098360287720225</v>
      </c>
      <c r="F103" s="215"/>
      <c r="G103" s="215">
        <v>97</v>
      </c>
      <c r="H103" s="245"/>
      <c r="I103" s="215"/>
      <c r="J103" s="215"/>
      <c r="K103" s="215"/>
      <c r="L103" s="215"/>
      <c r="M103" s="215"/>
      <c r="N103" s="215"/>
      <c r="O103" s="215"/>
      <c r="P103" s="215"/>
    </row>
    <row r="104" spans="1:16">
      <c r="A104" s="215">
        <v>98</v>
      </c>
      <c r="B104" s="215" t="s">
        <v>51</v>
      </c>
      <c r="C104" s="222"/>
      <c r="D104" s="222">
        <f t="shared" si="5"/>
        <v>158.02692576538283</v>
      </c>
      <c r="E104" s="227">
        <f>'10K'!$E104*(1-$K$2)+H.Marathon!$E104*$K$2</f>
        <v>0.25470342984307498</v>
      </c>
      <c r="F104" s="215"/>
      <c r="G104" s="215">
        <v>98</v>
      </c>
      <c r="H104" s="245"/>
      <c r="I104" s="215"/>
      <c r="J104" s="215"/>
      <c r="K104" s="215"/>
      <c r="L104" s="215"/>
      <c r="M104" s="215"/>
      <c r="N104" s="215"/>
      <c r="O104" s="215"/>
      <c r="P104" s="215"/>
    </row>
    <row r="105" spans="1:16">
      <c r="A105" s="215">
        <v>99</v>
      </c>
      <c r="B105" s="215" t="s">
        <v>51</v>
      </c>
      <c r="C105" s="222"/>
      <c r="D105" s="222">
        <f t="shared" si="5"/>
        <v>176.70748040419224</v>
      </c>
      <c r="E105" s="227">
        <f>'10K'!$E105*(1-$K$2)+H.Marathon!$E105*$K$2</f>
        <v>0.22777756724239445</v>
      </c>
      <c r="F105" s="215"/>
      <c r="G105" s="215">
        <v>99</v>
      </c>
      <c r="H105" s="245"/>
      <c r="I105" s="215"/>
      <c r="J105" s="215"/>
      <c r="K105" s="215"/>
      <c r="L105" s="215"/>
      <c r="M105" s="215"/>
      <c r="N105" s="215"/>
      <c r="O105" s="215"/>
      <c r="P105" s="215"/>
    </row>
    <row r="106" spans="1:16">
      <c r="A106" s="215">
        <v>100</v>
      </c>
      <c r="B106" s="215"/>
      <c r="C106" s="215"/>
      <c r="D106" s="222">
        <f>E$4/E106</f>
        <v>201.09746290720039</v>
      </c>
      <c r="E106" s="227">
        <f>'10K'!$E106*(1-$K$2)+H.Marathon!$E106*$K$2</f>
        <v>0.20015170464171395</v>
      </c>
      <c r="F106" s="215"/>
      <c r="G106" s="215">
        <v>100</v>
      </c>
      <c r="H106" s="215"/>
      <c r="I106" s="215"/>
      <c r="J106" s="215"/>
      <c r="K106" s="215"/>
      <c r="L106" s="215"/>
      <c r="M106" s="215"/>
      <c r="N106" s="215"/>
      <c r="O106" s="215"/>
      <c r="P106" s="215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9.6640625" style="1"/>
    <col min="11" max="11" width="15.88671875" style="1" customWidth="1"/>
    <col min="12" max="12" width="7.88671875" style="1" customWidth="1"/>
    <col min="13" max="13" width="10.109375" style="1" bestFit="1" customWidth="1"/>
    <col min="14" max="14" width="21.5546875" style="1" customWidth="1"/>
    <col min="15" max="15" width="21.21875" style="1" customWidth="1"/>
    <col min="16" max="16" width="14.6640625" style="1" customWidth="1"/>
    <col min="17" max="16384" width="9.6640625" style="1"/>
  </cols>
  <sheetData>
    <row r="1" spans="1:17" ht="29.1" customHeight="1">
      <c r="A1" s="211" t="s">
        <v>54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15"/>
      <c r="K1" s="213" t="s">
        <v>2221</v>
      </c>
      <c r="L1" s="215"/>
      <c r="M1" s="215"/>
      <c r="N1" s="215"/>
      <c r="O1" s="215"/>
      <c r="P1" s="215"/>
      <c r="Q1" s="215"/>
    </row>
    <row r="2" spans="1:17" ht="15.95" customHeight="1">
      <c r="A2" s="211"/>
      <c r="B2" s="212"/>
      <c r="C2" s="213"/>
      <c r="D2" s="214"/>
      <c r="E2" s="214"/>
      <c r="F2" s="263">
        <f>(+H$3-H$4)*F$4/2</f>
        <v>4.725E-2</v>
      </c>
      <c r="G2" s="264">
        <f>(+I$4-I$3)*G$4/2</f>
        <v>0.17219999999999999</v>
      </c>
      <c r="H2" s="216"/>
      <c r="I2" s="216"/>
      <c r="J2" s="215"/>
      <c r="K2" s="220">
        <f>Parameters!M25</f>
        <v>0.63735080246240494</v>
      </c>
      <c r="L2" s="215"/>
      <c r="M2" s="215"/>
      <c r="N2" s="215"/>
      <c r="O2" s="215"/>
      <c r="P2" s="215"/>
      <c r="Q2" s="215"/>
    </row>
    <row r="3" spans="1:17" ht="15.95" customHeight="1">
      <c r="A3" s="211"/>
      <c r="B3" s="212"/>
      <c r="C3" s="213"/>
      <c r="D3" s="214"/>
      <c r="E3" s="214"/>
      <c r="F3" s="263">
        <f>F4/(2*(+H3-H4))</f>
        <v>1.89E-3</v>
      </c>
      <c r="G3" s="264">
        <f>G4/(2*(+I4-I3))</f>
        <v>1.6006097560975613E-4</v>
      </c>
      <c r="H3" s="217">
        <v>22</v>
      </c>
      <c r="I3" s="218">
        <v>24</v>
      </c>
      <c r="J3" s="215"/>
      <c r="K3" s="215"/>
      <c r="L3" s="215"/>
      <c r="M3" s="215"/>
      <c r="N3" s="215"/>
      <c r="O3" s="215"/>
      <c r="P3" s="215"/>
      <c r="Q3" s="215"/>
    </row>
    <row r="4" spans="1:17" ht="15.75">
      <c r="A4" s="212"/>
      <c r="B4" s="212"/>
      <c r="C4" s="212"/>
      <c r="D4" s="219">
        <f>Parameters!G25</f>
        <v>3.0034722222222223E-2</v>
      </c>
      <c r="E4" s="220">
        <f>D4*1440</f>
        <v>43.25</v>
      </c>
      <c r="F4" s="221">
        <v>1.89E-2</v>
      </c>
      <c r="G4" s="210">
        <v>1.0500000000000001E-2</v>
      </c>
      <c r="H4" s="217">
        <v>17</v>
      </c>
      <c r="I4" s="218">
        <v>56.8</v>
      </c>
      <c r="J4" s="222"/>
      <c r="K4" s="215"/>
      <c r="L4" s="215"/>
      <c r="M4" s="215"/>
      <c r="N4" s="215"/>
      <c r="O4" s="215"/>
      <c r="P4" s="215"/>
      <c r="Q4" s="215"/>
    </row>
    <row r="5" spans="1:17" ht="15.75" customHeight="1">
      <c r="A5" s="212"/>
      <c r="B5" s="212"/>
      <c r="C5" s="212"/>
      <c r="D5" s="219"/>
      <c r="E5" s="212">
        <f>E4*60</f>
        <v>2595</v>
      </c>
      <c r="F5" s="221">
        <v>9.1E-4</v>
      </c>
      <c r="G5" s="210">
        <v>5.1000000000000004E-4</v>
      </c>
      <c r="H5" s="217">
        <v>15</v>
      </c>
      <c r="I5" s="218">
        <v>76.7</v>
      </c>
      <c r="J5" s="222"/>
      <c r="K5" s="215"/>
      <c r="L5" s="215"/>
      <c r="M5" s="215"/>
      <c r="N5" s="215"/>
      <c r="O5" s="215"/>
      <c r="P5" s="215"/>
      <c r="Q5" s="215"/>
    </row>
    <row r="6" spans="1:17" ht="48.75" customHeight="1">
      <c r="A6" s="223" t="s">
        <v>42</v>
      </c>
      <c r="B6" s="223" t="s">
        <v>1316</v>
      </c>
      <c r="C6" s="223" t="s">
        <v>1316</v>
      </c>
      <c r="D6" s="223" t="s">
        <v>1173</v>
      </c>
      <c r="E6" s="223" t="s">
        <v>117</v>
      </c>
      <c r="F6" s="223" t="s">
        <v>112</v>
      </c>
      <c r="G6" s="223" t="s">
        <v>42</v>
      </c>
      <c r="H6" s="419" t="s">
        <v>283</v>
      </c>
      <c r="I6" s="422" t="s">
        <v>390</v>
      </c>
      <c r="J6" s="419" t="s">
        <v>204</v>
      </c>
      <c r="K6" s="419" t="s">
        <v>205</v>
      </c>
      <c r="L6" s="419" t="s">
        <v>206</v>
      </c>
      <c r="M6" s="224" t="s">
        <v>207</v>
      </c>
      <c r="N6" s="421" t="s">
        <v>208</v>
      </c>
      <c r="O6" s="422" t="s">
        <v>209</v>
      </c>
      <c r="P6" s="224" t="s">
        <v>210</v>
      </c>
      <c r="Q6" s="284"/>
    </row>
    <row r="7" spans="1:17">
      <c r="A7" s="215">
        <v>1</v>
      </c>
      <c r="B7" s="215" t="s">
        <v>51</v>
      </c>
      <c r="C7" s="215"/>
      <c r="D7" s="215"/>
      <c r="E7" s="215"/>
      <c r="F7" s="215"/>
      <c r="G7" s="215">
        <v>1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</row>
    <row r="8" spans="1:17">
      <c r="A8" s="215">
        <v>2</v>
      </c>
      <c r="B8" s="215" t="s">
        <v>51</v>
      </c>
      <c r="C8" s="215"/>
      <c r="D8" s="215"/>
      <c r="E8" s="215"/>
      <c r="F8" s="215"/>
      <c r="G8" s="215">
        <v>2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</row>
    <row r="9" spans="1:17">
      <c r="A9" s="215">
        <v>3</v>
      </c>
      <c r="B9" s="226" t="s">
        <v>51</v>
      </c>
      <c r="C9" s="222"/>
      <c r="D9" s="222"/>
      <c r="E9" s="227">
        <f>'10K'!$E9*(1-$K$2)+H.Marathon!$E9*$K$2</f>
        <v>0.32458663740793242</v>
      </c>
      <c r="F9" s="269"/>
      <c r="G9" s="215">
        <v>3</v>
      </c>
      <c r="H9" s="215"/>
      <c r="I9" s="215"/>
      <c r="J9" s="215"/>
      <c r="K9" s="215"/>
      <c r="L9" s="215"/>
      <c r="M9" s="215"/>
      <c r="N9" s="215"/>
      <c r="O9" s="215"/>
      <c r="P9" s="215"/>
      <c r="Q9" s="268"/>
    </row>
    <row r="10" spans="1:17">
      <c r="A10" s="215">
        <v>4</v>
      </c>
      <c r="B10" s="229"/>
      <c r="C10" s="222"/>
      <c r="D10" s="222"/>
      <c r="E10" s="227">
        <f>'10K'!$E10*(1-$K$2)+H.Marathon!$E10*$K$2</f>
        <v>0.40411280629053203</v>
      </c>
      <c r="F10" s="269"/>
      <c r="G10" s="215">
        <v>4</v>
      </c>
      <c r="H10" s="215"/>
      <c r="I10" s="215"/>
      <c r="J10" s="215"/>
      <c r="K10" s="215"/>
      <c r="L10" s="215"/>
      <c r="M10" s="215"/>
      <c r="N10" s="215"/>
      <c r="O10" s="215"/>
      <c r="P10" s="215"/>
      <c r="Q10" s="268"/>
    </row>
    <row r="11" spans="1:17">
      <c r="A11" s="215">
        <v>5</v>
      </c>
      <c r="B11" s="229"/>
      <c r="C11" s="222"/>
      <c r="D11" s="222">
        <f t="shared" ref="D11:D42" si="0">E$4/E11</f>
        <v>90.388184470999732</v>
      </c>
      <c r="E11" s="227">
        <f>'10K'!$E11*(1-$K$2)+H.Marathon!$E11*$K$2</f>
        <v>0.47849174372869929</v>
      </c>
      <c r="F11" s="269"/>
      <c r="G11" s="215">
        <v>5</v>
      </c>
      <c r="H11" s="270"/>
      <c r="I11" s="215"/>
      <c r="J11" s="215"/>
      <c r="K11" s="215"/>
      <c r="L11" s="215"/>
      <c r="M11" s="215"/>
      <c r="N11" s="215"/>
      <c r="O11" s="215"/>
      <c r="P11" s="215"/>
      <c r="Q11" s="268"/>
    </row>
    <row r="12" spans="1:17">
      <c r="A12" s="215">
        <v>6</v>
      </c>
      <c r="B12" s="229"/>
      <c r="C12" s="222"/>
      <c r="D12" s="222">
        <f t="shared" si="0"/>
        <v>78.954019370824042</v>
      </c>
      <c r="E12" s="227">
        <f>'10K'!$E12*(1-$K$2)+H.Marathon!$E12*$K$2</f>
        <v>0.5477871848026804</v>
      </c>
      <c r="F12" s="269"/>
      <c r="G12" s="215">
        <v>6</v>
      </c>
      <c r="H12" s="270"/>
      <c r="I12" s="215"/>
      <c r="J12" s="215"/>
      <c r="K12" s="215"/>
      <c r="L12" s="215"/>
      <c r="M12" s="215"/>
      <c r="N12" s="215"/>
      <c r="O12" s="215"/>
      <c r="P12" s="215"/>
      <c r="Q12" s="268"/>
    </row>
    <row r="13" spans="1:17">
      <c r="A13" s="215">
        <v>7</v>
      </c>
      <c r="B13" s="229">
        <v>6.1377314814814815E-2</v>
      </c>
      <c r="C13" s="222">
        <f t="shared" ref="C13:C75" si="1">B13*1440</f>
        <v>88.38333333333334</v>
      </c>
      <c r="D13" s="222">
        <f t="shared" si="0"/>
        <v>70.670035159124112</v>
      </c>
      <c r="E13" s="227">
        <f>'10K'!$E13*(1-$K$2)+H.Marathon!$E13*$K$2</f>
        <v>0.61199912951247559</v>
      </c>
      <c r="F13" s="269">
        <f t="shared" ref="F13:F72" si="2">100*(D13/C13)</f>
        <v>79.958553828916578</v>
      </c>
      <c r="G13" s="215">
        <v>7</v>
      </c>
      <c r="H13" s="277" t="s">
        <v>1175</v>
      </c>
      <c r="I13" s="241">
        <v>5303</v>
      </c>
      <c r="J13" s="243" t="s">
        <v>387</v>
      </c>
      <c r="K13" s="243" t="s">
        <v>1082</v>
      </c>
      <c r="L13" s="243" t="s">
        <v>122</v>
      </c>
      <c r="M13" s="239">
        <v>39841</v>
      </c>
      <c r="N13" s="241"/>
      <c r="O13" s="243" t="s">
        <v>1176</v>
      </c>
      <c r="P13" s="297">
        <v>42714</v>
      </c>
      <c r="Q13" s="241"/>
    </row>
    <row r="14" spans="1:17">
      <c r="A14" s="215">
        <v>8</v>
      </c>
      <c r="B14" s="229">
        <v>5.9745370370370372E-2</v>
      </c>
      <c r="C14" s="222">
        <f t="shared" si="1"/>
        <v>86.033333333333331</v>
      </c>
      <c r="D14" s="222">
        <f t="shared" si="0"/>
        <v>64.449903635052948</v>
      </c>
      <c r="E14" s="227">
        <f>'10K'!$E14*(1-$K$2)+H.Marathon!$E14*$K$2</f>
        <v>0.67106384277783826</v>
      </c>
      <c r="F14" s="269">
        <f t="shared" si="2"/>
        <v>74.912712477783359</v>
      </c>
      <c r="G14" s="215">
        <v>8</v>
      </c>
      <c r="H14" s="277" t="s">
        <v>1177</v>
      </c>
      <c r="I14" s="241">
        <v>5162</v>
      </c>
      <c r="J14" s="243" t="s">
        <v>214</v>
      </c>
      <c r="K14" s="243" t="s">
        <v>215</v>
      </c>
      <c r="L14" s="243" t="s">
        <v>122</v>
      </c>
      <c r="M14" s="239">
        <v>38897</v>
      </c>
      <c r="N14" s="241"/>
      <c r="O14" s="243" t="s">
        <v>1178</v>
      </c>
      <c r="P14" s="297">
        <v>42056</v>
      </c>
      <c r="Q14" s="241"/>
    </row>
    <row r="15" spans="1:17">
      <c r="A15" s="215">
        <v>9</v>
      </c>
      <c r="B15" s="229">
        <v>4.8414351851851854E-2</v>
      </c>
      <c r="C15" s="222">
        <f t="shared" si="1"/>
        <v>69.716666666666669</v>
      </c>
      <c r="D15" s="222">
        <f t="shared" si="0"/>
        <v>59.656709121350303</v>
      </c>
      <c r="E15" s="227">
        <f>'10K'!$E15*(1-$K$2)+H.Marathon!$E15*$K$2</f>
        <v>0.72498132459876885</v>
      </c>
      <c r="F15" s="269">
        <f t="shared" si="2"/>
        <v>85.570225849414726</v>
      </c>
      <c r="G15" s="215">
        <v>9</v>
      </c>
      <c r="H15" s="277" t="s">
        <v>1179</v>
      </c>
      <c r="I15" s="241">
        <v>4183</v>
      </c>
      <c r="J15" s="243" t="s">
        <v>577</v>
      </c>
      <c r="K15" s="243" t="s">
        <v>1180</v>
      </c>
      <c r="L15" s="243" t="s">
        <v>122</v>
      </c>
      <c r="M15" s="239">
        <v>26666</v>
      </c>
      <c r="N15" s="241"/>
      <c r="O15" s="243" t="s">
        <v>1181</v>
      </c>
      <c r="P15" s="297">
        <v>30031</v>
      </c>
      <c r="Q15" s="241"/>
    </row>
    <row r="16" spans="1:17">
      <c r="A16" s="215">
        <v>10</v>
      </c>
      <c r="B16" s="229"/>
      <c r="C16" s="222"/>
      <c r="D16" s="222">
        <f t="shared" si="0"/>
        <v>55.887286613908479</v>
      </c>
      <c r="E16" s="227">
        <f>'10K'!$E16*(1-$K$2)+H.Marathon!$E16*$K$2</f>
        <v>0.77387904513575934</v>
      </c>
      <c r="F16" s="269"/>
      <c r="G16" s="215">
        <v>10</v>
      </c>
      <c r="H16" s="277"/>
      <c r="I16" s="241"/>
      <c r="J16" s="243"/>
      <c r="K16" s="243"/>
      <c r="L16" s="243"/>
      <c r="M16" s="239"/>
      <c r="N16" s="241"/>
      <c r="O16" s="243"/>
      <c r="P16" s="297"/>
      <c r="Q16" s="241"/>
    </row>
    <row r="17" spans="1:17">
      <c r="A17" s="215">
        <v>11</v>
      </c>
      <c r="B17" s="229"/>
      <c r="C17" s="222"/>
      <c r="D17" s="222">
        <f t="shared" si="0"/>
        <v>52.896817188507669</v>
      </c>
      <c r="E17" s="227">
        <f>'10K'!$E17*(1-$K$2)+H.Marathon!$E17*$K$2</f>
        <v>0.81762953422831774</v>
      </c>
      <c r="F17" s="269"/>
      <c r="G17" s="215">
        <v>11</v>
      </c>
      <c r="H17" s="277"/>
      <c r="I17" s="241"/>
      <c r="J17" s="243"/>
      <c r="K17" s="243"/>
      <c r="L17" s="243"/>
      <c r="M17" s="239"/>
      <c r="N17" s="241"/>
      <c r="O17" s="243"/>
      <c r="P17" s="297"/>
      <c r="Q17" s="241"/>
    </row>
    <row r="18" spans="1:17">
      <c r="A18" s="215">
        <v>12</v>
      </c>
      <c r="B18" s="229">
        <v>4.0729166666666664E-2</v>
      </c>
      <c r="C18" s="222">
        <f t="shared" si="1"/>
        <v>58.65</v>
      </c>
      <c r="D18" s="222">
        <f t="shared" si="0"/>
        <v>50.511964048021504</v>
      </c>
      <c r="E18" s="227">
        <f>'10K'!$E18*(1-$K$2)+H.Marathon!$E18*$K$2</f>
        <v>0.85623279187644363</v>
      </c>
      <c r="F18" s="269">
        <f t="shared" si="2"/>
        <v>86.124405878979545</v>
      </c>
      <c r="G18" s="215">
        <v>12</v>
      </c>
      <c r="H18" s="277" t="s">
        <v>1182</v>
      </c>
      <c r="I18" s="241">
        <v>3519</v>
      </c>
      <c r="J18" s="243" t="s">
        <v>697</v>
      </c>
      <c r="K18" s="243" t="s">
        <v>215</v>
      </c>
      <c r="L18" s="243" t="s">
        <v>122</v>
      </c>
      <c r="M18" s="239">
        <v>24921</v>
      </c>
      <c r="N18" s="241"/>
      <c r="O18" s="243" t="s">
        <v>698</v>
      </c>
      <c r="P18" s="297">
        <v>29645</v>
      </c>
      <c r="Q18" s="241"/>
    </row>
    <row r="19" spans="1:17">
      <c r="A19" s="215">
        <v>13</v>
      </c>
      <c r="B19" s="229">
        <v>4.1342592592592591E-2</v>
      </c>
      <c r="C19" s="222">
        <f t="shared" si="1"/>
        <v>59.533333333333331</v>
      </c>
      <c r="D19" s="222">
        <f t="shared" si="0"/>
        <v>48.609020391542415</v>
      </c>
      <c r="E19" s="227">
        <f>'10K'!$E19*(1-$K$2)+H.Marathon!$E19*$K$2</f>
        <v>0.88975255316038337</v>
      </c>
      <c r="F19" s="269">
        <f t="shared" si="2"/>
        <v>81.650090243352324</v>
      </c>
      <c r="G19" s="215">
        <v>13</v>
      </c>
      <c r="H19" s="277" t="s">
        <v>1183</v>
      </c>
      <c r="I19" s="241">
        <v>3572</v>
      </c>
      <c r="J19" s="243" t="s">
        <v>697</v>
      </c>
      <c r="K19" s="243" t="s">
        <v>215</v>
      </c>
      <c r="L19" s="243" t="s">
        <v>122</v>
      </c>
      <c r="M19" s="239">
        <v>24921</v>
      </c>
      <c r="N19" s="241"/>
      <c r="O19" s="243" t="s">
        <v>698</v>
      </c>
      <c r="P19" s="297">
        <v>30009</v>
      </c>
      <c r="Q19" s="241"/>
    </row>
    <row r="20" spans="1:17">
      <c r="A20" s="215">
        <v>14</v>
      </c>
      <c r="B20" s="229">
        <v>4.1840277777777775E-2</v>
      </c>
      <c r="C20" s="222">
        <f t="shared" si="1"/>
        <v>60.249999999999993</v>
      </c>
      <c r="D20" s="222">
        <f t="shared" si="0"/>
        <v>47.1036012945926</v>
      </c>
      <c r="E20" s="227">
        <f>'10K'!$E20*(1-$K$2)+H.Marathon!$E20*$K$2</f>
        <v>0.91818881808013719</v>
      </c>
      <c r="F20" s="269">
        <f t="shared" si="2"/>
        <v>78.180251111357023</v>
      </c>
      <c r="G20" s="215">
        <v>14</v>
      </c>
      <c r="H20" s="277" t="s">
        <v>1184</v>
      </c>
      <c r="I20" s="241">
        <v>3615</v>
      </c>
      <c r="J20" s="243" t="s">
        <v>697</v>
      </c>
      <c r="K20" s="243" t="s">
        <v>215</v>
      </c>
      <c r="L20" s="243" t="s">
        <v>122</v>
      </c>
      <c r="M20" s="239">
        <v>24921</v>
      </c>
      <c r="N20" s="241"/>
      <c r="O20" s="243" t="s">
        <v>1185</v>
      </c>
      <c r="P20" s="297">
        <v>30163</v>
      </c>
      <c r="Q20" s="241"/>
    </row>
    <row r="21" spans="1:17">
      <c r="A21" s="215">
        <v>15</v>
      </c>
      <c r="B21" s="229">
        <v>3.7534722222222219E-2</v>
      </c>
      <c r="C21" s="222">
        <f t="shared" si="1"/>
        <v>54.05</v>
      </c>
      <c r="D21" s="222">
        <f t="shared" si="0"/>
        <v>45.938414725895782</v>
      </c>
      <c r="E21" s="227">
        <f>'10K'!$E21*(1-$K$2)+H.Marathon!$E21*$K$2</f>
        <v>0.9414778515554586</v>
      </c>
      <c r="F21" s="269">
        <f t="shared" si="2"/>
        <v>84.992441676032911</v>
      </c>
      <c r="G21" s="215">
        <v>15</v>
      </c>
      <c r="H21" s="277" t="s">
        <v>1186</v>
      </c>
      <c r="I21" s="241">
        <v>3243</v>
      </c>
      <c r="J21" s="243" t="s">
        <v>134</v>
      </c>
      <c r="K21" s="243" t="s">
        <v>135</v>
      </c>
      <c r="L21" s="243" t="s">
        <v>127</v>
      </c>
      <c r="M21" s="239">
        <v>28256</v>
      </c>
      <c r="N21" s="241" t="s">
        <v>1187</v>
      </c>
      <c r="O21" s="243" t="s">
        <v>213</v>
      </c>
      <c r="P21" s="297">
        <v>34063</v>
      </c>
      <c r="Q21" s="241"/>
    </row>
    <row r="22" spans="1:17">
      <c r="A22" s="215">
        <v>16</v>
      </c>
      <c r="B22" s="229">
        <v>3.9108796296296294E-2</v>
      </c>
      <c r="C22" s="222">
        <f t="shared" si="1"/>
        <v>56.316666666666663</v>
      </c>
      <c r="D22" s="222">
        <f t="shared" si="0"/>
        <v>45.06694656879759</v>
      </c>
      <c r="E22" s="227">
        <f>'10K'!$E22*(1-$K$2)+H.Marathon!$E22*$K$2</f>
        <v>0.95968338866659397</v>
      </c>
      <c r="F22" s="269">
        <f t="shared" si="2"/>
        <v>80.024172658415381</v>
      </c>
      <c r="G22" s="215">
        <v>16</v>
      </c>
      <c r="H22" s="277" t="s">
        <v>1188</v>
      </c>
      <c r="I22" s="241">
        <v>3379</v>
      </c>
      <c r="J22" s="243" t="s">
        <v>155</v>
      </c>
      <c r="K22" s="243" t="s">
        <v>1189</v>
      </c>
      <c r="L22" s="243" t="s">
        <v>705</v>
      </c>
      <c r="M22" s="239">
        <v>33967</v>
      </c>
      <c r="N22" s="241"/>
      <c r="O22" s="243" t="s">
        <v>1190</v>
      </c>
      <c r="P22" s="297">
        <v>40040</v>
      </c>
      <c r="Q22" s="241"/>
    </row>
    <row r="23" spans="1:17">
      <c r="A23" s="215">
        <v>17</v>
      </c>
      <c r="B23" s="229">
        <v>3.7337962962962962E-2</v>
      </c>
      <c r="C23" s="222">
        <f t="shared" si="1"/>
        <v>53.766666666666666</v>
      </c>
      <c r="D23" s="222">
        <f t="shared" si="0"/>
        <v>44.453219763598796</v>
      </c>
      <c r="E23" s="227">
        <f>'10K'!$E23*(1-$K$2)+H.Marathon!$E23*$K$2</f>
        <v>0.97293289957403561</v>
      </c>
      <c r="F23" s="269">
        <f t="shared" si="2"/>
        <v>82.678028078609046</v>
      </c>
      <c r="G23" s="215">
        <v>17</v>
      </c>
      <c r="H23" s="277" t="s">
        <v>1191</v>
      </c>
      <c r="I23" s="241">
        <v>3226</v>
      </c>
      <c r="J23" s="243" t="s">
        <v>1192</v>
      </c>
      <c r="K23" s="243" t="s">
        <v>1193</v>
      </c>
      <c r="L23" s="243" t="s">
        <v>127</v>
      </c>
      <c r="M23" s="239">
        <v>32348</v>
      </c>
      <c r="N23" s="241"/>
      <c r="O23" s="243" t="s">
        <v>1194</v>
      </c>
      <c r="P23" s="297">
        <v>38634</v>
      </c>
      <c r="Q23" s="241"/>
    </row>
    <row r="24" spans="1:17">
      <c r="A24" s="215">
        <v>18</v>
      </c>
      <c r="B24" s="229">
        <v>3.5879629629629629E-2</v>
      </c>
      <c r="C24" s="222">
        <f t="shared" si="1"/>
        <v>51.666666666666664</v>
      </c>
      <c r="D24" s="222">
        <f t="shared" si="0"/>
        <v>43.960421397907375</v>
      </c>
      <c r="E24" s="227">
        <f>'10K'!$E24*(1-$K$2)+H.Marathon!$E24*$K$2</f>
        <v>0.98383952256787977</v>
      </c>
      <c r="F24" s="269">
        <f t="shared" si="2"/>
        <v>85.084686576594919</v>
      </c>
      <c r="G24" s="215">
        <v>18</v>
      </c>
      <c r="H24" s="277" t="s">
        <v>1195</v>
      </c>
      <c r="I24" s="241">
        <v>3100</v>
      </c>
      <c r="J24" s="243" t="s">
        <v>133</v>
      </c>
      <c r="K24" s="243" t="s">
        <v>1109</v>
      </c>
      <c r="L24" s="243" t="s">
        <v>127</v>
      </c>
      <c r="M24" s="239">
        <v>27962</v>
      </c>
      <c r="N24" s="241" t="s">
        <v>1187</v>
      </c>
      <c r="O24" s="243" t="s">
        <v>213</v>
      </c>
      <c r="P24" s="297">
        <v>34798</v>
      </c>
      <c r="Q24" s="241"/>
    </row>
    <row r="25" spans="1:17">
      <c r="A25" s="215">
        <v>19</v>
      </c>
      <c r="B25" s="229">
        <v>3.6747685185185182E-2</v>
      </c>
      <c r="C25" s="222">
        <f t="shared" si="1"/>
        <v>52.916666666666664</v>
      </c>
      <c r="D25" s="222">
        <f t="shared" si="0"/>
        <v>43.54192471061414</v>
      </c>
      <c r="E25" s="227">
        <f>'10K'!$E25*(1-$K$2)+H.Marathon!$E25*$K$2</f>
        <v>0.99329554877157333</v>
      </c>
      <c r="F25" s="269">
        <f t="shared" si="2"/>
        <v>82.283952209034595</v>
      </c>
      <c r="G25" s="215">
        <v>19</v>
      </c>
      <c r="H25" s="277" t="s">
        <v>1196</v>
      </c>
      <c r="I25" s="241">
        <v>3175</v>
      </c>
      <c r="J25" s="243" t="s">
        <v>1197</v>
      </c>
      <c r="K25" s="243" t="s">
        <v>1198</v>
      </c>
      <c r="L25" s="243" t="s">
        <v>130</v>
      </c>
      <c r="M25" s="239">
        <v>30222</v>
      </c>
      <c r="N25" s="241" t="s">
        <v>1187</v>
      </c>
      <c r="O25" s="243" t="s">
        <v>213</v>
      </c>
      <c r="P25" s="297">
        <v>37353</v>
      </c>
      <c r="Q25" s="241"/>
    </row>
    <row r="26" spans="1:17">
      <c r="A26" s="215">
        <v>20</v>
      </c>
      <c r="B26" s="229">
        <v>3.574074074074074E-2</v>
      </c>
      <c r="C26" s="222">
        <f t="shared" si="1"/>
        <v>51.466666666666669</v>
      </c>
      <c r="D26" s="222">
        <f t="shared" si="0"/>
        <v>43.300248961725273</v>
      </c>
      <c r="E26" s="227">
        <f>'10K'!$E26*(1-$K$2)+H.Marathon!$E26*$K$2</f>
        <v>0.99883952256787967</v>
      </c>
      <c r="F26" s="269">
        <f t="shared" si="2"/>
        <v>84.132608086253768</v>
      </c>
      <c r="G26" s="215">
        <v>20</v>
      </c>
      <c r="H26" s="277" t="s">
        <v>1199</v>
      </c>
      <c r="I26" s="241">
        <v>3088</v>
      </c>
      <c r="J26" s="243" t="s">
        <v>549</v>
      </c>
      <c r="K26" s="243" t="s">
        <v>550</v>
      </c>
      <c r="L26" s="243" t="s">
        <v>130</v>
      </c>
      <c r="M26" s="239">
        <v>35364</v>
      </c>
      <c r="N26" s="241"/>
      <c r="O26" s="243" t="s">
        <v>185</v>
      </c>
      <c r="P26" s="297">
        <v>42750</v>
      </c>
      <c r="Q26" s="241"/>
    </row>
    <row r="27" spans="1:17">
      <c r="A27" s="215">
        <v>21</v>
      </c>
      <c r="B27" s="229">
        <v>3.6620370370370373E-2</v>
      </c>
      <c r="C27" s="222">
        <f t="shared" si="1"/>
        <v>52.733333333333334</v>
      </c>
      <c r="D27" s="222">
        <f t="shared" si="0"/>
        <v>43.25</v>
      </c>
      <c r="E27" s="227">
        <f>'10K'!$E27*(1-$K$2)+H.Marathon!$E27*$K$2</f>
        <v>1</v>
      </c>
      <c r="F27" s="269">
        <f t="shared" si="2"/>
        <v>82.016434892541085</v>
      </c>
      <c r="G27" s="215">
        <v>21</v>
      </c>
      <c r="H27" s="277" t="s">
        <v>1200</v>
      </c>
      <c r="I27" s="241">
        <v>3164</v>
      </c>
      <c r="J27" s="243" t="s">
        <v>1201</v>
      </c>
      <c r="K27" s="243" t="s">
        <v>1202</v>
      </c>
      <c r="L27" s="243" t="s">
        <v>122</v>
      </c>
      <c r="M27" s="239">
        <v>24672</v>
      </c>
      <c r="N27" s="241" t="s">
        <v>1187</v>
      </c>
      <c r="O27" s="243" t="s">
        <v>213</v>
      </c>
      <c r="P27" s="297">
        <v>32600</v>
      </c>
      <c r="Q27" s="241"/>
    </row>
    <row r="28" spans="1:17">
      <c r="A28" s="215">
        <v>22</v>
      </c>
      <c r="B28" s="229">
        <v>3.5856481481481482E-2</v>
      </c>
      <c r="C28" s="222">
        <f t="shared" si="1"/>
        <v>51.633333333333333</v>
      </c>
      <c r="D28" s="222">
        <f t="shared" si="0"/>
        <v>43.25</v>
      </c>
      <c r="E28" s="227">
        <f>'10K'!$E28*(1-$K$2)+H.Marathon!$E28*$K$2</f>
        <v>1</v>
      </c>
      <c r="F28" s="269">
        <f t="shared" si="2"/>
        <v>83.763718528082634</v>
      </c>
      <c r="G28" s="215">
        <v>22</v>
      </c>
      <c r="H28" s="277" t="s">
        <v>1203</v>
      </c>
      <c r="I28" s="241">
        <v>3098</v>
      </c>
      <c r="J28" s="243" t="s">
        <v>1204</v>
      </c>
      <c r="K28" s="243" t="s">
        <v>1205</v>
      </c>
      <c r="L28" s="243" t="s">
        <v>130</v>
      </c>
      <c r="M28" s="239">
        <v>34374</v>
      </c>
      <c r="N28" s="241"/>
      <c r="O28" s="243" t="s">
        <v>1206</v>
      </c>
      <c r="P28" s="297">
        <v>42680</v>
      </c>
      <c r="Q28" s="241"/>
    </row>
    <row r="29" spans="1:17" ht="15.75">
      <c r="A29" s="215">
        <v>23</v>
      </c>
      <c r="B29" s="229">
        <v>3.4363425925925929E-2</v>
      </c>
      <c r="C29" s="222">
        <f t="shared" si="1"/>
        <v>49.483333333333341</v>
      </c>
      <c r="D29" s="222">
        <f t="shared" si="0"/>
        <v>43.25</v>
      </c>
      <c r="E29" s="227">
        <f>'10K'!$E29*(1-$K$2)+H.Marathon!$E29*$K$2</f>
        <v>1</v>
      </c>
      <c r="F29" s="269">
        <f t="shared" si="2"/>
        <v>87.4031660491748</v>
      </c>
      <c r="G29" s="215">
        <v>23</v>
      </c>
      <c r="H29" s="289" t="s">
        <v>1207</v>
      </c>
      <c r="I29" s="252">
        <v>2969</v>
      </c>
      <c r="J29" s="304" t="s">
        <v>1208</v>
      </c>
      <c r="K29" s="304" t="s">
        <v>1209</v>
      </c>
      <c r="L29" s="304" t="s">
        <v>127</v>
      </c>
      <c r="M29" s="307"/>
      <c r="N29" s="252" t="s">
        <v>1210</v>
      </c>
      <c r="O29" s="304" t="s">
        <v>1211</v>
      </c>
      <c r="P29" s="299">
        <v>43140</v>
      </c>
      <c r="Q29" s="290" t="s">
        <v>564</v>
      </c>
    </row>
    <row r="30" spans="1:17">
      <c r="A30" s="215">
        <v>24</v>
      </c>
      <c r="B30" s="229">
        <v>3.5891203703703703E-2</v>
      </c>
      <c r="C30" s="222">
        <f t="shared" si="1"/>
        <v>51.68333333333333</v>
      </c>
      <c r="D30" s="222">
        <f t="shared" si="0"/>
        <v>43.25</v>
      </c>
      <c r="E30" s="227">
        <f>'10K'!$E30*(1-$K$2)+H.Marathon!$E30*$K$2</f>
        <v>1</v>
      </c>
      <c r="F30" s="269">
        <f t="shared" si="2"/>
        <v>83.682683005482104</v>
      </c>
      <c r="G30" s="215">
        <v>24</v>
      </c>
      <c r="H30" s="277" t="s">
        <v>1212</v>
      </c>
      <c r="I30" s="241">
        <v>3101</v>
      </c>
      <c r="J30" s="243" t="s">
        <v>1213</v>
      </c>
      <c r="K30" s="243" t="s">
        <v>1214</v>
      </c>
      <c r="L30" s="243" t="s">
        <v>139</v>
      </c>
      <c r="M30" s="239">
        <v>24394</v>
      </c>
      <c r="N30" s="241"/>
      <c r="O30" s="243" t="s">
        <v>236</v>
      </c>
      <c r="P30" s="297">
        <v>33348</v>
      </c>
      <c r="Q30" s="241"/>
    </row>
    <row r="31" spans="1:17">
      <c r="A31" s="215">
        <v>25</v>
      </c>
      <c r="B31" s="229">
        <v>3.6145833333333335E-2</v>
      </c>
      <c r="C31" s="222">
        <f t="shared" si="1"/>
        <v>52.050000000000004</v>
      </c>
      <c r="D31" s="222">
        <f t="shared" si="0"/>
        <v>43.25</v>
      </c>
      <c r="E31" s="227">
        <f>'10K'!$E31*(1-$K$2)+H.Marathon!$E31*$K$2</f>
        <v>1</v>
      </c>
      <c r="F31" s="269">
        <f t="shared" si="2"/>
        <v>83.093179634966376</v>
      </c>
      <c r="G31" s="215">
        <v>25</v>
      </c>
      <c r="H31" s="277" t="s">
        <v>1215</v>
      </c>
      <c r="I31" s="241">
        <v>3123</v>
      </c>
      <c r="J31" s="243" t="s">
        <v>415</v>
      </c>
      <c r="K31" s="243" t="s">
        <v>1216</v>
      </c>
      <c r="L31" s="243" t="s">
        <v>122</v>
      </c>
      <c r="M31" s="239">
        <v>33523</v>
      </c>
      <c r="N31" s="241"/>
      <c r="O31" s="243" t="s">
        <v>1206</v>
      </c>
      <c r="P31" s="297">
        <v>42680</v>
      </c>
      <c r="Q31" s="241"/>
    </row>
    <row r="32" spans="1:17">
      <c r="A32" s="215">
        <v>26</v>
      </c>
      <c r="B32" s="229">
        <v>3.6377314814814814E-2</v>
      </c>
      <c r="C32" s="222">
        <f t="shared" si="1"/>
        <v>52.383333333333333</v>
      </c>
      <c r="D32" s="222">
        <f t="shared" si="0"/>
        <v>43.25</v>
      </c>
      <c r="E32" s="227">
        <f>'10K'!$E32*(1-$K$2)+H.Marathon!$E32*$K$2</f>
        <v>1</v>
      </c>
      <c r="F32" s="269">
        <f t="shared" si="2"/>
        <v>82.564428889595931</v>
      </c>
      <c r="G32" s="215">
        <v>26</v>
      </c>
      <c r="H32" s="277" t="s">
        <v>1217</v>
      </c>
      <c r="I32" s="241">
        <v>3143</v>
      </c>
      <c r="J32" s="243" t="s">
        <v>1218</v>
      </c>
      <c r="K32" s="243" t="s">
        <v>1219</v>
      </c>
      <c r="L32" s="243" t="s">
        <v>269</v>
      </c>
      <c r="M32" s="239">
        <v>22048</v>
      </c>
      <c r="N32" s="241" t="s">
        <v>1187</v>
      </c>
      <c r="O32" s="243" t="s">
        <v>213</v>
      </c>
      <c r="P32" s="297">
        <v>31872</v>
      </c>
      <c r="Q32" s="241"/>
    </row>
    <row r="33" spans="1:17">
      <c r="A33" s="215">
        <v>27</v>
      </c>
      <c r="B33" s="229">
        <v>3.560185185185185E-2</v>
      </c>
      <c r="C33" s="222">
        <f t="shared" si="1"/>
        <v>51.266666666666666</v>
      </c>
      <c r="D33" s="222">
        <f t="shared" si="0"/>
        <v>43.25</v>
      </c>
      <c r="E33" s="227">
        <f>'10K'!$E33*(1-$K$2)+H.Marathon!$E33*$K$2</f>
        <v>1</v>
      </c>
      <c r="F33" s="269">
        <f t="shared" si="2"/>
        <v>84.362808842652797</v>
      </c>
      <c r="G33" s="215">
        <v>27</v>
      </c>
      <c r="H33" s="277" t="s">
        <v>1220</v>
      </c>
      <c r="I33" s="241">
        <v>3076</v>
      </c>
      <c r="J33" s="243" t="s">
        <v>1221</v>
      </c>
      <c r="K33" s="243" t="s">
        <v>1222</v>
      </c>
      <c r="L33" s="243" t="s">
        <v>127</v>
      </c>
      <c r="M33" s="239">
        <v>32810</v>
      </c>
      <c r="N33" s="241"/>
      <c r="O33" s="243" t="s">
        <v>185</v>
      </c>
      <c r="P33" s="297">
        <v>42750</v>
      </c>
      <c r="Q33" s="241"/>
    </row>
    <row r="34" spans="1:17">
      <c r="A34" s="215">
        <v>28</v>
      </c>
      <c r="B34" s="229">
        <v>3.6273148148148152E-2</v>
      </c>
      <c r="C34" s="222">
        <f t="shared" si="1"/>
        <v>52.233333333333341</v>
      </c>
      <c r="D34" s="222">
        <f t="shared" si="0"/>
        <v>43.25</v>
      </c>
      <c r="E34" s="227">
        <f>'10K'!$E34*(1-$K$2)+H.Marathon!$E34*$K$2</f>
        <v>1</v>
      </c>
      <c r="F34" s="269">
        <f t="shared" si="2"/>
        <v>82.801531589023597</v>
      </c>
      <c r="G34" s="215">
        <v>28</v>
      </c>
      <c r="H34" s="277" t="s">
        <v>1223</v>
      </c>
      <c r="I34" s="241">
        <v>3134</v>
      </c>
      <c r="J34" s="243" t="s">
        <v>232</v>
      </c>
      <c r="K34" s="243" t="s">
        <v>233</v>
      </c>
      <c r="L34" s="243" t="s">
        <v>173</v>
      </c>
      <c r="M34" s="239">
        <v>23521</v>
      </c>
      <c r="N34" s="241"/>
      <c r="O34" s="243" t="s">
        <v>1224</v>
      </c>
      <c r="P34" s="297">
        <v>33853</v>
      </c>
      <c r="Q34" s="241"/>
    </row>
    <row r="35" spans="1:17">
      <c r="A35" s="215">
        <v>29</v>
      </c>
      <c r="B35" s="229">
        <v>3.6018518518518519E-2</v>
      </c>
      <c r="C35" s="222">
        <f t="shared" si="1"/>
        <v>51.866666666666667</v>
      </c>
      <c r="D35" s="222">
        <f t="shared" si="0"/>
        <v>43.25</v>
      </c>
      <c r="E35" s="227">
        <f>'10K'!$E35*(1-$K$2)+H.Marathon!$E35*$K$2</f>
        <v>1</v>
      </c>
      <c r="F35" s="269">
        <f t="shared" si="2"/>
        <v>83.386889460154251</v>
      </c>
      <c r="G35" s="215">
        <v>29</v>
      </c>
      <c r="H35" s="277" t="s">
        <v>1225</v>
      </c>
      <c r="I35" s="241">
        <v>3112</v>
      </c>
      <c r="J35" s="243" t="s">
        <v>1226</v>
      </c>
      <c r="K35" s="243" t="s">
        <v>1227</v>
      </c>
      <c r="L35" s="243" t="s">
        <v>164</v>
      </c>
      <c r="M35" s="239">
        <v>27235</v>
      </c>
      <c r="N35" s="241" t="s">
        <v>1228</v>
      </c>
      <c r="O35" s="243" t="s">
        <v>1229</v>
      </c>
      <c r="P35" s="297">
        <v>37856</v>
      </c>
      <c r="Q35" s="241"/>
    </row>
    <row r="36" spans="1:17">
      <c r="A36" s="215">
        <v>30</v>
      </c>
      <c r="B36" s="229">
        <v>3.6168981481481483E-2</v>
      </c>
      <c r="C36" s="222">
        <f t="shared" si="1"/>
        <v>52.083333333333336</v>
      </c>
      <c r="D36" s="222">
        <f t="shared" si="0"/>
        <v>43.25</v>
      </c>
      <c r="E36" s="227">
        <f>'10K'!$E36*(1-$K$2)+H.Marathon!$E36*$K$2</f>
        <v>1</v>
      </c>
      <c r="F36" s="269">
        <f t="shared" si="2"/>
        <v>83.039999999999992</v>
      </c>
      <c r="G36" s="215">
        <v>30</v>
      </c>
      <c r="H36" s="277" t="s">
        <v>1230</v>
      </c>
      <c r="I36" s="241">
        <v>3125</v>
      </c>
      <c r="J36" s="243" t="s">
        <v>149</v>
      </c>
      <c r="K36" s="243" t="s">
        <v>150</v>
      </c>
      <c r="L36" s="243" t="s">
        <v>130</v>
      </c>
      <c r="M36" s="239">
        <v>30605</v>
      </c>
      <c r="N36" s="241" t="s">
        <v>1187</v>
      </c>
      <c r="O36" s="243" t="s">
        <v>213</v>
      </c>
      <c r="P36" s="297">
        <v>41735</v>
      </c>
      <c r="Q36" s="241"/>
    </row>
    <row r="37" spans="1:17">
      <c r="A37" s="215">
        <v>31</v>
      </c>
      <c r="B37" s="229">
        <v>3.5983796296296298E-2</v>
      </c>
      <c r="C37" s="222">
        <f t="shared" si="1"/>
        <v>51.81666666666667</v>
      </c>
      <c r="D37" s="222">
        <f t="shared" si="0"/>
        <v>43.256274741329364</v>
      </c>
      <c r="E37" s="227">
        <f>'10K'!$E37*(1-$K$2)+H.Marathon!$E37*$K$2</f>
        <v>0.99985494032098499</v>
      </c>
      <c r="F37" s="269">
        <f t="shared" si="2"/>
        <v>83.479462350587383</v>
      </c>
      <c r="G37" s="215">
        <v>31</v>
      </c>
      <c r="H37" s="277" t="s">
        <v>1231</v>
      </c>
      <c r="I37" s="241">
        <v>3109</v>
      </c>
      <c r="J37" s="243" t="s">
        <v>129</v>
      </c>
      <c r="K37" s="243" t="s">
        <v>237</v>
      </c>
      <c r="L37" s="243" t="s">
        <v>130</v>
      </c>
      <c r="M37" s="239">
        <v>31199</v>
      </c>
      <c r="N37" s="241"/>
      <c r="O37" s="243" t="s">
        <v>1194</v>
      </c>
      <c r="P37" s="297">
        <v>42666</v>
      </c>
      <c r="Q37" s="241"/>
    </row>
    <row r="38" spans="1:17">
      <c r="A38" s="215">
        <v>32</v>
      </c>
      <c r="B38" s="229">
        <v>3.5416666666666666E-2</v>
      </c>
      <c r="C38" s="222">
        <f t="shared" si="1"/>
        <v>51</v>
      </c>
      <c r="D38" s="222">
        <f t="shared" si="0"/>
        <v>43.284580662552344</v>
      </c>
      <c r="E38" s="227">
        <f>'10K'!$E38*(1-$K$2)+H.Marathon!$E38*$K$2</f>
        <v>0.99920108588270873</v>
      </c>
      <c r="F38" s="269">
        <f t="shared" si="2"/>
        <v>84.87172678931833</v>
      </c>
      <c r="G38" s="215">
        <v>32</v>
      </c>
      <c r="H38" s="277" t="s">
        <v>1232</v>
      </c>
      <c r="I38" s="241">
        <v>3060</v>
      </c>
      <c r="J38" s="243" t="s">
        <v>151</v>
      </c>
      <c r="K38" s="243" t="s">
        <v>1233</v>
      </c>
      <c r="L38" s="243" t="s">
        <v>152</v>
      </c>
      <c r="M38" s="239">
        <v>25535</v>
      </c>
      <c r="N38" s="241"/>
      <c r="O38" s="243" t="s">
        <v>1194</v>
      </c>
      <c r="P38" s="297">
        <v>37507</v>
      </c>
      <c r="Q38" s="241"/>
    </row>
    <row r="39" spans="1:17">
      <c r="A39" s="215">
        <v>33</v>
      </c>
      <c r="B39" s="229">
        <v>3.560185185185185E-2</v>
      </c>
      <c r="C39" s="222">
        <f t="shared" si="1"/>
        <v>51.266666666666666</v>
      </c>
      <c r="D39" s="222">
        <f t="shared" si="0"/>
        <v>43.351615049704066</v>
      </c>
      <c r="E39" s="227">
        <f>'10K'!$E39*(1-$K$2)+H.Marathon!$E39*$K$2</f>
        <v>0.99765602620369365</v>
      </c>
      <c r="F39" s="269">
        <f t="shared" si="2"/>
        <v>84.561017652218595</v>
      </c>
      <c r="G39" s="215">
        <v>33</v>
      </c>
      <c r="H39" s="277" t="s">
        <v>1220</v>
      </c>
      <c r="I39" s="241">
        <v>3076</v>
      </c>
      <c r="J39" s="243" t="s">
        <v>153</v>
      </c>
      <c r="K39" s="243" t="s">
        <v>154</v>
      </c>
      <c r="L39" s="243" t="s">
        <v>122</v>
      </c>
      <c r="M39" s="239">
        <v>23483</v>
      </c>
      <c r="N39" s="241" t="s">
        <v>1187</v>
      </c>
      <c r="O39" s="243" t="s">
        <v>213</v>
      </c>
      <c r="P39" s="297">
        <v>35890</v>
      </c>
      <c r="Q39" s="241"/>
    </row>
    <row r="40" spans="1:17">
      <c r="A40" s="215">
        <v>34</v>
      </c>
      <c r="B40" s="229">
        <v>3.5543981481481482E-2</v>
      </c>
      <c r="C40" s="222">
        <f t="shared" si="1"/>
        <v>51.183333333333337</v>
      </c>
      <c r="D40" s="222">
        <f t="shared" si="0"/>
        <v>43.452172903757699</v>
      </c>
      <c r="E40" s="227">
        <f>'10K'!$E40*(1-$K$2)+H.Marathon!$E40*$K$2</f>
        <v>0.99534723144443227</v>
      </c>
      <c r="F40" s="269">
        <f t="shared" si="2"/>
        <v>84.895160345993546</v>
      </c>
      <c r="G40" s="215">
        <v>34</v>
      </c>
      <c r="H40" s="277" t="s">
        <v>1234</v>
      </c>
      <c r="I40" s="241">
        <v>3071</v>
      </c>
      <c r="J40" s="243" t="s">
        <v>138</v>
      </c>
      <c r="K40" s="243" t="s">
        <v>235</v>
      </c>
      <c r="L40" s="243" t="s">
        <v>139</v>
      </c>
      <c r="M40" s="239">
        <v>27015</v>
      </c>
      <c r="N40" s="241"/>
      <c r="O40" s="243" t="s">
        <v>1194</v>
      </c>
      <c r="P40" s="297">
        <v>39747</v>
      </c>
      <c r="Q40" s="241"/>
    </row>
    <row r="41" spans="1:17">
      <c r="A41" s="215">
        <v>35</v>
      </c>
      <c r="B41" s="229">
        <v>3.6249999999999998E-2</v>
      </c>
      <c r="C41" s="222">
        <f t="shared" si="1"/>
        <v>52.199999999999996</v>
      </c>
      <c r="D41" s="222">
        <f t="shared" si="0"/>
        <v>43.593913845648601</v>
      </c>
      <c r="E41" s="227">
        <f>'10K'!$E41*(1-$K$2)+H.Marathon!$E41*$K$2</f>
        <v>0.99211096652467856</v>
      </c>
      <c r="F41" s="269">
        <f t="shared" si="2"/>
        <v>83.513244915035642</v>
      </c>
      <c r="G41" s="215">
        <v>35</v>
      </c>
      <c r="H41" s="277" t="s">
        <v>1235</v>
      </c>
      <c r="I41" s="241">
        <v>3132</v>
      </c>
      <c r="J41" s="243" t="s">
        <v>599</v>
      </c>
      <c r="K41" s="243" t="s">
        <v>754</v>
      </c>
      <c r="L41" s="243" t="s">
        <v>122</v>
      </c>
      <c r="M41" s="239">
        <v>28724</v>
      </c>
      <c r="N41" s="241" t="s">
        <v>1187</v>
      </c>
      <c r="O41" s="243" t="s">
        <v>213</v>
      </c>
      <c r="P41" s="297">
        <v>41735</v>
      </c>
      <c r="Q41" s="241"/>
    </row>
    <row r="42" spans="1:17">
      <c r="A42" s="215">
        <v>36</v>
      </c>
      <c r="B42" s="229">
        <v>3.6712962962962961E-2</v>
      </c>
      <c r="C42" s="222">
        <f t="shared" si="1"/>
        <v>52.866666666666667</v>
      </c>
      <c r="D42" s="222">
        <f t="shared" si="0"/>
        <v>43.770387603445151</v>
      </c>
      <c r="E42" s="227">
        <f>'10K'!$E42*(1-$K$2)+H.Marathon!$E42*$K$2</f>
        <v>0.98811096652467856</v>
      </c>
      <c r="F42" s="269">
        <f t="shared" si="2"/>
        <v>82.793923587853385</v>
      </c>
      <c r="G42" s="215">
        <v>36</v>
      </c>
      <c r="H42" s="277" t="s">
        <v>1236</v>
      </c>
      <c r="I42" s="241">
        <v>3172</v>
      </c>
      <c r="J42" s="243" t="s">
        <v>616</v>
      </c>
      <c r="K42" s="243" t="s">
        <v>756</v>
      </c>
      <c r="L42" s="243" t="s">
        <v>146</v>
      </c>
      <c r="M42" s="239">
        <v>19039</v>
      </c>
      <c r="N42" s="241"/>
      <c r="O42" s="243" t="s">
        <v>306</v>
      </c>
      <c r="P42" s="297">
        <v>32453</v>
      </c>
      <c r="Q42" s="241"/>
    </row>
    <row r="43" spans="1:17">
      <c r="A43" s="215">
        <v>37</v>
      </c>
      <c r="B43" s="229">
        <v>3.7303240740740741E-2</v>
      </c>
      <c r="C43" s="222">
        <f t="shared" si="1"/>
        <v>53.716666666666669</v>
      </c>
      <c r="D43" s="222">
        <f t="shared" ref="D43:D74" si="3">E$4/E43</f>
        <v>43.985280094624073</v>
      </c>
      <c r="E43" s="227">
        <f>'10K'!$E43*(1-$K$2)+H.Marathon!$E43*$K$2</f>
        <v>0.9832834963641861</v>
      </c>
      <c r="F43" s="269">
        <f t="shared" si="2"/>
        <v>81.883859934143473</v>
      </c>
      <c r="G43" s="215">
        <v>37</v>
      </c>
      <c r="H43" s="277" t="s">
        <v>1237</v>
      </c>
      <c r="I43" s="241">
        <v>3223</v>
      </c>
      <c r="J43" s="243" t="s">
        <v>1238</v>
      </c>
      <c r="K43" s="243" t="s">
        <v>1239</v>
      </c>
      <c r="L43" s="243" t="s">
        <v>127</v>
      </c>
      <c r="M43" s="239">
        <v>27280</v>
      </c>
      <c r="N43" s="241"/>
      <c r="O43" s="243" t="s">
        <v>1194</v>
      </c>
      <c r="P43" s="297">
        <v>40846</v>
      </c>
      <c r="Q43" s="241"/>
    </row>
    <row r="44" spans="1:17">
      <c r="A44" s="215">
        <v>38</v>
      </c>
      <c r="B44" s="229">
        <v>3.7835648148148146E-2</v>
      </c>
      <c r="C44" s="222">
        <f t="shared" si="1"/>
        <v>54.483333333333327</v>
      </c>
      <c r="D44" s="222">
        <f t="shared" si="3"/>
        <v>44.241347229014231</v>
      </c>
      <c r="E44" s="227">
        <f>'10K'!$E44*(1-$K$2)+H.Marathon!$E44*$K$2</f>
        <v>0.97759229112344737</v>
      </c>
      <c r="F44" s="269">
        <f t="shared" si="2"/>
        <v>81.201616204981775</v>
      </c>
      <c r="G44" s="215">
        <v>38</v>
      </c>
      <c r="H44" s="277" t="s">
        <v>1240</v>
      </c>
      <c r="I44" s="241">
        <v>3269</v>
      </c>
      <c r="J44" s="243" t="s">
        <v>1241</v>
      </c>
      <c r="K44" s="243" t="s">
        <v>1242</v>
      </c>
      <c r="L44" s="243" t="s">
        <v>168</v>
      </c>
      <c r="M44" s="239">
        <v>22024</v>
      </c>
      <c r="N44" s="241" t="s">
        <v>1187</v>
      </c>
      <c r="O44" s="243" t="s">
        <v>213</v>
      </c>
      <c r="P44" s="297">
        <v>36261</v>
      </c>
      <c r="Q44" s="241"/>
    </row>
    <row r="45" spans="1:17">
      <c r="A45" s="215">
        <v>39</v>
      </c>
      <c r="B45" s="229">
        <v>3.6805555555555557E-2</v>
      </c>
      <c r="C45" s="222">
        <f t="shared" si="1"/>
        <v>53</v>
      </c>
      <c r="D45" s="222">
        <f t="shared" si="3"/>
        <v>44.53833293352708</v>
      </c>
      <c r="E45" s="227">
        <f>'10K'!$E45*(1-$K$2)+H.Marathon!$E45*$K$2</f>
        <v>0.97107361572221618</v>
      </c>
      <c r="F45" s="269">
        <f t="shared" si="2"/>
        <v>84.034590440617123</v>
      </c>
      <c r="G45" s="215">
        <v>39</v>
      </c>
      <c r="H45" s="277" t="s">
        <v>1243</v>
      </c>
      <c r="I45" s="241">
        <v>3180</v>
      </c>
      <c r="J45" s="243" t="s">
        <v>299</v>
      </c>
      <c r="K45" s="243" t="s">
        <v>1244</v>
      </c>
      <c r="L45" s="243" t="s">
        <v>139</v>
      </c>
      <c r="M45" s="239">
        <v>26927</v>
      </c>
      <c r="N45" s="241"/>
      <c r="O45" s="243" t="s">
        <v>1194</v>
      </c>
      <c r="P45" s="297">
        <v>41210</v>
      </c>
      <c r="Q45" s="241"/>
    </row>
    <row r="46" spans="1:17">
      <c r="A46" s="215">
        <v>40</v>
      </c>
      <c r="B46" s="229">
        <v>3.7858796296296293E-2</v>
      </c>
      <c r="C46" s="222">
        <f t="shared" si="1"/>
        <v>54.516666666666666</v>
      </c>
      <c r="D46" s="222">
        <f t="shared" si="3"/>
        <v>44.877832519184544</v>
      </c>
      <c r="E46" s="227">
        <f>'10K'!$E46*(1-$K$2)+H.Marathon!$E46*$K$2</f>
        <v>0.96372747016049243</v>
      </c>
      <c r="F46" s="269">
        <f t="shared" si="2"/>
        <v>82.319472673527144</v>
      </c>
      <c r="G46" s="215">
        <v>40</v>
      </c>
      <c r="H46" s="277" t="s">
        <v>1245</v>
      </c>
      <c r="I46" s="241">
        <v>3271</v>
      </c>
      <c r="J46" s="243" t="s">
        <v>166</v>
      </c>
      <c r="K46" s="243" t="s">
        <v>251</v>
      </c>
      <c r="L46" s="243" t="s">
        <v>168</v>
      </c>
      <c r="M46" s="239">
        <v>20152</v>
      </c>
      <c r="N46" s="241" t="s">
        <v>1228</v>
      </c>
      <c r="O46" s="243" t="s">
        <v>1229</v>
      </c>
      <c r="P46" s="297">
        <v>34937</v>
      </c>
      <c r="Q46" s="241"/>
    </row>
    <row r="47" spans="1:17">
      <c r="A47" s="215">
        <v>41</v>
      </c>
      <c r="B47" s="229">
        <v>3.7870370370370374E-2</v>
      </c>
      <c r="C47" s="222">
        <f t="shared" si="1"/>
        <v>54.533333333333339</v>
      </c>
      <c r="D47" s="222">
        <f t="shared" si="3"/>
        <v>45.238869682030582</v>
      </c>
      <c r="E47" s="227">
        <f>'10K'!$E47*(1-$K$2)+H.Marathon!$E47*$K$2</f>
        <v>0.95603626491975369</v>
      </c>
      <c r="F47" s="269">
        <f t="shared" si="2"/>
        <v>82.956362497611082</v>
      </c>
      <c r="G47" s="215">
        <v>41</v>
      </c>
      <c r="H47" s="277" t="s">
        <v>1246</v>
      </c>
      <c r="I47" s="241">
        <v>3272</v>
      </c>
      <c r="J47" s="243" t="s">
        <v>616</v>
      </c>
      <c r="K47" s="243" t="s">
        <v>756</v>
      </c>
      <c r="L47" s="243" t="s">
        <v>146</v>
      </c>
      <c r="M47" s="239">
        <v>19039</v>
      </c>
      <c r="N47" s="241"/>
      <c r="O47" s="243" t="s">
        <v>1247</v>
      </c>
      <c r="P47" s="297">
        <v>34210</v>
      </c>
      <c r="Q47" s="241"/>
    </row>
    <row r="48" spans="1:17">
      <c r="A48" s="215">
        <v>42</v>
      </c>
      <c r="B48" s="229">
        <v>3.6620370370370373E-2</v>
      </c>
      <c r="C48" s="222">
        <f t="shared" si="1"/>
        <v>52.733333333333334</v>
      </c>
      <c r="D48" s="222">
        <f t="shared" si="3"/>
        <v>45.602698160320557</v>
      </c>
      <c r="E48" s="227">
        <f>'10K'!$E48*(1-$K$2)+H.Marathon!$E48*$K$2</f>
        <v>0.94840879475926121</v>
      </c>
      <c r="F48" s="269">
        <f t="shared" si="2"/>
        <v>86.477935828673623</v>
      </c>
      <c r="G48" s="215">
        <v>42</v>
      </c>
      <c r="H48" s="277" t="s">
        <v>1200</v>
      </c>
      <c r="I48" s="241">
        <v>3164</v>
      </c>
      <c r="J48" s="243" t="s">
        <v>299</v>
      </c>
      <c r="K48" s="243" t="s">
        <v>1244</v>
      </c>
      <c r="L48" s="243" t="s">
        <v>139</v>
      </c>
      <c r="M48" s="239">
        <v>26927</v>
      </c>
      <c r="N48" s="241"/>
      <c r="O48" s="243" t="s">
        <v>1194</v>
      </c>
      <c r="P48" s="297">
        <v>42302</v>
      </c>
      <c r="Q48" s="241"/>
    </row>
    <row r="49" spans="1:17">
      <c r="A49" s="215">
        <v>43</v>
      </c>
      <c r="B49" s="229">
        <v>3.8576388888888889E-2</v>
      </c>
      <c r="C49" s="222">
        <f t="shared" si="1"/>
        <v>55.55</v>
      </c>
      <c r="D49" s="222">
        <f t="shared" si="3"/>
        <v>45.975540886969263</v>
      </c>
      <c r="E49" s="227">
        <f>'10K'!$E49*(1-$K$2)+H.Marathon!$E49*$K$2</f>
        <v>0.94071758951852258</v>
      </c>
      <c r="F49" s="269">
        <f t="shared" si="2"/>
        <v>82.764250021546843</v>
      </c>
      <c r="G49" s="215">
        <v>43</v>
      </c>
      <c r="H49" s="277" t="s">
        <v>1248</v>
      </c>
      <c r="I49" s="241">
        <v>3333</v>
      </c>
      <c r="J49" s="243" t="s">
        <v>171</v>
      </c>
      <c r="K49" s="243" t="s">
        <v>331</v>
      </c>
      <c r="L49" s="243" t="s">
        <v>139</v>
      </c>
      <c r="M49" s="239">
        <v>13814</v>
      </c>
      <c r="N49" s="241"/>
      <c r="O49" s="243" t="s">
        <v>1249</v>
      </c>
      <c r="P49" s="297">
        <v>29575</v>
      </c>
      <c r="Q49" s="241"/>
    </row>
    <row r="50" spans="1:17">
      <c r="A50" s="215">
        <v>44</v>
      </c>
      <c r="B50" s="229">
        <v>3.8402777777777779E-2</v>
      </c>
      <c r="C50" s="222">
        <f t="shared" si="1"/>
        <v>55.300000000000004</v>
      </c>
      <c r="D50" s="222">
        <f t="shared" si="3"/>
        <v>46.354530513601702</v>
      </c>
      <c r="E50" s="227">
        <f>'10K'!$E50*(1-$K$2)+H.Marathon!$E50*$K$2</f>
        <v>0.93302638427778384</v>
      </c>
      <c r="F50" s="269">
        <f t="shared" si="2"/>
        <v>83.82374414756184</v>
      </c>
      <c r="G50" s="215">
        <v>44</v>
      </c>
      <c r="H50" s="277" t="s">
        <v>1250</v>
      </c>
      <c r="I50" s="241">
        <v>3318</v>
      </c>
      <c r="J50" s="243" t="s">
        <v>252</v>
      </c>
      <c r="K50" s="243" t="s">
        <v>253</v>
      </c>
      <c r="L50" s="243" t="s">
        <v>122</v>
      </c>
      <c r="M50" s="239">
        <v>16398</v>
      </c>
      <c r="N50" s="241" t="s">
        <v>1228</v>
      </c>
      <c r="O50" s="243" t="s">
        <v>1229</v>
      </c>
      <c r="P50" s="297">
        <v>32746</v>
      </c>
      <c r="Q50" s="241"/>
    </row>
    <row r="51" spans="1:17">
      <c r="A51" s="215">
        <v>45</v>
      </c>
      <c r="B51" s="229">
        <v>3.8842592592592595E-2</v>
      </c>
      <c r="C51" s="222">
        <f t="shared" si="1"/>
        <v>55.933333333333337</v>
      </c>
      <c r="D51" s="222">
        <f t="shared" si="3"/>
        <v>46.739820315713423</v>
      </c>
      <c r="E51" s="227">
        <f>'10K'!$E51*(1-$K$2)+H.Marathon!$E51*$K$2</f>
        <v>0.9253351790370451</v>
      </c>
      <c r="F51" s="269">
        <f t="shared" si="2"/>
        <v>83.563445141323157</v>
      </c>
      <c r="G51" s="215">
        <v>45</v>
      </c>
      <c r="H51" s="277" t="s">
        <v>1251</v>
      </c>
      <c r="I51" s="241">
        <v>3356</v>
      </c>
      <c r="J51" s="243" t="s">
        <v>166</v>
      </c>
      <c r="K51" s="243" t="s">
        <v>251</v>
      </c>
      <c r="L51" s="243" t="s">
        <v>168</v>
      </c>
      <c r="M51" s="239">
        <v>20152</v>
      </c>
      <c r="N51" s="241" t="s">
        <v>1228</v>
      </c>
      <c r="O51" s="243" t="s">
        <v>1229</v>
      </c>
      <c r="P51" s="297">
        <v>36764</v>
      </c>
      <c r="Q51" s="241"/>
    </row>
    <row r="52" spans="1:17">
      <c r="A52" s="215">
        <v>46</v>
      </c>
      <c r="B52" s="229">
        <v>3.9270833333333331E-2</v>
      </c>
      <c r="C52" s="222">
        <f t="shared" si="1"/>
        <v>56.55</v>
      </c>
      <c r="D52" s="222">
        <f t="shared" si="3"/>
        <v>47.131568707495703</v>
      </c>
      <c r="E52" s="227">
        <f>'10K'!$E52*(1-$K$2)+H.Marathon!$E52*$K$2</f>
        <v>0.91764397379630636</v>
      </c>
      <c r="F52" s="269">
        <f t="shared" si="2"/>
        <v>83.344949084873036</v>
      </c>
      <c r="G52" s="215">
        <v>46</v>
      </c>
      <c r="H52" s="277" t="s">
        <v>1252</v>
      </c>
      <c r="I52" s="241">
        <v>3393</v>
      </c>
      <c r="J52" s="243" t="s">
        <v>252</v>
      </c>
      <c r="K52" s="243" t="s">
        <v>253</v>
      </c>
      <c r="L52" s="243" t="s">
        <v>122</v>
      </c>
      <c r="M52" s="239">
        <v>16398</v>
      </c>
      <c r="N52" s="241" t="s">
        <v>1187</v>
      </c>
      <c r="O52" s="243" t="s">
        <v>213</v>
      </c>
      <c r="P52" s="297">
        <v>33335</v>
      </c>
      <c r="Q52" s="241"/>
    </row>
    <row r="53" spans="1:17">
      <c r="A53" s="215">
        <v>47</v>
      </c>
      <c r="B53" s="229">
        <v>3.9328703703703706E-2</v>
      </c>
      <c r="C53" s="222">
        <f t="shared" si="1"/>
        <v>56.63333333333334</v>
      </c>
      <c r="D53" s="222">
        <f t="shared" si="3"/>
        <v>47.526610591348714</v>
      </c>
      <c r="E53" s="227">
        <f>'10K'!$E53*(1-$K$2)+H.Marathon!$E53*$K$2</f>
        <v>0.91001650363581388</v>
      </c>
      <c r="F53" s="269">
        <f t="shared" si="2"/>
        <v>83.919853898791132</v>
      </c>
      <c r="G53" s="215">
        <v>47</v>
      </c>
      <c r="H53" s="277" t="s">
        <v>1253</v>
      </c>
      <c r="I53" s="241">
        <v>3398</v>
      </c>
      <c r="J53" s="243" t="s">
        <v>166</v>
      </c>
      <c r="K53" s="243" t="s">
        <v>251</v>
      </c>
      <c r="L53" s="243" t="s">
        <v>168</v>
      </c>
      <c r="M53" s="239">
        <v>20152</v>
      </c>
      <c r="N53" s="241"/>
      <c r="O53" s="243" t="s">
        <v>1087</v>
      </c>
      <c r="P53" s="297">
        <v>37556</v>
      </c>
      <c r="Q53" s="241"/>
    </row>
    <row r="54" spans="1:17">
      <c r="A54" s="215">
        <v>48</v>
      </c>
      <c r="B54" s="229">
        <v>3.8576388888888889E-2</v>
      </c>
      <c r="C54" s="222">
        <f t="shared" si="1"/>
        <v>55.55</v>
      </c>
      <c r="D54" s="222">
        <f t="shared" si="3"/>
        <v>47.9317160639592</v>
      </c>
      <c r="E54" s="227">
        <f>'10K'!$E54*(1-$K$2)+H.Marathon!$E54*$K$2</f>
        <v>0.90232529839507514</v>
      </c>
      <c r="F54" s="269">
        <f t="shared" si="2"/>
        <v>86.285717486875257</v>
      </c>
      <c r="G54" s="215">
        <v>48</v>
      </c>
      <c r="H54" s="277" t="s">
        <v>1248</v>
      </c>
      <c r="I54" s="241">
        <v>3333</v>
      </c>
      <c r="J54" s="243" t="s">
        <v>171</v>
      </c>
      <c r="K54" s="243" t="s">
        <v>331</v>
      </c>
      <c r="L54" s="243" t="s">
        <v>139</v>
      </c>
      <c r="M54" s="239">
        <v>13814</v>
      </c>
      <c r="N54" s="241"/>
      <c r="O54" s="243" t="s">
        <v>1254</v>
      </c>
      <c r="P54" s="297">
        <v>31690</v>
      </c>
      <c r="Q54" s="241"/>
    </row>
    <row r="55" spans="1:17">
      <c r="A55" s="215">
        <v>49</v>
      </c>
      <c r="B55" s="229">
        <v>3.9247685185185184E-2</v>
      </c>
      <c r="C55" s="222">
        <f t="shared" si="1"/>
        <v>56.516666666666666</v>
      </c>
      <c r="D55" s="222">
        <f t="shared" si="3"/>
        <v>48.343786952615936</v>
      </c>
      <c r="E55" s="227">
        <f>'10K'!$E55*(1-$K$2)+H.Marathon!$E55*$K$2</f>
        <v>0.8946340931543364</v>
      </c>
      <c r="F55" s="269">
        <f t="shared" si="2"/>
        <v>85.538991953906105</v>
      </c>
      <c r="G55" s="215">
        <v>49</v>
      </c>
      <c r="H55" s="277" t="s">
        <v>1255</v>
      </c>
      <c r="I55" s="241">
        <v>3391</v>
      </c>
      <c r="J55" s="243" t="s">
        <v>166</v>
      </c>
      <c r="K55" s="243" t="s">
        <v>251</v>
      </c>
      <c r="L55" s="243" t="s">
        <v>168</v>
      </c>
      <c r="M55" s="239">
        <v>20152</v>
      </c>
      <c r="N55" s="241" t="s">
        <v>1228</v>
      </c>
      <c r="O55" s="243" t="s">
        <v>1229</v>
      </c>
      <c r="P55" s="297">
        <v>38227</v>
      </c>
      <c r="Q55" s="241"/>
    </row>
    <row r="56" spans="1:17">
      <c r="A56" s="215">
        <v>50</v>
      </c>
      <c r="B56" s="229">
        <v>4.0428240740740744E-2</v>
      </c>
      <c r="C56" s="222">
        <f t="shared" si="1"/>
        <v>58.216666666666669</v>
      </c>
      <c r="D56" s="222">
        <f t="shared" si="3"/>
        <v>48.763004461019186</v>
      </c>
      <c r="E56" s="227">
        <f>'10K'!$E56*(1-$K$2)+H.Marathon!$E56*$K$2</f>
        <v>0.88694288791359766</v>
      </c>
      <c r="F56" s="269">
        <f t="shared" si="2"/>
        <v>83.761244422019786</v>
      </c>
      <c r="G56" s="215">
        <v>50</v>
      </c>
      <c r="H56" s="277" t="s">
        <v>1256</v>
      </c>
      <c r="I56" s="241">
        <v>3493</v>
      </c>
      <c r="J56" s="243" t="s">
        <v>166</v>
      </c>
      <c r="K56" s="243" t="s">
        <v>251</v>
      </c>
      <c r="L56" s="243" t="s">
        <v>168</v>
      </c>
      <c r="M56" s="239">
        <v>20152</v>
      </c>
      <c r="N56" s="241" t="s">
        <v>1228</v>
      </c>
      <c r="O56" s="243" t="s">
        <v>1229</v>
      </c>
      <c r="P56" s="297">
        <v>38591</v>
      </c>
      <c r="Q56" s="241"/>
    </row>
    <row r="57" spans="1:17">
      <c r="A57" s="215">
        <v>51</v>
      </c>
      <c r="B57" s="229">
        <v>4.0972222222222222E-2</v>
      </c>
      <c r="C57" s="222">
        <f t="shared" si="1"/>
        <v>59</v>
      </c>
      <c r="D57" s="222">
        <f t="shared" si="3"/>
        <v>49.189556133146368</v>
      </c>
      <c r="E57" s="227">
        <f>'10K'!$E57*(1-$K$2)+H.Marathon!$E57*$K$2</f>
        <v>0.87925168267285903</v>
      </c>
      <c r="F57" s="269">
        <f t="shared" si="2"/>
        <v>83.37212903923114</v>
      </c>
      <c r="G57" s="215">
        <v>51</v>
      </c>
      <c r="H57" s="277" t="s">
        <v>1257</v>
      </c>
      <c r="I57" s="241">
        <v>3540</v>
      </c>
      <c r="J57" s="243" t="s">
        <v>166</v>
      </c>
      <c r="K57" s="243" t="s">
        <v>251</v>
      </c>
      <c r="L57" s="243" t="s">
        <v>168</v>
      </c>
      <c r="M57" s="239">
        <v>20152</v>
      </c>
      <c r="N57" s="241" t="s">
        <v>1228</v>
      </c>
      <c r="O57" s="243" t="s">
        <v>1229</v>
      </c>
      <c r="P57" s="297">
        <v>38955</v>
      </c>
      <c r="Q57" s="241"/>
    </row>
    <row r="58" spans="1:17">
      <c r="A58" s="215">
        <v>52</v>
      </c>
      <c r="B58" s="229">
        <v>4.116898148148148E-2</v>
      </c>
      <c r="C58" s="222">
        <f t="shared" si="1"/>
        <v>59.283333333333331</v>
      </c>
      <c r="D58" s="222">
        <f t="shared" si="3"/>
        <v>49.620007543544887</v>
      </c>
      <c r="E58" s="227">
        <f>'10K'!$E58*(1-$K$2)+H.Marathon!$E58*$K$2</f>
        <v>0.87162421251236655</v>
      </c>
      <c r="F58" s="269">
        <f t="shared" si="2"/>
        <v>83.699759702352921</v>
      </c>
      <c r="G58" s="215">
        <v>52</v>
      </c>
      <c r="H58" s="277" t="s">
        <v>1059</v>
      </c>
      <c r="I58" s="241">
        <v>3557</v>
      </c>
      <c r="J58" s="243" t="s">
        <v>172</v>
      </c>
      <c r="K58" s="243" t="s">
        <v>263</v>
      </c>
      <c r="L58" s="243" t="s">
        <v>173</v>
      </c>
      <c r="M58" s="239">
        <v>22396</v>
      </c>
      <c r="N58" s="241"/>
      <c r="O58" s="243" t="s">
        <v>165</v>
      </c>
      <c r="P58" s="297">
        <v>41510</v>
      </c>
      <c r="Q58" s="241"/>
    </row>
    <row r="59" spans="1:17">
      <c r="A59" s="215">
        <v>53</v>
      </c>
      <c r="B59" s="229">
        <v>4.2615740740740739E-2</v>
      </c>
      <c r="C59" s="222">
        <f t="shared" si="1"/>
        <v>61.366666666666667</v>
      </c>
      <c r="D59" s="222">
        <f t="shared" si="3"/>
        <v>50.06175205249663</v>
      </c>
      <c r="E59" s="227">
        <f>'10K'!$E59*(1-$K$2)+H.Marathon!$E59*$K$2</f>
        <v>0.86393300727162781</v>
      </c>
      <c r="F59" s="269">
        <f t="shared" si="2"/>
        <v>81.578085908468168</v>
      </c>
      <c r="G59" s="215">
        <v>53</v>
      </c>
      <c r="H59" s="277" t="s">
        <v>1258</v>
      </c>
      <c r="I59" s="241">
        <v>3682</v>
      </c>
      <c r="J59" s="243" t="s">
        <v>193</v>
      </c>
      <c r="K59" s="243" t="s">
        <v>1259</v>
      </c>
      <c r="L59" s="243" t="s">
        <v>139</v>
      </c>
      <c r="M59" s="239">
        <v>17084</v>
      </c>
      <c r="N59" s="241"/>
      <c r="O59" s="243" t="s">
        <v>1260</v>
      </c>
      <c r="P59" s="297">
        <v>36590</v>
      </c>
      <c r="Q59" s="241"/>
    </row>
    <row r="60" spans="1:17">
      <c r="A60" s="215">
        <v>54</v>
      </c>
      <c r="B60" s="229">
        <v>4.3368055555555556E-2</v>
      </c>
      <c r="C60" s="222">
        <f t="shared" si="1"/>
        <v>62.45</v>
      </c>
      <c r="D60" s="222">
        <f t="shared" si="3"/>
        <v>50.511432515227455</v>
      </c>
      <c r="E60" s="227">
        <f>'10K'!$E60*(1-$K$2)+H.Marathon!$E60*$K$2</f>
        <v>0.85624180203088907</v>
      </c>
      <c r="F60" s="269">
        <f t="shared" si="2"/>
        <v>80.882998423102407</v>
      </c>
      <c r="G60" s="215">
        <v>54</v>
      </c>
      <c r="H60" s="277" t="s">
        <v>1261</v>
      </c>
      <c r="I60" s="241">
        <v>7347</v>
      </c>
      <c r="J60" s="243" t="s">
        <v>174</v>
      </c>
      <c r="K60" s="243" t="s">
        <v>335</v>
      </c>
      <c r="L60" s="243" t="s">
        <v>122</v>
      </c>
      <c r="M60" s="239">
        <v>20956</v>
      </c>
      <c r="N60" s="241" t="s">
        <v>1187</v>
      </c>
      <c r="O60" s="243" t="s">
        <v>213</v>
      </c>
      <c r="P60" s="297">
        <v>41000</v>
      </c>
      <c r="Q60" s="241"/>
    </row>
    <row r="61" spans="1:17">
      <c r="A61" s="215">
        <v>55</v>
      </c>
      <c r="B61" s="229">
        <v>4.2592592592592592E-2</v>
      </c>
      <c r="C61" s="222">
        <f t="shared" si="1"/>
        <v>61.333333333333329</v>
      </c>
      <c r="D61" s="222">
        <f t="shared" si="3"/>
        <v>50.969264724582928</v>
      </c>
      <c r="E61" s="227">
        <f>'10K'!$E61*(1-$K$2)+H.Marathon!$E61*$K$2</f>
        <v>0.84855059679015032</v>
      </c>
      <c r="F61" s="269">
        <f t="shared" si="2"/>
        <v>83.102062050950437</v>
      </c>
      <c r="G61" s="215">
        <v>55</v>
      </c>
      <c r="H61" s="277" t="s">
        <v>1262</v>
      </c>
      <c r="I61" s="241">
        <v>3680</v>
      </c>
      <c r="J61" s="243" t="s">
        <v>371</v>
      </c>
      <c r="K61" s="243" t="s">
        <v>372</v>
      </c>
      <c r="L61" s="243" t="s">
        <v>122</v>
      </c>
      <c r="M61" s="239">
        <v>23193</v>
      </c>
      <c r="N61" s="215" t="s">
        <v>1263</v>
      </c>
      <c r="O61" s="215" t="s">
        <v>373</v>
      </c>
      <c r="P61" s="297">
        <v>43352</v>
      </c>
      <c r="Q61" s="241"/>
    </row>
    <row r="62" spans="1:17">
      <c r="A62" s="215">
        <v>56</v>
      </c>
      <c r="B62" s="229">
        <v>4.4374999999999998E-2</v>
      </c>
      <c r="C62" s="222">
        <f t="shared" si="1"/>
        <v>63.9</v>
      </c>
      <c r="D62" s="222">
        <f t="shared" si="3"/>
        <v>51.435472368698029</v>
      </c>
      <c r="E62" s="227">
        <f>'10K'!$E62*(1-$K$2)+H.Marathon!$E62*$K$2</f>
        <v>0.84085939154941169</v>
      </c>
      <c r="F62" s="269">
        <f t="shared" si="2"/>
        <v>80.4936969776182</v>
      </c>
      <c r="G62" s="215">
        <v>56</v>
      </c>
      <c r="H62" s="277" t="s">
        <v>569</v>
      </c>
      <c r="I62" s="241">
        <v>3834</v>
      </c>
      <c r="J62" s="243" t="s">
        <v>178</v>
      </c>
      <c r="K62" s="243" t="s">
        <v>1264</v>
      </c>
      <c r="L62" s="243" t="s">
        <v>122</v>
      </c>
      <c r="M62" s="239">
        <v>20087</v>
      </c>
      <c r="N62" s="241" t="s">
        <v>1265</v>
      </c>
      <c r="O62" s="243" t="s">
        <v>1266</v>
      </c>
      <c r="P62" s="297">
        <v>40607</v>
      </c>
      <c r="Q62" s="241"/>
    </row>
    <row r="63" spans="1:17">
      <c r="A63" s="215">
        <v>57</v>
      </c>
      <c r="B63" s="229">
        <v>4.4930555555555557E-2</v>
      </c>
      <c r="C63" s="222">
        <f t="shared" si="1"/>
        <v>64.7</v>
      </c>
      <c r="D63" s="222">
        <f t="shared" si="3"/>
        <v>51.906316704605267</v>
      </c>
      <c r="E63" s="227">
        <f>'10K'!$E63*(1-$K$2)+H.Marathon!$E63*$K$2</f>
        <v>0.83323192138891922</v>
      </c>
      <c r="F63" s="269">
        <f t="shared" si="2"/>
        <v>80.226146374969503</v>
      </c>
      <c r="G63" s="215">
        <v>57</v>
      </c>
      <c r="H63" s="277" t="s">
        <v>1267</v>
      </c>
      <c r="I63" s="241">
        <v>3882</v>
      </c>
      <c r="J63" s="243" t="s">
        <v>1127</v>
      </c>
      <c r="K63" s="243" t="s">
        <v>1128</v>
      </c>
      <c r="L63" s="243" t="s">
        <v>122</v>
      </c>
      <c r="M63" s="239">
        <v>10885</v>
      </c>
      <c r="N63" s="241" t="s">
        <v>1268</v>
      </c>
      <c r="O63" s="243" t="s">
        <v>1269</v>
      </c>
      <c r="P63" s="297">
        <v>31795</v>
      </c>
      <c r="Q63" s="241"/>
    </row>
    <row r="64" spans="1:17" ht="12" customHeight="1">
      <c r="A64" s="215">
        <v>58</v>
      </c>
      <c r="B64" s="229">
        <v>4.2106481481481481E-2</v>
      </c>
      <c r="C64" s="222">
        <f t="shared" si="1"/>
        <v>60.633333333333333</v>
      </c>
      <c r="D64" s="222">
        <f t="shared" si="3"/>
        <v>52.38990537231944</v>
      </c>
      <c r="E64" s="227">
        <f>'10K'!$E64*(1-$K$2)+H.Marathon!$E64*$K$2</f>
        <v>0.82554071614818048</v>
      </c>
      <c r="F64" s="269">
        <f t="shared" si="2"/>
        <v>86.40446185649165</v>
      </c>
      <c r="G64" s="215">
        <v>58</v>
      </c>
      <c r="H64" s="277" t="s">
        <v>1270</v>
      </c>
      <c r="I64" s="241">
        <v>3638</v>
      </c>
      <c r="J64" s="236" t="s">
        <v>371</v>
      </c>
      <c r="K64" s="236" t="s">
        <v>372</v>
      </c>
      <c r="L64" s="243" t="s">
        <v>122</v>
      </c>
      <c r="M64" s="239">
        <v>23193</v>
      </c>
      <c r="N64" s="254" t="s">
        <v>1271</v>
      </c>
      <c r="O64" s="236" t="s">
        <v>373</v>
      </c>
      <c r="P64" s="297">
        <v>44654</v>
      </c>
      <c r="Q64" s="241"/>
    </row>
    <row r="65" spans="1:17" ht="11.25" customHeight="1">
      <c r="A65" s="215">
        <v>59</v>
      </c>
      <c r="B65" s="229">
        <v>4.4386574074074071E-2</v>
      </c>
      <c r="C65" s="222">
        <f t="shared" si="1"/>
        <v>63.916666666666664</v>
      </c>
      <c r="D65" s="222">
        <f t="shared" si="3"/>
        <v>52.882589551239242</v>
      </c>
      <c r="E65" s="227">
        <f>'10K'!$E65*(1-$K$2)+H.Marathon!$E65*$K$2</f>
        <v>0.81784951090744173</v>
      </c>
      <c r="F65" s="269">
        <f t="shared" si="2"/>
        <v>82.736776351352134</v>
      </c>
      <c r="G65" s="215">
        <v>59</v>
      </c>
      <c r="H65" s="277" t="s">
        <v>1272</v>
      </c>
      <c r="I65" s="241">
        <v>3841</v>
      </c>
      <c r="J65" s="243" t="s">
        <v>174</v>
      </c>
      <c r="K65" s="243" t="s">
        <v>335</v>
      </c>
      <c r="L65" s="243" t="s">
        <v>122</v>
      </c>
      <c r="M65" s="239">
        <v>20956</v>
      </c>
      <c r="N65" s="241" t="s">
        <v>1187</v>
      </c>
      <c r="O65" s="243" t="s">
        <v>213</v>
      </c>
      <c r="P65" s="297">
        <v>42827</v>
      </c>
      <c r="Q65" s="215"/>
    </row>
    <row r="66" spans="1:17">
      <c r="A66" s="215">
        <v>60</v>
      </c>
      <c r="B66" s="229">
        <v>4.372685185185185E-2</v>
      </c>
      <c r="C66" s="222">
        <f t="shared" si="1"/>
        <v>62.966666666666661</v>
      </c>
      <c r="D66" s="222">
        <f t="shared" si="3"/>
        <v>53.384628284972415</v>
      </c>
      <c r="E66" s="227">
        <f>'10K'!$E66*(1-$K$2)+H.Marathon!$E66*$K$2</f>
        <v>0.81015830566670299</v>
      </c>
      <c r="F66" s="269">
        <f t="shared" si="2"/>
        <v>84.782363607685156</v>
      </c>
      <c r="G66" s="215">
        <v>60</v>
      </c>
      <c r="H66" s="277" t="s">
        <v>1273</v>
      </c>
      <c r="I66" s="241">
        <v>3778</v>
      </c>
      <c r="J66" s="236" t="s">
        <v>371</v>
      </c>
      <c r="K66" s="236" t="s">
        <v>372</v>
      </c>
      <c r="L66" s="243" t="s">
        <v>122</v>
      </c>
      <c r="M66" s="239">
        <v>23193</v>
      </c>
      <c r="N66" s="241" t="s">
        <v>1263</v>
      </c>
      <c r="O66" s="236" t="s">
        <v>373</v>
      </c>
      <c r="P66" s="297">
        <v>45179</v>
      </c>
      <c r="Q66" s="215"/>
    </row>
    <row r="67" spans="1:17">
      <c r="A67" s="215">
        <v>61</v>
      </c>
      <c r="B67" s="229">
        <v>4.5034722222222219E-2</v>
      </c>
      <c r="C67" s="222">
        <f t="shared" si="1"/>
        <v>64.849999999999994</v>
      </c>
      <c r="D67" s="222">
        <f t="shared" si="3"/>
        <v>53.896290548288029</v>
      </c>
      <c r="E67" s="227">
        <f>'10K'!$E67*(1-$K$2)+H.Marathon!$E67*$K$2</f>
        <v>0.80246710042596425</v>
      </c>
      <c r="F67" s="269">
        <f t="shared" si="2"/>
        <v>83.109160444545921</v>
      </c>
      <c r="G67" s="215">
        <v>61</v>
      </c>
      <c r="H67" s="277" t="s">
        <v>1274</v>
      </c>
      <c r="I67" s="241">
        <v>3891</v>
      </c>
      <c r="J67" s="243" t="s">
        <v>307</v>
      </c>
      <c r="K67" s="243" t="s">
        <v>1149</v>
      </c>
      <c r="L67" s="243" t="s">
        <v>217</v>
      </c>
      <c r="M67" s="239">
        <v>17849</v>
      </c>
      <c r="N67" s="241"/>
      <c r="O67" s="243" t="s">
        <v>1275</v>
      </c>
      <c r="P67" s="297">
        <v>40293</v>
      </c>
      <c r="Q67" s="215"/>
    </row>
    <row r="68" spans="1:17">
      <c r="A68" s="215">
        <v>62</v>
      </c>
      <c r="B68" s="229">
        <v>4.5057870370370373E-2</v>
      </c>
      <c r="C68" s="222">
        <f t="shared" si="1"/>
        <v>64.88333333333334</v>
      </c>
      <c r="D68" s="222">
        <f t="shared" si="3"/>
        <v>54.413492172697481</v>
      </c>
      <c r="E68" s="227">
        <f>'10K'!$E68*(1-$K$2)+H.Marathon!$E68*$K$2</f>
        <v>0.79483963026547166</v>
      </c>
      <c r="F68" s="269">
        <f t="shared" si="2"/>
        <v>83.863589272074208</v>
      </c>
      <c r="G68" s="215">
        <v>62</v>
      </c>
      <c r="H68" s="277" t="s">
        <v>1276</v>
      </c>
      <c r="I68" s="241">
        <v>3893</v>
      </c>
      <c r="J68" s="243" t="s">
        <v>307</v>
      </c>
      <c r="K68" s="243" t="s">
        <v>1149</v>
      </c>
      <c r="L68" s="243" t="s">
        <v>217</v>
      </c>
      <c r="M68" s="239">
        <v>17849</v>
      </c>
      <c r="N68" s="241"/>
      <c r="O68" s="243" t="s">
        <v>1275</v>
      </c>
      <c r="P68" s="297">
        <v>40664</v>
      </c>
      <c r="Q68" s="215"/>
    </row>
    <row r="69" spans="1:17">
      <c r="A69" s="215">
        <v>63</v>
      </c>
      <c r="B69" s="229">
        <v>4.6886574074074074E-2</v>
      </c>
      <c r="C69" s="222">
        <f t="shared" si="1"/>
        <v>67.516666666666666</v>
      </c>
      <c r="D69" s="222">
        <f t="shared" si="3"/>
        <v>54.945164882520132</v>
      </c>
      <c r="E69" s="227">
        <f>'10K'!$E69*(1-$K$2)+H.Marathon!$E69*$K$2</f>
        <v>0.78714842502473314</v>
      </c>
      <c r="F69" s="269">
        <f t="shared" si="2"/>
        <v>81.380150406102388</v>
      </c>
      <c r="G69" s="215">
        <v>63</v>
      </c>
      <c r="H69" s="277" t="s">
        <v>1277</v>
      </c>
      <c r="I69" s="241">
        <v>4051</v>
      </c>
      <c r="J69" s="243" t="s">
        <v>307</v>
      </c>
      <c r="K69" s="243" t="s">
        <v>1149</v>
      </c>
      <c r="L69" s="243" t="s">
        <v>217</v>
      </c>
      <c r="M69" s="239">
        <v>17849</v>
      </c>
      <c r="N69" s="241"/>
      <c r="O69" s="243" t="s">
        <v>136</v>
      </c>
      <c r="P69" s="297">
        <v>41041</v>
      </c>
      <c r="Q69" s="215"/>
    </row>
    <row r="70" spans="1:17">
      <c r="A70" s="215">
        <v>64</v>
      </c>
      <c r="B70" s="229">
        <v>4.372685185185185E-2</v>
      </c>
      <c r="C70" s="222">
        <f t="shared" si="1"/>
        <v>62.966666666666661</v>
      </c>
      <c r="D70" s="222">
        <f t="shared" si="3"/>
        <v>55.487330032026101</v>
      </c>
      <c r="E70" s="227">
        <f>'10K'!$E70*(1-$K$2)+H.Marathon!$E70*$K$2</f>
        <v>0.7794572197839944</v>
      </c>
      <c r="F70" s="269">
        <f t="shared" si="2"/>
        <v>88.121752300729653</v>
      </c>
      <c r="G70" s="215">
        <v>64</v>
      </c>
      <c r="H70" s="277" t="s">
        <v>1273</v>
      </c>
      <c r="I70" s="241">
        <v>4120</v>
      </c>
      <c r="J70" s="243" t="s">
        <v>307</v>
      </c>
      <c r="K70" s="243" t="s">
        <v>1149</v>
      </c>
      <c r="L70" s="243" t="s">
        <v>217</v>
      </c>
      <c r="M70" s="239">
        <v>17849</v>
      </c>
      <c r="N70" s="241"/>
      <c r="O70" s="243" t="s">
        <v>1275</v>
      </c>
      <c r="P70" s="297">
        <v>41392</v>
      </c>
      <c r="Q70" s="215"/>
    </row>
    <row r="71" spans="1:17">
      <c r="A71" s="215">
        <v>65</v>
      </c>
      <c r="B71" s="229">
        <v>4.7847222222222222E-2</v>
      </c>
      <c r="C71" s="222">
        <f t="shared" si="1"/>
        <v>68.900000000000006</v>
      </c>
      <c r="D71" s="222">
        <f t="shared" si="3"/>
        <v>56.0403013154137</v>
      </c>
      <c r="E71" s="227">
        <f>'10K'!$E71*(1-$K$2)+H.Marathon!$E71*$K$2</f>
        <v>0.77176601454325566</v>
      </c>
      <c r="F71" s="269">
        <f t="shared" si="2"/>
        <v>81.335705827886358</v>
      </c>
      <c r="G71" s="215">
        <v>65</v>
      </c>
      <c r="H71" s="277" t="s">
        <v>1278</v>
      </c>
      <c r="I71" s="241">
        <v>4134</v>
      </c>
      <c r="J71" s="215" t="s">
        <v>181</v>
      </c>
      <c r="K71" s="215" t="s">
        <v>182</v>
      </c>
      <c r="L71" s="243" t="s">
        <v>122</v>
      </c>
      <c r="M71" s="239">
        <v>18901</v>
      </c>
      <c r="N71" s="241" t="s">
        <v>1279</v>
      </c>
      <c r="O71" s="243" t="s">
        <v>1280</v>
      </c>
      <c r="P71" s="297">
        <v>42749</v>
      </c>
      <c r="Q71" s="215"/>
    </row>
    <row r="72" spans="1:17">
      <c r="A72" s="215">
        <v>66</v>
      </c>
      <c r="B72" s="229">
        <v>4.9583333333333333E-2</v>
      </c>
      <c r="C72" s="222">
        <f t="shared" si="1"/>
        <v>71.400000000000006</v>
      </c>
      <c r="D72" s="222">
        <f t="shared" si="3"/>
        <v>56.604405057510817</v>
      </c>
      <c r="E72" s="227">
        <f>'10K'!$E72*(1-$K$2)+H.Marathon!$E72*$K$2</f>
        <v>0.76407480930251692</v>
      </c>
      <c r="F72" s="269">
        <f t="shared" si="2"/>
        <v>79.277878231807861</v>
      </c>
      <c r="G72" s="215">
        <v>66</v>
      </c>
      <c r="H72" s="277" t="s">
        <v>1281</v>
      </c>
      <c r="I72" s="241">
        <v>4284</v>
      </c>
      <c r="J72" s="243" t="s">
        <v>184</v>
      </c>
      <c r="K72" s="243" t="s">
        <v>1151</v>
      </c>
      <c r="L72" s="243" t="s">
        <v>122</v>
      </c>
      <c r="M72" s="239">
        <v>17959</v>
      </c>
      <c r="N72" s="241"/>
      <c r="O72" s="243" t="s">
        <v>185</v>
      </c>
      <c r="P72" s="297">
        <v>42288</v>
      </c>
      <c r="Q72" s="215"/>
    </row>
    <row r="73" spans="1:17">
      <c r="A73" s="215">
        <v>67</v>
      </c>
      <c r="B73" s="229">
        <v>5.0960648148148151E-2</v>
      </c>
      <c r="C73" s="222">
        <f t="shared" si="1"/>
        <v>73.38333333333334</v>
      </c>
      <c r="D73" s="222">
        <f t="shared" si="3"/>
        <v>57.175163110567475</v>
      </c>
      <c r="E73" s="227">
        <f>'10K'!$E73*(1-$K$2)+H.Marathon!$E73*$K$2</f>
        <v>0.75644733914202444</v>
      </c>
      <c r="F73" s="269">
        <f t="shared" ref="F73:F86" si="4">100*(D73/C73)</f>
        <v>77.91300900826819</v>
      </c>
      <c r="G73" s="215">
        <v>67</v>
      </c>
      <c r="H73" s="277" t="s">
        <v>1072</v>
      </c>
      <c r="I73" s="241">
        <v>4403</v>
      </c>
      <c r="J73" s="243" t="s">
        <v>813</v>
      </c>
      <c r="K73" s="243" t="s">
        <v>814</v>
      </c>
      <c r="L73" s="243" t="s">
        <v>122</v>
      </c>
      <c r="M73" s="239">
        <v>18106</v>
      </c>
      <c r="N73" s="241" t="s">
        <v>1187</v>
      </c>
      <c r="O73" s="243" t="s">
        <v>213</v>
      </c>
      <c r="P73" s="297">
        <v>42827</v>
      </c>
      <c r="Q73" s="215"/>
    </row>
    <row r="74" spans="1:17">
      <c r="A74" s="215">
        <v>68</v>
      </c>
      <c r="B74" s="229">
        <v>4.9942129629629628E-2</v>
      </c>
      <c r="C74" s="222">
        <f t="shared" si="1"/>
        <v>71.916666666666657</v>
      </c>
      <c r="D74" s="222">
        <f t="shared" si="3"/>
        <v>57.762465029370929</v>
      </c>
      <c r="E74" s="227">
        <f>'10K'!$E74*(1-$K$2)+H.Marathon!$E74*$K$2</f>
        <v>0.74875613390128581</v>
      </c>
      <c r="F74" s="269">
        <f t="shared" si="4"/>
        <v>80.318607225081251</v>
      </c>
      <c r="G74" s="215">
        <v>68</v>
      </c>
      <c r="H74" s="277" t="s">
        <v>1282</v>
      </c>
      <c r="I74" s="241">
        <v>4315</v>
      </c>
      <c r="J74" s="243" t="s">
        <v>184</v>
      </c>
      <c r="K74" s="243" t="s">
        <v>1151</v>
      </c>
      <c r="L74" s="243" t="s">
        <v>122</v>
      </c>
      <c r="M74" s="239">
        <v>17959</v>
      </c>
      <c r="N74" s="241" t="s">
        <v>1228</v>
      </c>
      <c r="O74" s="243" t="s">
        <v>1229</v>
      </c>
      <c r="P74" s="297">
        <v>42973</v>
      </c>
      <c r="Q74" s="215"/>
    </row>
    <row r="75" spans="1:17">
      <c r="A75" s="215">
        <v>69</v>
      </c>
      <c r="B75" s="229">
        <v>5.1053240740740739E-2</v>
      </c>
      <c r="C75" s="222">
        <f t="shared" si="1"/>
        <v>73.516666666666666</v>
      </c>
      <c r="D75" s="222">
        <f t="shared" ref="D75:D106" si="5">E$4/E75</f>
        <v>58.361957673766987</v>
      </c>
      <c r="E75" s="227">
        <f>'10K'!$E75*(1-$K$2)+H.Marathon!$E75*$K$2</f>
        <v>0.74106492866054707</v>
      </c>
      <c r="F75" s="269">
        <f t="shared" si="4"/>
        <v>79.386022680254356</v>
      </c>
      <c r="G75" s="215">
        <v>69</v>
      </c>
      <c r="H75" s="277" t="s">
        <v>1283</v>
      </c>
      <c r="I75" s="241">
        <v>4411</v>
      </c>
      <c r="J75" s="243" t="s">
        <v>188</v>
      </c>
      <c r="K75" s="243" t="s">
        <v>339</v>
      </c>
      <c r="L75" s="243" t="s">
        <v>122</v>
      </c>
      <c r="M75" s="239">
        <v>17637</v>
      </c>
      <c r="N75" s="241" t="s">
        <v>1228</v>
      </c>
      <c r="O75" s="243" t="s">
        <v>1229</v>
      </c>
      <c r="P75" s="297">
        <v>42973</v>
      </c>
      <c r="Q75" s="215"/>
    </row>
    <row r="76" spans="1:17">
      <c r="A76" s="215">
        <v>70</v>
      </c>
      <c r="B76" s="229">
        <v>5.1886574074074071E-2</v>
      </c>
      <c r="C76" s="222">
        <f t="shared" ref="C76:C86" si="6">B76*1440</f>
        <v>74.716666666666669</v>
      </c>
      <c r="D76" s="222">
        <f t="shared" si="5"/>
        <v>58.974024591882213</v>
      </c>
      <c r="E76" s="227">
        <f>'10K'!$E76*(1-$K$2)+H.Marathon!$E76*$K$2</f>
        <v>0.73337372341980833</v>
      </c>
      <c r="F76" s="269">
        <f t="shared" si="4"/>
        <v>78.930213596094873</v>
      </c>
      <c r="G76" s="215">
        <v>70</v>
      </c>
      <c r="H76" s="277" t="s">
        <v>1284</v>
      </c>
      <c r="I76" s="241">
        <v>4483</v>
      </c>
      <c r="J76" s="243" t="s">
        <v>186</v>
      </c>
      <c r="K76" s="243" t="s">
        <v>268</v>
      </c>
      <c r="L76" s="243" t="s">
        <v>139</v>
      </c>
      <c r="M76" s="239">
        <v>17277</v>
      </c>
      <c r="N76" s="241"/>
      <c r="O76" s="243" t="s">
        <v>1285</v>
      </c>
      <c r="P76" s="297">
        <v>42995</v>
      </c>
      <c r="Q76" s="215"/>
    </row>
    <row r="77" spans="1:17">
      <c r="A77" s="215">
        <v>71</v>
      </c>
      <c r="B77" s="229">
        <v>4.9780092592592591E-2</v>
      </c>
      <c r="C77" s="222">
        <f t="shared" si="6"/>
        <v>71.683333333333337</v>
      </c>
      <c r="D77" s="222">
        <f t="shared" si="5"/>
        <v>59.62371426950105</v>
      </c>
      <c r="E77" s="227">
        <f>'10K'!$E77*(1-$K$2)+H.Marathon!$E77*$K$2</f>
        <v>0.72538251817906962</v>
      </c>
      <c r="F77" s="269">
        <f t="shared" si="4"/>
        <v>83.176536995351384</v>
      </c>
      <c r="G77" s="215">
        <v>71</v>
      </c>
      <c r="H77" s="277" t="s">
        <v>1286</v>
      </c>
      <c r="I77" s="241">
        <v>4301</v>
      </c>
      <c r="J77" s="243" t="s">
        <v>188</v>
      </c>
      <c r="K77" s="243" t="s">
        <v>339</v>
      </c>
      <c r="L77" s="243" t="s">
        <v>122</v>
      </c>
      <c r="M77" s="239">
        <v>17637</v>
      </c>
      <c r="N77" s="241" t="s">
        <v>1228</v>
      </c>
      <c r="O77" s="243" t="s">
        <v>1229</v>
      </c>
      <c r="P77" s="297">
        <v>43700</v>
      </c>
      <c r="Q77" s="215"/>
    </row>
    <row r="78" spans="1:17">
      <c r="A78" s="215">
        <v>72</v>
      </c>
      <c r="B78" s="229">
        <v>5.5185185185185184E-2</v>
      </c>
      <c r="C78" s="222">
        <f t="shared" si="6"/>
        <v>79.466666666666669</v>
      </c>
      <c r="D78" s="222">
        <f t="shared" si="5"/>
        <v>60.346761875320141</v>
      </c>
      <c r="E78" s="227">
        <f>'10K'!$E78*(1-$K$2)+H.Marathon!$E78*$K$2</f>
        <v>0.71669131293833088</v>
      </c>
      <c r="F78" s="269">
        <f t="shared" si="4"/>
        <v>75.939717124983403</v>
      </c>
      <c r="G78" s="215">
        <v>72</v>
      </c>
      <c r="H78" s="277" t="s">
        <v>1287</v>
      </c>
      <c r="I78" s="241">
        <v>4768</v>
      </c>
      <c r="J78" s="243" t="s">
        <v>271</v>
      </c>
      <c r="K78" s="243" t="s">
        <v>272</v>
      </c>
      <c r="L78" s="243" t="s">
        <v>139</v>
      </c>
      <c r="M78" s="239">
        <v>12120</v>
      </c>
      <c r="N78" s="241"/>
      <c r="O78" s="243" t="s">
        <v>1288</v>
      </c>
      <c r="P78" s="297">
        <v>38669</v>
      </c>
      <c r="Q78" s="215"/>
    </row>
    <row r="79" spans="1:17">
      <c r="A79" s="215">
        <v>73</v>
      </c>
      <c r="B79" s="229">
        <v>5.6215277777777781E-2</v>
      </c>
      <c r="C79" s="222">
        <f t="shared" si="6"/>
        <v>80.95</v>
      </c>
      <c r="D79" s="222">
        <f t="shared" si="5"/>
        <v>61.148018400262494</v>
      </c>
      <c r="E79" s="227">
        <f>'10K'!$E79*(1-$K$2)+H.Marathon!$E79*$K$2</f>
        <v>0.707300107697592</v>
      </c>
      <c r="F79" s="269">
        <f t="shared" si="4"/>
        <v>75.538009141769606</v>
      </c>
      <c r="G79" s="215">
        <v>73</v>
      </c>
      <c r="H79" s="277" t="s">
        <v>1289</v>
      </c>
      <c r="I79" s="241">
        <v>4857</v>
      </c>
      <c r="J79" s="243" t="s">
        <v>271</v>
      </c>
      <c r="K79" s="243" t="s">
        <v>272</v>
      </c>
      <c r="L79" s="243" t="s">
        <v>139</v>
      </c>
      <c r="M79" s="239">
        <v>12120</v>
      </c>
      <c r="N79" s="241"/>
      <c r="O79" s="243" t="s">
        <v>1290</v>
      </c>
      <c r="P79" s="297">
        <v>39040</v>
      </c>
      <c r="Q79" s="215"/>
    </row>
    <row r="80" spans="1:17">
      <c r="A80" s="215">
        <v>74</v>
      </c>
      <c r="B80" s="229">
        <v>5.5937500000000001E-2</v>
      </c>
      <c r="C80" s="222">
        <f t="shared" si="6"/>
        <v>80.55</v>
      </c>
      <c r="D80" s="222">
        <f t="shared" si="5"/>
        <v>62.029831146379422</v>
      </c>
      <c r="E80" s="227">
        <f>'10K'!$E80*(1-$K$2)+H.Marathon!$E80*$K$2</f>
        <v>0.69724516737660713</v>
      </c>
      <c r="F80" s="269">
        <f t="shared" si="4"/>
        <v>77.007859896187995</v>
      </c>
      <c r="G80" s="215">
        <v>74</v>
      </c>
      <c r="H80" s="277" t="s">
        <v>1291</v>
      </c>
      <c r="I80" s="241">
        <v>4833</v>
      </c>
      <c r="J80" s="215" t="s">
        <v>273</v>
      </c>
      <c r="K80" s="215" t="s">
        <v>274</v>
      </c>
      <c r="L80" s="243" t="s">
        <v>122</v>
      </c>
      <c r="M80" s="239">
        <v>6357</v>
      </c>
      <c r="N80" s="241" t="s">
        <v>1292</v>
      </c>
      <c r="O80" s="243" t="s">
        <v>1293</v>
      </c>
      <c r="P80" s="297">
        <v>33524</v>
      </c>
      <c r="Q80" s="215"/>
    </row>
    <row r="81" spans="1:17" ht="15.75">
      <c r="A81" s="215">
        <v>75</v>
      </c>
      <c r="B81" s="229">
        <v>5.5115740740740743E-2</v>
      </c>
      <c r="C81" s="222">
        <f t="shared" si="6"/>
        <v>79.366666666666674</v>
      </c>
      <c r="D81" s="222">
        <f t="shared" si="5"/>
        <v>62.995776567146017</v>
      </c>
      <c r="E81" s="227">
        <f>'10K'!$E81*(1-$K$2)+H.Marathon!$E81*$K$2</f>
        <v>0.6865539621358685</v>
      </c>
      <c r="F81" s="269">
        <f t="shared" si="4"/>
        <v>79.373091012783718</v>
      </c>
      <c r="G81" s="215">
        <v>75</v>
      </c>
      <c r="H81" s="277" t="s">
        <v>1294</v>
      </c>
      <c r="I81" s="241">
        <v>4762</v>
      </c>
      <c r="J81" s="243" t="s">
        <v>190</v>
      </c>
      <c r="K81" s="243" t="s">
        <v>191</v>
      </c>
      <c r="L81" s="243" t="s">
        <v>122</v>
      </c>
      <c r="M81" s="231">
        <v>13343</v>
      </c>
      <c r="N81" s="244" t="s">
        <v>1295</v>
      </c>
      <c r="O81" s="243" t="s">
        <v>1296</v>
      </c>
      <c r="P81" s="297">
        <v>40791</v>
      </c>
      <c r="Q81" s="215"/>
    </row>
    <row r="82" spans="1:17">
      <c r="A82" s="215">
        <v>76</v>
      </c>
      <c r="B82" s="229">
        <v>5.8958333333333335E-2</v>
      </c>
      <c r="C82" s="222">
        <f t="shared" si="6"/>
        <v>84.9</v>
      </c>
      <c r="D82" s="222">
        <f t="shared" si="5"/>
        <v>64.05862817269977</v>
      </c>
      <c r="E82" s="227">
        <f>'10K'!$E82*(1-$K$2)+H.Marathon!$E82*$K$2</f>
        <v>0.67516275689512972</v>
      </c>
      <c r="F82" s="269">
        <f t="shared" si="4"/>
        <v>75.451858860659328</v>
      </c>
      <c r="G82" s="215">
        <v>76</v>
      </c>
      <c r="H82" s="277" t="s">
        <v>281</v>
      </c>
      <c r="I82" s="241">
        <v>5094</v>
      </c>
      <c r="J82" s="215" t="s">
        <v>273</v>
      </c>
      <c r="K82" s="215" t="s">
        <v>274</v>
      </c>
      <c r="L82" s="243" t="s">
        <v>122</v>
      </c>
      <c r="M82" s="239">
        <v>6357</v>
      </c>
      <c r="N82" s="241" t="s">
        <v>1292</v>
      </c>
      <c r="O82" s="243" t="s">
        <v>213</v>
      </c>
      <c r="P82" s="297">
        <v>34259</v>
      </c>
      <c r="Q82" s="215"/>
    </row>
    <row r="83" spans="1:17" ht="15.75">
      <c r="A83" s="215">
        <v>77</v>
      </c>
      <c r="B83" s="229">
        <v>5.8946759259259261E-2</v>
      </c>
      <c r="C83" s="222">
        <f t="shared" si="6"/>
        <v>84.88333333333334</v>
      </c>
      <c r="D83" s="222">
        <f t="shared" si="5"/>
        <v>65.226746483225611</v>
      </c>
      <c r="E83" s="227">
        <f>'10K'!$E83*(1-$K$2)+H.Marathon!$E83*$K$2</f>
        <v>0.66307155165439102</v>
      </c>
      <c r="F83" s="269">
        <f t="shared" si="4"/>
        <v>76.842819340144047</v>
      </c>
      <c r="G83" s="215">
        <v>77</v>
      </c>
      <c r="H83" s="277" t="s">
        <v>720</v>
      </c>
      <c r="I83" s="241">
        <v>5093</v>
      </c>
      <c r="J83" s="243" t="s">
        <v>190</v>
      </c>
      <c r="K83" s="243" t="s">
        <v>191</v>
      </c>
      <c r="L83" s="243" t="s">
        <v>122</v>
      </c>
      <c r="M83" s="231">
        <v>13343</v>
      </c>
      <c r="N83" s="244" t="s">
        <v>1297</v>
      </c>
      <c r="O83" s="243" t="s">
        <v>1296</v>
      </c>
      <c r="P83" s="297">
        <v>41777</v>
      </c>
      <c r="Q83" s="215"/>
    </row>
    <row r="84" spans="1:17">
      <c r="A84" s="215">
        <v>78</v>
      </c>
      <c r="B84" s="229">
        <v>6.6875000000000004E-2</v>
      </c>
      <c r="C84" s="222">
        <f t="shared" si="6"/>
        <v>96.300000000000011</v>
      </c>
      <c r="D84" s="222">
        <f t="shared" si="5"/>
        <v>66.506066808474117</v>
      </c>
      <c r="E84" s="227">
        <f>'10K'!$E84*(1-$K$2)+H.Marathon!$E84*$K$2</f>
        <v>0.65031661133340601</v>
      </c>
      <c r="F84" s="269">
        <f t="shared" si="4"/>
        <v>69.061336249713506</v>
      </c>
      <c r="G84" s="215">
        <v>78</v>
      </c>
      <c r="H84" s="277" t="s">
        <v>1298</v>
      </c>
      <c r="I84" s="241">
        <v>5778</v>
      </c>
      <c r="J84" s="243" t="s">
        <v>519</v>
      </c>
      <c r="K84" s="243" t="s">
        <v>1299</v>
      </c>
      <c r="L84" s="243" t="s">
        <v>122</v>
      </c>
      <c r="M84" s="239">
        <v>14194</v>
      </c>
      <c r="N84" s="241" t="s">
        <v>1187</v>
      </c>
      <c r="O84" s="243" t="s">
        <v>1293</v>
      </c>
      <c r="P84" s="297">
        <v>42463</v>
      </c>
      <c r="Q84" s="215"/>
    </row>
    <row r="85" spans="1:17">
      <c r="A85" s="215">
        <v>79</v>
      </c>
      <c r="B85" s="229">
        <v>6.3032407407407412E-2</v>
      </c>
      <c r="C85" s="222">
        <f t="shared" si="6"/>
        <v>90.76666666666668</v>
      </c>
      <c r="D85" s="222">
        <f t="shared" si="5"/>
        <v>67.911136701389694</v>
      </c>
      <c r="E85" s="227">
        <f>'10K'!$E85*(1-$K$2)+H.Marathon!$E85*$K$2</f>
        <v>0.63686167101242108</v>
      </c>
      <c r="F85" s="269">
        <f t="shared" si="4"/>
        <v>74.819467537337147</v>
      </c>
      <c r="G85" s="215">
        <v>79</v>
      </c>
      <c r="H85" s="277" t="s">
        <v>1300</v>
      </c>
      <c r="I85" s="241">
        <v>5446</v>
      </c>
      <c r="J85" s="215" t="s">
        <v>273</v>
      </c>
      <c r="K85" s="215" t="s">
        <v>274</v>
      </c>
      <c r="L85" s="243" t="s">
        <v>122</v>
      </c>
      <c r="M85" s="239">
        <v>6357</v>
      </c>
      <c r="N85" s="241"/>
      <c r="O85" s="243"/>
      <c r="P85" s="297">
        <v>34987</v>
      </c>
      <c r="Q85" s="215"/>
    </row>
    <row r="86" spans="1:17">
      <c r="A86" s="215">
        <v>80</v>
      </c>
      <c r="B86" s="229">
        <v>6.627314814814815E-2</v>
      </c>
      <c r="C86" s="222">
        <f t="shared" si="6"/>
        <v>95.433333333333337</v>
      </c>
      <c r="D86" s="222">
        <f t="shared" si="5"/>
        <v>69.454845866169478</v>
      </c>
      <c r="E86" s="227">
        <f>'10K'!$E86*(1-$K$2)+H.Marathon!$E86*$K$2</f>
        <v>0.62270673069143612</v>
      </c>
      <c r="F86" s="269">
        <f t="shared" si="4"/>
        <v>72.778392454945305</v>
      </c>
      <c r="G86" s="215">
        <v>80</v>
      </c>
      <c r="H86" s="277" t="s">
        <v>1301</v>
      </c>
      <c r="I86" s="241">
        <v>5726</v>
      </c>
      <c r="J86" s="215" t="s">
        <v>273</v>
      </c>
      <c r="K86" s="215" t="s">
        <v>274</v>
      </c>
      <c r="L86" s="243" t="s">
        <v>122</v>
      </c>
      <c r="M86" s="239">
        <v>6357</v>
      </c>
      <c r="N86" s="241" t="s">
        <v>1187</v>
      </c>
      <c r="O86" s="243" t="s">
        <v>213</v>
      </c>
      <c r="P86" s="297">
        <v>35533</v>
      </c>
      <c r="Q86" s="215"/>
    </row>
    <row r="87" spans="1:17">
      <c r="A87" s="215">
        <v>81</v>
      </c>
      <c r="B87" s="229">
        <v>8.0150462962962965E-2</v>
      </c>
      <c r="C87" s="222"/>
      <c r="D87" s="222">
        <f t="shared" si="5"/>
        <v>71.14050930526237</v>
      </c>
      <c r="E87" s="227">
        <f>'10K'!$E87*(1-$K$2)+H.Marathon!$E87*$K$2</f>
        <v>0.60795179037045122</v>
      </c>
      <c r="F87" s="269"/>
      <c r="G87" s="215">
        <v>81</v>
      </c>
      <c r="H87" s="277" t="s">
        <v>1302</v>
      </c>
      <c r="I87" s="241">
        <v>6925</v>
      </c>
      <c r="J87" s="243" t="s">
        <v>1303</v>
      </c>
      <c r="K87" s="243" t="s">
        <v>1304</v>
      </c>
      <c r="L87" s="243" t="s">
        <v>217</v>
      </c>
      <c r="M87" s="239">
        <v>9288</v>
      </c>
      <c r="N87" s="241"/>
      <c r="O87" s="243" t="s">
        <v>136</v>
      </c>
      <c r="P87" s="297">
        <v>38493</v>
      </c>
      <c r="Q87" s="215"/>
    </row>
    <row r="88" spans="1:17">
      <c r="A88" s="215">
        <v>82</v>
      </c>
      <c r="B88" s="229">
        <v>6.3472222222222222E-2</v>
      </c>
      <c r="C88" s="222"/>
      <c r="D88" s="222">
        <f t="shared" si="5"/>
        <v>72.996168665519761</v>
      </c>
      <c r="E88" s="227">
        <f>'10K'!$E88*(1-$K$2)+H.Marathon!$E88*$K$2</f>
        <v>0.59249685004946617</v>
      </c>
      <c r="F88" s="269"/>
      <c r="G88" s="215">
        <v>82</v>
      </c>
      <c r="H88" s="277" t="s">
        <v>1305</v>
      </c>
      <c r="I88" s="241">
        <v>5484</v>
      </c>
      <c r="J88" s="215" t="s">
        <v>273</v>
      </c>
      <c r="K88" s="215" t="s">
        <v>274</v>
      </c>
      <c r="L88" s="243" t="s">
        <v>122</v>
      </c>
      <c r="M88" s="239">
        <v>6357</v>
      </c>
      <c r="N88" s="241" t="s">
        <v>1187</v>
      </c>
      <c r="O88" s="243" t="s">
        <v>213</v>
      </c>
      <c r="P88" s="297">
        <v>35890</v>
      </c>
      <c r="Q88" s="215"/>
    </row>
    <row r="89" spans="1:17">
      <c r="A89" s="215">
        <v>83</v>
      </c>
      <c r="B89" s="229">
        <v>6.7500000000000004E-2</v>
      </c>
      <c r="C89" s="222"/>
      <c r="D89" s="222">
        <f t="shared" si="5"/>
        <v>75.042260973829556</v>
      </c>
      <c r="E89" s="227">
        <f>'10K'!$E89*(1-$K$2)+H.Marathon!$E89*$K$2</f>
        <v>0.57634190972848121</v>
      </c>
      <c r="F89" s="269"/>
      <c r="G89" s="215">
        <v>83</v>
      </c>
      <c r="H89" s="277" t="s">
        <v>1306</v>
      </c>
      <c r="I89" s="241">
        <v>5832</v>
      </c>
      <c r="J89" s="215" t="s">
        <v>273</v>
      </c>
      <c r="K89" s="215" t="s">
        <v>274</v>
      </c>
      <c r="L89" s="243" t="s">
        <v>122</v>
      </c>
      <c r="M89" s="239">
        <v>6357</v>
      </c>
      <c r="N89" s="241" t="s">
        <v>1187</v>
      </c>
      <c r="O89" s="243" t="s">
        <v>213</v>
      </c>
      <c r="P89" s="300">
        <v>36261</v>
      </c>
      <c r="Q89" s="215"/>
    </row>
    <row r="90" spans="1:17">
      <c r="A90" s="215">
        <v>84</v>
      </c>
      <c r="B90" s="229">
        <v>8.5023148148148153E-2</v>
      </c>
      <c r="C90" s="222"/>
      <c r="D90" s="222">
        <f t="shared" si="5"/>
        <v>77.297951803560395</v>
      </c>
      <c r="E90" s="227">
        <f>'10K'!$E90*(1-$K$2)+H.Marathon!$E90*$K$2</f>
        <v>0.55952323432725004</v>
      </c>
      <c r="F90" s="269"/>
      <c r="G90" s="215">
        <v>84</v>
      </c>
      <c r="H90" s="277" t="s">
        <v>1307</v>
      </c>
      <c r="I90" s="241">
        <v>7346</v>
      </c>
      <c r="J90" s="215" t="s">
        <v>193</v>
      </c>
      <c r="K90" s="215" t="s">
        <v>1308</v>
      </c>
      <c r="L90" s="243" t="s">
        <v>122</v>
      </c>
      <c r="M90" s="239">
        <v>3552</v>
      </c>
      <c r="N90" s="241" t="s">
        <v>1309</v>
      </c>
      <c r="O90" s="243" t="s">
        <v>1310</v>
      </c>
      <c r="P90" s="300">
        <v>33749</v>
      </c>
      <c r="Q90" s="215"/>
    </row>
    <row r="91" spans="1:17">
      <c r="A91" s="215">
        <v>85</v>
      </c>
      <c r="B91" s="229">
        <v>7.9201388888888891E-2</v>
      </c>
      <c r="C91" s="222"/>
      <c r="D91" s="222">
        <f t="shared" si="5"/>
        <v>79.796376779006835</v>
      </c>
      <c r="E91" s="227">
        <f>'10K'!$E91*(1-$K$2)+H.Marathon!$E91*$K$2</f>
        <v>0.54200455892601873</v>
      </c>
      <c r="F91" s="269"/>
      <c r="G91" s="215">
        <v>85</v>
      </c>
      <c r="H91" s="277" t="s">
        <v>1311</v>
      </c>
      <c r="I91" s="241">
        <v>6843</v>
      </c>
      <c r="J91" s="215" t="s">
        <v>273</v>
      </c>
      <c r="K91" s="215" t="s">
        <v>274</v>
      </c>
      <c r="L91" s="243" t="s">
        <v>122</v>
      </c>
      <c r="M91" s="239">
        <v>6357</v>
      </c>
      <c r="N91" s="241" t="s">
        <v>1187</v>
      </c>
      <c r="O91" s="243" t="s">
        <v>213</v>
      </c>
      <c r="P91" s="300">
        <v>36989</v>
      </c>
      <c r="Q91" s="215"/>
    </row>
    <row r="92" spans="1:17">
      <c r="A92" s="215">
        <v>86</v>
      </c>
      <c r="B92" s="229">
        <v>6.7500000000000004E-2</v>
      </c>
      <c r="C92" s="222"/>
      <c r="D92" s="222">
        <f t="shared" si="5"/>
        <v>82.571908408358695</v>
      </c>
      <c r="E92" s="227">
        <f>'10K'!$E92*(1-$K$2)+H.Marathon!$E92*$K$2</f>
        <v>0.52378588352478761</v>
      </c>
      <c r="F92" s="269"/>
      <c r="G92" s="215">
        <v>86</v>
      </c>
      <c r="H92" s="277" t="s">
        <v>1306</v>
      </c>
      <c r="I92" s="241">
        <v>5832</v>
      </c>
      <c r="J92" s="215" t="s">
        <v>273</v>
      </c>
      <c r="K92" s="215" t="s">
        <v>274</v>
      </c>
      <c r="L92" s="243" t="s">
        <v>122</v>
      </c>
      <c r="M92" s="239">
        <v>6357</v>
      </c>
      <c r="N92" s="241" t="s">
        <v>1162</v>
      </c>
      <c r="O92" s="243" t="s">
        <v>1163</v>
      </c>
      <c r="P92" s="300">
        <v>37738</v>
      </c>
      <c r="Q92" s="215"/>
    </row>
    <row r="93" spans="1:17">
      <c r="A93" s="215">
        <v>87</v>
      </c>
      <c r="B93" s="229">
        <v>9.22337962962963E-2</v>
      </c>
      <c r="C93" s="222"/>
      <c r="D93" s="222">
        <f t="shared" si="5"/>
        <v>85.655277384224846</v>
      </c>
      <c r="E93" s="227">
        <f>'10K'!$E93*(1-$K$2)+H.Marathon!$E93*$K$2</f>
        <v>0.50493094320380272</v>
      </c>
      <c r="F93" s="269"/>
      <c r="G93" s="215">
        <v>87</v>
      </c>
      <c r="H93" s="277" t="s">
        <v>1312</v>
      </c>
      <c r="I93" s="241">
        <v>7969</v>
      </c>
      <c r="J93" s="215" t="s">
        <v>273</v>
      </c>
      <c r="K93" s="215" t="s">
        <v>274</v>
      </c>
      <c r="L93" s="243" t="s">
        <v>122</v>
      </c>
      <c r="M93" s="239">
        <v>6357</v>
      </c>
      <c r="N93" s="241" t="s">
        <v>1187</v>
      </c>
      <c r="O93" s="243" t="s">
        <v>213</v>
      </c>
      <c r="P93" s="300">
        <v>38081</v>
      </c>
      <c r="Q93" s="241"/>
    </row>
    <row r="94" spans="1:17">
      <c r="A94" s="215">
        <v>88</v>
      </c>
      <c r="B94" s="229">
        <v>8.1689814814814812E-2</v>
      </c>
      <c r="C94" s="222"/>
      <c r="D94" s="222">
        <f t="shared" si="5"/>
        <v>89.099519869553021</v>
      </c>
      <c r="E94" s="227">
        <f>'10K'!$E94*(1-$K$2)+H.Marathon!$E94*$K$2</f>
        <v>0.48541226780257141</v>
      </c>
      <c r="F94" s="269"/>
      <c r="G94" s="215">
        <v>88</v>
      </c>
      <c r="H94" s="277" t="s">
        <v>1313</v>
      </c>
      <c r="I94" s="241">
        <v>7058</v>
      </c>
      <c r="J94" s="243" t="s">
        <v>273</v>
      </c>
      <c r="K94" s="243" t="s">
        <v>1314</v>
      </c>
      <c r="L94" s="243" t="s">
        <v>122</v>
      </c>
      <c r="M94" s="239">
        <v>6357</v>
      </c>
      <c r="N94" s="241" t="s">
        <v>1187</v>
      </c>
      <c r="O94" s="243" t="s">
        <v>213</v>
      </c>
      <c r="P94" s="297">
        <v>38445</v>
      </c>
      <c r="Q94" s="241"/>
    </row>
    <row r="95" spans="1:17">
      <c r="A95" s="215">
        <v>89</v>
      </c>
      <c r="B95" s="229"/>
      <c r="C95" s="222"/>
      <c r="D95" s="222">
        <f t="shared" si="5"/>
        <v>92.972045845993875</v>
      </c>
      <c r="E95" s="227">
        <f>'10K'!$E95*(1-$K$2)+H.Marathon!$E95*$K$2</f>
        <v>0.46519359240134028</v>
      </c>
      <c r="F95" s="269"/>
      <c r="G95" s="215">
        <v>89</v>
      </c>
      <c r="H95" s="277"/>
      <c r="I95" s="241"/>
      <c r="J95" s="243"/>
      <c r="K95" s="243"/>
      <c r="L95" s="243"/>
      <c r="M95" s="239"/>
      <c r="N95" s="241"/>
      <c r="O95" s="243"/>
      <c r="P95" s="297"/>
      <c r="Q95" s="241"/>
    </row>
    <row r="96" spans="1:17">
      <c r="A96" s="215">
        <v>90</v>
      </c>
      <c r="B96" s="229"/>
      <c r="C96" s="222"/>
      <c r="D96" s="222">
        <f t="shared" si="5"/>
        <v>97.349632727497394</v>
      </c>
      <c r="E96" s="227">
        <f>'10K'!$E96*(1-$K$2)+H.Marathon!$E96*$K$2</f>
        <v>0.44427491700010902</v>
      </c>
      <c r="F96" s="269"/>
      <c r="G96" s="215">
        <v>90</v>
      </c>
      <c r="H96" s="277"/>
      <c r="I96" s="241"/>
      <c r="J96" s="243"/>
      <c r="K96" s="243"/>
      <c r="L96" s="243"/>
      <c r="M96" s="239"/>
      <c r="N96" s="241"/>
      <c r="O96" s="243"/>
      <c r="P96" s="297"/>
      <c r="Q96" s="241"/>
    </row>
    <row r="97" spans="1:17" ht="15.75">
      <c r="A97" s="215">
        <v>91</v>
      </c>
      <c r="B97" s="229">
        <v>0.14523148148148149</v>
      </c>
      <c r="C97" s="222"/>
      <c r="D97" s="222">
        <f t="shared" si="5"/>
        <v>102.304817159948</v>
      </c>
      <c r="E97" s="227">
        <f>'10K'!$E97*(1-$K$2)+H.Marathon!$E97*$K$2</f>
        <v>0.42275624159887781</v>
      </c>
      <c r="F97" s="269"/>
      <c r="G97" s="215">
        <v>91</v>
      </c>
      <c r="H97" s="277" t="s">
        <v>1315</v>
      </c>
      <c r="I97" s="230">
        <v>13148</v>
      </c>
      <c r="J97" s="215" t="s">
        <v>275</v>
      </c>
      <c r="K97" s="215" t="s">
        <v>276</v>
      </c>
      <c r="L97" s="243" t="s">
        <v>122</v>
      </c>
      <c r="M97" s="231">
        <v>535</v>
      </c>
      <c r="N97" s="241" t="s">
        <v>1187</v>
      </c>
      <c r="O97" s="243" t="s">
        <v>213</v>
      </c>
      <c r="P97" s="308">
        <v>33699</v>
      </c>
      <c r="Q97" s="230"/>
    </row>
    <row r="98" spans="1:17">
      <c r="A98" s="215">
        <v>92</v>
      </c>
      <c r="B98" s="229"/>
      <c r="C98" s="222"/>
      <c r="D98" s="222">
        <f t="shared" si="5"/>
        <v>107.99706907021624</v>
      </c>
      <c r="E98" s="227">
        <f>'10K'!$E98*(1-$K$2)+H.Marathon!$E98*$K$2</f>
        <v>0.40047383111740037</v>
      </c>
      <c r="F98" s="269"/>
      <c r="G98" s="215">
        <v>92</v>
      </c>
      <c r="H98" s="245"/>
      <c r="I98" s="215"/>
      <c r="J98" s="215"/>
      <c r="K98" s="215"/>
      <c r="L98" s="215"/>
      <c r="M98" s="215"/>
      <c r="N98" s="215"/>
      <c r="O98" s="215"/>
      <c r="P98" s="298"/>
      <c r="Q98" s="215"/>
    </row>
    <row r="99" spans="1:17">
      <c r="A99" s="215">
        <v>93</v>
      </c>
      <c r="B99" s="229"/>
      <c r="C99" s="222"/>
      <c r="D99" s="222">
        <f t="shared" si="5"/>
        <v>114.55279935976723</v>
      </c>
      <c r="E99" s="227">
        <f>'10K'!$E99*(1-$K$2)+H.Marathon!$E99*$K$2</f>
        <v>0.37755515571616916</v>
      </c>
      <c r="F99" s="269"/>
      <c r="G99" s="215">
        <v>93</v>
      </c>
      <c r="H99" s="245"/>
      <c r="I99" s="215"/>
      <c r="J99" s="215"/>
      <c r="K99" s="215"/>
      <c r="L99" s="215"/>
      <c r="M99" s="215"/>
      <c r="N99" s="215"/>
      <c r="O99" s="215"/>
      <c r="P99" s="298"/>
      <c r="Q99" s="215"/>
    </row>
    <row r="100" spans="1:17">
      <c r="A100" s="215">
        <v>94</v>
      </c>
      <c r="B100" s="229"/>
      <c r="C100" s="222"/>
      <c r="D100" s="222">
        <f t="shared" si="5"/>
        <v>122.18454833669267</v>
      </c>
      <c r="E100" s="227">
        <f>'10K'!$E100*(1-$K$2)+H.Marathon!$E100*$K$2</f>
        <v>0.3539727452346918</v>
      </c>
      <c r="F100" s="269"/>
      <c r="G100" s="215">
        <v>94</v>
      </c>
      <c r="H100" s="245"/>
      <c r="I100" s="215"/>
      <c r="J100" s="215"/>
      <c r="K100" s="215"/>
      <c r="L100" s="215"/>
      <c r="M100" s="215"/>
      <c r="N100" s="215"/>
      <c r="O100" s="215"/>
      <c r="P100" s="298"/>
      <c r="Q100" s="215"/>
    </row>
    <row r="101" spans="1:17">
      <c r="A101" s="215">
        <v>95</v>
      </c>
      <c r="B101" s="229"/>
      <c r="C101" s="222"/>
      <c r="D101" s="222">
        <f t="shared" si="5"/>
        <v>131.18370616589129</v>
      </c>
      <c r="E101" s="227">
        <f>'10K'!$E101*(1-$K$2)+H.Marathon!$E101*$K$2</f>
        <v>0.3296903347532143</v>
      </c>
      <c r="F101" s="269"/>
      <c r="G101" s="215">
        <v>95</v>
      </c>
      <c r="H101" s="245"/>
      <c r="I101" s="215"/>
      <c r="J101" s="215"/>
      <c r="K101" s="215"/>
      <c r="L101" s="215"/>
      <c r="M101" s="215"/>
      <c r="N101" s="215"/>
      <c r="O101" s="215"/>
      <c r="P101" s="215"/>
      <c r="Q101" s="215"/>
    </row>
    <row r="102" spans="1:17">
      <c r="A102" s="215">
        <v>96</v>
      </c>
      <c r="B102" s="215"/>
      <c r="C102" s="222"/>
      <c r="D102" s="222">
        <f t="shared" si="5"/>
        <v>141.93920326610831</v>
      </c>
      <c r="E102" s="227">
        <f>'10K'!$E102*(1-$K$2)+H.Marathon!$E102*$K$2</f>
        <v>0.30470792427173687</v>
      </c>
      <c r="F102" s="269"/>
      <c r="G102" s="215">
        <v>96</v>
      </c>
      <c r="H102" s="245"/>
      <c r="I102" s="215"/>
      <c r="J102" s="215"/>
      <c r="K102" s="215"/>
      <c r="L102" s="215"/>
      <c r="M102" s="215"/>
      <c r="N102" s="215"/>
      <c r="O102" s="215"/>
      <c r="P102" s="215"/>
      <c r="Q102" s="215"/>
    </row>
    <row r="103" spans="1:17">
      <c r="A103" s="215">
        <v>97</v>
      </c>
      <c r="B103" s="215" t="s">
        <v>51</v>
      </c>
      <c r="C103" s="222"/>
      <c r="D103" s="222">
        <f t="shared" si="5"/>
        <v>154.96834856604426</v>
      </c>
      <c r="E103" s="227">
        <f>'10K'!$E103*(1-$K$2)+H.Marathon!$E103*$K$2</f>
        <v>0.27908924887050568</v>
      </c>
      <c r="F103" s="269"/>
      <c r="G103" s="215">
        <v>97</v>
      </c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</row>
    <row r="104" spans="1:17">
      <c r="A104" s="215">
        <v>98</v>
      </c>
      <c r="B104" s="215" t="s">
        <v>51</v>
      </c>
      <c r="C104" s="222"/>
      <c r="D104" s="222">
        <f t="shared" si="5"/>
        <v>171.12237459219804</v>
      </c>
      <c r="E104" s="227">
        <f>'10K'!$E104*(1-$K$2)+H.Marathon!$E104*$K$2</f>
        <v>0.25274310330878197</v>
      </c>
      <c r="F104" s="215"/>
      <c r="G104" s="215">
        <v>98</v>
      </c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</row>
    <row r="105" spans="1:17">
      <c r="A105" s="215">
        <v>99</v>
      </c>
      <c r="B105" s="215" t="s">
        <v>51</v>
      </c>
      <c r="C105" s="222"/>
      <c r="D105" s="222">
        <f t="shared" si="5"/>
        <v>191.57453610883474</v>
      </c>
      <c r="E105" s="227">
        <f>'10K'!$E105*(1-$K$2)+H.Marathon!$E105*$K$2</f>
        <v>0.22576069282730454</v>
      </c>
      <c r="F105" s="215"/>
      <c r="G105" s="215">
        <v>99</v>
      </c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</row>
    <row r="106" spans="1:17">
      <c r="A106" s="215">
        <v>100</v>
      </c>
      <c r="B106" s="215"/>
      <c r="C106" s="215"/>
      <c r="D106" s="222">
        <f t="shared" si="5"/>
        <v>218.34801618730387</v>
      </c>
      <c r="E106" s="227">
        <f>'10K'!$E106*(1-$K$2)+H.Marathon!$E106*$K$2</f>
        <v>0.19807828234582708</v>
      </c>
      <c r="F106" s="215"/>
      <c r="G106" s="215">
        <v>100</v>
      </c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1" width="18.109375" style="1" customWidth="1"/>
    <col min="12" max="12" width="9.6640625" style="1"/>
    <col min="13" max="13" width="10.109375" style="1" bestFit="1" customWidth="1"/>
    <col min="14" max="14" width="9.6640625" style="1"/>
    <col min="15" max="15" width="24.109375" style="1" customWidth="1"/>
    <col min="16" max="16" width="10.109375" style="1" bestFit="1" customWidth="1"/>
    <col min="17" max="16384" width="9.6640625" style="1"/>
  </cols>
  <sheetData>
    <row r="1" spans="1:35" ht="29.1" customHeight="1">
      <c r="A1" s="211" t="s">
        <v>55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15"/>
      <c r="K1" s="215" t="s">
        <v>2220</v>
      </c>
      <c r="L1" s="215"/>
      <c r="M1" s="215"/>
      <c r="N1" s="215"/>
      <c r="O1" s="215"/>
      <c r="P1" s="215"/>
      <c r="Q1" s="215"/>
    </row>
    <row r="2" spans="1:35" ht="15.95" customHeight="1">
      <c r="A2" s="211"/>
      <c r="B2" s="212"/>
      <c r="C2" s="213"/>
      <c r="D2" s="214"/>
      <c r="E2" s="214"/>
      <c r="F2" s="309">
        <f>(+H$3-H$4)*F$4/2</f>
        <v>4.725E-2</v>
      </c>
      <c r="G2" s="310">
        <f>(+I$4-I$3)*G$4/2</f>
        <v>0.17219999999999999</v>
      </c>
      <c r="H2" s="216"/>
      <c r="I2" s="216"/>
      <c r="J2" s="215"/>
      <c r="K2" s="220">
        <f>Parameters!M26</f>
        <v>0.92844299215419079</v>
      </c>
      <c r="L2" s="215"/>
      <c r="M2" s="215"/>
      <c r="N2" s="215"/>
      <c r="O2" s="215"/>
      <c r="P2" s="215"/>
      <c r="Q2" s="215"/>
    </row>
    <row r="3" spans="1:35" ht="15.95" customHeight="1">
      <c r="A3" s="211"/>
      <c r="B3" s="212"/>
      <c r="C3" s="213"/>
      <c r="D3" s="214"/>
      <c r="E3" s="214"/>
      <c r="F3" s="309">
        <f>F4/(2*(+H3-H4))</f>
        <v>1.89E-3</v>
      </c>
      <c r="G3" s="310">
        <f>G4/(2*(+I4-I3))</f>
        <v>1.6006097560975613E-4</v>
      </c>
      <c r="H3" s="217">
        <v>22</v>
      </c>
      <c r="I3" s="218">
        <v>24</v>
      </c>
      <c r="J3" s="215"/>
      <c r="K3" s="215"/>
      <c r="L3" s="215"/>
      <c r="M3" s="215"/>
      <c r="N3" s="215"/>
      <c r="O3" s="215"/>
      <c r="P3" s="215"/>
      <c r="Q3" s="215"/>
    </row>
    <row r="4" spans="1:35" ht="15.75">
      <c r="A4" s="212"/>
      <c r="B4" s="212"/>
      <c r="C4" s="212"/>
      <c r="D4" s="219">
        <f>Parameters!G26</f>
        <v>3.7731481481481484E-2</v>
      </c>
      <c r="E4" s="220">
        <f>D4*1440</f>
        <v>54.333333333333336</v>
      </c>
      <c r="F4" s="221">
        <v>1.89E-2</v>
      </c>
      <c r="G4" s="210">
        <v>1.0500000000000001E-2</v>
      </c>
      <c r="H4" s="217">
        <v>17</v>
      </c>
      <c r="I4" s="218">
        <v>56.8</v>
      </c>
      <c r="J4" s="215"/>
      <c r="K4" s="215"/>
      <c r="L4" s="215"/>
      <c r="M4" s="215"/>
      <c r="N4" s="215"/>
      <c r="O4" s="215"/>
      <c r="P4" s="215"/>
      <c r="Q4" s="215"/>
    </row>
    <row r="5" spans="1:35" ht="15.75">
      <c r="A5" s="212"/>
      <c r="B5" s="212"/>
      <c r="C5" s="212"/>
      <c r="D5" s="219"/>
      <c r="E5" s="212">
        <f>E4*60</f>
        <v>3260</v>
      </c>
      <c r="F5" s="221">
        <v>9.1E-4</v>
      </c>
      <c r="G5" s="210">
        <v>5.1000000000000004E-4</v>
      </c>
      <c r="H5" s="217">
        <v>15</v>
      </c>
      <c r="I5" s="218">
        <v>76.7</v>
      </c>
      <c r="J5" s="215"/>
      <c r="K5" s="215">
        <v>62.1</v>
      </c>
      <c r="L5" s="215"/>
      <c r="M5" s="215"/>
      <c r="N5" s="215"/>
      <c r="O5" s="215"/>
      <c r="P5" s="215"/>
      <c r="Q5" s="215"/>
    </row>
    <row r="6" spans="1:35" ht="63">
      <c r="A6" s="223" t="s">
        <v>42</v>
      </c>
      <c r="B6" s="223" t="s">
        <v>1317</v>
      </c>
      <c r="C6" s="223" t="s">
        <v>1317</v>
      </c>
      <c r="D6" s="223" t="s">
        <v>1318</v>
      </c>
      <c r="E6" s="223" t="s">
        <v>1319</v>
      </c>
      <c r="F6" s="417" t="s">
        <v>112</v>
      </c>
      <c r="G6" s="223" t="s">
        <v>42</v>
      </c>
      <c r="H6" s="338" t="s">
        <v>283</v>
      </c>
      <c r="I6" s="426" t="s">
        <v>390</v>
      </c>
      <c r="J6" s="427" t="s">
        <v>204</v>
      </c>
      <c r="K6" s="427" t="s">
        <v>205</v>
      </c>
      <c r="L6" s="428" t="s">
        <v>206</v>
      </c>
      <c r="M6" s="339" t="s">
        <v>207</v>
      </c>
      <c r="N6" s="429" t="s">
        <v>208</v>
      </c>
      <c r="O6" s="428" t="s">
        <v>209</v>
      </c>
      <c r="P6" s="339" t="s">
        <v>210</v>
      </c>
      <c r="Q6" s="430" t="s">
        <v>386</v>
      </c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</row>
    <row r="7" spans="1:35">
      <c r="A7" s="215">
        <v>1</v>
      </c>
      <c r="B7" s="285"/>
      <c r="C7" s="215"/>
      <c r="D7" s="215"/>
      <c r="E7" s="215"/>
      <c r="F7" s="215"/>
      <c r="G7" s="215">
        <v>1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</row>
    <row r="8" spans="1:35">
      <c r="A8" s="215">
        <v>2</v>
      </c>
      <c r="B8" s="285"/>
      <c r="C8" s="215"/>
      <c r="D8" s="215"/>
      <c r="E8" s="215"/>
      <c r="F8" s="215"/>
      <c r="G8" s="215">
        <v>2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</row>
    <row r="9" spans="1:35">
      <c r="A9" s="215">
        <v>3</v>
      </c>
      <c r="B9" s="285"/>
      <c r="C9" s="222"/>
      <c r="D9" s="222"/>
      <c r="E9" s="227">
        <f>'10K'!$E9*(1-$K$2)+H.Marathon!$E9*$K$2</f>
        <v>0.30188144661197314</v>
      </c>
      <c r="F9" s="215"/>
      <c r="G9" s="215">
        <v>3</v>
      </c>
      <c r="H9" s="215"/>
      <c r="I9" s="215"/>
      <c r="J9" s="215"/>
      <c r="K9" s="215"/>
      <c r="L9" s="215"/>
      <c r="M9" s="215"/>
      <c r="N9" s="215"/>
      <c r="O9" s="215"/>
      <c r="P9" s="215"/>
      <c r="Q9" s="268"/>
    </row>
    <row r="10" spans="1:35">
      <c r="A10" s="215">
        <v>4</v>
      </c>
      <c r="B10" s="286"/>
      <c r="C10" s="222"/>
      <c r="D10" s="222"/>
      <c r="E10" s="227">
        <f>'10K'!$E10*(1-$K$2)+H.Marathon!$E10*$K$2</f>
        <v>0.38644351037624058</v>
      </c>
      <c r="F10" s="269"/>
      <c r="G10" s="215">
        <v>4</v>
      </c>
      <c r="H10" s="270"/>
      <c r="I10" s="215"/>
      <c r="J10" s="215"/>
      <c r="K10" s="215"/>
      <c r="L10" s="215"/>
      <c r="M10" s="215"/>
      <c r="N10" s="215"/>
      <c r="O10" s="215"/>
      <c r="P10" s="215"/>
      <c r="Q10" s="268"/>
    </row>
    <row r="11" spans="1:35">
      <c r="A11" s="215">
        <v>5</v>
      </c>
      <c r="B11" s="286"/>
      <c r="C11" s="222"/>
      <c r="D11" s="222">
        <f t="shared" ref="D11:D42" si="0">E$4/E11</f>
        <v>116.76191583409093</v>
      </c>
      <c r="E11" s="227">
        <f>'10K'!$E11*(1-$K$2)+H.Marathon!$E11*$K$2</f>
        <v>0.46533437675463057</v>
      </c>
      <c r="F11" s="269"/>
      <c r="G11" s="215">
        <v>5</v>
      </c>
      <c r="H11" s="270"/>
      <c r="I11" s="215"/>
      <c r="J11" s="215"/>
      <c r="K11" s="215"/>
      <c r="L11" s="215"/>
      <c r="M11" s="215"/>
      <c r="N11" s="215"/>
      <c r="O11" s="215"/>
      <c r="P11" s="215"/>
      <c r="Q11" s="268"/>
    </row>
    <row r="12" spans="1:35">
      <c r="A12" s="215">
        <v>6</v>
      </c>
      <c r="B12" s="286"/>
      <c r="C12" s="222"/>
      <c r="D12" s="222">
        <f t="shared" si="0"/>
        <v>100.87003997861596</v>
      </c>
      <c r="E12" s="227">
        <f>'10K'!$E12*(1-$K$2)+H.Marathon!$E12*$K$2</f>
        <v>0.53864689004635846</v>
      </c>
      <c r="F12" s="269"/>
      <c r="G12" s="215">
        <v>6</v>
      </c>
      <c r="H12" s="270"/>
      <c r="I12" s="215"/>
      <c r="J12" s="215"/>
      <c r="K12" s="215"/>
      <c r="L12" s="215"/>
      <c r="M12" s="215"/>
      <c r="N12" s="215"/>
      <c r="O12" s="215"/>
      <c r="P12" s="215"/>
      <c r="Q12" s="268"/>
    </row>
    <row r="13" spans="1:35">
      <c r="A13" s="215">
        <v>7</v>
      </c>
      <c r="B13" s="287">
        <v>7.9178240740740743E-2</v>
      </c>
      <c r="C13" s="222">
        <f>B13*1440</f>
        <v>114.01666666666667</v>
      </c>
      <c r="D13" s="222">
        <f t="shared" si="0"/>
        <v>89.602624143358497</v>
      </c>
      <c r="E13" s="227">
        <f>'10K'!$E13*(1-$K$2)+H.Marathon!$E13*$K$2</f>
        <v>0.60638105025142408</v>
      </c>
      <c r="F13" s="269">
        <f t="shared" ref="F13:F44" si="1">100*(D13/C13)</f>
        <v>78.587303736317935</v>
      </c>
      <c r="G13" s="215">
        <v>7</v>
      </c>
      <c r="H13" s="277" t="s">
        <v>524</v>
      </c>
      <c r="I13" s="281">
        <v>6841</v>
      </c>
      <c r="J13" s="282" t="s">
        <v>387</v>
      </c>
      <c r="K13" s="282" t="s">
        <v>388</v>
      </c>
      <c r="L13" s="282" t="s">
        <v>122</v>
      </c>
      <c r="M13" s="283">
        <v>39841</v>
      </c>
      <c r="N13" s="284"/>
      <c r="O13" s="282" t="s">
        <v>525</v>
      </c>
      <c r="P13" s="283">
        <v>42749</v>
      </c>
      <c r="Q13" s="284"/>
    </row>
    <row r="14" spans="1:35">
      <c r="A14" s="215">
        <v>8</v>
      </c>
      <c r="B14" s="287"/>
      <c r="C14" s="222"/>
      <c r="D14" s="222">
        <f t="shared" si="0"/>
        <v>81.283297136201213</v>
      </c>
      <c r="E14" s="227">
        <f>'10K'!$E14*(1-$K$2)+H.Marathon!$E14*$K$2</f>
        <v>0.66844401307061219</v>
      </c>
      <c r="F14" s="269"/>
      <c r="G14" s="215">
        <v>8</v>
      </c>
      <c r="H14" s="288"/>
      <c r="I14" s="215"/>
      <c r="J14" s="215"/>
      <c r="K14" s="215"/>
      <c r="L14" s="215"/>
      <c r="M14" s="215"/>
      <c r="N14" s="215"/>
      <c r="O14" s="215"/>
      <c r="P14" s="215"/>
      <c r="Q14" s="268"/>
    </row>
    <row r="15" spans="1:35">
      <c r="A15" s="215">
        <v>9</v>
      </c>
      <c r="B15" s="287"/>
      <c r="C15" s="222"/>
      <c r="D15" s="222">
        <f t="shared" si="0"/>
        <v>74.959507994319125</v>
      </c>
      <c r="E15" s="227">
        <f>'10K'!$E15*(1-$K$2)+H.Marathon!$E15*$K$2</f>
        <v>0.72483577850392289</v>
      </c>
      <c r="F15" s="269"/>
      <c r="G15" s="215">
        <v>9</v>
      </c>
      <c r="H15" s="288"/>
      <c r="I15" s="215"/>
      <c r="J15" s="215"/>
      <c r="K15" s="215"/>
      <c r="L15" s="215"/>
      <c r="M15" s="215"/>
      <c r="N15" s="215"/>
      <c r="O15" s="215"/>
      <c r="P15" s="215"/>
      <c r="Q15" s="268"/>
    </row>
    <row r="16" spans="1:35">
      <c r="A16" s="215">
        <v>10</v>
      </c>
      <c r="B16" s="287"/>
      <c r="C16" s="222"/>
      <c r="D16" s="222">
        <f t="shared" si="0"/>
        <v>70.040465607670981</v>
      </c>
      <c r="E16" s="227">
        <f>'10K'!$E16*(1-$K$2)+H.Marathon!$E16*$K$2</f>
        <v>0.77574203514978679</v>
      </c>
      <c r="F16" s="269"/>
      <c r="G16" s="215">
        <v>10</v>
      </c>
      <c r="H16" s="288"/>
      <c r="I16" s="215"/>
      <c r="J16" s="215"/>
      <c r="K16" s="215"/>
      <c r="L16" s="215"/>
      <c r="M16" s="215"/>
      <c r="N16" s="215"/>
      <c r="O16" s="215"/>
      <c r="P16" s="215"/>
      <c r="Q16" s="268"/>
    </row>
    <row r="17" spans="1:17">
      <c r="A17" s="215">
        <v>11</v>
      </c>
      <c r="B17" s="287"/>
      <c r="C17" s="222"/>
      <c r="D17" s="222">
        <f t="shared" si="0"/>
        <v>66.181302381396293</v>
      </c>
      <c r="E17" s="227">
        <f>'10K'!$E17*(1-$K$2)+H.Marathon!$E17*$K$2</f>
        <v>0.82097709440977318</v>
      </c>
      <c r="F17" s="269"/>
      <c r="G17" s="215">
        <v>11</v>
      </c>
      <c r="H17" s="288"/>
      <c r="I17" s="215"/>
      <c r="J17" s="215"/>
      <c r="K17" s="215"/>
      <c r="L17" s="215"/>
      <c r="M17" s="215"/>
      <c r="N17" s="215"/>
      <c r="O17" s="215"/>
      <c r="P17" s="215"/>
      <c r="Q17" s="268"/>
    </row>
    <row r="18" spans="1:17">
      <c r="A18" s="215">
        <v>12</v>
      </c>
      <c r="B18" s="287"/>
      <c r="C18" s="222"/>
      <c r="D18" s="222">
        <f t="shared" si="0"/>
        <v>63.138579211806189</v>
      </c>
      <c r="E18" s="227">
        <f>'10K'!$E18*(1-$K$2)+H.Marathon!$E18*$K$2</f>
        <v>0.86054095628388205</v>
      </c>
      <c r="F18" s="269"/>
      <c r="G18" s="215">
        <v>12</v>
      </c>
      <c r="H18" s="288"/>
      <c r="I18" s="215"/>
      <c r="J18" s="215"/>
      <c r="K18" s="215"/>
      <c r="L18" s="215"/>
      <c r="M18" s="215"/>
      <c r="N18" s="215"/>
      <c r="O18" s="215"/>
      <c r="P18" s="215"/>
      <c r="Q18" s="268"/>
    </row>
    <row r="19" spans="1:17">
      <c r="A19" s="215">
        <v>13</v>
      </c>
      <c r="B19" s="287">
        <v>5.8703703703703702E-2</v>
      </c>
      <c r="C19" s="222">
        <f t="shared" ref="C19:C77" si="2">B19*1440</f>
        <v>84.533333333333331</v>
      </c>
      <c r="D19" s="222">
        <f t="shared" si="0"/>
        <v>60.739771772991467</v>
      </c>
      <c r="E19" s="227">
        <f>'10K'!$E19*(1-$K$2)+H.Marathon!$E19*$K$2</f>
        <v>0.89452646507132882</v>
      </c>
      <c r="F19" s="269">
        <f t="shared" si="1"/>
        <v>71.853042318207571</v>
      </c>
      <c r="G19" s="215">
        <v>13</v>
      </c>
      <c r="H19" s="277" t="s">
        <v>526</v>
      </c>
      <c r="I19" s="241">
        <v>5072</v>
      </c>
      <c r="J19" s="236" t="s">
        <v>527</v>
      </c>
      <c r="K19" s="236" t="s">
        <v>528</v>
      </c>
      <c r="L19" s="236" t="s">
        <v>122</v>
      </c>
      <c r="M19" s="244">
        <v>24858</v>
      </c>
      <c r="N19" s="237"/>
      <c r="O19" s="236" t="s">
        <v>529</v>
      </c>
      <c r="P19" s="244">
        <v>29940</v>
      </c>
      <c r="Q19" s="237"/>
    </row>
    <row r="20" spans="1:17">
      <c r="A20" s="215">
        <v>14</v>
      </c>
      <c r="B20" s="287">
        <v>6.3310185185185192E-2</v>
      </c>
      <c r="C20" s="222">
        <f t="shared" si="2"/>
        <v>91.166666666666671</v>
      </c>
      <c r="D20" s="222">
        <f t="shared" si="0"/>
        <v>58.870250373888034</v>
      </c>
      <c r="E20" s="227">
        <f>'10K'!$E20*(1-$K$2)+H.Marathon!$E20*$K$2</f>
        <v>0.92293362077211327</v>
      </c>
      <c r="F20" s="269">
        <f t="shared" si="1"/>
        <v>64.574314852528005</v>
      </c>
      <c r="G20" s="215">
        <v>14</v>
      </c>
      <c r="H20" s="277" t="s">
        <v>530</v>
      </c>
      <c r="I20" s="241">
        <v>5470</v>
      </c>
      <c r="J20" s="236" t="s">
        <v>155</v>
      </c>
      <c r="K20" s="236" t="s">
        <v>531</v>
      </c>
      <c r="L20" s="236" t="s">
        <v>122</v>
      </c>
      <c r="M20" s="244">
        <v>23260</v>
      </c>
      <c r="N20" s="237"/>
      <c r="O20" s="236" t="s">
        <v>532</v>
      </c>
      <c r="P20" s="244">
        <v>28687</v>
      </c>
      <c r="Q20" s="237"/>
    </row>
    <row r="21" spans="1:17">
      <c r="A21" s="215">
        <v>15</v>
      </c>
      <c r="B21" s="287">
        <v>6.0763888888888888E-2</v>
      </c>
      <c r="C21" s="222">
        <f t="shared" si="2"/>
        <v>87.5</v>
      </c>
      <c r="D21" s="222">
        <f t="shared" si="0"/>
        <v>57.454881213148965</v>
      </c>
      <c r="E21" s="227">
        <f>'10K'!$E21*(1-$K$2)+H.Marathon!$E21*$K$2</f>
        <v>0.94566957908702032</v>
      </c>
      <c r="F21" s="269">
        <f t="shared" si="1"/>
        <v>65.662721386455956</v>
      </c>
      <c r="G21" s="215">
        <v>15</v>
      </c>
      <c r="H21" s="277" t="s">
        <v>533</v>
      </c>
      <c r="I21" s="241">
        <v>5250</v>
      </c>
      <c r="J21" s="236" t="s">
        <v>534</v>
      </c>
      <c r="K21" s="236" t="s">
        <v>535</v>
      </c>
      <c r="L21" s="236" t="s">
        <v>122</v>
      </c>
      <c r="M21" s="244">
        <v>22980</v>
      </c>
      <c r="N21" s="237" t="s">
        <v>536</v>
      </c>
      <c r="O21" s="236" t="s">
        <v>537</v>
      </c>
      <c r="P21" s="244">
        <v>28658</v>
      </c>
      <c r="Q21" s="237"/>
    </row>
    <row r="22" spans="1:17">
      <c r="A22" s="215">
        <v>16</v>
      </c>
      <c r="B22" s="287">
        <v>5.2789351851851851E-2</v>
      </c>
      <c r="C22" s="222">
        <f t="shared" si="2"/>
        <v>76.016666666666666</v>
      </c>
      <c r="D22" s="222">
        <f t="shared" si="0"/>
        <v>56.431033749814226</v>
      </c>
      <c r="E22" s="227">
        <f>'10K'!$E22*(1-$K$2)+H.Marathon!$E22*$K$2</f>
        <v>0.96282718431526526</v>
      </c>
      <c r="F22" s="269">
        <f t="shared" si="1"/>
        <v>74.235080574191045</v>
      </c>
      <c r="G22" s="215">
        <v>16</v>
      </c>
      <c r="H22" s="277" t="s">
        <v>538</v>
      </c>
      <c r="I22" s="241">
        <v>4561</v>
      </c>
      <c r="J22" s="236" t="s">
        <v>539</v>
      </c>
      <c r="K22" s="236" t="s">
        <v>540</v>
      </c>
      <c r="L22" s="236" t="s">
        <v>125</v>
      </c>
      <c r="M22" s="244">
        <v>23751</v>
      </c>
      <c r="N22" s="237"/>
      <c r="O22" s="236" t="s">
        <v>286</v>
      </c>
      <c r="P22" s="244">
        <v>29877</v>
      </c>
      <c r="Q22" s="237"/>
    </row>
    <row r="23" spans="1:17">
      <c r="A23" s="215">
        <v>17</v>
      </c>
      <c r="B23" s="287">
        <v>4.8391203703703707E-2</v>
      </c>
      <c r="C23" s="222">
        <f t="shared" si="2"/>
        <v>69.683333333333337</v>
      </c>
      <c r="D23" s="222">
        <f t="shared" si="0"/>
        <v>55.749817730418812</v>
      </c>
      <c r="E23" s="227">
        <f>'10K'!$E23*(1-$K$2)+H.Marathon!$E23*$K$2</f>
        <v>0.97459212505527892</v>
      </c>
      <c r="F23" s="269">
        <f t="shared" si="1"/>
        <v>80.004521976204927</v>
      </c>
      <c r="G23" s="215">
        <v>17</v>
      </c>
      <c r="H23" s="277" t="s">
        <v>541</v>
      </c>
      <c r="I23" s="241">
        <v>4181</v>
      </c>
      <c r="J23" s="236" t="s">
        <v>542</v>
      </c>
      <c r="K23" s="236" t="s">
        <v>543</v>
      </c>
      <c r="L23" s="236" t="s">
        <v>130</v>
      </c>
      <c r="M23" s="244">
        <v>32267</v>
      </c>
      <c r="N23" s="237"/>
      <c r="O23" s="236" t="s">
        <v>544</v>
      </c>
      <c r="P23" s="244">
        <v>38838</v>
      </c>
      <c r="Q23" s="237"/>
    </row>
    <row r="24" spans="1:17">
      <c r="A24" s="215">
        <v>18</v>
      </c>
      <c r="B24" s="287">
        <v>4.6192129629629632E-2</v>
      </c>
      <c r="C24" s="222">
        <f t="shared" si="2"/>
        <v>66.516666666666666</v>
      </c>
      <c r="D24" s="222">
        <f t="shared" si="0"/>
        <v>55.173570671418751</v>
      </c>
      <c r="E24" s="227">
        <f>'10K'!$E24*(1-$K$2)+H.Marathon!$E24*$K$2</f>
        <v>0.98477101757489338</v>
      </c>
      <c r="F24" s="269">
        <f t="shared" si="1"/>
        <v>82.946986727264473</v>
      </c>
      <c r="G24" s="215">
        <v>18</v>
      </c>
      <c r="H24" s="277" t="s">
        <v>545</v>
      </c>
      <c r="I24" s="241">
        <v>3991</v>
      </c>
      <c r="J24" s="236" t="s">
        <v>546</v>
      </c>
      <c r="K24" s="236" t="s">
        <v>547</v>
      </c>
      <c r="L24" s="236" t="s">
        <v>125</v>
      </c>
      <c r="M24" s="244">
        <v>29647</v>
      </c>
      <c r="N24" s="237"/>
      <c r="O24" s="236" t="s">
        <v>286</v>
      </c>
      <c r="P24" s="244">
        <v>36478</v>
      </c>
      <c r="Q24" s="237"/>
    </row>
    <row r="25" spans="1:17">
      <c r="A25" s="215">
        <v>19</v>
      </c>
      <c r="B25" s="287">
        <v>4.611111111111111E-2</v>
      </c>
      <c r="C25" s="222">
        <f t="shared" si="2"/>
        <v>66.399999999999991</v>
      </c>
      <c r="D25" s="222">
        <f t="shared" si="0"/>
        <v>54.62482878698809</v>
      </c>
      <c r="E25" s="227">
        <f>'10K'!$E25*(1-$K$2)+H.Marathon!$E25*$K$2</f>
        <v>0.99466368206312461</v>
      </c>
      <c r="F25" s="269">
        <f t="shared" si="1"/>
        <v>82.266308414138706</v>
      </c>
      <c r="G25" s="215">
        <v>19</v>
      </c>
      <c r="H25" s="277" t="s">
        <v>548</v>
      </c>
      <c r="I25" s="241">
        <v>3984</v>
      </c>
      <c r="J25" s="236" t="s">
        <v>549</v>
      </c>
      <c r="K25" s="236" t="s">
        <v>550</v>
      </c>
      <c r="L25" s="236" t="s">
        <v>130</v>
      </c>
      <c r="M25" s="244">
        <v>35364</v>
      </c>
      <c r="N25" s="237"/>
      <c r="O25" s="236" t="s">
        <v>302</v>
      </c>
      <c r="P25" s="244">
        <v>42652</v>
      </c>
      <c r="Q25" s="237"/>
    </row>
    <row r="26" spans="1:17">
      <c r="A26" s="215">
        <v>20</v>
      </c>
      <c r="B26" s="287">
        <v>4.5555555555555557E-2</v>
      </c>
      <c r="C26" s="222">
        <f t="shared" si="2"/>
        <v>65.600000000000009</v>
      </c>
      <c r="D26" s="222">
        <f t="shared" si="0"/>
        <v>54.345777561273621</v>
      </c>
      <c r="E26" s="227">
        <f>'10K'!$E26*(1-$K$2)+H.Marathon!$E26*$K$2</f>
        <v>0.99977101757489339</v>
      </c>
      <c r="F26" s="269">
        <f t="shared" si="1"/>
        <v>82.844173111697586</v>
      </c>
      <c r="G26" s="215">
        <v>20</v>
      </c>
      <c r="H26" s="277" t="s">
        <v>551</v>
      </c>
      <c r="I26" s="241">
        <v>3936</v>
      </c>
      <c r="J26" s="236" t="s">
        <v>552</v>
      </c>
      <c r="K26" s="236" t="s">
        <v>553</v>
      </c>
      <c r="L26" s="236" t="s">
        <v>125</v>
      </c>
      <c r="M26" s="244">
        <v>31503</v>
      </c>
      <c r="N26" s="237"/>
      <c r="O26" s="236" t="s">
        <v>554</v>
      </c>
      <c r="P26" s="244">
        <v>38998</v>
      </c>
      <c r="Q26" s="237"/>
    </row>
    <row r="27" spans="1:17">
      <c r="A27" s="215">
        <v>21</v>
      </c>
      <c r="B27" s="287">
        <v>4.4895833333333336E-2</v>
      </c>
      <c r="C27" s="222">
        <f t="shared" si="2"/>
        <v>64.650000000000006</v>
      </c>
      <c r="D27" s="222">
        <f t="shared" si="0"/>
        <v>54.333333333333336</v>
      </c>
      <c r="E27" s="227">
        <f>'10K'!$E27*(1-$K$2)+H.Marathon!$E27*$K$2</f>
        <v>1</v>
      </c>
      <c r="F27" s="269">
        <f t="shared" si="1"/>
        <v>84.042278937870591</v>
      </c>
      <c r="G27" s="215">
        <v>21</v>
      </c>
      <c r="H27" s="277" t="s">
        <v>555</v>
      </c>
      <c r="I27" s="241">
        <v>3879</v>
      </c>
      <c r="J27" s="236" t="s">
        <v>556</v>
      </c>
      <c r="K27" s="236" t="s">
        <v>557</v>
      </c>
      <c r="L27" s="236" t="s">
        <v>130</v>
      </c>
      <c r="M27" s="244">
        <v>34830</v>
      </c>
      <c r="N27" s="237"/>
      <c r="O27" s="236" t="s">
        <v>288</v>
      </c>
      <c r="P27" s="244">
        <v>42631</v>
      </c>
      <c r="Q27" s="237"/>
    </row>
    <row r="28" spans="1:17">
      <c r="A28" s="215">
        <v>22</v>
      </c>
      <c r="B28" s="287">
        <v>4.4594907407407409E-2</v>
      </c>
      <c r="C28" s="222">
        <f t="shared" si="2"/>
        <v>64.216666666666669</v>
      </c>
      <c r="D28" s="222">
        <f t="shared" si="0"/>
        <v>54.333333333333336</v>
      </c>
      <c r="E28" s="227">
        <f>'10K'!$E28*(1-$K$2)+H.Marathon!$E28*$K$2</f>
        <v>1</v>
      </c>
      <c r="F28" s="269">
        <f t="shared" si="1"/>
        <v>84.609395276407994</v>
      </c>
      <c r="G28" s="215">
        <v>22</v>
      </c>
      <c r="H28" s="277" t="s">
        <v>558</v>
      </c>
      <c r="I28" s="241">
        <v>3853</v>
      </c>
      <c r="J28" s="236" t="s">
        <v>229</v>
      </c>
      <c r="K28" s="236" t="s">
        <v>559</v>
      </c>
      <c r="L28" s="236" t="s">
        <v>127</v>
      </c>
      <c r="M28" s="244">
        <v>34239</v>
      </c>
      <c r="N28" s="237"/>
      <c r="O28" s="236" t="s">
        <v>295</v>
      </c>
      <c r="P28" s="244">
        <v>42455</v>
      </c>
      <c r="Q28" s="237"/>
    </row>
    <row r="29" spans="1:17" ht="15.75">
      <c r="A29" s="215">
        <v>23</v>
      </c>
      <c r="B29" s="287">
        <v>4.2650462962962966E-2</v>
      </c>
      <c r="C29" s="222">
        <f t="shared" si="2"/>
        <v>61.416666666666671</v>
      </c>
      <c r="D29" s="222">
        <f t="shared" si="0"/>
        <v>54.333333333333336</v>
      </c>
      <c r="E29" s="227">
        <f>'10K'!$E29*(1-$K$2)+H.Marathon!$E29*$K$2</f>
        <v>1</v>
      </c>
      <c r="F29" s="269">
        <f t="shared" si="1"/>
        <v>88.466757123473542</v>
      </c>
      <c r="G29" s="215">
        <v>23</v>
      </c>
      <c r="H29" s="289" t="s">
        <v>560</v>
      </c>
      <c r="I29" s="252">
        <v>3685</v>
      </c>
      <c r="J29" s="250" t="s">
        <v>561</v>
      </c>
      <c r="K29" s="250" t="s">
        <v>562</v>
      </c>
      <c r="L29" s="250" t="s">
        <v>127</v>
      </c>
      <c r="M29" s="234">
        <v>34311</v>
      </c>
      <c r="N29" s="251"/>
      <c r="O29" s="250" t="s">
        <v>563</v>
      </c>
      <c r="P29" s="276">
        <v>42826</v>
      </c>
      <c r="Q29" s="290" t="s">
        <v>564</v>
      </c>
    </row>
    <row r="30" spans="1:17">
      <c r="A30" s="215">
        <v>24</v>
      </c>
      <c r="B30" s="287">
        <v>4.5509259259259256E-2</v>
      </c>
      <c r="C30" s="222">
        <f t="shared" si="2"/>
        <v>65.533333333333331</v>
      </c>
      <c r="D30" s="222">
        <f t="shared" si="0"/>
        <v>54.333333333333336</v>
      </c>
      <c r="E30" s="227">
        <f>'10K'!$E30*(1-$K$2)+H.Marathon!$E30*$K$2</f>
        <v>1</v>
      </c>
      <c r="F30" s="269">
        <f t="shared" si="1"/>
        <v>82.909460834181075</v>
      </c>
      <c r="G30" s="215">
        <v>24</v>
      </c>
      <c r="H30" s="277" t="s">
        <v>565</v>
      </c>
      <c r="I30" s="241">
        <v>3932</v>
      </c>
      <c r="J30" s="236" t="s">
        <v>566</v>
      </c>
      <c r="K30" s="236" t="s">
        <v>567</v>
      </c>
      <c r="L30" s="236" t="s">
        <v>125</v>
      </c>
      <c r="M30" s="244">
        <v>30035</v>
      </c>
      <c r="N30" s="237"/>
      <c r="O30" s="236" t="s">
        <v>554</v>
      </c>
      <c r="P30" s="244">
        <v>38998</v>
      </c>
      <c r="Q30" s="237"/>
    </row>
    <row r="31" spans="1:17">
      <c r="A31" s="215">
        <v>25</v>
      </c>
      <c r="B31" s="287">
        <v>4.4293981481481483E-2</v>
      </c>
      <c r="C31" s="222">
        <f t="shared" si="2"/>
        <v>63.783333333333339</v>
      </c>
      <c r="D31" s="222">
        <f t="shared" si="0"/>
        <v>54.333333333333336</v>
      </c>
      <c r="E31" s="227">
        <f>'10K'!$E31*(1-$K$2)+H.Marathon!$E31*$K$2</f>
        <v>1</v>
      </c>
      <c r="F31" s="269">
        <f t="shared" si="1"/>
        <v>85.184217402665269</v>
      </c>
      <c r="G31" s="215">
        <v>25</v>
      </c>
      <c r="H31" s="277" t="s">
        <v>568</v>
      </c>
      <c r="I31" s="241">
        <v>3827</v>
      </c>
      <c r="J31" s="236" t="s">
        <v>404</v>
      </c>
      <c r="K31" s="236" t="s">
        <v>405</v>
      </c>
      <c r="L31" s="236" t="s">
        <v>127</v>
      </c>
      <c r="M31" s="244">
        <v>29632</v>
      </c>
      <c r="N31" s="237"/>
      <c r="O31" s="236" t="s">
        <v>554</v>
      </c>
      <c r="P31" s="244">
        <v>38998</v>
      </c>
      <c r="Q31" s="237"/>
    </row>
    <row r="32" spans="1:17">
      <c r="A32" s="215">
        <v>26</v>
      </c>
      <c r="B32" s="287">
        <v>4.4374999999999998E-2</v>
      </c>
      <c r="C32" s="222">
        <f t="shared" si="2"/>
        <v>63.9</v>
      </c>
      <c r="D32" s="222">
        <f t="shared" si="0"/>
        <v>54.333333333333336</v>
      </c>
      <c r="E32" s="227">
        <f>'10K'!$E32*(1-$K$2)+H.Marathon!$E32*$K$2</f>
        <v>1</v>
      </c>
      <c r="F32" s="269">
        <f t="shared" si="1"/>
        <v>85.028690662493489</v>
      </c>
      <c r="G32" s="215">
        <v>26</v>
      </c>
      <c r="H32" s="277" t="s">
        <v>569</v>
      </c>
      <c r="I32" s="241">
        <v>3834</v>
      </c>
      <c r="J32" s="236" t="s">
        <v>145</v>
      </c>
      <c r="K32" s="236" t="s">
        <v>570</v>
      </c>
      <c r="L32" s="236" t="s">
        <v>146</v>
      </c>
      <c r="M32" s="244">
        <v>27150</v>
      </c>
      <c r="N32" s="237"/>
      <c r="O32" s="236" t="s">
        <v>571</v>
      </c>
      <c r="P32" s="244">
        <v>36961</v>
      </c>
      <c r="Q32" s="237"/>
    </row>
    <row r="33" spans="1:17">
      <c r="A33" s="215">
        <v>27</v>
      </c>
      <c r="B33" s="287">
        <v>4.4664351851851851E-2</v>
      </c>
      <c r="C33" s="222">
        <f t="shared" si="2"/>
        <v>64.316666666666663</v>
      </c>
      <c r="D33" s="222">
        <f t="shared" si="0"/>
        <v>54.333333333333336</v>
      </c>
      <c r="E33" s="227">
        <f>'10K'!$E33*(1-$K$2)+H.Marathon!$E33*$K$2</f>
        <v>1</v>
      </c>
      <c r="F33" s="269">
        <f t="shared" si="1"/>
        <v>84.477844001036544</v>
      </c>
      <c r="G33" s="215">
        <v>27</v>
      </c>
      <c r="H33" s="277" t="s">
        <v>572</v>
      </c>
      <c r="I33" s="241">
        <v>3859</v>
      </c>
      <c r="J33" s="236" t="s">
        <v>155</v>
      </c>
      <c r="K33" s="236" t="s">
        <v>573</v>
      </c>
      <c r="L33" s="236" t="s">
        <v>127</v>
      </c>
      <c r="M33" s="244">
        <v>32494</v>
      </c>
      <c r="N33" s="237"/>
      <c r="O33" s="236" t="s">
        <v>295</v>
      </c>
      <c r="P33" s="244">
        <v>42455</v>
      </c>
      <c r="Q33" s="237"/>
    </row>
    <row r="34" spans="1:17">
      <c r="A34" s="215">
        <v>28</v>
      </c>
      <c r="B34" s="287">
        <v>4.6296296296296294E-2</v>
      </c>
      <c r="C34" s="222">
        <f t="shared" si="2"/>
        <v>66.666666666666657</v>
      </c>
      <c r="D34" s="222">
        <f t="shared" si="0"/>
        <v>54.333333333333336</v>
      </c>
      <c r="E34" s="227">
        <f>'10K'!$E34*(1-$K$2)+H.Marathon!$E34*$K$2</f>
        <v>1</v>
      </c>
      <c r="F34" s="269">
        <f t="shared" si="1"/>
        <v>81.500000000000014</v>
      </c>
      <c r="G34" s="215">
        <v>28</v>
      </c>
      <c r="H34" s="277" t="s">
        <v>574</v>
      </c>
      <c r="I34" s="241">
        <v>4000</v>
      </c>
      <c r="J34" s="236" t="s">
        <v>171</v>
      </c>
      <c r="K34" s="236" t="s">
        <v>575</v>
      </c>
      <c r="L34" s="236" t="s">
        <v>127</v>
      </c>
      <c r="M34" s="244">
        <v>25878</v>
      </c>
      <c r="N34" s="237"/>
      <c r="O34" s="236" t="s">
        <v>571</v>
      </c>
      <c r="P34" s="244">
        <v>36232</v>
      </c>
      <c r="Q34" s="237"/>
    </row>
    <row r="35" spans="1:17">
      <c r="A35" s="215">
        <v>29</v>
      </c>
      <c r="B35" s="287">
        <v>4.5173611111111109E-2</v>
      </c>
      <c r="C35" s="222">
        <f t="shared" si="2"/>
        <v>65.05</v>
      </c>
      <c r="D35" s="222">
        <f t="shared" si="0"/>
        <v>54.333333333333336</v>
      </c>
      <c r="E35" s="227">
        <f>'10K'!$E35*(1-$K$2)+H.Marathon!$E35*$K$2</f>
        <v>1</v>
      </c>
      <c r="F35" s="269">
        <f t="shared" si="1"/>
        <v>83.525493210351016</v>
      </c>
      <c r="G35" s="215">
        <v>29</v>
      </c>
      <c r="H35" s="277" t="s">
        <v>576</v>
      </c>
      <c r="I35" s="241">
        <v>3903</v>
      </c>
      <c r="J35" s="236" t="s">
        <v>577</v>
      </c>
      <c r="K35" s="236" t="s">
        <v>559</v>
      </c>
      <c r="L35" s="236" t="s">
        <v>127</v>
      </c>
      <c r="M35" s="244">
        <v>30890</v>
      </c>
      <c r="N35" s="237"/>
      <c r="O35" s="236" t="s">
        <v>302</v>
      </c>
      <c r="P35" s="244">
        <v>41560</v>
      </c>
      <c r="Q35" s="237"/>
    </row>
    <row r="36" spans="1:17">
      <c r="A36" s="215">
        <v>30</v>
      </c>
      <c r="B36" s="287">
        <v>4.5486111111111109E-2</v>
      </c>
      <c r="C36" s="222">
        <f t="shared" si="2"/>
        <v>65.5</v>
      </c>
      <c r="D36" s="222">
        <f t="shared" si="0"/>
        <v>54.333333333333336</v>
      </c>
      <c r="E36" s="227">
        <f>'10K'!$E36*(1-$K$2)+H.Marathon!$E36*$K$2</f>
        <v>1</v>
      </c>
      <c r="F36" s="269">
        <f t="shared" si="1"/>
        <v>82.951653944020364</v>
      </c>
      <c r="G36" s="215">
        <v>30</v>
      </c>
      <c r="H36" s="277" t="s">
        <v>578</v>
      </c>
      <c r="I36" s="241">
        <v>3930</v>
      </c>
      <c r="J36" s="236" t="s">
        <v>579</v>
      </c>
      <c r="K36" s="236" t="s">
        <v>580</v>
      </c>
      <c r="L36" s="236" t="s">
        <v>127</v>
      </c>
      <c r="M36" s="244">
        <v>28908</v>
      </c>
      <c r="N36" s="237"/>
      <c r="O36" s="236" t="s">
        <v>302</v>
      </c>
      <c r="P36" s="244">
        <v>40097</v>
      </c>
      <c r="Q36" s="237"/>
    </row>
    <row r="37" spans="1:17">
      <c r="A37" s="215">
        <v>31</v>
      </c>
      <c r="B37" s="287">
        <v>4.5624999999999999E-2</v>
      </c>
      <c r="C37" s="222">
        <f t="shared" si="2"/>
        <v>65.7</v>
      </c>
      <c r="D37" s="222">
        <f t="shared" si="0"/>
        <v>54.334888550151845</v>
      </c>
      <c r="E37" s="227">
        <f>'10K'!$E37*(1-$K$2)+H.Marathon!$E37*$K$2</f>
        <v>0.99997137719686169</v>
      </c>
      <c r="F37" s="269">
        <f t="shared" si="1"/>
        <v>82.701504642544663</v>
      </c>
      <c r="G37" s="215">
        <v>31</v>
      </c>
      <c r="H37" s="277" t="s">
        <v>581</v>
      </c>
      <c r="I37" s="241">
        <v>3942</v>
      </c>
      <c r="J37" s="236" t="s">
        <v>582</v>
      </c>
      <c r="K37" s="236" t="s">
        <v>583</v>
      </c>
      <c r="L37" s="236" t="s">
        <v>168</v>
      </c>
      <c r="M37" s="244">
        <v>27544</v>
      </c>
      <c r="N37" s="237"/>
      <c r="O37" s="236" t="s">
        <v>554</v>
      </c>
      <c r="P37" s="244">
        <v>38998</v>
      </c>
      <c r="Q37" s="237"/>
    </row>
    <row r="38" spans="1:17">
      <c r="A38" s="215">
        <v>32</v>
      </c>
      <c r="B38" s="287">
        <v>4.3993055555555556E-2</v>
      </c>
      <c r="C38" s="222">
        <f t="shared" si="2"/>
        <v>63.35</v>
      </c>
      <c r="D38" s="222">
        <f t="shared" si="0"/>
        <v>54.35935584781064</v>
      </c>
      <c r="E38" s="227">
        <f>'10K'!$E38*(1-$K$2)+H.Marathon!$E38*$K$2</f>
        <v>0.99952128729136969</v>
      </c>
      <c r="F38" s="269">
        <f t="shared" si="1"/>
        <v>85.807980817380653</v>
      </c>
      <c r="G38" s="215">
        <v>32</v>
      </c>
      <c r="H38" s="277" t="s">
        <v>584</v>
      </c>
      <c r="I38" s="241">
        <v>3801</v>
      </c>
      <c r="J38" s="236" t="s">
        <v>145</v>
      </c>
      <c r="K38" s="236" t="s">
        <v>570</v>
      </c>
      <c r="L38" s="236" t="s">
        <v>146</v>
      </c>
      <c r="M38" s="244">
        <v>27150</v>
      </c>
      <c r="N38" s="237"/>
      <c r="O38" s="236" t="s">
        <v>554</v>
      </c>
      <c r="P38" s="244">
        <v>38998</v>
      </c>
      <c r="Q38" s="237"/>
    </row>
    <row r="39" spans="1:17">
      <c r="A39" s="215">
        <v>33</v>
      </c>
      <c r="B39" s="287">
        <v>4.6574074074074073E-2</v>
      </c>
      <c r="C39" s="222">
        <f t="shared" si="2"/>
        <v>67.066666666666663</v>
      </c>
      <c r="D39" s="222">
        <f t="shared" si="0"/>
        <v>54.437163267994336</v>
      </c>
      <c r="E39" s="227">
        <f>'10K'!$E39*(1-$K$2)+H.Marathon!$E39*$K$2</f>
        <v>0.9980926644882312</v>
      </c>
      <c r="F39" s="269">
        <f t="shared" si="1"/>
        <v>81.168732506949809</v>
      </c>
      <c r="G39" s="215">
        <v>33</v>
      </c>
      <c r="H39" s="277" t="s">
        <v>585</v>
      </c>
      <c r="I39" s="241">
        <v>4024</v>
      </c>
      <c r="J39" s="236" t="s">
        <v>586</v>
      </c>
      <c r="K39" s="236" t="s">
        <v>587</v>
      </c>
      <c r="L39" s="236" t="s">
        <v>269</v>
      </c>
      <c r="M39" s="244">
        <v>30264</v>
      </c>
      <c r="N39" s="237"/>
      <c r="O39" s="236" t="s">
        <v>295</v>
      </c>
      <c r="P39" s="244">
        <v>42455</v>
      </c>
      <c r="Q39" s="237"/>
    </row>
    <row r="40" spans="1:17">
      <c r="A40" s="215">
        <v>34</v>
      </c>
      <c r="B40" s="287">
        <v>4.5266203703703704E-2</v>
      </c>
      <c r="C40" s="222">
        <f t="shared" si="2"/>
        <v>65.183333333333337</v>
      </c>
      <c r="D40" s="222">
        <f t="shared" si="0"/>
        <v>54.558595003004591</v>
      </c>
      <c r="E40" s="227">
        <f>'10K'!$E40*(1-$K$2)+H.Marathon!$E40*$K$2</f>
        <v>0.99587119738587748</v>
      </c>
      <c r="F40" s="269">
        <f t="shared" si="1"/>
        <v>83.700222454110857</v>
      </c>
      <c r="G40" s="215">
        <v>34</v>
      </c>
      <c r="H40" s="277" t="s">
        <v>588</v>
      </c>
      <c r="I40" s="241">
        <v>3911</v>
      </c>
      <c r="J40" s="236" t="s">
        <v>153</v>
      </c>
      <c r="K40" s="236" t="s">
        <v>154</v>
      </c>
      <c r="L40" s="236" t="s">
        <v>122</v>
      </c>
      <c r="M40" s="244">
        <v>23483</v>
      </c>
      <c r="N40" s="236" t="s">
        <v>589</v>
      </c>
      <c r="O40" s="236" t="s">
        <v>590</v>
      </c>
      <c r="P40" s="244">
        <v>36045</v>
      </c>
      <c r="Q40" s="237"/>
    </row>
    <row r="41" spans="1:17">
      <c r="A41" s="215">
        <v>35</v>
      </c>
      <c r="B41" s="287">
        <v>4.6666666666666669E-2</v>
      </c>
      <c r="C41" s="222">
        <f t="shared" si="2"/>
        <v>67.2</v>
      </c>
      <c r="D41" s="222">
        <f t="shared" si="0"/>
        <v>54.734866028893315</v>
      </c>
      <c r="E41" s="227">
        <f>'10K'!$E41*(1-$K$2)+H.Marathon!$E41*$K$2</f>
        <v>0.99266404168509303</v>
      </c>
      <c r="F41" s="269">
        <f t="shared" si="1"/>
        <v>81.450693495376953</v>
      </c>
      <c r="G41" s="215">
        <v>35</v>
      </c>
      <c r="H41" s="277" t="s">
        <v>591</v>
      </c>
      <c r="I41" s="241">
        <v>4032</v>
      </c>
      <c r="J41" s="236" t="s">
        <v>592</v>
      </c>
      <c r="K41" s="236" t="s">
        <v>593</v>
      </c>
      <c r="L41" s="236" t="s">
        <v>146</v>
      </c>
      <c r="M41" s="244">
        <v>23469</v>
      </c>
      <c r="N41" s="237"/>
      <c r="O41" s="236" t="s">
        <v>571</v>
      </c>
      <c r="P41" s="244">
        <v>36597</v>
      </c>
      <c r="Q41" s="237"/>
    </row>
    <row r="42" spans="1:17">
      <c r="A42" s="215">
        <v>36</v>
      </c>
      <c r="B42" s="287">
        <v>4.4016203703703703E-2</v>
      </c>
      <c r="C42" s="222">
        <f t="shared" si="2"/>
        <v>63.383333333333333</v>
      </c>
      <c r="D42" s="222">
        <f t="shared" si="0"/>
        <v>54.956315838823102</v>
      </c>
      <c r="E42" s="227">
        <f>'10K'!$E42*(1-$K$2)+H.Marathon!$E42*$K$2</f>
        <v>0.98866404168509292</v>
      </c>
      <c r="F42" s="269">
        <f t="shared" si="1"/>
        <v>86.704679209292294</v>
      </c>
      <c r="G42" s="215">
        <v>36</v>
      </c>
      <c r="H42" s="277" t="s">
        <v>594</v>
      </c>
      <c r="I42" s="241">
        <v>3803</v>
      </c>
      <c r="J42" s="236" t="s">
        <v>595</v>
      </c>
      <c r="K42" s="236" t="s">
        <v>596</v>
      </c>
      <c r="L42" s="236" t="s">
        <v>597</v>
      </c>
      <c r="M42" s="244">
        <v>25591</v>
      </c>
      <c r="N42" s="237"/>
      <c r="O42" s="236" t="s">
        <v>554</v>
      </c>
      <c r="P42" s="244">
        <v>38998</v>
      </c>
      <c r="Q42" s="237"/>
    </row>
    <row r="43" spans="1:17">
      <c r="A43" s="215">
        <v>37</v>
      </c>
      <c r="B43" s="287">
        <v>4.6539351851851853E-2</v>
      </c>
      <c r="C43" s="222">
        <f t="shared" si="2"/>
        <v>67.016666666666666</v>
      </c>
      <c r="D43" s="222">
        <f t="shared" ref="D43:D74" si="3">E$4/E43</f>
        <v>55.229242606181899</v>
      </c>
      <c r="E43" s="227">
        <f>'10K'!$E43*(1-$K$2)+H.Marathon!$E43*$K$2</f>
        <v>0.98377835308666206</v>
      </c>
      <c r="F43" s="269">
        <f t="shared" si="1"/>
        <v>82.411205082589262</v>
      </c>
      <c r="G43" s="215">
        <v>37</v>
      </c>
      <c r="H43" s="277" t="s">
        <v>598</v>
      </c>
      <c r="I43" s="241">
        <v>4021</v>
      </c>
      <c r="J43" s="236" t="s">
        <v>599</v>
      </c>
      <c r="K43" s="236" t="s">
        <v>600</v>
      </c>
      <c r="L43" s="236" t="s">
        <v>122</v>
      </c>
      <c r="M43" s="244">
        <v>28724</v>
      </c>
      <c r="N43" s="237"/>
      <c r="O43" s="236" t="s">
        <v>295</v>
      </c>
      <c r="P43" s="244">
        <v>42455</v>
      </c>
      <c r="Q43" s="237"/>
    </row>
    <row r="44" spans="1:17">
      <c r="A44" s="215">
        <v>38</v>
      </c>
      <c r="B44" s="287">
        <v>4.7141203703703706E-2</v>
      </c>
      <c r="C44" s="222">
        <f t="shared" si="2"/>
        <v>67.88333333333334</v>
      </c>
      <c r="D44" s="222">
        <f t="shared" si="3"/>
        <v>55.55556576976921</v>
      </c>
      <c r="E44" s="227">
        <f>'10K'!$E44*(1-$K$2)+H.Marathon!$E44*$K$2</f>
        <v>0.97799982018901588</v>
      </c>
      <c r="F44" s="269">
        <f t="shared" si="1"/>
        <v>81.839772801034911</v>
      </c>
      <c r="G44" s="215">
        <v>38</v>
      </c>
      <c r="H44" s="277" t="s">
        <v>601</v>
      </c>
      <c r="I44" s="241">
        <v>4073</v>
      </c>
      <c r="J44" s="236" t="s">
        <v>153</v>
      </c>
      <c r="K44" s="236" t="s">
        <v>154</v>
      </c>
      <c r="L44" s="236" t="s">
        <v>122</v>
      </c>
      <c r="M44" s="244">
        <v>23483</v>
      </c>
      <c r="N44" s="236" t="s">
        <v>589</v>
      </c>
      <c r="O44" s="236" t="s">
        <v>590</v>
      </c>
      <c r="P44" s="244">
        <v>37501</v>
      </c>
      <c r="Q44" s="237"/>
    </row>
    <row r="45" spans="1:17">
      <c r="A45" s="215">
        <v>39</v>
      </c>
      <c r="B45" s="287">
        <v>4.5381944444444447E-2</v>
      </c>
      <c r="C45" s="222">
        <f t="shared" si="2"/>
        <v>65.350000000000009</v>
      </c>
      <c r="D45" s="222">
        <f t="shared" si="3"/>
        <v>55.936726098009849</v>
      </c>
      <c r="E45" s="227">
        <f>'10K'!$E45*(1-$K$2)+H.Marathon!$E45*$K$2</f>
        <v>0.97133559869293884</v>
      </c>
      <c r="F45" s="269">
        <f t="shared" ref="F45:F76" si="4">100*(D45/C45)</f>
        <v>85.595602292287438</v>
      </c>
      <c r="G45" s="215">
        <v>39</v>
      </c>
      <c r="H45" s="277" t="s">
        <v>602</v>
      </c>
      <c r="I45" s="241">
        <v>3921</v>
      </c>
      <c r="J45" s="236" t="s">
        <v>156</v>
      </c>
      <c r="K45" s="236" t="s">
        <v>157</v>
      </c>
      <c r="L45" s="236" t="s">
        <v>127</v>
      </c>
      <c r="M45" s="244">
        <v>24566</v>
      </c>
      <c r="N45" s="237"/>
      <c r="O45" s="236" t="s">
        <v>554</v>
      </c>
      <c r="P45" s="244">
        <v>38998</v>
      </c>
      <c r="Q45" s="237"/>
    </row>
    <row r="46" spans="1:17">
      <c r="A46" s="215">
        <v>40</v>
      </c>
      <c r="B46" s="287">
        <v>4.7905092592592589E-2</v>
      </c>
      <c r="C46" s="222">
        <f t="shared" si="2"/>
        <v>68.983333333333334</v>
      </c>
      <c r="D46" s="222">
        <f t="shared" si="3"/>
        <v>56.37491194992392</v>
      </c>
      <c r="E46" s="227">
        <f>'10K'!$E46*(1-$K$2)+H.Marathon!$E46*$K$2</f>
        <v>0.96378568859843083</v>
      </c>
      <c r="F46" s="269">
        <f t="shared" si="4"/>
        <v>81.722510678797661</v>
      </c>
      <c r="G46" s="215">
        <v>40</v>
      </c>
      <c r="H46" s="277" t="s">
        <v>603</v>
      </c>
      <c r="I46" s="241">
        <v>4139</v>
      </c>
      <c r="J46" s="236" t="s">
        <v>604</v>
      </c>
      <c r="K46" s="236" t="s">
        <v>605</v>
      </c>
      <c r="L46" s="236" t="s">
        <v>122</v>
      </c>
      <c r="M46" s="244">
        <v>27599</v>
      </c>
      <c r="N46" s="236" t="s">
        <v>589</v>
      </c>
      <c r="O46" s="236" t="s">
        <v>590</v>
      </c>
      <c r="P46" s="244">
        <v>42254</v>
      </c>
      <c r="Q46" s="237"/>
    </row>
    <row r="47" spans="1:17">
      <c r="A47" s="215">
        <v>41</v>
      </c>
      <c r="B47" s="287">
        <v>4.5740740740740742E-2</v>
      </c>
      <c r="C47" s="222">
        <f t="shared" si="2"/>
        <v>65.866666666666674</v>
      </c>
      <c r="D47" s="222">
        <f t="shared" si="3"/>
        <v>56.833605281442921</v>
      </c>
      <c r="E47" s="227">
        <f>'10K'!$E47*(1-$K$2)+H.Marathon!$E47*$K$2</f>
        <v>0.95600715570078454</v>
      </c>
      <c r="F47" s="269">
        <f t="shared" si="4"/>
        <v>86.285837977899163</v>
      </c>
      <c r="G47" s="215">
        <v>41</v>
      </c>
      <c r="H47" s="277" t="s">
        <v>279</v>
      </c>
      <c r="I47" s="241">
        <v>3952</v>
      </c>
      <c r="J47" s="215" t="s">
        <v>160</v>
      </c>
      <c r="K47" s="215" t="s">
        <v>161</v>
      </c>
      <c r="L47" s="236" t="s">
        <v>122</v>
      </c>
      <c r="M47" s="244">
        <v>26709</v>
      </c>
      <c r="N47" s="215" t="s">
        <v>606</v>
      </c>
      <c r="O47" s="236" t="s">
        <v>607</v>
      </c>
      <c r="P47" s="238">
        <v>41903</v>
      </c>
      <c r="Q47" s="237"/>
    </row>
    <row r="48" spans="1:17">
      <c r="A48" s="215">
        <v>42</v>
      </c>
      <c r="B48" s="287">
        <v>4.8194444444444443E-2</v>
      </c>
      <c r="C48" s="222">
        <f t="shared" si="2"/>
        <v>69.399999999999991</v>
      </c>
      <c r="D48" s="222">
        <f t="shared" si="3"/>
        <v>57.294214270348327</v>
      </c>
      <c r="E48" s="227">
        <f>'10K'!$E48*(1-$K$2)+H.Marathon!$E48*$K$2</f>
        <v>0.94832146710235377</v>
      </c>
      <c r="F48" s="269">
        <f t="shared" si="4"/>
        <v>82.556504712317476</v>
      </c>
      <c r="G48" s="215">
        <v>42</v>
      </c>
      <c r="H48" s="277" t="s">
        <v>608</v>
      </c>
      <c r="I48" s="241">
        <v>4164</v>
      </c>
      <c r="J48" s="236" t="s">
        <v>254</v>
      </c>
      <c r="K48" s="215" t="s">
        <v>255</v>
      </c>
      <c r="L48" s="236" t="s">
        <v>122</v>
      </c>
      <c r="M48" s="244">
        <v>24103</v>
      </c>
      <c r="N48" s="236" t="s">
        <v>589</v>
      </c>
      <c r="O48" s="236" t="s">
        <v>590</v>
      </c>
      <c r="P48" s="244">
        <v>39692</v>
      </c>
      <c r="Q48" s="237"/>
    </row>
    <row r="49" spans="1:17">
      <c r="A49" s="215">
        <v>43</v>
      </c>
      <c r="B49" s="287">
        <v>4.9641203703703701E-2</v>
      </c>
      <c r="C49" s="222">
        <f t="shared" si="2"/>
        <v>71.483333333333334</v>
      </c>
      <c r="D49" s="222">
        <f t="shared" si="3"/>
        <v>57.76805221473046</v>
      </c>
      <c r="E49" s="227">
        <f>'10K'!$E49*(1-$K$2)+H.Marathon!$E49*$K$2</f>
        <v>0.94054293420470747</v>
      </c>
      <c r="F49" s="269">
        <f t="shared" si="4"/>
        <v>80.813316224850269</v>
      </c>
      <c r="G49" s="215">
        <v>43</v>
      </c>
      <c r="H49" s="277" t="s">
        <v>609</v>
      </c>
      <c r="I49" s="241">
        <v>4289</v>
      </c>
      <c r="J49" s="236" t="s">
        <v>166</v>
      </c>
      <c r="K49" s="236" t="s">
        <v>167</v>
      </c>
      <c r="L49" s="236" t="s">
        <v>168</v>
      </c>
      <c r="M49" s="244">
        <v>20152</v>
      </c>
      <c r="N49" s="236" t="s">
        <v>589</v>
      </c>
      <c r="O49" s="236" t="s">
        <v>590</v>
      </c>
      <c r="P49" s="244">
        <v>36045</v>
      </c>
      <c r="Q49" s="237"/>
    </row>
    <row r="50" spans="1:17">
      <c r="A50" s="215">
        <v>44</v>
      </c>
      <c r="B50" s="287">
        <v>4.777777777777778E-2</v>
      </c>
      <c r="C50" s="222">
        <f t="shared" si="2"/>
        <v>68.8</v>
      </c>
      <c r="D50" s="222">
        <f t="shared" si="3"/>
        <v>58.249793042270149</v>
      </c>
      <c r="E50" s="227">
        <f>'10K'!$E50*(1-$K$2)+H.Marathon!$E50*$K$2</f>
        <v>0.93276440130706118</v>
      </c>
      <c r="F50" s="269">
        <f t="shared" si="4"/>
        <v>84.665396863764755</v>
      </c>
      <c r="G50" s="215">
        <v>44</v>
      </c>
      <c r="H50" s="277" t="s">
        <v>280</v>
      </c>
      <c r="I50" s="241">
        <v>4128</v>
      </c>
      <c r="J50" s="236" t="s">
        <v>261</v>
      </c>
      <c r="K50" s="236" t="s">
        <v>300</v>
      </c>
      <c r="L50" s="236" t="s">
        <v>250</v>
      </c>
      <c r="M50" s="244">
        <v>18655</v>
      </c>
      <c r="N50" s="237"/>
      <c r="O50" s="236" t="s">
        <v>610</v>
      </c>
      <c r="P50" s="244">
        <v>34784</v>
      </c>
      <c r="Q50" s="237"/>
    </row>
    <row r="51" spans="1:17">
      <c r="A51" s="215">
        <v>45</v>
      </c>
      <c r="B51" s="287">
        <v>4.6770833333333331E-2</v>
      </c>
      <c r="C51" s="222">
        <f t="shared" si="2"/>
        <v>67.349999999999994</v>
      </c>
      <c r="D51" s="222">
        <f t="shared" si="3"/>
        <v>58.739636127375348</v>
      </c>
      <c r="E51" s="227">
        <f>'10K'!$E51*(1-$K$2)+H.Marathon!$E51*$K$2</f>
        <v>0.92498586840941499</v>
      </c>
      <c r="F51" s="269">
        <f t="shared" si="4"/>
        <v>87.215495363586271</v>
      </c>
      <c r="G51" s="215">
        <v>45</v>
      </c>
      <c r="H51" s="277" t="s">
        <v>611</v>
      </c>
      <c r="I51" s="241">
        <v>4041</v>
      </c>
      <c r="J51" s="236" t="s">
        <v>153</v>
      </c>
      <c r="K51" s="236" t="s">
        <v>154</v>
      </c>
      <c r="L51" s="236" t="s">
        <v>122</v>
      </c>
      <c r="M51" s="244">
        <v>23483</v>
      </c>
      <c r="N51" s="236" t="s">
        <v>589</v>
      </c>
      <c r="O51" s="236" t="s">
        <v>590</v>
      </c>
      <c r="P51" s="244">
        <v>40063</v>
      </c>
      <c r="Q51" s="237"/>
    </row>
    <row r="52" spans="1:17">
      <c r="A52" s="215">
        <v>46</v>
      </c>
      <c r="B52" s="287">
        <v>4.8877314814814818E-2</v>
      </c>
      <c r="C52" s="222">
        <f t="shared" si="2"/>
        <v>70.38333333333334</v>
      </c>
      <c r="D52" s="222">
        <f t="shared" si="3"/>
        <v>59.237787607768411</v>
      </c>
      <c r="E52" s="227">
        <f>'10K'!$E52*(1-$K$2)+H.Marathon!$E52*$K$2</f>
        <v>0.9172073355117687</v>
      </c>
      <c r="F52" s="269">
        <f t="shared" si="4"/>
        <v>84.16450998025347</v>
      </c>
      <c r="G52" s="215">
        <v>46</v>
      </c>
      <c r="H52" s="277" t="s">
        <v>612</v>
      </c>
      <c r="I52" s="241">
        <v>4223</v>
      </c>
      <c r="J52" s="236" t="s">
        <v>153</v>
      </c>
      <c r="K52" s="236" t="s">
        <v>154</v>
      </c>
      <c r="L52" s="236" t="s">
        <v>122</v>
      </c>
      <c r="M52" s="244">
        <v>23483</v>
      </c>
      <c r="N52" s="236" t="s">
        <v>589</v>
      </c>
      <c r="O52" s="236" t="s">
        <v>590</v>
      </c>
      <c r="P52" s="244">
        <v>40427</v>
      </c>
      <c r="Q52" s="237"/>
    </row>
    <row r="53" spans="1:17">
      <c r="A53" s="215">
        <v>47</v>
      </c>
      <c r="B53" s="287">
        <v>5.1701388888888887E-2</v>
      </c>
      <c r="C53" s="222">
        <f t="shared" si="2"/>
        <v>74.45</v>
      </c>
      <c r="D53" s="222">
        <f t="shared" si="3"/>
        <v>59.738361937536595</v>
      </c>
      <c r="E53" s="227">
        <f>'10K'!$E53*(1-$K$2)+H.Marathon!$E53*$K$2</f>
        <v>0.90952164691333781</v>
      </c>
      <c r="F53" s="269">
        <f t="shared" si="4"/>
        <v>80.239572783796632</v>
      </c>
      <c r="G53" s="215">
        <v>47</v>
      </c>
      <c r="H53" s="277" t="s">
        <v>613</v>
      </c>
      <c r="I53" s="241">
        <v>4467</v>
      </c>
      <c r="J53" s="236" t="s">
        <v>486</v>
      </c>
      <c r="K53" s="236" t="s">
        <v>614</v>
      </c>
      <c r="L53" s="236" t="s">
        <v>122</v>
      </c>
      <c r="M53" s="244">
        <v>16974</v>
      </c>
      <c r="N53" s="236" t="s">
        <v>589</v>
      </c>
      <c r="O53" s="236" t="s">
        <v>590</v>
      </c>
      <c r="P53" s="244">
        <v>34218</v>
      </c>
      <c r="Q53" s="237"/>
    </row>
    <row r="54" spans="1:17">
      <c r="A54" s="215">
        <v>48</v>
      </c>
      <c r="B54" s="287">
        <v>5.3483796296296293E-2</v>
      </c>
      <c r="C54" s="222">
        <f t="shared" si="2"/>
        <v>77.016666666666666</v>
      </c>
      <c r="D54" s="222">
        <f t="shared" si="3"/>
        <v>60.253671460127016</v>
      </c>
      <c r="E54" s="227">
        <f>'10K'!$E54*(1-$K$2)+H.Marathon!$E54*$K$2</f>
        <v>0.90174311401569152</v>
      </c>
      <c r="F54" s="269">
        <f t="shared" si="4"/>
        <v>78.234587483393653</v>
      </c>
      <c r="G54" s="215">
        <v>48</v>
      </c>
      <c r="H54" s="277" t="s">
        <v>615</v>
      </c>
      <c r="I54" s="241">
        <v>4621</v>
      </c>
      <c r="J54" s="236" t="s">
        <v>616</v>
      </c>
      <c r="K54" s="236" t="s">
        <v>617</v>
      </c>
      <c r="L54" s="236" t="s">
        <v>146</v>
      </c>
      <c r="M54" s="244">
        <v>21521</v>
      </c>
      <c r="N54" s="237"/>
      <c r="O54" s="236" t="s">
        <v>571</v>
      </c>
      <c r="P54" s="244">
        <v>39152</v>
      </c>
      <c r="Q54" s="237"/>
    </row>
    <row r="55" spans="1:17">
      <c r="A55" s="215">
        <v>49</v>
      </c>
      <c r="B55" s="287">
        <v>4.8402777777777781E-2</v>
      </c>
      <c r="C55" s="222">
        <f t="shared" si="2"/>
        <v>69.7</v>
      </c>
      <c r="D55" s="222">
        <f t="shared" si="3"/>
        <v>60.777948568589636</v>
      </c>
      <c r="E55" s="227">
        <f>'10K'!$E55*(1-$K$2)+H.Marathon!$E55*$K$2</f>
        <v>0.89396458111804533</v>
      </c>
      <c r="F55" s="269">
        <f t="shared" si="4"/>
        <v>87.199352322223291</v>
      </c>
      <c r="G55" s="215">
        <v>49</v>
      </c>
      <c r="H55" s="277" t="s">
        <v>618</v>
      </c>
      <c r="I55" s="241">
        <v>4182</v>
      </c>
      <c r="J55" s="236" t="s">
        <v>169</v>
      </c>
      <c r="K55" s="236" t="s">
        <v>619</v>
      </c>
      <c r="L55" s="236" t="s">
        <v>122</v>
      </c>
      <c r="M55" s="244">
        <v>22408</v>
      </c>
      <c r="N55" s="236" t="s">
        <v>620</v>
      </c>
      <c r="O55" s="236" t="s">
        <v>621</v>
      </c>
      <c r="P55" s="238">
        <v>40454</v>
      </c>
      <c r="Q55" s="237"/>
    </row>
    <row r="56" spans="1:17">
      <c r="A56" s="215">
        <v>50</v>
      </c>
      <c r="B56" s="287">
        <v>5.4930555555555559E-2</v>
      </c>
      <c r="C56" s="222">
        <f t="shared" si="2"/>
        <v>79.100000000000009</v>
      </c>
      <c r="D56" s="222">
        <f t="shared" si="3"/>
        <v>61.311429402937691</v>
      </c>
      <c r="E56" s="227">
        <f>'10K'!$E56*(1-$K$2)+H.Marathon!$E56*$K$2</f>
        <v>0.88618604822039915</v>
      </c>
      <c r="F56" s="269">
        <f t="shared" si="4"/>
        <v>77.511288752133609</v>
      </c>
      <c r="G56" s="215">
        <v>50</v>
      </c>
      <c r="H56" s="277" t="s">
        <v>622</v>
      </c>
      <c r="I56" s="241">
        <v>4746</v>
      </c>
      <c r="J56" s="236" t="s">
        <v>616</v>
      </c>
      <c r="K56" s="236" t="s">
        <v>617</v>
      </c>
      <c r="L56" s="236" t="s">
        <v>146</v>
      </c>
      <c r="M56" s="244">
        <v>21521</v>
      </c>
      <c r="N56" s="237"/>
      <c r="O56" s="236" t="s">
        <v>571</v>
      </c>
      <c r="P56" s="244">
        <v>39880</v>
      </c>
      <c r="Q56" s="237"/>
    </row>
    <row r="57" spans="1:17">
      <c r="A57" s="215">
        <v>51</v>
      </c>
      <c r="B57" s="287">
        <v>5.3611111111111109E-2</v>
      </c>
      <c r="C57" s="222">
        <f t="shared" si="2"/>
        <v>77.2</v>
      </c>
      <c r="D57" s="222">
        <f t="shared" si="3"/>
        <v>61.854358467515688</v>
      </c>
      <c r="E57" s="227">
        <f>'10K'!$E57*(1-$K$2)+H.Marathon!$E57*$K$2</f>
        <v>0.87840751532275285</v>
      </c>
      <c r="F57" s="269">
        <f t="shared" si="4"/>
        <v>80.122225994191297</v>
      </c>
      <c r="G57" s="215">
        <v>51</v>
      </c>
      <c r="H57" s="277" t="s">
        <v>623</v>
      </c>
      <c r="I57" s="241">
        <v>4632</v>
      </c>
      <c r="J57" s="236" t="s">
        <v>153</v>
      </c>
      <c r="K57" s="236" t="s">
        <v>154</v>
      </c>
      <c r="L57" s="236" t="s">
        <v>122</v>
      </c>
      <c r="M57" s="244">
        <v>23483</v>
      </c>
      <c r="N57" s="237" t="s">
        <v>624</v>
      </c>
      <c r="O57" s="236" t="s">
        <v>625</v>
      </c>
      <c r="P57" s="244">
        <v>42413</v>
      </c>
      <c r="Q57" s="237"/>
    </row>
    <row r="58" spans="1:17">
      <c r="A58" s="215">
        <v>52</v>
      </c>
      <c r="B58" s="287">
        <v>5.3969907407407404E-2</v>
      </c>
      <c r="C58" s="222">
        <f t="shared" si="2"/>
        <v>77.716666666666669</v>
      </c>
      <c r="D58" s="222">
        <f t="shared" si="3"/>
        <v>62.400334602540902</v>
      </c>
      <c r="E58" s="227">
        <f>'10K'!$E58*(1-$K$2)+H.Marathon!$E58*$K$2</f>
        <v>0.87072182672432208</v>
      </c>
      <c r="F58" s="269">
        <f t="shared" si="4"/>
        <v>80.292088272623928</v>
      </c>
      <c r="G58" s="215">
        <v>52</v>
      </c>
      <c r="H58" s="277" t="s">
        <v>626</v>
      </c>
      <c r="I58" s="241">
        <v>4663</v>
      </c>
      <c r="J58" s="236" t="s">
        <v>181</v>
      </c>
      <c r="K58" s="236" t="s">
        <v>182</v>
      </c>
      <c r="L58" s="236" t="s">
        <v>122</v>
      </c>
      <c r="M58" s="244">
        <v>18901</v>
      </c>
      <c r="N58" s="236" t="s">
        <v>589</v>
      </c>
      <c r="O58" s="236" t="s">
        <v>590</v>
      </c>
      <c r="P58" s="244">
        <v>38236</v>
      </c>
      <c r="Q58" s="237"/>
    </row>
    <row r="59" spans="1:17">
      <c r="A59" s="215">
        <v>53</v>
      </c>
      <c r="B59" s="287">
        <v>5.6504629629629627E-2</v>
      </c>
      <c r="C59" s="222">
        <f t="shared" si="2"/>
        <v>81.36666666666666</v>
      </c>
      <c r="D59" s="222">
        <f t="shared" si="3"/>
        <v>62.962808474233668</v>
      </c>
      <c r="E59" s="227">
        <f>'10K'!$E59*(1-$K$2)+H.Marathon!$E59*$K$2</f>
        <v>0.86294329382667578</v>
      </c>
      <c r="F59" s="269">
        <f t="shared" si="4"/>
        <v>77.381575347276126</v>
      </c>
      <c r="G59" s="215">
        <v>53</v>
      </c>
      <c r="H59" s="277" t="s">
        <v>627</v>
      </c>
      <c r="I59" s="241">
        <v>4882</v>
      </c>
      <c r="J59" s="236" t="s">
        <v>181</v>
      </c>
      <c r="K59" s="236" t="s">
        <v>182</v>
      </c>
      <c r="L59" s="236" t="s">
        <v>122</v>
      </c>
      <c r="M59" s="244">
        <v>18901</v>
      </c>
      <c r="N59" s="236" t="s">
        <v>589</v>
      </c>
      <c r="O59" s="236" t="s">
        <v>590</v>
      </c>
      <c r="P59" s="244">
        <v>38600</v>
      </c>
      <c r="Q59" s="237"/>
    </row>
    <row r="60" spans="1:17">
      <c r="A60" s="215">
        <v>54</v>
      </c>
      <c r="B60" s="287">
        <v>5.949074074074074E-2</v>
      </c>
      <c r="C60" s="222">
        <f t="shared" si="2"/>
        <v>85.666666666666671</v>
      </c>
      <c r="D60" s="222">
        <f t="shared" si="3"/>
        <v>63.535514810393927</v>
      </c>
      <c r="E60" s="227">
        <f>'10K'!$E60*(1-$K$2)+H.Marathon!$E60*$K$2</f>
        <v>0.85516476092902949</v>
      </c>
      <c r="F60" s="269">
        <f t="shared" si="4"/>
        <v>74.165970595790583</v>
      </c>
      <c r="G60" s="215">
        <v>54</v>
      </c>
      <c r="H60" s="277" t="s">
        <v>628</v>
      </c>
      <c r="I60" s="241">
        <v>5140</v>
      </c>
      <c r="J60" s="236" t="s">
        <v>629</v>
      </c>
      <c r="K60" s="236" t="s">
        <v>630</v>
      </c>
      <c r="L60" s="236" t="s">
        <v>122</v>
      </c>
      <c r="M60" s="244">
        <v>15784</v>
      </c>
      <c r="N60" s="236" t="s">
        <v>589</v>
      </c>
      <c r="O60" s="236" t="s">
        <v>590</v>
      </c>
      <c r="P60" s="244">
        <v>35674</v>
      </c>
      <c r="Q60" s="237"/>
    </row>
    <row r="61" spans="1:17">
      <c r="A61" s="215">
        <v>55</v>
      </c>
      <c r="B61" s="287">
        <v>5.4675925925925926E-2</v>
      </c>
      <c r="C61" s="222">
        <f t="shared" si="2"/>
        <v>78.733333333333334</v>
      </c>
      <c r="D61" s="222">
        <f t="shared" si="3"/>
        <v>64.118735395969978</v>
      </c>
      <c r="E61" s="227">
        <f>'10K'!$E61*(1-$K$2)+H.Marathon!$E61*$K$2</f>
        <v>0.84738622803138319</v>
      </c>
      <c r="F61" s="269">
        <f t="shared" si="4"/>
        <v>81.437851900046539</v>
      </c>
      <c r="G61" s="215">
        <v>55</v>
      </c>
      <c r="H61" s="277" t="s">
        <v>631</v>
      </c>
      <c r="I61" s="241">
        <v>4724</v>
      </c>
      <c r="J61" s="236" t="s">
        <v>313</v>
      </c>
      <c r="K61" s="236" t="s">
        <v>314</v>
      </c>
      <c r="L61" s="236" t="s">
        <v>122</v>
      </c>
      <c r="M61" s="244">
        <v>15914</v>
      </c>
      <c r="N61" s="236" t="s">
        <v>589</v>
      </c>
      <c r="O61" s="236" t="s">
        <v>590</v>
      </c>
      <c r="P61" s="244">
        <v>36045</v>
      </c>
      <c r="Q61" s="237"/>
    </row>
    <row r="62" spans="1:17">
      <c r="A62" s="215">
        <v>56</v>
      </c>
      <c r="B62" s="287">
        <v>5.5972222222222222E-2</v>
      </c>
      <c r="C62" s="222">
        <f t="shared" si="2"/>
        <v>80.599999999999994</v>
      </c>
      <c r="D62" s="222">
        <f t="shared" si="3"/>
        <v>64.712762458279812</v>
      </c>
      <c r="E62" s="227">
        <f>'10K'!$E62*(1-$K$2)+H.Marathon!$E62*$K$2</f>
        <v>0.83960769513373701</v>
      </c>
      <c r="F62" s="269">
        <f t="shared" si="4"/>
        <v>80.288787169081658</v>
      </c>
      <c r="G62" s="215">
        <v>56</v>
      </c>
      <c r="H62" s="277" t="s">
        <v>632</v>
      </c>
      <c r="I62" s="241">
        <v>4836</v>
      </c>
      <c r="J62" s="236" t="s">
        <v>470</v>
      </c>
      <c r="K62" s="236" t="s">
        <v>471</v>
      </c>
      <c r="L62" s="236" t="s">
        <v>122</v>
      </c>
      <c r="M62" s="244">
        <v>14922</v>
      </c>
      <c r="N62" s="236" t="s">
        <v>633</v>
      </c>
      <c r="O62" s="236" t="s">
        <v>317</v>
      </c>
      <c r="P62" s="244">
        <v>35385</v>
      </c>
      <c r="Q62" s="237"/>
    </row>
    <row r="63" spans="1:17">
      <c r="A63" s="215">
        <v>57</v>
      </c>
      <c r="B63" s="287">
        <v>5.7951388888888886E-2</v>
      </c>
      <c r="C63" s="222">
        <f t="shared" si="2"/>
        <v>83.449999999999989</v>
      </c>
      <c r="D63" s="222">
        <f t="shared" si="3"/>
        <v>65.31060953612058</v>
      </c>
      <c r="E63" s="227">
        <f>'10K'!$E63*(1-$K$2)+H.Marathon!$E63*$K$2</f>
        <v>0.83192200653530612</v>
      </c>
      <c r="F63" s="269">
        <f t="shared" si="4"/>
        <v>78.263163015123538</v>
      </c>
      <c r="G63" s="215">
        <v>57</v>
      </c>
      <c r="H63" s="277" t="s">
        <v>634</v>
      </c>
      <c r="I63" s="241">
        <v>5007</v>
      </c>
      <c r="J63" s="236" t="s">
        <v>635</v>
      </c>
      <c r="K63" s="236" t="s">
        <v>636</v>
      </c>
      <c r="L63" s="236" t="s">
        <v>250</v>
      </c>
      <c r="M63" s="244">
        <v>20095</v>
      </c>
      <c r="N63" s="237"/>
      <c r="O63" s="236" t="s">
        <v>544</v>
      </c>
      <c r="P63" s="244">
        <v>41030</v>
      </c>
      <c r="Q63" s="237"/>
    </row>
    <row r="64" spans="1:17">
      <c r="A64" s="215">
        <v>58</v>
      </c>
      <c r="B64" s="287">
        <v>6.2060185185185184E-2</v>
      </c>
      <c r="C64" s="222">
        <f t="shared" si="2"/>
        <v>89.36666666666666</v>
      </c>
      <c r="D64" s="222">
        <f t="shared" si="3"/>
        <v>65.927032211410008</v>
      </c>
      <c r="E64" s="227">
        <f>'10K'!$E64*(1-$K$2)+H.Marathon!$E64*$K$2</f>
        <v>0.82414347363765983</v>
      </c>
      <c r="F64" s="269">
        <f t="shared" si="4"/>
        <v>73.771390016497591</v>
      </c>
      <c r="G64" s="215">
        <v>58</v>
      </c>
      <c r="H64" s="277" t="s">
        <v>637</v>
      </c>
      <c r="I64" s="241">
        <v>5362</v>
      </c>
      <c r="J64" s="236" t="s">
        <v>316</v>
      </c>
      <c r="K64" s="236" t="s">
        <v>487</v>
      </c>
      <c r="L64" s="236" t="s">
        <v>122</v>
      </c>
      <c r="M64" s="244">
        <v>9478</v>
      </c>
      <c r="N64" s="237" t="s">
        <v>638</v>
      </c>
      <c r="O64" s="236" t="s">
        <v>373</v>
      </c>
      <c r="P64" s="244">
        <v>30766</v>
      </c>
      <c r="Q64" s="237"/>
    </row>
    <row r="65" spans="1:17">
      <c r="A65" s="215">
        <v>59</v>
      </c>
      <c r="B65" s="287">
        <v>5.3703703703703705E-2</v>
      </c>
      <c r="C65" s="222">
        <f t="shared" si="2"/>
        <v>77.333333333333329</v>
      </c>
      <c r="D65" s="222">
        <f t="shared" si="3"/>
        <v>66.555201750924752</v>
      </c>
      <c r="E65" s="227">
        <f>'10K'!$E65*(1-$K$2)+H.Marathon!$E65*$K$2</f>
        <v>0.81636494074001353</v>
      </c>
      <c r="F65" s="269">
        <f t="shared" si="4"/>
        <v>86.062760884816498</v>
      </c>
      <c r="G65" s="215">
        <v>59</v>
      </c>
      <c r="H65" s="277" t="s">
        <v>639</v>
      </c>
      <c r="I65" s="241">
        <v>4680</v>
      </c>
      <c r="J65" s="243" t="s">
        <v>371</v>
      </c>
      <c r="K65" s="243" t="s">
        <v>372</v>
      </c>
      <c r="L65" s="243" t="s">
        <v>122</v>
      </c>
      <c r="M65" s="239">
        <v>23193</v>
      </c>
      <c r="N65" s="241" t="s">
        <v>640</v>
      </c>
      <c r="O65" s="243" t="s">
        <v>140</v>
      </c>
      <c r="P65" s="239">
        <v>45039</v>
      </c>
      <c r="Q65" s="237"/>
    </row>
    <row r="66" spans="1:17">
      <c r="A66" s="215">
        <v>60</v>
      </c>
      <c r="B66" s="287">
        <v>5.5E-2</v>
      </c>
      <c r="C66" s="222">
        <f t="shared" si="2"/>
        <v>79.2</v>
      </c>
      <c r="D66" s="222">
        <f t="shared" si="3"/>
        <v>67.195457166187651</v>
      </c>
      <c r="E66" s="227">
        <f>'10K'!$E66*(1-$K$2)+H.Marathon!$E66*$K$2</f>
        <v>0.80858640784236735</v>
      </c>
      <c r="F66" s="269">
        <f t="shared" si="4"/>
        <v>84.84274894720663</v>
      </c>
      <c r="G66" s="215">
        <v>60</v>
      </c>
      <c r="H66" s="277" t="s">
        <v>641</v>
      </c>
      <c r="I66" s="241">
        <v>4752</v>
      </c>
      <c r="J66" s="243" t="s">
        <v>371</v>
      </c>
      <c r="K66" s="243" t="s">
        <v>372</v>
      </c>
      <c r="L66" s="236" t="s">
        <v>122</v>
      </c>
      <c r="M66" s="239">
        <v>23193</v>
      </c>
      <c r="N66" s="237" t="s">
        <v>642</v>
      </c>
      <c r="O66" s="236" t="s">
        <v>359</v>
      </c>
      <c r="P66" s="244">
        <v>45207</v>
      </c>
      <c r="Q66" s="237"/>
    </row>
    <row r="67" spans="1:17">
      <c r="A67" s="215">
        <v>61</v>
      </c>
      <c r="B67" s="287">
        <v>6.0150462962962961E-2</v>
      </c>
      <c r="C67" s="222">
        <f t="shared" si="2"/>
        <v>86.61666666666666</v>
      </c>
      <c r="D67" s="222">
        <f t="shared" si="3"/>
        <v>67.848150640481535</v>
      </c>
      <c r="E67" s="227">
        <f>'10K'!$E67*(1-$K$2)+H.Marathon!$E67*$K$2</f>
        <v>0.80080787494472105</v>
      </c>
      <c r="F67" s="269">
        <f t="shared" si="4"/>
        <v>78.331518923011217</v>
      </c>
      <c r="G67" s="215">
        <v>61</v>
      </c>
      <c r="H67" s="277" t="s">
        <v>643</v>
      </c>
      <c r="I67" s="241">
        <v>5197</v>
      </c>
      <c r="J67" s="236" t="s">
        <v>635</v>
      </c>
      <c r="K67" s="236" t="s">
        <v>636</v>
      </c>
      <c r="L67" s="236" t="s">
        <v>250</v>
      </c>
      <c r="M67" s="244">
        <v>20095</v>
      </c>
      <c r="N67" s="237"/>
      <c r="O67" s="236" t="s">
        <v>544</v>
      </c>
      <c r="P67" s="244">
        <v>42491</v>
      </c>
      <c r="Q67" s="237"/>
    </row>
    <row r="68" spans="1:17">
      <c r="A68" s="215">
        <v>62</v>
      </c>
      <c r="B68" s="287">
        <v>6.6215277777777776E-2</v>
      </c>
      <c r="C68" s="222">
        <f t="shared" si="2"/>
        <v>95.35</v>
      </c>
      <c r="D68" s="222">
        <f t="shared" si="3"/>
        <v>68.505627844850764</v>
      </c>
      <c r="E68" s="227">
        <f>'10K'!$E68*(1-$K$2)+H.Marathon!$E68*$K$2</f>
        <v>0.79312218634629028</v>
      </c>
      <c r="F68" s="269">
        <f t="shared" si="4"/>
        <v>71.846489611799441</v>
      </c>
      <c r="G68" s="215">
        <v>62</v>
      </c>
      <c r="H68" s="277" t="s">
        <v>644</v>
      </c>
      <c r="I68" s="241">
        <v>5721</v>
      </c>
      <c r="J68" s="236" t="s">
        <v>645</v>
      </c>
      <c r="K68" s="236" t="s">
        <v>646</v>
      </c>
      <c r="L68" s="236" t="s">
        <v>122</v>
      </c>
      <c r="M68" s="244"/>
      <c r="N68" s="236" t="s">
        <v>589</v>
      </c>
      <c r="O68" s="236" t="s">
        <v>590</v>
      </c>
      <c r="P68" s="244">
        <v>43710</v>
      </c>
      <c r="Q68" s="237"/>
    </row>
    <row r="69" spans="1:17">
      <c r="A69" s="215">
        <v>63</v>
      </c>
      <c r="B69" s="287">
        <v>6.7025462962962967E-2</v>
      </c>
      <c r="C69" s="222">
        <f t="shared" si="2"/>
        <v>96.51666666666668</v>
      </c>
      <c r="D69" s="222">
        <f t="shared" si="3"/>
        <v>69.184150269428969</v>
      </c>
      <c r="E69" s="227">
        <f>'10K'!$E69*(1-$K$2)+H.Marathon!$E69*$K$2</f>
        <v>0.7853436534486441</v>
      </c>
      <c r="F69" s="269">
        <f t="shared" si="4"/>
        <v>71.681039823272968</v>
      </c>
      <c r="G69" s="215">
        <v>63</v>
      </c>
      <c r="H69" s="277" t="s">
        <v>647</v>
      </c>
      <c r="I69" s="241">
        <v>5791</v>
      </c>
      <c r="J69" s="236" t="s">
        <v>648</v>
      </c>
      <c r="K69" s="236" t="s">
        <v>649</v>
      </c>
      <c r="L69" s="236" t="s">
        <v>122</v>
      </c>
      <c r="M69" s="244">
        <v>6986</v>
      </c>
      <c r="N69" s="236" t="s">
        <v>650</v>
      </c>
      <c r="O69" s="236" t="s">
        <v>651</v>
      </c>
      <c r="P69" s="244">
        <v>30051</v>
      </c>
      <c r="Q69" s="237"/>
    </row>
    <row r="70" spans="1:17">
      <c r="A70" s="215">
        <v>64</v>
      </c>
      <c r="B70" s="287">
        <v>6.9305555555555551E-2</v>
      </c>
      <c r="C70" s="222">
        <f t="shared" si="2"/>
        <v>99.8</v>
      </c>
      <c r="D70" s="222">
        <f t="shared" si="3"/>
        <v>69.876248171769433</v>
      </c>
      <c r="E70" s="227">
        <f>'10K'!$E70*(1-$K$2)+H.Marathon!$E70*$K$2</f>
        <v>0.7775651205509978</v>
      </c>
      <c r="F70" s="269">
        <f t="shared" si="4"/>
        <v>70.016280733235902</v>
      </c>
      <c r="G70" s="215">
        <v>64</v>
      </c>
      <c r="H70" s="277" t="s">
        <v>652</v>
      </c>
      <c r="I70" s="241">
        <v>5988</v>
      </c>
      <c r="J70" s="236" t="s">
        <v>653</v>
      </c>
      <c r="K70" s="236" t="s">
        <v>654</v>
      </c>
      <c r="L70" s="236" t="s">
        <v>122</v>
      </c>
      <c r="M70" s="244">
        <v>15383</v>
      </c>
      <c r="N70" s="237" t="s">
        <v>655</v>
      </c>
      <c r="O70" s="236" t="s">
        <v>656</v>
      </c>
      <c r="P70" s="244">
        <v>38902</v>
      </c>
      <c r="Q70" s="237"/>
    </row>
    <row r="71" spans="1:17">
      <c r="A71" s="215">
        <v>65</v>
      </c>
      <c r="B71" s="287">
        <v>6.0937499999999999E-2</v>
      </c>
      <c r="C71" s="222">
        <f t="shared" si="2"/>
        <v>87.75</v>
      </c>
      <c r="D71" s="222">
        <f t="shared" si="3"/>
        <v>70.582333083985347</v>
      </c>
      <c r="E71" s="227">
        <f>'10K'!$E71*(1-$K$2)+H.Marathon!$E71*$K$2</f>
        <v>0.76978658765335151</v>
      </c>
      <c r="F71" s="269">
        <f t="shared" si="4"/>
        <v>80.435707218216919</v>
      </c>
      <c r="G71" s="215">
        <v>65</v>
      </c>
      <c r="H71" s="277" t="s">
        <v>657</v>
      </c>
      <c r="I71" s="241">
        <v>5265</v>
      </c>
      <c r="J71" s="236" t="s">
        <v>181</v>
      </c>
      <c r="K71" s="236" t="s">
        <v>182</v>
      </c>
      <c r="L71" s="236" t="s">
        <v>122</v>
      </c>
      <c r="M71" s="244">
        <v>18901</v>
      </c>
      <c r="N71" s="237" t="s">
        <v>658</v>
      </c>
      <c r="O71" s="236" t="s">
        <v>659</v>
      </c>
      <c r="P71" s="244">
        <v>42799</v>
      </c>
      <c r="Q71" s="237"/>
    </row>
    <row r="72" spans="1:17">
      <c r="A72" s="215">
        <v>66</v>
      </c>
      <c r="B72" s="287">
        <v>6.969907407407408E-2</v>
      </c>
      <c r="C72" s="222">
        <f t="shared" si="2"/>
        <v>100.36666666666667</v>
      </c>
      <c r="D72" s="222">
        <f t="shared" si="3"/>
        <v>71.302833341771233</v>
      </c>
      <c r="E72" s="227">
        <f>'10K'!$E72*(1-$K$2)+H.Marathon!$E72*$K$2</f>
        <v>0.76200805475570521</v>
      </c>
      <c r="F72" s="269">
        <f t="shared" si="4"/>
        <v>71.042344744375185</v>
      </c>
      <c r="G72" s="215">
        <v>66</v>
      </c>
      <c r="H72" s="277" t="s">
        <v>660</v>
      </c>
      <c r="I72" s="241">
        <v>6022</v>
      </c>
      <c r="J72" s="236" t="s">
        <v>661</v>
      </c>
      <c r="K72" s="236" t="s">
        <v>662</v>
      </c>
      <c r="L72" s="236" t="s">
        <v>122</v>
      </c>
      <c r="M72" s="244">
        <v>13405</v>
      </c>
      <c r="N72" s="237" t="s">
        <v>536</v>
      </c>
      <c r="O72" s="236" t="s">
        <v>537</v>
      </c>
      <c r="P72" s="244">
        <v>37793</v>
      </c>
      <c r="Q72" s="237"/>
    </row>
    <row r="73" spans="1:17">
      <c r="A73" s="215">
        <v>67</v>
      </c>
      <c r="B73" s="287">
        <v>7.1412037037037038E-2</v>
      </c>
      <c r="C73" s="222">
        <f t="shared" si="2"/>
        <v>102.83333333333333</v>
      </c>
      <c r="D73" s="222">
        <f t="shared" si="3"/>
        <v>72.029328269983935</v>
      </c>
      <c r="E73" s="227">
        <f>'10K'!$E73*(1-$K$2)+H.Marathon!$E73*$K$2</f>
        <v>0.75432236615727444</v>
      </c>
      <c r="F73" s="269">
        <f t="shared" si="4"/>
        <v>70.044727653144832</v>
      </c>
      <c r="G73" s="215">
        <v>67</v>
      </c>
      <c r="H73" s="277" t="s">
        <v>663</v>
      </c>
      <c r="I73" s="241">
        <v>6170</v>
      </c>
      <c r="J73" s="243" t="s">
        <v>664</v>
      </c>
      <c r="K73" s="243" t="s">
        <v>665</v>
      </c>
      <c r="L73" s="243" t="s">
        <v>122</v>
      </c>
      <c r="M73" s="244">
        <v>7758</v>
      </c>
      <c r="N73" s="291" t="s">
        <v>666</v>
      </c>
      <c r="O73" s="291" t="s">
        <v>667</v>
      </c>
      <c r="P73" s="292">
        <v>32320</v>
      </c>
      <c r="Q73" s="237"/>
    </row>
    <row r="74" spans="1:17">
      <c r="A74" s="215">
        <v>68</v>
      </c>
      <c r="B74" s="287">
        <v>7.6296296296296293E-2</v>
      </c>
      <c r="C74" s="222">
        <f t="shared" si="2"/>
        <v>109.86666666666666</v>
      </c>
      <c r="D74" s="222">
        <f t="shared" si="3"/>
        <v>72.779830081909793</v>
      </c>
      <c r="E74" s="227">
        <f>'10K'!$E74*(1-$K$2)+H.Marathon!$E74*$K$2</f>
        <v>0.74654383325962814</v>
      </c>
      <c r="F74" s="269">
        <f t="shared" si="4"/>
        <v>66.243777380379072</v>
      </c>
      <c r="G74" s="215">
        <v>68</v>
      </c>
      <c r="H74" s="293" t="s">
        <v>668</v>
      </c>
      <c r="I74" s="241">
        <v>6592</v>
      </c>
      <c r="J74" s="243" t="s">
        <v>664</v>
      </c>
      <c r="K74" s="243" t="s">
        <v>665</v>
      </c>
      <c r="L74" s="243" t="s">
        <v>122</v>
      </c>
      <c r="M74" s="244">
        <v>7758</v>
      </c>
      <c r="N74" s="291" t="s">
        <v>666</v>
      </c>
      <c r="O74" s="291" t="s">
        <v>667</v>
      </c>
      <c r="P74" s="292">
        <v>32698</v>
      </c>
      <c r="Q74" s="237"/>
    </row>
    <row r="75" spans="1:17">
      <c r="A75" s="215">
        <v>69</v>
      </c>
      <c r="B75" s="287">
        <v>7.3287037037037039E-2</v>
      </c>
      <c r="C75" s="222">
        <f t="shared" si="2"/>
        <v>105.53333333333333</v>
      </c>
      <c r="D75" s="222">
        <f t="shared" ref="D75:D106" si="5">E$4/E75</f>
        <v>73.546136109412515</v>
      </c>
      <c r="E75" s="227">
        <f>'10K'!$E75*(1-$K$2)+H.Marathon!$E75*$K$2</f>
        <v>0.73876530036198185</v>
      </c>
      <c r="F75" s="269">
        <f t="shared" si="4"/>
        <v>69.689958410687794</v>
      </c>
      <c r="G75" s="215">
        <v>69</v>
      </c>
      <c r="H75" s="277" t="s">
        <v>669</v>
      </c>
      <c r="I75" s="241">
        <v>6332</v>
      </c>
      <c r="J75" s="236" t="s">
        <v>670</v>
      </c>
      <c r="K75" s="236" t="s">
        <v>671</v>
      </c>
      <c r="L75" s="243" t="s">
        <v>122</v>
      </c>
      <c r="M75" s="244">
        <v>14825</v>
      </c>
      <c r="N75" s="237" t="s">
        <v>589</v>
      </c>
      <c r="O75" s="236" t="s">
        <v>672</v>
      </c>
      <c r="P75" s="244">
        <v>40063</v>
      </c>
      <c r="Q75" s="237"/>
    </row>
    <row r="76" spans="1:17">
      <c r="A76" s="215">
        <v>70</v>
      </c>
      <c r="B76" s="287">
        <v>6.5694444444444444E-2</v>
      </c>
      <c r="C76" s="222">
        <f t="shared" si="2"/>
        <v>94.6</v>
      </c>
      <c r="D76" s="222">
        <f t="shared" si="5"/>
        <v>74.328750877127504</v>
      </c>
      <c r="E76" s="227">
        <f>'10K'!$E76*(1-$K$2)+H.Marathon!$E76*$K$2</f>
        <v>0.73098676746433566</v>
      </c>
      <c r="F76" s="269">
        <f t="shared" si="4"/>
        <v>78.571618263348313</v>
      </c>
      <c r="G76" s="215">
        <v>70</v>
      </c>
      <c r="H76" s="277" t="s">
        <v>673</v>
      </c>
      <c r="I76" s="241">
        <v>5676</v>
      </c>
      <c r="J76" s="236" t="s">
        <v>188</v>
      </c>
      <c r="K76" s="236" t="s">
        <v>189</v>
      </c>
      <c r="L76" s="243" t="s">
        <v>122</v>
      </c>
      <c r="M76" s="244">
        <v>17637</v>
      </c>
      <c r="N76" s="237" t="s">
        <v>642</v>
      </c>
      <c r="O76" s="236" t="s">
        <v>359</v>
      </c>
      <c r="P76" s="244">
        <v>43380</v>
      </c>
      <c r="Q76" s="237"/>
    </row>
    <row r="77" spans="1:17">
      <c r="A77" s="215">
        <v>71</v>
      </c>
      <c r="B77" s="287">
        <v>8.1145833333333334E-2</v>
      </c>
      <c r="C77" s="222">
        <f t="shared" si="2"/>
        <v>116.85</v>
      </c>
      <c r="D77" s="222">
        <f t="shared" si="5"/>
        <v>75.159378099905993</v>
      </c>
      <c r="E77" s="227">
        <f>'10K'!$E77*(1-$K$2)+H.Marathon!$E77*$K$2</f>
        <v>0.7229082345666894</v>
      </c>
      <c r="F77" s="269">
        <f t="shared" ref="F77:F83" si="6">100*(D77/C77)</f>
        <v>64.321247839029525</v>
      </c>
      <c r="G77" s="215">
        <v>71</v>
      </c>
      <c r="H77" s="277" t="s">
        <v>674</v>
      </c>
      <c r="I77" s="241">
        <v>7011</v>
      </c>
      <c r="J77" s="294" t="s">
        <v>675</v>
      </c>
      <c r="K77" s="294" t="s">
        <v>676</v>
      </c>
      <c r="L77" s="243" t="s">
        <v>122</v>
      </c>
      <c r="M77" s="244">
        <v>8453</v>
      </c>
      <c r="N77" s="237" t="s">
        <v>677</v>
      </c>
      <c r="O77" s="236" t="s">
        <v>678</v>
      </c>
      <c r="P77" s="244">
        <v>34552</v>
      </c>
      <c r="Q77" s="237"/>
    </row>
    <row r="78" spans="1:17">
      <c r="A78" s="215">
        <v>72</v>
      </c>
      <c r="B78" s="287">
        <v>8.4120370370370373E-2</v>
      </c>
      <c r="C78" s="222">
        <f t="shared" ref="C78:C86" si="7">B78*1440</f>
        <v>121.13333333333334</v>
      </c>
      <c r="D78" s="222">
        <f t="shared" si="5"/>
        <v>76.083284599908183</v>
      </c>
      <c r="E78" s="227">
        <f>'10K'!$E78*(1-$K$2)+H.Marathon!$E78*$K$2</f>
        <v>0.71412970166904322</v>
      </c>
      <c r="F78" s="269">
        <f t="shared" si="6"/>
        <v>62.809535993319912</v>
      </c>
      <c r="G78" s="215">
        <v>72</v>
      </c>
      <c r="H78" s="277" t="s">
        <v>679</v>
      </c>
      <c r="I78" s="241">
        <v>7268</v>
      </c>
      <c r="J78" s="294" t="s">
        <v>193</v>
      </c>
      <c r="K78" s="294" t="s">
        <v>194</v>
      </c>
      <c r="L78" s="243" t="s">
        <v>122</v>
      </c>
      <c r="M78" s="244">
        <v>3552</v>
      </c>
      <c r="N78" s="237" t="s">
        <v>680</v>
      </c>
      <c r="O78" s="236" t="s">
        <v>325</v>
      </c>
      <c r="P78" s="244">
        <v>29870</v>
      </c>
      <c r="Q78" s="237"/>
    </row>
    <row r="79" spans="1:17">
      <c r="A79" s="215">
        <v>73</v>
      </c>
      <c r="B79" s="287">
        <v>8.3020833333333335E-2</v>
      </c>
      <c r="C79" s="222">
        <f t="shared" si="7"/>
        <v>119.55</v>
      </c>
      <c r="D79" s="222">
        <f t="shared" si="5"/>
        <v>77.106710016626934</v>
      </c>
      <c r="E79" s="227">
        <f>'10K'!$E79*(1-$K$2)+H.Marathon!$E79*$K$2</f>
        <v>0.70465116877139677</v>
      </c>
      <c r="F79" s="269">
        <f t="shared" si="6"/>
        <v>64.497457144815513</v>
      </c>
      <c r="G79" s="215">
        <v>73</v>
      </c>
      <c r="H79" s="277" t="s">
        <v>681</v>
      </c>
      <c r="I79" s="241">
        <v>7173</v>
      </c>
      <c r="J79" s="294" t="s">
        <v>193</v>
      </c>
      <c r="K79" s="294" t="s">
        <v>194</v>
      </c>
      <c r="L79" s="243" t="s">
        <v>122</v>
      </c>
      <c r="M79" s="244">
        <v>3552</v>
      </c>
      <c r="N79" s="237" t="s">
        <v>680</v>
      </c>
      <c r="O79" s="236" t="s">
        <v>325</v>
      </c>
      <c r="P79" s="244">
        <v>30234</v>
      </c>
      <c r="Q79" s="237"/>
    </row>
    <row r="80" spans="1:17">
      <c r="A80" s="215">
        <v>74</v>
      </c>
      <c r="B80" s="287">
        <v>7.9826388888888891E-2</v>
      </c>
      <c r="C80" s="222">
        <f t="shared" si="7"/>
        <v>114.95</v>
      </c>
      <c r="D80" s="222">
        <f t="shared" si="5"/>
        <v>78.236017797073657</v>
      </c>
      <c r="E80" s="227">
        <f>'10K'!$E80*(1-$K$2)+H.Marathon!$E80*$K$2</f>
        <v>0.6944797915745351</v>
      </c>
      <c r="F80" s="269">
        <f t="shared" si="6"/>
        <v>68.060911524204997</v>
      </c>
      <c r="G80" s="215">
        <v>74</v>
      </c>
      <c r="H80" s="277" t="s">
        <v>682</v>
      </c>
      <c r="I80" s="241">
        <v>6897</v>
      </c>
      <c r="J80" s="294" t="s">
        <v>197</v>
      </c>
      <c r="K80" s="294" t="s">
        <v>198</v>
      </c>
      <c r="L80" s="243" t="s">
        <v>122</v>
      </c>
      <c r="M80" s="244">
        <v>2522</v>
      </c>
      <c r="N80" s="237" t="s">
        <v>683</v>
      </c>
      <c r="O80" s="236" t="s">
        <v>684</v>
      </c>
      <c r="P80" s="244">
        <v>29729</v>
      </c>
      <c r="Q80" s="237"/>
    </row>
    <row r="81" spans="1:17">
      <c r="A81" s="215">
        <v>75</v>
      </c>
      <c r="B81" s="287">
        <v>6.789351851851852E-2</v>
      </c>
      <c r="C81" s="222">
        <f t="shared" si="7"/>
        <v>97.766666666666666</v>
      </c>
      <c r="D81" s="222">
        <f t="shared" si="5"/>
        <v>79.469406621365863</v>
      </c>
      <c r="E81" s="227">
        <f>'10K'!$E81*(1-$K$2)+H.Marathon!$E81*$K$2</f>
        <v>0.68370125867688902</v>
      </c>
      <c r="F81" s="269">
        <f t="shared" si="6"/>
        <v>81.284766404397402</v>
      </c>
      <c r="G81" s="215">
        <v>75</v>
      </c>
      <c r="H81" s="277" t="s">
        <v>685</v>
      </c>
      <c r="I81" s="241">
        <v>5866</v>
      </c>
      <c r="J81" s="236" t="s">
        <v>188</v>
      </c>
      <c r="K81" s="236" t="s">
        <v>189</v>
      </c>
      <c r="L81" s="243" t="s">
        <v>122</v>
      </c>
      <c r="M81" s="244">
        <v>17637</v>
      </c>
      <c r="N81" s="237" t="s">
        <v>642</v>
      </c>
      <c r="O81" s="236" t="s">
        <v>359</v>
      </c>
      <c r="P81" s="244">
        <v>45207</v>
      </c>
      <c r="Q81" s="237"/>
    </row>
    <row r="82" spans="1:17">
      <c r="A82" s="215">
        <v>76</v>
      </c>
      <c r="B82" s="287">
        <v>8.098379629629629E-2</v>
      </c>
      <c r="C82" s="222">
        <f t="shared" si="7"/>
        <v>116.61666666666666</v>
      </c>
      <c r="D82" s="222">
        <f t="shared" si="5"/>
        <v>80.826385734504839</v>
      </c>
      <c r="E82" s="227">
        <f>'10K'!$E82*(1-$K$2)+H.Marathon!$E82*$K$2</f>
        <v>0.67222272577924269</v>
      </c>
      <c r="F82" s="269">
        <f t="shared" si="6"/>
        <v>69.309463256685589</v>
      </c>
      <c r="G82" s="215">
        <v>76</v>
      </c>
      <c r="H82" s="277" t="s">
        <v>686</v>
      </c>
      <c r="I82" s="241">
        <v>6997</v>
      </c>
      <c r="J82" s="294" t="s">
        <v>197</v>
      </c>
      <c r="K82" s="294" t="s">
        <v>198</v>
      </c>
      <c r="L82" s="243" t="s">
        <v>122</v>
      </c>
      <c r="M82" s="244">
        <v>2522</v>
      </c>
      <c r="N82" s="237" t="s">
        <v>683</v>
      </c>
      <c r="O82" s="236" t="s">
        <v>684</v>
      </c>
      <c r="P82" s="244">
        <v>30457</v>
      </c>
      <c r="Q82" s="237"/>
    </row>
    <row r="83" spans="1:17">
      <c r="A83" s="215">
        <v>77</v>
      </c>
      <c r="B83" s="287">
        <v>7.8437499999999993E-2</v>
      </c>
      <c r="C83" s="222">
        <f t="shared" si="7"/>
        <v>112.94999999999999</v>
      </c>
      <c r="D83" s="222">
        <f t="shared" si="5"/>
        <v>82.317720418275172</v>
      </c>
      <c r="E83" s="227">
        <f>'10K'!$E83*(1-$K$2)+H.Marathon!$E83*$K$2</f>
        <v>0.66004419288159633</v>
      </c>
      <c r="F83" s="269">
        <f t="shared" si="6"/>
        <v>72.879787886919146</v>
      </c>
      <c r="G83" s="215">
        <v>77</v>
      </c>
      <c r="H83" s="277" t="s">
        <v>687</v>
      </c>
      <c r="I83" s="241">
        <v>6777</v>
      </c>
      <c r="J83" s="294" t="s">
        <v>197</v>
      </c>
      <c r="K83" s="294" t="s">
        <v>198</v>
      </c>
      <c r="L83" s="243" t="s">
        <v>122</v>
      </c>
      <c r="M83" s="244">
        <v>2522</v>
      </c>
      <c r="N83" s="237" t="s">
        <v>683</v>
      </c>
      <c r="O83" s="236" t="s">
        <v>684</v>
      </c>
      <c r="P83" s="244">
        <v>30828</v>
      </c>
      <c r="Q83" s="237"/>
    </row>
    <row r="84" spans="1:17">
      <c r="A84" s="215">
        <v>78</v>
      </c>
      <c r="B84" s="295" t="s">
        <v>690</v>
      </c>
      <c r="C84" s="222"/>
      <c r="D84" s="222">
        <f t="shared" si="5"/>
        <v>83.954906659431444</v>
      </c>
      <c r="E84" s="227">
        <f>'10K'!$E84*(1-$K$2)+H.Marathon!$E84*$K$2</f>
        <v>0.64717281568473473</v>
      </c>
      <c r="F84" s="269"/>
      <c r="G84" s="215">
        <v>78</v>
      </c>
      <c r="H84" s="245"/>
      <c r="I84" s="215"/>
      <c r="J84" s="215"/>
      <c r="K84" s="215"/>
      <c r="L84" s="215"/>
      <c r="M84" s="215"/>
      <c r="N84" s="215"/>
      <c r="O84" s="215"/>
      <c r="P84" s="215"/>
      <c r="Q84" s="237"/>
    </row>
    <row r="85" spans="1:17">
      <c r="A85" s="215">
        <v>79</v>
      </c>
      <c r="B85" s="295" t="s">
        <v>690</v>
      </c>
      <c r="C85" s="222"/>
      <c r="D85" s="222">
        <f t="shared" si="5"/>
        <v>85.753172314448989</v>
      </c>
      <c r="E85" s="227">
        <f>'10K'!$E85*(1-$K$2)+H.Marathon!$E85*$K$2</f>
        <v>0.63360143848787309</v>
      </c>
      <c r="F85" s="269"/>
      <c r="G85" s="215">
        <v>79</v>
      </c>
      <c r="H85" s="288"/>
      <c r="I85" s="215"/>
      <c r="J85" s="215"/>
      <c r="K85" s="215"/>
      <c r="L85" s="215"/>
      <c r="M85" s="215"/>
      <c r="N85" s="215"/>
      <c r="O85" s="215"/>
      <c r="P85" s="215"/>
      <c r="Q85" s="215"/>
    </row>
    <row r="86" spans="1:17">
      <c r="A86" s="215">
        <v>80</v>
      </c>
      <c r="B86" s="287">
        <v>0.1017824074074074</v>
      </c>
      <c r="C86" s="222">
        <f t="shared" si="7"/>
        <v>146.56666666666666</v>
      </c>
      <c r="D86" s="222">
        <f t="shared" si="5"/>
        <v>87.729204069432598</v>
      </c>
      <c r="E86" s="227">
        <f>'10K'!$E86*(1-$K$2)+H.Marathon!$E86*$K$2</f>
        <v>0.61933006129101142</v>
      </c>
      <c r="F86" s="269">
        <f>100*(D86/C86)</f>
        <v>59.856177441050221</v>
      </c>
      <c r="G86" s="215">
        <v>80</v>
      </c>
      <c r="H86" s="277" t="s">
        <v>688</v>
      </c>
      <c r="I86" s="241">
        <v>8794</v>
      </c>
      <c r="J86" s="294" t="s">
        <v>275</v>
      </c>
      <c r="K86" s="294" t="s">
        <v>276</v>
      </c>
      <c r="L86" s="243" t="s">
        <v>122</v>
      </c>
      <c r="M86" s="244">
        <v>535</v>
      </c>
      <c r="N86" s="237" t="s">
        <v>689</v>
      </c>
      <c r="O86" s="237" t="s">
        <v>203</v>
      </c>
      <c r="P86" s="244">
        <v>30016</v>
      </c>
      <c r="Q86" s="215"/>
    </row>
    <row r="87" spans="1:17">
      <c r="A87" s="215">
        <v>81</v>
      </c>
      <c r="B87" s="286"/>
      <c r="C87" s="222"/>
      <c r="D87" s="222">
        <f t="shared" si="5"/>
        <v>89.887588288615675</v>
      </c>
      <c r="E87" s="227">
        <f>'10K'!$E87*(1-$K$2)+H.Marathon!$E87*$K$2</f>
        <v>0.60445868409414971</v>
      </c>
      <c r="F87" s="269"/>
      <c r="G87" s="215">
        <v>81</v>
      </c>
      <c r="H87" s="245"/>
      <c r="I87" s="215"/>
      <c r="J87" s="215"/>
      <c r="K87" s="215"/>
      <c r="L87" s="215"/>
      <c r="M87" s="215"/>
      <c r="N87" s="215"/>
      <c r="O87" s="215"/>
      <c r="P87" s="215"/>
      <c r="Q87" s="215"/>
    </row>
    <row r="88" spans="1:17">
      <c r="A88" s="215">
        <v>82</v>
      </c>
      <c r="B88" s="286"/>
      <c r="C88" s="222"/>
      <c r="D88" s="222">
        <f t="shared" si="5"/>
        <v>92.264398802553913</v>
      </c>
      <c r="E88" s="227">
        <f>'10K'!$E88*(1-$K$2)+H.Marathon!$E88*$K$2</f>
        <v>0.58888730689728797</v>
      </c>
      <c r="F88" s="269"/>
      <c r="G88" s="215">
        <v>82</v>
      </c>
      <c r="H88" s="245"/>
      <c r="I88" s="215"/>
      <c r="J88" s="215"/>
      <c r="K88" s="215"/>
      <c r="L88" s="215"/>
      <c r="M88" s="215"/>
      <c r="N88" s="215"/>
      <c r="O88" s="215"/>
      <c r="P88" s="215"/>
      <c r="Q88" s="215"/>
    </row>
    <row r="89" spans="1:17">
      <c r="A89" s="215">
        <v>83</v>
      </c>
      <c r="B89" s="286"/>
      <c r="C89" s="222"/>
      <c r="D89" s="222">
        <f t="shared" si="5"/>
        <v>94.886171542169166</v>
      </c>
      <c r="E89" s="227">
        <f>'10K'!$E89*(1-$K$2)+H.Marathon!$E89*$K$2</f>
        <v>0.57261592970042641</v>
      </c>
      <c r="F89" s="269"/>
      <c r="G89" s="215">
        <v>83</v>
      </c>
      <c r="H89" s="245"/>
      <c r="I89" s="215"/>
      <c r="J89" s="215"/>
      <c r="K89" s="215"/>
      <c r="L89" s="215"/>
      <c r="M89" s="215"/>
      <c r="N89" s="215"/>
      <c r="O89" s="215"/>
      <c r="P89" s="215"/>
      <c r="Q89" s="215"/>
    </row>
    <row r="90" spans="1:17">
      <c r="A90" s="215">
        <v>84</v>
      </c>
      <c r="B90" s="286"/>
      <c r="C90" s="222"/>
      <c r="D90" s="222">
        <f t="shared" si="5"/>
        <v>97.783076216786228</v>
      </c>
      <c r="E90" s="227">
        <f>'10K'!$E90*(1-$K$2)+H.Marathon!$E90*$K$2</f>
        <v>0.55565170820434917</v>
      </c>
      <c r="F90" s="269"/>
      <c r="G90" s="215">
        <v>84</v>
      </c>
      <c r="H90" s="245"/>
      <c r="I90" s="215"/>
      <c r="J90" s="215"/>
      <c r="K90" s="215"/>
      <c r="L90" s="215"/>
      <c r="M90" s="215"/>
      <c r="N90" s="215"/>
      <c r="O90" s="215"/>
      <c r="P90" s="215"/>
      <c r="Q90" s="215"/>
    </row>
    <row r="91" spans="1:17">
      <c r="A91" s="215">
        <v>85</v>
      </c>
      <c r="B91" s="286"/>
      <c r="C91" s="222"/>
      <c r="D91" s="222">
        <f t="shared" si="5"/>
        <v>100.99367490083648</v>
      </c>
      <c r="E91" s="227">
        <f>'10K'!$E91*(1-$K$2)+H.Marathon!$E91*$K$2</f>
        <v>0.53798748670827223</v>
      </c>
      <c r="F91" s="269"/>
      <c r="G91" s="215">
        <v>85</v>
      </c>
      <c r="H91" s="245"/>
      <c r="I91" s="215"/>
      <c r="J91" s="215"/>
      <c r="K91" s="215"/>
      <c r="L91" s="215"/>
      <c r="M91" s="215"/>
      <c r="N91" s="215"/>
      <c r="O91" s="215"/>
      <c r="P91" s="215"/>
      <c r="Q91" s="215"/>
    </row>
    <row r="92" spans="1:17">
      <c r="A92" s="215">
        <v>86</v>
      </c>
      <c r="B92" s="286"/>
      <c r="C92" s="222"/>
      <c r="D92" s="222">
        <f t="shared" si="5"/>
        <v>104.56293428498741</v>
      </c>
      <c r="E92" s="227">
        <f>'10K'!$E92*(1-$K$2)+H.Marathon!$E92*$K$2</f>
        <v>0.51962326521219504</v>
      </c>
      <c r="F92" s="269"/>
      <c r="G92" s="215">
        <v>86</v>
      </c>
      <c r="H92" s="245"/>
      <c r="I92" s="215"/>
      <c r="J92" s="215"/>
      <c r="K92" s="215"/>
      <c r="L92" s="215"/>
      <c r="M92" s="215"/>
      <c r="N92" s="215"/>
      <c r="O92" s="215"/>
      <c r="P92" s="215"/>
      <c r="Q92" s="215"/>
    </row>
    <row r="93" spans="1:17">
      <c r="A93" s="215">
        <v>87</v>
      </c>
      <c r="B93" s="286"/>
      <c r="C93" s="222"/>
      <c r="D93" s="222">
        <f t="shared" si="5"/>
        <v>108.52517414589133</v>
      </c>
      <c r="E93" s="227">
        <f>'10K'!$E93*(1-$K$2)+H.Marathon!$E93*$K$2</f>
        <v>0.50065188801533334</v>
      </c>
      <c r="F93" s="269"/>
      <c r="G93" s="215">
        <v>87</v>
      </c>
      <c r="H93" s="245"/>
      <c r="I93" s="215"/>
      <c r="J93" s="215"/>
      <c r="K93" s="215"/>
      <c r="L93" s="215"/>
      <c r="M93" s="215"/>
      <c r="N93" s="215"/>
      <c r="O93" s="215"/>
      <c r="P93" s="215"/>
      <c r="Q93" s="215"/>
    </row>
    <row r="94" spans="1:17">
      <c r="A94" s="215">
        <v>88</v>
      </c>
      <c r="B94" s="286"/>
      <c r="C94" s="222"/>
      <c r="D94" s="222">
        <f t="shared" si="5"/>
        <v>112.96200945551294</v>
      </c>
      <c r="E94" s="227">
        <f>'10K'!$E94*(1-$K$2)+H.Marathon!$E94*$K$2</f>
        <v>0.48098766651925629</v>
      </c>
      <c r="F94" s="269"/>
      <c r="G94" s="215">
        <v>88</v>
      </c>
      <c r="H94" s="245"/>
      <c r="I94" s="215"/>
      <c r="J94" s="215"/>
      <c r="K94" s="215"/>
      <c r="L94" s="215"/>
      <c r="M94" s="215"/>
      <c r="N94" s="215"/>
      <c r="O94" s="215"/>
      <c r="P94" s="215"/>
      <c r="Q94" s="215"/>
    </row>
    <row r="95" spans="1:17">
      <c r="A95" s="215">
        <v>89</v>
      </c>
      <c r="B95" s="296"/>
      <c r="C95" s="222"/>
      <c r="D95" s="222">
        <f t="shared" si="5"/>
        <v>117.95607436047725</v>
      </c>
      <c r="E95" s="227">
        <f>'10K'!$E95*(1-$K$2)+H.Marathon!$E95*$K$2</f>
        <v>0.46062344502317926</v>
      </c>
      <c r="F95" s="269"/>
      <c r="G95" s="215">
        <v>89</v>
      </c>
      <c r="H95" s="245"/>
      <c r="I95" s="215"/>
      <c r="J95" s="215"/>
      <c r="K95" s="215"/>
      <c r="L95" s="215"/>
      <c r="M95" s="215"/>
      <c r="N95" s="215"/>
      <c r="O95" s="215"/>
      <c r="P95" s="215"/>
      <c r="Q95" s="215"/>
    </row>
    <row r="96" spans="1:17">
      <c r="A96" s="215">
        <v>90</v>
      </c>
      <c r="B96" s="296"/>
      <c r="C96" s="222"/>
      <c r="D96" s="222">
        <f t="shared" si="5"/>
        <v>123.60867529374748</v>
      </c>
      <c r="E96" s="227">
        <f>'10K'!$E96*(1-$K$2)+H.Marathon!$E96*$K$2</f>
        <v>0.43955922352710214</v>
      </c>
      <c r="F96" s="269"/>
      <c r="G96" s="215">
        <v>90</v>
      </c>
      <c r="H96" s="245"/>
      <c r="I96" s="215"/>
      <c r="J96" s="215"/>
      <c r="K96" s="215"/>
      <c r="L96" s="215"/>
      <c r="M96" s="215"/>
      <c r="N96" s="215"/>
      <c r="O96" s="215"/>
      <c r="P96" s="215"/>
      <c r="Q96" s="215"/>
    </row>
    <row r="97" spans="1:17">
      <c r="A97" s="215">
        <v>91</v>
      </c>
      <c r="B97" s="285"/>
      <c r="C97" s="222"/>
      <c r="D97" s="222">
        <f t="shared" si="5"/>
        <v>130.01671010484964</v>
      </c>
      <c r="E97" s="227">
        <f>'10K'!$E97*(1-$K$2)+H.Marathon!$E97*$K$2</f>
        <v>0.41789500203102503</v>
      </c>
      <c r="F97" s="269"/>
      <c r="G97" s="215">
        <v>91</v>
      </c>
      <c r="H97" s="245"/>
      <c r="I97" s="215"/>
      <c r="J97" s="215"/>
      <c r="K97" s="215"/>
      <c r="L97" s="215"/>
      <c r="M97" s="215"/>
      <c r="N97" s="215"/>
      <c r="O97" s="215"/>
      <c r="P97" s="215"/>
      <c r="Q97" s="215"/>
    </row>
    <row r="98" spans="1:17">
      <c r="A98" s="215">
        <v>92</v>
      </c>
      <c r="B98" s="285"/>
      <c r="C98" s="222"/>
      <c r="D98" s="222">
        <f t="shared" si="5"/>
        <v>137.40040687685459</v>
      </c>
      <c r="E98" s="227">
        <f>'10K'!$E98*(1-$K$2)+H.Marathon!$E98*$K$2</f>
        <v>0.39543793623573253</v>
      </c>
      <c r="F98" s="269"/>
      <c r="G98" s="215">
        <v>92</v>
      </c>
      <c r="H98" s="245"/>
      <c r="I98" s="215"/>
      <c r="J98" s="215"/>
      <c r="K98" s="215"/>
      <c r="L98" s="215"/>
      <c r="M98" s="215"/>
      <c r="N98" s="215"/>
      <c r="O98" s="215"/>
      <c r="P98" s="215"/>
      <c r="Q98" s="215"/>
    </row>
    <row r="99" spans="1:17">
      <c r="A99" s="215">
        <v>93</v>
      </c>
      <c r="B99" s="285"/>
      <c r="C99" s="222"/>
      <c r="D99" s="222">
        <f t="shared" si="5"/>
        <v>145.91076432803646</v>
      </c>
      <c r="E99" s="227">
        <f>'10K'!$E99*(1-$K$2)+H.Marathon!$E99*$K$2</f>
        <v>0.37237371473965541</v>
      </c>
      <c r="F99" s="269"/>
      <c r="G99" s="215">
        <v>93</v>
      </c>
      <c r="H99" s="245"/>
      <c r="I99" s="215"/>
      <c r="J99" s="215"/>
      <c r="K99" s="215"/>
      <c r="L99" s="215"/>
      <c r="M99" s="215"/>
      <c r="N99" s="215"/>
      <c r="O99" s="215"/>
      <c r="P99" s="215"/>
      <c r="Q99" s="215"/>
    </row>
    <row r="100" spans="1:17">
      <c r="A100" s="215">
        <v>94</v>
      </c>
      <c r="B100" s="285"/>
      <c r="C100" s="222"/>
      <c r="D100" s="222">
        <f t="shared" si="5"/>
        <v>155.85409789767272</v>
      </c>
      <c r="E100" s="227">
        <f>'10K'!$E100*(1-$K$2)+H.Marathon!$E100*$K$2</f>
        <v>0.34861664894436289</v>
      </c>
      <c r="F100" s="269"/>
      <c r="G100" s="215">
        <v>94</v>
      </c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</row>
    <row r="101" spans="1:17">
      <c r="A101" s="215">
        <v>95</v>
      </c>
      <c r="B101" s="285"/>
      <c r="C101" s="222"/>
      <c r="D101" s="222">
        <f t="shared" si="5"/>
        <v>167.61291708703618</v>
      </c>
      <c r="E101" s="227">
        <f>'10K'!$E101*(1-$K$2)+H.Marathon!$E101*$K$2</f>
        <v>0.32415958314907034</v>
      </c>
      <c r="F101" s="269"/>
      <c r="G101" s="215">
        <v>95</v>
      </c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</row>
    <row r="102" spans="1:17">
      <c r="A102" s="215">
        <v>96</v>
      </c>
      <c r="B102" s="285"/>
      <c r="C102" s="222"/>
      <c r="D102" s="222">
        <f t="shared" si="5"/>
        <v>181.71530398537243</v>
      </c>
      <c r="E102" s="227">
        <f>'10K'!$E102*(1-$K$2)+H.Marathon!$E102*$K$2</f>
        <v>0.29900251735377786</v>
      </c>
      <c r="F102" s="269"/>
      <c r="G102" s="215">
        <v>96</v>
      </c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</row>
    <row r="103" spans="1:17">
      <c r="A103" s="215">
        <v>97</v>
      </c>
      <c r="B103" s="285"/>
      <c r="C103" s="222"/>
      <c r="D103" s="222">
        <f t="shared" si="5"/>
        <v>198.849627438862</v>
      </c>
      <c r="E103" s="227">
        <f>'10K'!$E103*(1-$K$2)+H.Marathon!$E103*$K$2</f>
        <v>0.27323829585770071</v>
      </c>
      <c r="F103" s="269"/>
      <c r="G103" s="215">
        <v>97</v>
      </c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</row>
    <row r="104" spans="1:17">
      <c r="A104" s="215">
        <v>98</v>
      </c>
      <c r="B104" s="285"/>
      <c r="C104" s="222"/>
      <c r="D104" s="222">
        <f t="shared" si="5"/>
        <v>220.25087709435306</v>
      </c>
      <c r="E104" s="227">
        <f>'10K'!$E104*(1-$K$2)+H.Marathon!$E104*$K$2</f>
        <v>0.24668838576319282</v>
      </c>
      <c r="F104" s="269"/>
      <c r="G104" s="215">
        <v>98</v>
      </c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</row>
    <row r="105" spans="1:17">
      <c r="A105" s="215">
        <v>99</v>
      </c>
      <c r="B105" s="215" t="s">
        <v>51</v>
      </c>
      <c r="C105" s="222"/>
      <c r="D105" s="222">
        <f t="shared" si="5"/>
        <v>247.4969555199591</v>
      </c>
      <c r="E105" s="227">
        <f>'10K'!$E105*(1-$K$2)+H.Marathon!$E105*$K$2</f>
        <v>0.21953131996790032</v>
      </c>
      <c r="F105" s="269"/>
      <c r="G105" s="215">
        <v>99</v>
      </c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</row>
    <row r="106" spans="1:17">
      <c r="A106" s="215">
        <v>100</v>
      </c>
      <c r="B106" s="215"/>
      <c r="C106" s="215"/>
      <c r="D106" s="222">
        <f t="shared" si="5"/>
        <v>283.46703926341991</v>
      </c>
      <c r="E106" s="227">
        <f>'10K'!$E106*(1-$K$2)+H.Marathon!$E106*$K$2</f>
        <v>0.19167425417260778</v>
      </c>
      <c r="F106" s="269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</row>
  </sheetData>
  <conditionalFormatting sqref="J86:K86">
    <cfRule type="expression" dxfId="11" priority="7" stopIfTrue="1">
      <formula>#REF!="unvalidatable"</formula>
    </cfRule>
    <cfRule type="expression" dxfId="10" priority="8" stopIfTrue="1">
      <formula>$AK84="record"</formula>
    </cfRule>
    <cfRule type="expression" dxfId="9" priority="9" stopIfTrue="1">
      <formula>$AK84="best"</formula>
    </cfRule>
  </conditionalFormatting>
  <conditionalFormatting sqref="N73:P74 H74 J77:K80 J82:K83">
    <cfRule type="expression" dxfId="8" priority="1" stopIfTrue="1">
      <formula>#REF!="unvalidatable"</formula>
    </cfRule>
    <cfRule type="expression" dxfId="7" priority="2" stopIfTrue="1">
      <formula>$AK73="record"</formula>
    </cfRule>
    <cfRule type="expression" dxfId="6" priority="3" stopIfTrue="1">
      <formula>$AK73="best"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06"/>
  <sheetViews>
    <sheetView topLeftCell="I32" zoomScale="87" zoomScaleNormal="87" workbookViewId="0">
      <selection activeCell="G91" sqref="G91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12.44140625" style="1" customWidth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8" width="9.6640625" style="1"/>
    <col min="19" max="19" width="11.21875" style="1" customWidth="1"/>
    <col min="20" max="20" width="9.6640625" style="1" customWidth="1"/>
    <col min="21" max="16384" width="9.6640625" style="1"/>
  </cols>
  <sheetData>
    <row r="1" spans="1:23" ht="29.1" customHeight="1">
      <c r="A1" s="26" t="s">
        <v>1632</v>
      </c>
      <c r="B1" s="27"/>
      <c r="C1" s="28"/>
      <c r="D1" s="29" t="s">
        <v>32</v>
      </c>
      <c r="E1" s="29" t="s">
        <v>44</v>
      </c>
      <c r="F1" s="29" t="s">
        <v>45</v>
      </c>
      <c r="G1" s="29" t="s">
        <v>46</v>
      </c>
      <c r="H1" s="29" t="s">
        <v>47</v>
      </c>
      <c r="I1" s="29" t="s">
        <v>48</v>
      </c>
      <c r="M1" s="217"/>
      <c r="N1" s="218"/>
    </row>
    <row r="2" spans="1:23" ht="18" customHeight="1">
      <c r="A2" s="26"/>
      <c r="B2" s="27"/>
      <c r="C2" s="28"/>
      <c r="D2" s="29"/>
      <c r="E2" s="29"/>
      <c r="F2" s="79">
        <f>(+H$3-H$4)*F$4/2</f>
        <v>5.0000000000000001E-3</v>
      </c>
      <c r="G2" s="80">
        <f>(+I$4-I$3)*G$4/2</f>
        <v>3.3843000000000012E-2</v>
      </c>
      <c r="H2" s="81"/>
      <c r="I2" s="81"/>
      <c r="M2" s="217"/>
      <c r="N2" s="218"/>
    </row>
    <row r="3" spans="1:23" ht="18" customHeight="1">
      <c r="A3" s="26"/>
      <c r="B3" s="27"/>
      <c r="C3" s="28"/>
      <c r="D3" s="29"/>
      <c r="E3" s="29"/>
      <c r="F3" s="79">
        <f>F4/(2*(+H3-H4))</f>
        <v>5.0000000000000001E-3</v>
      </c>
      <c r="G3" s="80">
        <f>G4/(2*(+I4-I3))</f>
        <v>4.4712643678160904E-4</v>
      </c>
      <c r="H3" s="27">
        <v>20</v>
      </c>
      <c r="I3" s="27">
        <v>31</v>
      </c>
      <c r="M3" s="217"/>
      <c r="N3" s="218"/>
    </row>
    <row r="4" spans="1:23" ht="15.75">
      <c r="A4" s="27"/>
      <c r="B4" s="27"/>
      <c r="C4" s="27">
        <f>Parameters!$AG$27</f>
        <v>0</v>
      </c>
      <c r="D4" s="31">
        <f>Parameters!G27</f>
        <v>3.9942129629629633E-2</v>
      </c>
      <c r="E4" s="32">
        <f>D4*1440</f>
        <v>57.516666666666673</v>
      </c>
      <c r="F4" s="30">
        <v>0.01</v>
      </c>
      <c r="G4" s="314">
        <v>7.7799999999999996E-3</v>
      </c>
      <c r="H4" s="27">
        <v>19</v>
      </c>
      <c r="I4" s="27">
        <v>39.700000000000003</v>
      </c>
    </row>
    <row r="5" spans="1:23" ht="15.75">
      <c r="A5" s="27"/>
      <c r="B5" s="27"/>
      <c r="C5" s="27"/>
      <c r="D5" s="31"/>
      <c r="E5" s="27">
        <f>E4*60</f>
        <v>3451.0000000000005</v>
      </c>
      <c r="F5" s="30">
        <v>2.8700000000000002E-3</v>
      </c>
      <c r="G5" s="314">
        <v>3.4099999999999999E-4</v>
      </c>
      <c r="H5" s="27">
        <v>16.7</v>
      </c>
      <c r="I5" s="27">
        <v>70</v>
      </c>
      <c r="K5" s="1">
        <f>E4</f>
        <v>57.516666666666673</v>
      </c>
    </row>
    <row r="6" spans="1:23" ht="63">
      <c r="A6" s="315" t="s">
        <v>42</v>
      </c>
      <c r="B6" s="315" t="s">
        <v>360</v>
      </c>
      <c r="C6" s="315" t="s">
        <v>1009</v>
      </c>
      <c r="D6" s="315" t="s">
        <v>375</v>
      </c>
      <c r="E6" s="315" t="s">
        <v>120</v>
      </c>
      <c r="F6" s="315" t="s">
        <v>349</v>
      </c>
      <c r="G6" s="315" t="s">
        <v>119</v>
      </c>
      <c r="H6" s="315" t="s">
        <v>348</v>
      </c>
      <c r="I6" s="315" t="s">
        <v>42</v>
      </c>
      <c r="J6" s="372" t="s">
        <v>376</v>
      </c>
      <c r="K6" s="142" t="s">
        <v>363</v>
      </c>
      <c r="L6" s="315" t="s">
        <v>1904</v>
      </c>
      <c r="M6" s="373" t="s">
        <v>204</v>
      </c>
      <c r="N6" s="373" t="s">
        <v>205</v>
      </c>
      <c r="O6" s="373" t="s">
        <v>206</v>
      </c>
      <c r="P6" s="341" t="s">
        <v>207</v>
      </c>
      <c r="Q6" s="374" t="s">
        <v>208</v>
      </c>
      <c r="R6" s="375" t="s">
        <v>209</v>
      </c>
      <c r="S6" s="341" t="s">
        <v>210</v>
      </c>
      <c r="T6" s="174"/>
      <c r="U6" s="33"/>
      <c r="V6" s="174"/>
      <c r="W6" s="174"/>
    </row>
    <row r="7" spans="1:23" ht="15.75">
      <c r="A7" s="1">
        <v>1</v>
      </c>
      <c r="F7" s="21"/>
      <c r="G7" s="21"/>
      <c r="I7" s="1">
        <v>1</v>
      </c>
      <c r="J7" s="322"/>
      <c r="K7" s="143"/>
      <c r="L7" s="321"/>
      <c r="M7" s="376"/>
      <c r="N7" s="376"/>
      <c r="O7" s="376"/>
      <c r="P7" s="376"/>
      <c r="Q7" s="376"/>
      <c r="R7" s="376"/>
      <c r="S7" s="376"/>
    </row>
    <row r="8" spans="1:23">
      <c r="A8" s="1">
        <v>2</v>
      </c>
      <c r="F8" s="21"/>
      <c r="G8" s="21"/>
      <c r="I8" s="1">
        <v>2</v>
      </c>
      <c r="J8" s="323"/>
      <c r="K8" s="144"/>
      <c r="L8" s="321"/>
      <c r="M8" s="321"/>
      <c r="N8" s="321"/>
      <c r="O8" s="321"/>
      <c r="P8" s="321"/>
      <c r="Q8" s="321"/>
      <c r="R8" s="321"/>
      <c r="S8" s="321"/>
      <c r="T8" s="21"/>
    </row>
    <row r="9" spans="1:23">
      <c r="A9" s="1">
        <v>3</v>
      </c>
      <c r="B9" s="371"/>
      <c r="C9" s="21"/>
      <c r="D9" s="21"/>
      <c r="E9" s="4">
        <f t="shared" ref="E9:E31" si="0">ROUND(1-IF(A9&gt;=H$3,0,IF(A9&gt;=H$4,F$3*(A9-H$3)^2,F$2+F$4*(H$4-A9)+(A9&lt;H$5)*F$5*(H$5-A9)^2)),4)</f>
        <v>0.29630000000000001</v>
      </c>
      <c r="F9" s="21">
        <v>120.22926963207028</v>
      </c>
      <c r="G9" s="21"/>
      <c r="H9" s="162"/>
      <c r="I9" s="1">
        <v>3</v>
      </c>
      <c r="J9" s="323"/>
      <c r="K9" s="144"/>
      <c r="L9" s="377"/>
      <c r="M9" s="321"/>
      <c r="N9" s="321"/>
      <c r="O9" s="378"/>
      <c r="P9" s="321"/>
      <c r="Q9" s="321"/>
      <c r="R9" s="321"/>
      <c r="S9" s="321"/>
      <c r="T9" s="21"/>
    </row>
    <row r="10" spans="1:23">
      <c r="A10" s="1">
        <v>4</v>
      </c>
      <c r="B10" s="8"/>
      <c r="C10" s="21"/>
      <c r="D10" s="21"/>
      <c r="E10" s="4">
        <f t="shared" si="0"/>
        <v>0.3821</v>
      </c>
      <c r="F10" s="21">
        <v>106.61675188702216</v>
      </c>
      <c r="G10" s="21"/>
      <c r="H10" s="162"/>
      <c r="I10" s="1">
        <v>4</v>
      </c>
      <c r="J10" s="323"/>
      <c r="K10" s="144"/>
      <c r="L10" s="379"/>
      <c r="M10" s="380"/>
      <c r="N10" s="380"/>
      <c r="O10" s="380"/>
      <c r="P10" s="326"/>
      <c r="Q10" s="381"/>
      <c r="R10" s="382"/>
      <c r="S10" s="326"/>
      <c r="T10" s="21"/>
    </row>
    <row r="11" spans="1:23">
      <c r="A11" s="1">
        <v>5</v>
      </c>
      <c r="B11" s="390" t="s">
        <v>1740</v>
      </c>
      <c r="C11" s="21">
        <f t="shared" ref="C11:C75" si="1">B11*1440</f>
        <v>182.96666666666667</v>
      </c>
      <c r="D11" s="21">
        <f t="shared" ref="D11:D42" si="2">E$4/E11</f>
        <v>124.46800836759721</v>
      </c>
      <c r="E11" s="4">
        <f t="shared" si="0"/>
        <v>0.46210000000000001</v>
      </c>
      <c r="F11" s="21">
        <v>96.405768383971818</v>
      </c>
      <c r="G11" s="21">
        <v>182.96666666666667</v>
      </c>
      <c r="H11" s="162">
        <f t="shared" ref="H11:H73" si="3">((F11-D11)/F11)</f>
        <v>-0.29108465659292382</v>
      </c>
      <c r="I11" s="1">
        <v>5</v>
      </c>
      <c r="J11" s="323">
        <f t="shared" ref="J11:J19" si="4">100*(+F11/C11)</f>
        <v>52.690345263602744</v>
      </c>
      <c r="K11" s="144">
        <f t="shared" ref="K11:K74" si="5">100*(+D11/C11)</f>
        <v>68.027696320421143</v>
      </c>
      <c r="L11" s="347">
        <v>0.12706018518518519</v>
      </c>
      <c r="M11" s="325" t="s">
        <v>1633</v>
      </c>
      <c r="N11" s="325" t="s">
        <v>1634</v>
      </c>
      <c r="O11" s="325" t="s">
        <v>122</v>
      </c>
      <c r="P11" s="383">
        <v>39252</v>
      </c>
      <c r="Q11" s="327"/>
      <c r="R11" s="325" t="s">
        <v>1635</v>
      </c>
      <c r="S11" s="383">
        <v>41398</v>
      </c>
      <c r="T11" s="154"/>
    </row>
    <row r="12" spans="1:23">
      <c r="A12" s="1">
        <v>6</v>
      </c>
      <c r="B12" s="391" t="s">
        <v>1741</v>
      </c>
      <c r="C12" s="21">
        <f t="shared" si="1"/>
        <v>126.85000000000001</v>
      </c>
      <c r="D12" s="21">
        <f t="shared" si="2"/>
        <v>107.22719363658962</v>
      </c>
      <c r="E12" s="4">
        <f t="shared" si="0"/>
        <v>0.53639999999999999</v>
      </c>
      <c r="F12" s="21">
        <v>88.513240347685468</v>
      </c>
      <c r="G12" s="21">
        <v>126.85000000000001</v>
      </c>
      <c r="H12" s="162">
        <f t="shared" si="3"/>
        <v>-0.21142546827338585</v>
      </c>
      <c r="I12" s="1">
        <v>6</v>
      </c>
      <c r="J12" s="323">
        <f t="shared" si="4"/>
        <v>69.777879659192322</v>
      </c>
      <c r="K12" s="144">
        <f t="shared" si="5"/>
        <v>84.530700541261027</v>
      </c>
      <c r="L12" s="384">
        <v>8.8090277777777781E-2</v>
      </c>
      <c r="M12" s="325" t="s">
        <v>1636</v>
      </c>
      <c r="N12" s="325" t="s">
        <v>388</v>
      </c>
      <c r="O12" s="325" t="s">
        <v>122</v>
      </c>
      <c r="P12" s="383">
        <v>40405</v>
      </c>
      <c r="Q12" s="327"/>
      <c r="R12" s="325" t="s">
        <v>123</v>
      </c>
      <c r="S12" s="383">
        <v>42686</v>
      </c>
      <c r="T12" s="154"/>
    </row>
    <row r="13" spans="1:23">
      <c r="A13" s="1">
        <v>7</v>
      </c>
      <c r="B13" s="391" t="s">
        <v>1742</v>
      </c>
      <c r="C13" s="21">
        <f t="shared" si="1"/>
        <v>103.60000000000001</v>
      </c>
      <c r="D13" s="21">
        <f t="shared" si="2"/>
        <v>95.068870523415995</v>
      </c>
      <c r="E13" s="4">
        <f t="shared" si="0"/>
        <v>0.60499999999999998</v>
      </c>
      <c r="F13" s="21">
        <v>82.276399849680573</v>
      </c>
      <c r="G13" s="21">
        <v>103.6</v>
      </c>
      <c r="H13" s="162">
        <f t="shared" si="3"/>
        <v>-0.15548165327004262</v>
      </c>
      <c r="I13" s="1">
        <v>7</v>
      </c>
      <c r="J13" s="323">
        <f t="shared" si="4"/>
        <v>79.417374372278545</v>
      </c>
      <c r="K13" s="144">
        <f t="shared" si="5"/>
        <v>91.765319038046329</v>
      </c>
      <c r="L13" s="384">
        <v>7.1944444444444436E-2</v>
      </c>
      <c r="M13" s="325" t="s">
        <v>1637</v>
      </c>
      <c r="N13" s="325" t="s">
        <v>1638</v>
      </c>
      <c r="O13" s="325" t="s">
        <v>122</v>
      </c>
      <c r="P13" s="383">
        <v>39371</v>
      </c>
      <c r="Q13" s="327"/>
      <c r="R13" s="325" t="s">
        <v>1639</v>
      </c>
      <c r="S13" s="383">
        <v>42259</v>
      </c>
      <c r="T13" s="154"/>
    </row>
    <row r="14" spans="1:23">
      <c r="A14" s="1">
        <v>8</v>
      </c>
      <c r="B14" s="391" t="s">
        <v>1743</v>
      </c>
      <c r="C14" s="21">
        <f t="shared" si="1"/>
        <v>98.36666666666666</v>
      </c>
      <c r="D14" s="21">
        <f t="shared" si="2"/>
        <v>86.128581411600294</v>
      </c>
      <c r="E14" s="4">
        <f t="shared" si="0"/>
        <v>0.66779999999999995</v>
      </c>
      <c r="F14" s="21">
        <v>77.267513675666137</v>
      </c>
      <c r="G14" s="21">
        <v>98.36666666666666</v>
      </c>
      <c r="H14" s="162">
        <f t="shared" si="3"/>
        <v>-0.1146803787828464</v>
      </c>
      <c r="I14" s="1">
        <v>8</v>
      </c>
      <c r="J14" s="323">
        <f t="shared" si="4"/>
        <v>78.550505261605707</v>
      </c>
      <c r="K14" s="144">
        <f t="shared" si="5"/>
        <v>87.558706958590619</v>
      </c>
      <c r="L14" s="384">
        <v>6.8310185185185182E-2</v>
      </c>
      <c r="M14" s="325" t="s">
        <v>1505</v>
      </c>
      <c r="N14" s="325" t="s">
        <v>1506</v>
      </c>
      <c r="O14" s="325" t="s">
        <v>122</v>
      </c>
      <c r="P14" s="383">
        <v>39139</v>
      </c>
      <c r="Q14" s="327"/>
      <c r="R14" s="325" t="s">
        <v>1640</v>
      </c>
      <c r="S14" s="383">
        <v>42385</v>
      </c>
      <c r="T14" s="154"/>
    </row>
    <row r="15" spans="1:23">
      <c r="A15" s="1">
        <v>9</v>
      </c>
      <c r="B15" s="391" t="s">
        <v>1744</v>
      </c>
      <c r="C15" s="21">
        <f t="shared" si="1"/>
        <v>88.7</v>
      </c>
      <c r="D15" s="21">
        <f t="shared" si="2"/>
        <v>79.355224429727755</v>
      </c>
      <c r="E15" s="4">
        <f t="shared" si="0"/>
        <v>0.7248</v>
      </c>
      <c r="F15" s="21">
        <v>73.198762955533269</v>
      </c>
      <c r="G15" s="21">
        <v>88.7</v>
      </c>
      <c r="H15" s="162">
        <f t="shared" si="3"/>
        <v>-8.4106086300043209E-2</v>
      </c>
      <c r="I15" s="1">
        <v>9</v>
      </c>
      <c r="J15" s="323">
        <f t="shared" si="4"/>
        <v>82.523971764975499</v>
      </c>
      <c r="K15" s="144">
        <f t="shared" si="5"/>
        <v>89.464740056062851</v>
      </c>
      <c r="L15" s="384">
        <v>6.159722222222222E-2</v>
      </c>
      <c r="M15" s="325" t="s">
        <v>1641</v>
      </c>
      <c r="N15" s="325" t="s">
        <v>1642</v>
      </c>
      <c r="O15" s="325" t="s">
        <v>122</v>
      </c>
      <c r="P15" s="383">
        <v>39466</v>
      </c>
      <c r="Q15" s="327"/>
      <c r="R15" s="325" t="s">
        <v>1643</v>
      </c>
      <c r="S15" s="383">
        <v>43022</v>
      </c>
      <c r="T15" s="154"/>
    </row>
    <row r="16" spans="1:23">
      <c r="A16" s="1">
        <v>10</v>
      </c>
      <c r="B16" s="391" t="s">
        <v>1745</v>
      </c>
      <c r="C16" s="21">
        <f t="shared" si="1"/>
        <v>85.683333333333337</v>
      </c>
      <c r="D16" s="21">
        <f t="shared" si="2"/>
        <v>74.100317787511813</v>
      </c>
      <c r="E16" s="4">
        <f t="shared" si="0"/>
        <v>0.7762</v>
      </c>
      <c r="F16" s="21">
        <v>69.869953725865642</v>
      </c>
      <c r="G16" s="21">
        <v>85.683333333333337</v>
      </c>
      <c r="H16" s="162">
        <f t="shared" si="3"/>
        <v>-6.0546255379586758E-2</v>
      </c>
      <c r="I16" s="1">
        <v>10</v>
      </c>
      <c r="J16" s="323">
        <f t="shared" si="4"/>
        <v>81.544392599726478</v>
      </c>
      <c r="K16" s="144">
        <f t="shared" si="5"/>
        <v>86.4816002188428</v>
      </c>
      <c r="L16" s="384">
        <v>5.950231481481482E-2</v>
      </c>
      <c r="M16" s="325" t="s">
        <v>1644</v>
      </c>
      <c r="N16" s="325" t="s">
        <v>1645</v>
      </c>
      <c r="O16" s="325" t="s">
        <v>122</v>
      </c>
      <c r="P16" s="383">
        <v>27092</v>
      </c>
      <c r="Q16" s="327"/>
      <c r="R16" s="325" t="s">
        <v>284</v>
      </c>
      <c r="S16" s="383">
        <v>30975</v>
      </c>
      <c r="T16" s="154"/>
    </row>
    <row r="17" spans="1:20">
      <c r="A17" s="1">
        <v>11</v>
      </c>
      <c r="B17" s="391" t="s">
        <v>1746</v>
      </c>
      <c r="C17" s="21">
        <f t="shared" si="1"/>
        <v>83.966666666666669</v>
      </c>
      <c r="D17" s="21">
        <f t="shared" si="2"/>
        <v>69.988642816581503</v>
      </c>
      <c r="E17" s="4">
        <f t="shared" si="0"/>
        <v>0.82179999999999997</v>
      </c>
      <c r="F17" s="21">
        <v>67.138147807421035</v>
      </c>
      <c r="G17" s="21">
        <v>83.966666666666669</v>
      </c>
      <c r="H17" s="162">
        <f t="shared" si="3"/>
        <v>-4.2457158891794633E-2</v>
      </c>
      <c r="I17" s="1">
        <v>11</v>
      </c>
      <c r="J17" s="323">
        <f t="shared" si="4"/>
        <v>79.958095840517302</v>
      </c>
      <c r="K17" s="144">
        <f t="shared" si="5"/>
        <v>83.352889420303498</v>
      </c>
      <c r="L17" s="384">
        <v>5.8310185185185187E-2</v>
      </c>
      <c r="M17" s="325" t="s">
        <v>1646</v>
      </c>
      <c r="N17" s="325" t="s">
        <v>1647</v>
      </c>
      <c r="O17" s="325" t="s">
        <v>122</v>
      </c>
      <c r="P17" s="383">
        <v>38769</v>
      </c>
      <c r="Q17" s="327"/>
      <c r="R17" s="325" t="s">
        <v>1648</v>
      </c>
      <c r="S17" s="383">
        <v>43044</v>
      </c>
      <c r="T17" s="154"/>
    </row>
    <row r="18" spans="1:20">
      <c r="A18" s="1">
        <v>12</v>
      </c>
      <c r="B18" s="391" t="s">
        <v>1747</v>
      </c>
      <c r="C18" s="21">
        <f t="shared" si="1"/>
        <v>79.433333333333337</v>
      </c>
      <c r="D18" s="21">
        <f t="shared" si="2"/>
        <v>66.755648406066243</v>
      </c>
      <c r="E18" s="4">
        <f t="shared" si="0"/>
        <v>0.86160000000000003</v>
      </c>
      <c r="F18" s="21">
        <v>64.899214465688459</v>
      </c>
      <c r="G18" s="21">
        <v>79.433333333333337</v>
      </c>
      <c r="H18" s="162">
        <f t="shared" si="3"/>
        <v>-2.8604875354219596E-2</v>
      </c>
      <c r="I18" s="1">
        <v>12</v>
      </c>
      <c r="J18" s="323">
        <f t="shared" si="4"/>
        <v>81.70274586532328</v>
      </c>
      <c r="K18" s="144">
        <f t="shared" si="5"/>
        <v>84.039842726898328</v>
      </c>
      <c r="L18" s="384">
        <v>5.5162037037037037E-2</v>
      </c>
      <c r="M18" s="325" t="s">
        <v>1649</v>
      </c>
      <c r="N18" s="325" t="s">
        <v>1650</v>
      </c>
      <c r="O18" s="325" t="s">
        <v>122</v>
      </c>
      <c r="P18" s="383">
        <v>25228</v>
      </c>
      <c r="Q18" s="327"/>
      <c r="R18" s="325" t="s">
        <v>1651</v>
      </c>
      <c r="S18" s="383">
        <v>29744</v>
      </c>
      <c r="T18" s="154"/>
    </row>
    <row r="19" spans="1:20">
      <c r="A19" s="1">
        <v>13</v>
      </c>
      <c r="B19" s="391" t="s">
        <v>1748</v>
      </c>
      <c r="C19" s="21">
        <f t="shared" si="1"/>
        <v>78.88333333333334</v>
      </c>
      <c r="D19" s="21">
        <f t="shared" si="2"/>
        <v>64.214208626400207</v>
      </c>
      <c r="E19" s="4">
        <f t="shared" si="0"/>
        <v>0.89570000000000005</v>
      </c>
      <c r="F19" s="21">
        <v>63.076202823393835</v>
      </c>
      <c r="G19" s="21">
        <v>78.883333333333326</v>
      </c>
      <c r="H19" s="162">
        <f t="shared" si="3"/>
        <v>-1.8041761426138135E-2</v>
      </c>
      <c r="I19" s="1">
        <v>13</v>
      </c>
      <c r="J19" s="323">
        <f t="shared" si="4"/>
        <v>79.961381141002107</v>
      </c>
      <c r="K19" s="144">
        <f t="shared" si="5"/>
        <v>81.404025302852574</v>
      </c>
      <c r="L19" s="384">
        <v>5.4780092592592589E-2</v>
      </c>
      <c r="M19" s="325" t="s">
        <v>1458</v>
      </c>
      <c r="N19" s="325" t="s">
        <v>1652</v>
      </c>
      <c r="O19" s="325" t="s">
        <v>269</v>
      </c>
      <c r="P19" s="383">
        <v>36661</v>
      </c>
      <c r="Q19" s="327"/>
      <c r="R19" s="325" t="s">
        <v>1653</v>
      </c>
      <c r="S19" s="383">
        <v>41490</v>
      </c>
      <c r="T19" s="154"/>
    </row>
    <row r="20" spans="1:20">
      <c r="A20" s="1">
        <v>14</v>
      </c>
      <c r="B20" s="391" t="s">
        <v>1749</v>
      </c>
      <c r="C20" s="21">
        <f t="shared" si="1"/>
        <v>73.3</v>
      </c>
      <c r="D20" s="21">
        <f t="shared" si="2"/>
        <v>62.240738736788956</v>
      </c>
      <c r="E20" s="4">
        <f t="shared" si="0"/>
        <v>0.92410000000000003</v>
      </c>
      <c r="F20" s="21">
        <v>61.61179119178275</v>
      </c>
      <c r="G20" s="21">
        <v>73.3</v>
      </c>
      <c r="H20" s="162">
        <f t="shared" si="3"/>
        <v>-1.0208233405330525E-2</v>
      </c>
      <c r="I20" s="1">
        <v>14</v>
      </c>
      <c r="J20" s="323">
        <f>100*(+F20/C20)</f>
        <v>84.05428539124523</v>
      </c>
      <c r="K20" s="144">
        <f t="shared" si="5"/>
        <v>84.912331155237325</v>
      </c>
      <c r="L20" s="384">
        <v>5.0902777777777776E-2</v>
      </c>
      <c r="M20" s="325" t="s">
        <v>1654</v>
      </c>
      <c r="N20" s="325" t="s">
        <v>1655</v>
      </c>
      <c r="O20" s="325" t="s">
        <v>122</v>
      </c>
      <c r="P20" s="383">
        <v>24381</v>
      </c>
      <c r="Q20" s="327"/>
      <c r="R20" s="325" t="s">
        <v>285</v>
      </c>
      <c r="S20" s="383">
        <v>29849</v>
      </c>
      <c r="T20" s="154"/>
    </row>
    <row r="21" spans="1:20">
      <c r="A21" s="1">
        <v>15</v>
      </c>
      <c r="B21" s="391" t="s">
        <v>1750</v>
      </c>
      <c r="C21" s="21">
        <f t="shared" si="1"/>
        <v>62.733333333333334</v>
      </c>
      <c r="D21" s="21">
        <f t="shared" si="2"/>
        <v>60.754902996373374</v>
      </c>
      <c r="E21" s="4">
        <f t="shared" si="0"/>
        <v>0.94669999999999999</v>
      </c>
      <c r="F21" s="21">
        <v>60.463269814968243</v>
      </c>
      <c r="G21" s="21">
        <v>62.733333333333334</v>
      </c>
      <c r="H21" s="162">
        <f t="shared" si="3"/>
        <v>-4.8233114467278668E-3</v>
      </c>
      <c r="I21" s="1">
        <v>15</v>
      </c>
      <c r="J21" s="323">
        <f t="shared" ref="J21:J84" si="6">100*(+F21/C21)</f>
        <v>96.381407781564675</v>
      </c>
      <c r="K21" s="144">
        <f t="shared" si="5"/>
        <v>96.846285328969245</v>
      </c>
      <c r="L21" s="384">
        <v>4.3564814814814813E-2</v>
      </c>
      <c r="M21" s="325" t="s">
        <v>1656</v>
      </c>
      <c r="N21" s="325" t="s">
        <v>1657</v>
      </c>
      <c r="O21" s="325" t="s">
        <v>130</v>
      </c>
      <c r="P21" s="383">
        <v>30127</v>
      </c>
      <c r="Q21" s="327"/>
      <c r="R21" s="325" t="s">
        <v>287</v>
      </c>
      <c r="S21" s="383">
        <v>35707</v>
      </c>
      <c r="T21" s="154"/>
    </row>
    <row r="22" spans="1:20">
      <c r="A22" s="1">
        <v>16</v>
      </c>
      <c r="B22" s="391" t="s">
        <v>1751</v>
      </c>
      <c r="C22" s="21">
        <f t="shared" si="1"/>
        <v>60.750000000000007</v>
      </c>
      <c r="D22" s="21">
        <f t="shared" si="2"/>
        <v>59.689359346893596</v>
      </c>
      <c r="E22" s="4">
        <f t="shared" si="0"/>
        <v>0.96360000000000001</v>
      </c>
      <c r="F22" s="21">
        <v>59.599156118143455</v>
      </c>
      <c r="G22" s="21">
        <v>60.749999999999993</v>
      </c>
      <c r="H22" s="162">
        <f t="shared" si="3"/>
        <v>-1.5134984222147604E-3</v>
      </c>
      <c r="I22" s="1">
        <v>16</v>
      </c>
      <c r="J22" s="323">
        <f t="shared" si="6"/>
        <v>98.105606778836957</v>
      </c>
      <c r="K22" s="144">
        <f t="shared" si="5"/>
        <v>98.254089459907149</v>
      </c>
      <c r="L22" s="384">
        <v>4.2187499999999996E-2</v>
      </c>
      <c r="M22" s="325" t="s">
        <v>1658</v>
      </c>
      <c r="N22" s="325" t="s">
        <v>1659</v>
      </c>
      <c r="O22" s="325" t="s">
        <v>705</v>
      </c>
      <c r="P22" s="383">
        <v>30101</v>
      </c>
      <c r="Q22" s="327"/>
      <c r="R22" s="325" t="s">
        <v>1660</v>
      </c>
      <c r="S22" s="383">
        <v>36261</v>
      </c>
      <c r="T22" s="154"/>
    </row>
    <row r="23" spans="1:20">
      <c r="A23" s="1">
        <v>17</v>
      </c>
      <c r="B23" s="391">
        <v>4.1631944444444444E-2</v>
      </c>
      <c r="C23" s="21">
        <f t="shared" si="1"/>
        <v>59.949999999999996</v>
      </c>
      <c r="D23" s="21">
        <f t="shared" si="2"/>
        <v>58.991452991453002</v>
      </c>
      <c r="E23" s="4">
        <f t="shared" si="0"/>
        <v>0.97499999999999998</v>
      </c>
      <c r="F23" s="21">
        <v>58.877907758504769</v>
      </c>
      <c r="G23" s="21">
        <v>59.95000000000001</v>
      </c>
      <c r="H23" s="162">
        <f t="shared" si="3"/>
        <v>-1.9284862059629156E-3</v>
      </c>
      <c r="I23" s="1">
        <v>17</v>
      </c>
      <c r="J23" s="323">
        <f t="shared" si="6"/>
        <v>98.211689338623472</v>
      </c>
      <c r="K23" s="144">
        <f t="shared" si="5"/>
        <v>98.40108922677733</v>
      </c>
      <c r="L23" s="384">
        <v>4.1631944444444451E-2</v>
      </c>
      <c r="M23" s="325" t="s">
        <v>1525</v>
      </c>
      <c r="N23" s="325" t="s">
        <v>1526</v>
      </c>
      <c r="O23" s="325" t="s">
        <v>127</v>
      </c>
      <c r="P23" s="383">
        <v>33966</v>
      </c>
      <c r="Q23" s="327"/>
      <c r="R23" s="325" t="s">
        <v>306</v>
      </c>
      <c r="S23" s="383">
        <v>40251</v>
      </c>
      <c r="T23" s="154"/>
    </row>
    <row r="24" spans="1:20">
      <c r="A24" s="1">
        <v>18</v>
      </c>
      <c r="B24" s="391">
        <v>4.1157407407407406E-2</v>
      </c>
      <c r="C24" s="21">
        <f t="shared" si="1"/>
        <v>59.266666666666666</v>
      </c>
      <c r="D24" s="21">
        <f t="shared" si="2"/>
        <v>58.392554991539768</v>
      </c>
      <c r="E24" s="4">
        <f t="shared" si="0"/>
        <v>0.98499999999999999</v>
      </c>
      <c r="F24" s="21">
        <v>58.423395089966455</v>
      </c>
      <c r="G24" s="21">
        <v>59.266666666666666</v>
      </c>
      <c r="H24" s="162">
        <f t="shared" si="3"/>
        <v>5.2787241102979329E-4</v>
      </c>
      <c r="I24" s="1">
        <v>18</v>
      </c>
      <c r="J24" s="323">
        <f t="shared" si="6"/>
        <v>98.577157069684688</v>
      </c>
      <c r="K24" s="144">
        <f t="shared" si="5"/>
        <v>98.525120908109841</v>
      </c>
      <c r="L24" s="384">
        <v>4.1157407407407406E-2</v>
      </c>
      <c r="M24" s="325" t="s">
        <v>1661</v>
      </c>
      <c r="N24" s="325" t="s">
        <v>1662</v>
      </c>
      <c r="O24" s="325" t="s">
        <v>127</v>
      </c>
      <c r="P24" s="383">
        <v>31726</v>
      </c>
      <c r="Q24" s="327"/>
      <c r="R24" s="325" t="s">
        <v>1601</v>
      </c>
      <c r="S24" s="383">
        <v>38606</v>
      </c>
      <c r="T24" s="154"/>
    </row>
    <row r="25" spans="1:20">
      <c r="A25" s="1">
        <v>19</v>
      </c>
      <c r="B25" s="391">
        <v>4.0833333333333333E-2</v>
      </c>
      <c r="C25" s="21">
        <f t="shared" si="1"/>
        <v>58.8</v>
      </c>
      <c r="D25" s="21">
        <f t="shared" si="2"/>
        <v>57.805695142378568</v>
      </c>
      <c r="E25" s="4">
        <f t="shared" si="0"/>
        <v>0.995</v>
      </c>
      <c r="F25" s="21">
        <v>58.383333333333333</v>
      </c>
      <c r="G25" s="21">
        <v>58.8</v>
      </c>
      <c r="H25" s="162">
        <f t="shared" si="3"/>
        <v>9.8938885119286071E-3</v>
      </c>
      <c r="I25" s="1">
        <v>19</v>
      </c>
      <c r="J25" s="323">
        <f t="shared" si="6"/>
        <v>99.291383219954653</v>
      </c>
      <c r="K25" s="144">
        <f t="shared" si="5"/>
        <v>98.309005344181244</v>
      </c>
      <c r="L25" s="384">
        <v>4.0833333333333333E-2</v>
      </c>
      <c r="M25" s="325" t="s">
        <v>1663</v>
      </c>
      <c r="N25" s="325" t="s">
        <v>1664</v>
      </c>
      <c r="O25" s="325" t="s">
        <v>127</v>
      </c>
      <c r="P25" s="383">
        <v>35774</v>
      </c>
      <c r="Q25" s="327"/>
      <c r="R25" s="325" t="s">
        <v>288</v>
      </c>
      <c r="S25" s="383">
        <v>42995</v>
      </c>
      <c r="T25" s="154"/>
    </row>
    <row r="26" spans="1:20">
      <c r="A26" s="1">
        <v>20</v>
      </c>
      <c r="B26" s="391">
        <v>4.0011574074074074E-2</v>
      </c>
      <c r="C26" s="21">
        <f t="shared" si="1"/>
        <v>57.616666666666667</v>
      </c>
      <c r="D26" s="21">
        <f t="shared" si="2"/>
        <v>57.516666666666673</v>
      </c>
      <c r="E26" s="4">
        <f t="shared" si="0"/>
        <v>1</v>
      </c>
      <c r="F26" s="21">
        <v>58.383333333333333</v>
      </c>
      <c r="G26" s="21">
        <v>58.55</v>
      </c>
      <c r="H26" s="162">
        <f t="shared" si="3"/>
        <v>1.4844419069368999E-2</v>
      </c>
      <c r="I26" s="1">
        <v>20</v>
      </c>
      <c r="J26" s="323">
        <f t="shared" si="6"/>
        <v>101.33063349725195</v>
      </c>
      <c r="K26" s="144">
        <f t="shared" si="5"/>
        <v>99.826439109054093</v>
      </c>
      <c r="L26" s="384">
        <v>4.0659722222222222E-2</v>
      </c>
      <c r="M26" s="325" t="s">
        <v>1661</v>
      </c>
      <c r="N26" s="325" t="s">
        <v>1662</v>
      </c>
      <c r="O26" s="325" t="s">
        <v>127</v>
      </c>
      <c r="P26" s="383">
        <v>31726</v>
      </c>
      <c r="Q26" s="327"/>
      <c r="R26" s="325" t="s">
        <v>306</v>
      </c>
      <c r="S26" s="383">
        <v>39158</v>
      </c>
      <c r="T26" s="154"/>
    </row>
    <row r="27" spans="1:20">
      <c r="A27" s="1">
        <v>21</v>
      </c>
      <c r="B27" s="391">
        <v>3.9942129629629633E-2</v>
      </c>
      <c r="C27" s="21">
        <f t="shared" si="1"/>
        <v>57.516666666666673</v>
      </c>
      <c r="D27" s="21">
        <f t="shared" si="2"/>
        <v>57.516666666666673</v>
      </c>
      <c r="E27" s="4">
        <f t="shared" si="0"/>
        <v>1</v>
      </c>
      <c r="F27" s="21">
        <v>58.383333333333333</v>
      </c>
      <c r="G27" s="21">
        <v>58.733333333333334</v>
      </c>
      <c r="H27" s="162">
        <f t="shared" si="3"/>
        <v>1.4844419069368999E-2</v>
      </c>
      <c r="I27" s="1">
        <v>21</v>
      </c>
      <c r="J27" s="323">
        <f t="shared" si="6"/>
        <v>101.50680962039986</v>
      </c>
      <c r="K27" s="144">
        <f t="shared" si="5"/>
        <v>100</v>
      </c>
      <c r="L27" s="384">
        <v>4.0787037037037038E-2</v>
      </c>
      <c r="M27" s="385" t="s">
        <v>1665</v>
      </c>
      <c r="N27" s="385" t="s">
        <v>1666</v>
      </c>
      <c r="O27" s="385" t="s">
        <v>130</v>
      </c>
      <c r="P27" s="386">
        <v>35592</v>
      </c>
      <c r="Q27" s="387" t="s">
        <v>370</v>
      </c>
      <c r="R27" s="385" t="s">
        <v>291</v>
      </c>
      <c r="S27" s="386">
        <v>43401</v>
      </c>
      <c r="T27" s="154"/>
    </row>
    <row r="28" spans="1:20">
      <c r="A28" s="1">
        <v>22</v>
      </c>
      <c r="B28" s="391">
        <v>4.0381944444444443E-2</v>
      </c>
      <c r="C28" s="21">
        <f t="shared" si="1"/>
        <v>58.15</v>
      </c>
      <c r="D28" s="21">
        <f t="shared" si="2"/>
        <v>57.516666666666673</v>
      </c>
      <c r="E28" s="4">
        <f t="shared" si="0"/>
        <v>1</v>
      </c>
      <c r="F28" s="21">
        <v>58.383333333333333</v>
      </c>
      <c r="G28" s="21">
        <v>58.55</v>
      </c>
      <c r="H28" s="162">
        <f t="shared" si="3"/>
        <v>1.4844419069368999E-2</v>
      </c>
      <c r="I28" s="1">
        <v>22</v>
      </c>
      <c r="J28" s="323">
        <f t="shared" si="6"/>
        <v>100.4012611063342</v>
      </c>
      <c r="K28" s="144">
        <f t="shared" si="5"/>
        <v>98.910862711378627</v>
      </c>
      <c r="L28" s="384">
        <v>4.0659722222222222E-2</v>
      </c>
      <c r="M28" s="385" t="s">
        <v>1667</v>
      </c>
      <c r="N28" s="385" t="s">
        <v>1668</v>
      </c>
      <c r="O28" s="385" t="s">
        <v>130</v>
      </c>
      <c r="P28" s="386">
        <v>35319</v>
      </c>
      <c r="Q28" s="387" t="s">
        <v>370</v>
      </c>
      <c r="R28" s="385" t="s">
        <v>291</v>
      </c>
      <c r="S28" s="386">
        <v>43401</v>
      </c>
      <c r="T28" s="154"/>
    </row>
    <row r="29" spans="1:20">
      <c r="A29" s="1">
        <v>23</v>
      </c>
      <c r="B29" s="391">
        <v>4.0578703703703707E-2</v>
      </c>
      <c r="C29" s="21">
        <f t="shared" si="1"/>
        <v>58.433333333333337</v>
      </c>
      <c r="D29" s="21">
        <f t="shared" si="2"/>
        <v>57.516666666666673</v>
      </c>
      <c r="E29" s="4">
        <f t="shared" si="0"/>
        <v>1</v>
      </c>
      <c r="F29" s="21">
        <v>58.383333333333333</v>
      </c>
      <c r="G29" s="21">
        <v>58.866666666666674</v>
      </c>
      <c r="H29" s="162">
        <f t="shared" si="3"/>
        <v>1.4844419069368999E-2</v>
      </c>
      <c r="I29" s="1">
        <v>23</v>
      </c>
      <c r="J29" s="323">
        <f t="shared" si="6"/>
        <v>99.914432401597253</v>
      </c>
      <c r="K29" s="144">
        <f t="shared" si="5"/>
        <v>98.431260695949803</v>
      </c>
      <c r="L29" s="384">
        <v>4.0879629629629634E-2</v>
      </c>
      <c r="M29" s="325" t="s">
        <v>1592</v>
      </c>
      <c r="N29" s="325" t="s">
        <v>1669</v>
      </c>
      <c r="O29" s="325" t="s">
        <v>127</v>
      </c>
      <c r="P29" s="383">
        <v>31108</v>
      </c>
      <c r="Q29" s="327"/>
      <c r="R29" s="325" t="s">
        <v>289</v>
      </c>
      <c r="S29" s="383">
        <v>39864</v>
      </c>
      <c r="T29" s="183"/>
    </row>
    <row r="30" spans="1:20">
      <c r="A30" s="1">
        <v>24</v>
      </c>
      <c r="B30" s="391">
        <v>3.9953703703703707E-2</v>
      </c>
      <c r="C30" s="21">
        <f t="shared" si="1"/>
        <v>57.533333333333339</v>
      </c>
      <c r="D30" s="21">
        <f t="shared" si="2"/>
        <v>57.516666666666673</v>
      </c>
      <c r="E30" s="4">
        <f t="shared" si="0"/>
        <v>1</v>
      </c>
      <c r="F30" s="21">
        <v>58.383333333333333</v>
      </c>
      <c r="G30" s="21">
        <v>58.666666666666664</v>
      </c>
      <c r="H30" s="162">
        <f t="shared" si="3"/>
        <v>1.4844419069368999E-2</v>
      </c>
      <c r="I30" s="1">
        <v>24</v>
      </c>
      <c r="J30" s="323">
        <f t="shared" si="6"/>
        <v>101.47740440324449</v>
      </c>
      <c r="K30" s="144">
        <f t="shared" si="5"/>
        <v>99.971031286210902</v>
      </c>
      <c r="L30" s="384">
        <v>4.0740740740740737E-2</v>
      </c>
      <c r="M30" s="325" t="s">
        <v>1383</v>
      </c>
      <c r="N30" s="325" t="s">
        <v>1670</v>
      </c>
      <c r="O30" s="325" t="s">
        <v>292</v>
      </c>
      <c r="P30" s="383">
        <v>33888</v>
      </c>
      <c r="Q30" s="327"/>
      <c r="R30" s="325" t="s">
        <v>288</v>
      </c>
      <c r="S30" s="383">
        <v>42995</v>
      </c>
      <c r="T30" s="154"/>
    </row>
    <row r="31" spans="1:20">
      <c r="A31" s="1">
        <v>25</v>
      </c>
      <c r="B31" s="391">
        <v>4.0902777777777781E-2</v>
      </c>
      <c r="C31" s="21">
        <f t="shared" si="1"/>
        <v>58.900000000000006</v>
      </c>
      <c r="D31" s="21">
        <f t="shared" si="2"/>
        <v>57.516666666666673</v>
      </c>
      <c r="E31" s="4">
        <f t="shared" si="0"/>
        <v>1</v>
      </c>
      <c r="F31" s="21">
        <v>58.383333333333333</v>
      </c>
      <c r="G31" s="21">
        <v>58.900000000000006</v>
      </c>
      <c r="H31" s="162">
        <f t="shared" si="3"/>
        <v>1.4844419069368999E-2</v>
      </c>
      <c r="I31" s="1">
        <v>25</v>
      </c>
      <c r="J31" s="323">
        <f t="shared" si="6"/>
        <v>99.122807017543849</v>
      </c>
      <c r="K31" s="144">
        <f t="shared" si="5"/>
        <v>97.65138653084324</v>
      </c>
      <c r="L31" s="384">
        <v>4.0902777777777781E-2</v>
      </c>
      <c r="M31" s="325" t="s">
        <v>1671</v>
      </c>
      <c r="N31" s="325" t="s">
        <v>1672</v>
      </c>
      <c r="O31" s="325" t="s">
        <v>127</v>
      </c>
      <c r="P31" s="383">
        <v>31725</v>
      </c>
      <c r="Q31" s="327"/>
      <c r="R31" s="325" t="s">
        <v>306</v>
      </c>
      <c r="S31" s="383">
        <v>40979</v>
      </c>
      <c r="T31" s="154"/>
    </row>
    <row r="32" spans="1:20">
      <c r="A32" s="1">
        <v>26</v>
      </c>
      <c r="B32" s="391">
        <v>4.0289351851851854E-2</v>
      </c>
      <c r="C32" s="21">
        <f t="shared" si="1"/>
        <v>58.016666666666673</v>
      </c>
      <c r="D32" s="21">
        <f t="shared" si="2"/>
        <v>57.516666666666673</v>
      </c>
      <c r="E32" s="4">
        <f>1-IF(A32&gt;=H$3,0,IF(A32&gt;=H$4,F$3*(A32-H$3)^2,F$2+F$4*(H$4-A32)+(A32&lt;H$5)*F$5*(H$5-A32)^2))</f>
        <v>1</v>
      </c>
      <c r="F32" s="21">
        <v>58.383333333333333</v>
      </c>
      <c r="G32" s="21">
        <v>58.016666666666659</v>
      </c>
      <c r="H32" s="162">
        <f t="shared" si="3"/>
        <v>1.4844419069368999E-2</v>
      </c>
      <c r="I32" s="1">
        <v>26</v>
      </c>
      <c r="J32" s="323">
        <f t="shared" si="6"/>
        <v>100.63200229819016</v>
      </c>
      <c r="K32" s="144">
        <f t="shared" si="5"/>
        <v>99.138178684286132</v>
      </c>
      <c r="L32" s="384">
        <v>4.0289351851851847E-2</v>
      </c>
      <c r="M32" s="325" t="s">
        <v>1673</v>
      </c>
      <c r="N32" s="325" t="s">
        <v>1674</v>
      </c>
      <c r="O32" s="325" t="s">
        <v>127</v>
      </c>
      <c r="P32" s="383">
        <v>33227</v>
      </c>
      <c r="Q32" s="327"/>
      <c r="R32" s="325" t="s">
        <v>288</v>
      </c>
      <c r="S32" s="383">
        <v>42995</v>
      </c>
      <c r="T32" s="154"/>
    </row>
    <row r="33" spans="1:23">
      <c r="A33" s="1">
        <v>27</v>
      </c>
      <c r="B33" s="391">
        <v>4.1053240740740737E-2</v>
      </c>
      <c r="C33" s="21">
        <f t="shared" si="1"/>
        <v>59.11666666666666</v>
      </c>
      <c r="D33" s="21">
        <f t="shared" si="2"/>
        <v>57.516666666666673</v>
      </c>
      <c r="E33" s="4">
        <f>1-IF(A33&gt;=H$3,0,IF(A33&gt;=H$4,F$3*(A33-H$3)^2,F$2+F$4*(H$4-A33)+(A33&lt;H$5)*F$5*(H$5-A33)^2))</f>
        <v>1</v>
      </c>
      <c r="F33" s="21">
        <v>58.383333333333333</v>
      </c>
      <c r="G33" s="21">
        <v>59.116666666666674</v>
      </c>
      <c r="H33" s="162">
        <f t="shared" si="3"/>
        <v>1.4844419069368999E-2</v>
      </c>
      <c r="I33" s="1">
        <v>27</v>
      </c>
      <c r="J33" s="323">
        <f t="shared" si="6"/>
        <v>98.759515083168878</v>
      </c>
      <c r="K33" s="144">
        <f t="shared" si="5"/>
        <v>97.293487454186661</v>
      </c>
      <c r="L33" s="384">
        <v>4.1053240740740744E-2</v>
      </c>
      <c r="M33" s="325" t="s">
        <v>1400</v>
      </c>
      <c r="N33" s="325" t="s">
        <v>1675</v>
      </c>
      <c r="O33" s="325" t="s">
        <v>127</v>
      </c>
      <c r="P33" s="383">
        <v>28602</v>
      </c>
      <c r="Q33" s="327"/>
      <c r="R33" s="325" t="s">
        <v>228</v>
      </c>
      <c r="S33" s="383">
        <v>38809</v>
      </c>
      <c r="T33" s="154"/>
    </row>
    <row r="34" spans="1:23">
      <c r="A34" s="1">
        <v>28</v>
      </c>
      <c r="B34" s="391">
        <v>4.0543981481481479E-2</v>
      </c>
      <c r="C34" s="21">
        <f t="shared" si="1"/>
        <v>58.383333333333333</v>
      </c>
      <c r="D34" s="21">
        <f t="shared" si="2"/>
        <v>57.516666666666673</v>
      </c>
      <c r="E34" s="4">
        <f t="shared" ref="E34:E65" si="7">ROUND(1-IF(A34&lt;I$3,0,IF(A34&lt;I$4,G$3*(A34-I$3)^2,G$2+G$4*(A34-I$4)+(A34&gt;I$5)*G$5*(A34-I$5)^2)),4)</f>
        <v>1</v>
      </c>
      <c r="F34" s="21">
        <v>58.383333333333333</v>
      </c>
      <c r="G34" s="21">
        <v>58.383333333333333</v>
      </c>
      <c r="H34" s="162">
        <f t="shared" si="3"/>
        <v>1.4844419069368999E-2</v>
      </c>
      <c r="I34" s="1">
        <v>28</v>
      </c>
      <c r="J34" s="323">
        <f t="shared" si="6"/>
        <v>100</v>
      </c>
      <c r="K34" s="144">
        <f t="shared" si="5"/>
        <v>98.515558093063106</v>
      </c>
      <c r="L34" s="384">
        <v>4.0543981481481479E-2</v>
      </c>
      <c r="M34" s="325" t="s">
        <v>1676</v>
      </c>
      <c r="N34" s="325" t="s">
        <v>1530</v>
      </c>
      <c r="O34" s="325" t="s">
        <v>1677</v>
      </c>
      <c r="P34" s="383">
        <v>29990</v>
      </c>
      <c r="Q34" s="327"/>
      <c r="R34" s="325" t="s">
        <v>1678</v>
      </c>
      <c r="S34" s="383">
        <v>40258</v>
      </c>
      <c r="T34" s="154"/>
    </row>
    <row r="35" spans="1:23">
      <c r="A35" s="1">
        <v>29</v>
      </c>
      <c r="B35" s="391">
        <v>4.0486111111111112E-2</v>
      </c>
      <c r="C35" s="21">
        <f t="shared" si="1"/>
        <v>58.3</v>
      </c>
      <c r="D35" s="21">
        <f t="shared" si="2"/>
        <v>57.516666666666673</v>
      </c>
      <c r="E35" s="4">
        <f t="shared" si="7"/>
        <v>1</v>
      </c>
      <c r="F35" s="21">
        <v>58.383333333333333</v>
      </c>
      <c r="G35" s="21">
        <v>58.29999999999999</v>
      </c>
      <c r="H35" s="162">
        <f t="shared" si="3"/>
        <v>1.4844419069368999E-2</v>
      </c>
      <c r="I35" s="1">
        <v>29</v>
      </c>
      <c r="J35" s="323">
        <f t="shared" si="6"/>
        <v>100.14293882218411</v>
      </c>
      <c r="K35" s="144">
        <f t="shared" si="5"/>
        <v>98.656375071469427</v>
      </c>
      <c r="L35" s="384">
        <v>4.0486111111111105E-2</v>
      </c>
      <c r="M35" s="385" t="s">
        <v>1383</v>
      </c>
      <c r="N35" s="385" t="s">
        <v>1679</v>
      </c>
      <c r="O35" s="385" t="s">
        <v>127</v>
      </c>
      <c r="P35" s="386">
        <v>32766</v>
      </c>
      <c r="Q35" s="387" t="s">
        <v>370</v>
      </c>
      <c r="R35" s="385" t="s">
        <v>291</v>
      </c>
      <c r="S35" s="386">
        <v>43401</v>
      </c>
      <c r="T35" s="154"/>
    </row>
    <row r="36" spans="1:23">
      <c r="A36" s="1">
        <v>30</v>
      </c>
      <c r="B36" s="391">
        <v>4.0983796296296296E-2</v>
      </c>
      <c r="C36" s="21">
        <f t="shared" si="1"/>
        <v>59.016666666666666</v>
      </c>
      <c r="D36" s="21">
        <f t="shared" si="2"/>
        <v>57.516666666666673</v>
      </c>
      <c r="E36" s="4">
        <f t="shared" si="7"/>
        <v>1</v>
      </c>
      <c r="F36" s="21">
        <v>58.383333333333333</v>
      </c>
      <c r="G36" s="21">
        <v>59.016666666666666</v>
      </c>
      <c r="H36" s="162">
        <f t="shared" si="3"/>
        <v>1.4844419069368999E-2</v>
      </c>
      <c r="I36" s="1">
        <v>30</v>
      </c>
      <c r="J36" s="323">
        <f t="shared" si="6"/>
        <v>98.926856820107318</v>
      </c>
      <c r="K36" s="144">
        <f t="shared" si="5"/>
        <v>97.458345100254178</v>
      </c>
      <c r="L36" s="384">
        <v>4.0983796296296296E-2</v>
      </c>
      <c r="M36" s="325" t="s">
        <v>1680</v>
      </c>
      <c r="N36" s="325" t="s">
        <v>1681</v>
      </c>
      <c r="O36" s="325" t="s">
        <v>127</v>
      </c>
      <c r="P36" s="383">
        <v>30896</v>
      </c>
      <c r="Q36" s="327"/>
      <c r="R36" s="325" t="s">
        <v>291</v>
      </c>
      <c r="S36" s="383">
        <v>41931</v>
      </c>
      <c r="T36" s="154"/>
      <c r="V36" s="4"/>
      <c r="W36" s="4"/>
    </row>
    <row r="37" spans="1:23">
      <c r="A37" s="1">
        <v>31</v>
      </c>
      <c r="B37" s="391">
        <v>4.0949074074074075E-2</v>
      </c>
      <c r="C37" s="21">
        <f t="shared" si="1"/>
        <v>58.966666666666669</v>
      </c>
      <c r="D37" s="21">
        <f t="shared" si="2"/>
        <v>57.516666666666673</v>
      </c>
      <c r="E37" s="4">
        <f t="shared" si="7"/>
        <v>1</v>
      </c>
      <c r="F37" s="21">
        <v>58.383333333333333</v>
      </c>
      <c r="G37" s="21">
        <v>58.966666666666669</v>
      </c>
      <c r="H37" s="162">
        <f t="shared" si="3"/>
        <v>1.4844419069368999E-2</v>
      </c>
      <c r="I37" s="1">
        <v>31</v>
      </c>
      <c r="J37" s="323">
        <f t="shared" si="6"/>
        <v>99.010740531373656</v>
      </c>
      <c r="K37" s="144">
        <f t="shared" si="5"/>
        <v>97.54098360655739</v>
      </c>
      <c r="L37" s="384">
        <v>4.0949074074074075E-2</v>
      </c>
      <c r="M37" s="325" t="s">
        <v>1476</v>
      </c>
      <c r="N37" s="325" t="s">
        <v>1544</v>
      </c>
      <c r="O37" s="325" t="s">
        <v>127</v>
      </c>
      <c r="P37" s="383">
        <v>29866</v>
      </c>
      <c r="Q37" s="327"/>
      <c r="R37" s="325" t="s">
        <v>289</v>
      </c>
      <c r="S37" s="383">
        <v>41320</v>
      </c>
      <c r="T37" s="154"/>
      <c r="V37" s="4"/>
      <c r="W37" s="4"/>
    </row>
    <row r="38" spans="1:23">
      <c r="A38" s="1">
        <v>32</v>
      </c>
      <c r="B38" s="391">
        <v>4.1296296296296296E-2</v>
      </c>
      <c r="C38" s="21">
        <f t="shared" si="1"/>
        <v>59.466666666666669</v>
      </c>
      <c r="D38" s="21">
        <f t="shared" si="2"/>
        <v>57.539682539682545</v>
      </c>
      <c r="E38" s="4">
        <f t="shared" si="7"/>
        <v>0.99960000000000004</v>
      </c>
      <c r="F38" s="21">
        <v>58.393735604308603</v>
      </c>
      <c r="G38" s="21">
        <v>59.466666666666669</v>
      </c>
      <c r="H38" s="162">
        <f t="shared" si="3"/>
        <v>1.4625765174767158E-2</v>
      </c>
      <c r="I38" s="1">
        <v>32</v>
      </c>
      <c r="J38" s="323">
        <f t="shared" si="6"/>
        <v>98.195743729218492</v>
      </c>
      <c r="K38" s="144">
        <f t="shared" si="5"/>
        <v>96.759555840273336</v>
      </c>
      <c r="L38" s="384">
        <v>4.1296296296296296E-2</v>
      </c>
      <c r="M38" s="325" t="s">
        <v>1673</v>
      </c>
      <c r="N38" s="325" t="s">
        <v>1674</v>
      </c>
      <c r="O38" s="325" t="s">
        <v>127</v>
      </c>
      <c r="P38" s="383">
        <v>30216</v>
      </c>
      <c r="Q38" s="327"/>
      <c r="R38" s="325" t="s">
        <v>288</v>
      </c>
      <c r="S38" s="383">
        <v>42260</v>
      </c>
      <c r="T38" s="154"/>
      <c r="V38" s="4"/>
      <c r="W38" s="4"/>
    </row>
    <row r="39" spans="1:23">
      <c r="A39" s="1">
        <v>33</v>
      </c>
      <c r="B39" s="391">
        <v>4.1250000000000002E-2</v>
      </c>
      <c r="C39" s="21">
        <f t="shared" si="1"/>
        <v>59.400000000000006</v>
      </c>
      <c r="D39" s="21">
        <f t="shared" si="2"/>
        <v>57.62038335670875</v>
      </c>
      <c r="E39" s="4">
        <f t="shared" si="7"/>
        <v>0.99819999999999998</v>
      </c>
      <c r="F39" s="21">
        <v>58.444739090466875</v>
      </c>
      <c r="G39" s="21">
        <v>59.400000000000006</v>
      </c>
      <c r="H39" s="162">
        <f t="shared" si="3"/>
        <v>1.4104874905542844E-2</v>
      </c>
      <c r="I39" s="1">
        <v>33</v>
      </c>
      <c r="J39" s="323">
        <f t="shared" si="6"/>
        <v>98.391816650617628</v>
      </c>
      <c r="K39" s="144">
        <f t="shared" si="5"/>
        <v>97.004012385031558</v>
      </c>
      <c r="L39" s="384">
        <v>4.1250000000000002E-2</v>
      </c>
      <c r="M39" s="325" t="s">
        <v>1676</v>
      </c>
      <c r="N39" s="325" t="s">
        <v>1530</v>
      </c>
      <c r="O39" s="325" t="s">
        <v>1677</v>
      </c>
      <c r="P39" s="383">
        <v>29990</v>
      </c>
      <c r="Q39" s="327"/>
      <c r="R39" s="325" t="s">
        <v>1682</v>
      </c>
      <c r="S39" s="383">
        <v>42337</v>
      </c>
      <c r="T39" s="154"/>
      <c r="V39" s="4"/>
      <c r="W39" s="4"/>
    </row>
    <row r="40" spans="1:23">
      <c r="A40" s="1">
        <v>34</v>
      </c>
      <c r="B40" s="391">
        <v>4.1145833333333333E-2</v>
      </c>
      <c r="C40" s="21">
        <f t="shared" si="1"/>
        <v>59.25</v>
      </c>
      <c r="D40" s="21">
        <f t="shared" si="2"/>
        <v>57.747657295850075</v>
      </c>
      <c r="E40" s="4">
        <f t="shared" si="7"/>
        <v>0.996</v>
      </c>
      <c r="F40" s="21">
        <v>58.538477257812289</v>
      </c>
      <c r="G40" s="21">
        <v>59.25</v>
      </c>
      <c r="H40" s="162">
        <f t="shared" si="3"/>
        <v>1.3509404395323154E-2</v>
      </c>
      <c r="I40" s="1">
        <v>34</v>
      </c>
      <c r="J40" s="323">
        <f t="shared" si="6"/>
        <v>98.799117734704282</v>
      </c>
      <c r="K40" s="144">
        <f t="shared" si="5"/>
        <v>97.464400499325023</v>
      </c>
      <c r="L40" s="384">
        <v>4.1145833333333333E-2</v>
      </c>
      <c r="M40" s="325" t="s">
        <v>1554</v>
      </c>
      <c r="N40" s="325" t="s">
        <v>1555</v>
      </c>
      <c r="O40" s="325" t="s">
        <v>130</v>
      </c>
      <c r="P40" s="383">
        <v>26772</v>
      </c>
      <c r="Q40" s="327"/>
      <c r="R40" s="325" t="s">
        <v>1678</v>
      </c>
      <c r="S40" s="383">
        <v>39523</v>
      </c>
      <c r="T40" s="154"/>
      <c r="V40" s="4"/>
      <c r="W40" s="4"/>
    </row>
    <row r="41" spans="1:23">
      <c r="A41" s="1">
        <v>35</v>
      </c>
      <c r="B41" s="391">
        <v>4.1331018518518517E-2</v>
      </c>
      <c r="C41" s="21">
        <f t="shared" si="1"/>
        <v>59.516666666666666</v>
      </c>
      <c r="D41" s="21">
        <f t="shared" si="2"/>
        <v>57.933789954337904</v>
      </c>
      <c r="E41" s="4">
        <f t="shared" si="7"/>
        <v>0.99280000000000002</v>
      </c>
      <c r="F41" s="21">
        <v>58.675361705276224</v>
      </c>
      <c r="G41" s="21">
        <v>59.516666666666666</v>
      </c>
      <c r="H41" s="162">
        <f t="shared" si="3"/>
        <v>1.2638554401474378E-2</v>
      </c>
      <c r="I41" s="1">
        <v>35</v>
      </c>
      <c r="J41" s="323">
        <f t="shared" si="6"/>
        <v>98.58643803742855</v>
      </c>
      <c r="K41" s="144">
        <f t="shared" si="5"/>
        <v>97.340447977044931</v>
      </c>
      <c r="L41" s="384">
        <v>4.1331018518518517E-2</v>
      </c>
      <c r="M41" s="325" t="s">
        <v>1553</v>
      </c>
      <c r="N41" s="325" t="s">
        <v>246</v>
      </c>
      <c r="O41" s="325" t="s">
        <v>127</v>
      </c>
      <c r="P41" s="383">
        <v>29726</v>
      </c>
      <c r="Q41" s="327"/>
      <c r="R41" s="325" t="s">
        <v>288</v>
      </c>
      <c r="S41" s="383">
        <v>42631</v>
      </c>
      <c r="T41" s="154"/>
      <c r="V41" s="4"/>
      <c r="W41" s="4"/>
    </row>
    <row r="42" spans="1:23">
      <c r="A42" s="1">
        <v>36</v>
      </c>
      <c r="B42" s="391">
        <v>4.1655092592592591E-2</v>
      </c>
      <c r="C42" s="21">
        <f t="shared" si="1"/>
        <v>59.983333333333334</v>
      </c>
      <c r="D42" s="21">
        <f t="shared" si="2"/>
        <v>58.16814994606257</v>
      </c>
      <c r="E42" s="4">
        <f t="shared" si="7"/>
        <v>0.98880000000000001</v>
      </c>
      <c r="F42" s="21">
        <v>58.855997044702583</v>
      </c>
      <c r="G42" s="21">
        <v>59.983333333333341</v>
      </c>
      <c r="H42" s="162">
        <f t="shared" si="3"/>
        <v>1.1686950067595937E-2</v>
      </c>
      <c r="I42" s="1">
        <v>36</v>
      </c>
      <c r="J42" s="323">
        <f t="shared" si="6"/>
        <v>98.120584125650325</v>
      </c>
      <c r="K42" s="144">
        <f t="shared" si="5"/>
        <v>96.973853758370495</v>
      </c>
      <c r="L42" s="384">
        <v>4.1655092592592598E-2</v>
      </c>
      <c r="M42" s="325" t="s">
        <v>1683</v>
      </c>
      <c r="N42" s="325" t="s">
        <v>1684</v>
      </c>
      <c r="O42" s="325" t="s">
        <v>1342</v>
      </c>
      <c r="P42" s="383">
        <v>26441</v>
      </c>
      <c r="Q42" s="327"/>
      <c r="R42" s="325" t="s">
        <v>1678</v>
      </c>
      <c r="S42" s="383">
        <v>39894</v>
      </c>
      <c r="T42" s="154"/>
      <c r="V42" s="4"/>
      <c r="W42" s="4"/>
    </row>
    <row r="43" spans="1:23">
      <c r="A43" s="1">
        <v>37</v>
      </c>
      <c r="B43" s="391" t="s">
        <v>1752</v>
      </c>
      <c r="C43" s="21">
        <f t="shared" si="1"/>
        <v>60.300000000000004</v>
      </c>
      <c r="D43" s="21">
        <f t="shared" ref="D43:D74" si="8">E$4/E43</f>
        <v>58.457837856150697</v>
      </c>
      <c r="E43" s="4">
        <f t="shared" si="7"/>
        <v>0.9839</v>
      </c>
      <c r="F43" s="21">
        <v>59.08118762182783</v>
      </c>
      <c r="G43" s="21">
        <v>60.3</v>
      </c>
      <c r="H43" s="162">
        <f t="shared" si="3"/>
        <v>1.055073181106525E-2</v>
      </c>
      <c r="I43" s="1">
        <v>37</v>
      </c>
      <c r="J43" s="323">
        <f t="shared" si="6"/>
        <v>97.978752275004695</v>
      </c>
      <c r="K43" s="144">
        <f t="shared" si="5"/>
        <v>96.945004736568308</v>
      </c>
      <c r="L43" s="384">
        <v>4.1874999999999996E-2</v>
      </c>
      <c r="M43" s="325" t="s">
        <v>1554</v>
      </c>
      <c r="N43" s="325" t="s">
        <v>1555</v>
      </c>
      <c r="O43" s="325" t="s">
        <v>130</v>
      </c>
      <c r="P43" s="383">
        <v>26772</v>
      </c>
      <c r="Q43" s="327"/>
      <c r="R43" s="325" t="s">
        <v>330</v>
      </c>
      <c r="S43" s="383">
        <v>40650</v>
      </c>
      <c r="T43" s="154"/>
      <c r="V43" s="4"/>
      <c r="W43" s="4"/>
    </row>
    <row r="44" spans="1:23">
      <c r="A44" s="1">
        <v>38</v>
      </c>
      <c r="B44" s="391" t="s">
        <v>1753</v>
      </c>
      <c r="C44" s="21">
        <f t="shared" si="1"/>
        <v>60.866666666666667</v>
      </c>
      <c r="D44" s="21">
        <f t="shared" si="8"/>
        <v>58.804484885662688</v>
      </c>
      <c r="E44" s="4">
        <f t="shared" si="7"/>
        <v>0.97809999999999997</v>
      </c>
      <c r="F44" s="21">
        <v>59.351946562096046</v>
      </c>
      <c r="G44" s="21">
        <v>60.866666666666667</v>
      </c>
      <c r="H44" s="162">
        <f t="shared" si="3"/>
        <v>9.2239885655744126E-3</v>
      </c>
      <c r="I44" s="1">
        <v>38</v>
      </c>
      <c r="J44" s="323">
        <f t="shared" si="6"/>
        <v>97.511412752622192</v>
      </c>
      <c r="K44" s="144">
        <f t="shared" si="5"/>
        <v>96.611968596379</v>
      </c>
      <c r="L44" s="384">
        <v>4.2268518518518518E-2</v>
      </c>
      <c r="M44" s="325" t="s">
        <v>1554</v>
      </c>
      <c r="N44" s="325" t="s">
        <v>1555</v>
      </c>
      <c r="O44" s="325" t="s">
        <v>130</v>
      </c>
      <c r="P44" s="383">
        <v>26772</v>
      </c>
      <c r="Q44" s="327"/>
      <c r="R44" s="325" t="s">
        <v>330</v>
      </c>
      <c r="S44" s="383">
        <v>41014</v>
      </c>
      <c r="T44" s="154"/>
      <c r="V44" s="4"/>
      <c r="W44" s="4"/>
    </row>
    <row r="45" spans="1:23">
      <c r="A45" s="1">
        <v>39</v>
      </c>
      <c r="B45" s="391" t="s">
        <v>1754</v>
      </c>
      <c r="C45" s="21">
        <f t="shared" si="1"/>
        <v>61.233333333333334</v>
      </c>
      <c r="D45" s="21">
        <f t="shared" si="8"/>
        <v>59.210074806121753</v>
      </c>
      <c r="E45" s="4">
        <f t="shared" si="7"/>
        <v>0.97140000000000004</v>
      </c>
      <c r="F45" s="21">
        <v>59.669507333266097</v>
      </c>
      <c r="G45" s="21">
        <v>61.233333333333334</v>
      </c>
      <c r="H45" s="162">
        <f t="shared" si="3"/>
        <v>7.6996199177298639E-3</v>
      </c>
      <c r="I45" s="1">
        <v>39</v>
      </c>
      <c r="J45" s="323">
        <f t="shared" si="6"/>
        <v>97.446119760369228</v>
      </c>
      <c r="K45" s="144">
        <f t="shared" si="5"/>
        <v>96.695821675756804</v>
      </c>
      <c r="L45" s="384">
        <v>4.252314814814815E-2</v>
      </c>
      <c r="M45" s="325" t="s">
        <v>1554</v>
      </c>
      <c r="N45" s="325" t="s">
        <v>1555</v>
      </c>
      <c r="O45" s="325" t="s">
        <v>130</v>
      </c>
      <c r="P45" s="383">
        <v>26772</v>
      </c>
      <c r="Q45" s="327"/>
      <c r="R45" s="325" t="s">
        <v>330</v>
      </c>
      <c r="S45" s="383">
        <v>41378</v>
      </c>
      <c r="T45" s="154"/>
      <c r="V45" s="4"/>
      <c r="W45" s="4"/>
    </row>
    <row r="46" spans="1:23">
      <c r="A46" s="1">
        <v>40</v>
      </c>
      <c r="B46" s="391">
        <v>4.2326388888888886E-2</v>
      </c>
      <c r="C46" s="21">
        <f t="shared" si="1"/>
        <v>60.949999999999996</v>
      </c>
      <c r="D46" s="21">
        <f t="shared" si="8"/>
        <v>59.676973092619498</v>
      </c>
      <c r="E46" s="4">
        <f t="shared" si="7"/>
        <v>0.96379999999999999</v>
      </c>
      <c r="F46" s="21">
        <v>60.035338074853442</v>
      </c>
      <c r="G46" s="21">
        <v>61.15</v>
      </c>
      <c r="H46" s="162">
        <f t="shared" si="3"/>
        <v>5.9692340165907977E-3</v>
      </c>
      <c r="I46" s="1">
        <v>40</v>
      </c>
      <c r="J46" s="323">
        <f t="shared" si="6"/>
        <v>98.49932415890639</v>
      </c>
      <c r="K46" s="144">
        <f t="shared" si="5"/>
        <v>97.91135864252584</v>
      </c>
      <c r="L46" s="384">
        <v>4.2465277777777775E-2</v>
      </c>
      <c r="M46" s="325" t="s">
        <v>1554</v>
      </c>
      <c r="N46" s="325" t="s">
        <v>1555</v>
      </c>
      <c r="O46" s="325" t="s">
        <v>130</v>
      </c>
      <c r="P46" s="383">
        <v>26772</v>
      </c>
      <c r="Q46" s="327"/>
      <c r="R46" s="325" t="s">
        <v>264</v>
      </c>
      <c r="S46" s="383">
        <v>41553</v>
      </c>
      <c r="T46" s="154"/>
      <c r="V46" s="4"/>
      <c r="W46" s="4"/>
    </row>
    <row r="47" spans="1:23">
      <c r="A47" s="1">
        <v>41</v>
      </c>
      <c r="B47" s="391" t="s">
        <v>1755</v>
      </c>
      <c r="C47" s="21">
        <f t="shared" si="1"/>
        <v>62.466666666666669</v>
      </c>
      <c r="D47" s="21">
        <f t="shared" si="8"/>
        <v>60.163877266387736</v>
      </c>
      <c r="E47" s="4">
        <f t="shared" si="7"/>
        <v>0.95599999999999996</v>
      </c>
      <c r="F47" s="21">
        <v>60.451159011357909</v>
      </c>
      <c r="G47" s="21">
        <v>62.466666666666669</v>
      </c>
      <c r="H47" s="162">
        <f t="shared" si="3"/>
        <v>4.7522950704087684E-3</v>
      </c>
      <c r="I47" s="1">
        <v>41</v>
      </c>
      <c r="J47" s="323">
        <f t="shared" si="6"/>
        <v>96.773466933870708</v>
      </c>
      <c r="K47" s="144">
        <f t="shared" si="5"/>
        <v>96.313570864014522</v>
      </c>
      <c r="L47" s="384">
        <v>4.3379629629629629E-2</v>
      </c>
      <c r="M47" s="325" t="s">
        <v>1410</v>
      </c>
      <c r="N47" s="325" t="s">
        <v>1685</v>
      </c>
      <c r="O47" s="325" t="s">
        <v>305</v>
      </c>
      <c r="P47" s="383">
        <v>17935</v>
      </c>
      <c r="Q47" s="327"/>
      <c r="R47" s="325" t="s">
        <v>285</v>
      </c>
      <c r="S47" s="383">
        <v>33132</v>
      </c>
      <c r="T47" s="154"/>
      <c r="V47" s="4"/>
      <c r="W47" s="4"/>
    </row>
    <row r="48" spans="1:23">
      <c r="A48" s="1">
        <v>42</v>
      </c>
      <c r="B48" s="391" t="s">
        <v>1756</v>
      </c>
      <c r="C48" s="21">
        <f t="shared" si="1"/>
        <v>63.033333333333339</v>
      </c>
      <c r="D48" s="21">
        <f t="shared" si="8"/>
        <v>60.652395514780842</v>
      </c>
      <c r="E48" s="4">
        <f t="shared" si="7"/>
        <v>0.94830000000000003</v>
      </c>
      <c r="F48" s="21">
        <v>60.918963344626732</v>
      </c>
      <c r="G48" s="21">
        <v>63.033333333333331</v>
      </c>
      <c r="H48" s="162">
        <f t="shared" si="3"/>
        <v>4.3757775118049872E-3</v>
      </c>
      <c r="I48" s="1">
        <v>42</v>
      </c>
      <c r="J48" s="323">
        <f t="shared" si="6"/>
        <v>96.645631958688611</v>
      </c>
      <c r="K48" s="144">
        <f t="shared" si="5"/>
        <v>96.222732175749613</v>
      </c>
      <c r="L48" s="384">
        <v>4.3773148148148144E-2</v>
      </c>
      <c r="M48" s="388" t="s">
        <v>1419</v>
      </c>
      <c r="N48" s="388" t="s">
        <v>1420</v>
      </c>
      <c r="O48" s="385" t="s">
        <v>122</v>
      </c>
      <c r="P48" s="386"/>
      <c r="Q48" s="388" t="s">
        <v>1686</v>
      </c>
      <c r="R48" s="388" t="s">
        <v>1687</v>
      </c>
      <c r="S48" s="389">
        <v>42988</v>
      </c>
      <c r="T48" s="154"/>
      <c r="V48" s="4"/>
      <c r="W48" s="4"/>
    </row>
    <row r="49" spans="1:23">
      <c r="A49" s="1">
        <v>43</v>
      </c>
      <c r="B49" s="391" t="s">
        <v>1757</v>
      </c>
      <c r="C49" s="21">
        <f t="shared" si="1"/>
        <v>62</v>
      </c>
      <c r="D49" s="21">
        <f t="shared" si="8"/>
        <v>61.155413786992739</v>
      </c>
      <c r="E49" s="4">
        <f t="shared" si="7"/>
        <v>0.9405</v>
      </c>
      <c r="F49" s="21">
        <v>61.417544273055071</v>
      </c>
      <c r="G49" s="21">
        <v>62.000000000000007</v>
      </c>
      <c r="H49" s="162">
        <f t="shared" si="3"/>
        <v>4.2680066284795058E-3</v>
      </c>
      <c r="I49" s="1">
        <v>43</v>
      </c>
      <c r="J49" s="323">
        <f t="shared" si="6"/>
        <v>99.06055527912109</v>
      </c>
      <c r="K49" s="144">
        <f t="shared" si="5"/>
        <v>98.637764172568936</v>
      </c>
      <c r="L49" s="384">
        <v>4.3055555555555562E-2</v>
      </c>
      <c r="M49" s="388" t="s">
        <v>1419</v>
      </c>
      <c r="N49" s="388" t="s">
        <v>1420</v>
      </c>
      <c r="O49" s="385" t="s">
        <v>122</v>
      </c>
      <c r="P49" s="386"/>
      <c r="Q49" s="388" t="s">
        <v>1688</v>
      </c>
      <c r="R49" s="388" t="s">
        <v>187</v>
      </c>
      <c r="S49" s="386">
        <v>43114</v>
      </c>
      <c r="T49" s="154"/>
      <c r="V49" s="4"/>
      <c r="W49" s="4"/>
    </row>
    <row r="50" spans="1:23">
      <c r="A50" s="1">
        <v>44</v>
      </c>
      <c r="B50" s="391" t="s">
        <v>1274</v>
      </c>
      <c r="C50" s="21">
        <f t="shared" si="1"/>
        <v>64.849999999999994</v>
      </c>
      <c r="D50" s="21">
        <f t="shared" si="8"/>
        <v>61.666845359350994</v>
      </c>
      <c r="E50" s="4">
        <f t="shared" si="7"/>
        <v>0.93269999999999997</v>
      </c>
      <c r="F50" s="21">
        <v>61.924353647986123</v>
      </c>
      <c r="G50" s="21">
        <v>64.849999999999994</v>
      </c>
      <c r="H50" s="162">
        <f t="shared" si="3"/>
        <v>4.1584332086686904E-3</v>
      </c>
      <c r="I50" s="1">
        <v>44</v>
      </c>
      <c r="J50" s="323">
        <f t="shared" si="6"/>
        <v>95.488594676925402</v>
      </c>
      <c r="K50" s="144">
        <f t="shared" si="5"/>
        <v>95.091511733771782</v>
      </c>
      <c r="L50" s="384">
        <v>4.5034722222222219E-2</v>
      </c>
      <c r="M50" s="325" t="s">
        <v>1448</v>
      </c>
      <c r="N50" s="325" t="s">
        <v>1689</v>
      </c>
      <c r="O50" s="325" t="s">
        <v>305</v>
      </c>
      <c r="P50" s="383">
        <v>11832</v>
      </c>
      <c r="Q50" s="327"/>
      <c r="R50" s="325" t="s">
        <v>1690</v>
      </c>
      <c r="S50" s="383">
        <v>28162</v>
      </c>
      <c r="T50" s="154"/>
      <c r="V50" s="4"/>
      <c r="W50" s="4"/>
    </row>
    <row r="51" spans="1:23">
      <c r="A51" s="1">
        <v>45</v>
      </c>
      <c r="B51" s="391" t="s">
        <v>518</v>
      </c>
      <c r="C51" s="21">
        <f t="shared" si="1"/>
        <v>65.016666666666666</v>
      </c>
      <c r="D51" s="21">
        <f t="shared" si="8"/>
        <v>62.186903088622195</v>
      </c>
      <c r="E51" s="4">
        <f t="shared" si="7"/>
        <v>0.92490000000000006</v>
      </c>
      <c r="F51" s="21">
        <v>62.439596864437803</v>
      </c>
      <c r="G51" s="21">
        <v>65.016666666666666</v>
      </c>
      <c r="H51" s="162">
        <f t="shared" si="3"/>
        <v>4.0470116481409997E-3</v>
      </c>
      <c r="I51" s="1">
        <v>45</v>
      </c>
      <c r="J51" s="323">
        <f t="shared" si="6"/>
        <v>96.036293562324232</v>
      </c>
      <c r="K51" s="144">
        <f t="shared" si="5"/>
        <v>95.647633563633221</v>
      </c>
      <c r="L51" s="384">
        <v>4.5150462962962962E-2</v>
      </c>
      <c r="M51" s="325" t="s">
        <v>1423</v>
      </c>
      <c r="N51" s="325" t="s">
        <v>1424</v>
      </c>
      <c r="O51" s="325" t="s">
        <v>127</v>
      </c>
      <c r="P51" s="383">
        <v>22144</v>
      </c>
      <c r="Q51" s="327"/>
      <c r="R51" s="325" t="s">
        <v>1691</v>
      </c>
      <c r="S51" s="383">
        <v>38753</v>
      </c>
      <c r="T51" s="154"/>
      <c r="V51" s="4"/>
      <c r="W51" s="4"/>
    </row>
    <row r="52" spans="1:23">
      <c r="A52" s="1">
        <v>46</v>
      </c>
      <c r="B52" s="391" t="s">
        <v>1758</v>
      </c>
      <c r="C52" s="21">
        <f t="shared" si="1"/>
        <v>66.55</v>
      </c>
      <c r="D52" s="21">
        <f t="shared" si="8"/>
        <v>62.715807073020031</v>
      </c>
      <c r="E52" s="4">
        <f t="shared" si="7"/>
        <v>0.91710000000000003</v>
      </c>
      <c r="F52" s="21">
        <v>62.963486210762852</v>
      </c>
      <c r="G52" s="21">
        <v>66.55</v>
      </c>
      <c r="H52" s="162">
        <f t="shared" si="3"/>
        <v>3.9336947911960372E-3</v>
      </c>
      <c r="I52" s="1">
        <v>46</v>
      </c>
      <c r="J52" s="323">
        <f t="shared" si="6"/>
        <v>94.610798213017063</v>
      </c>
      <c r="K52" s="144">
        <f t="shared" si="5"/>
        <v>94.238628208895619</v>
      </c>
      <c r="L52" s="384">
        <v>4.6215277777777779E-2</v>
      </c>
      <c r="M52" s="325" t="s">
        <v>182</v>
      </c>
      <c r="N52" s="325" t="s">
        <v>1569</v>
      </c>
      <c r="O52" s="325" t="s">
        <v>1141</v>
      </c>
      <c r="P52" s="383">
        <v>19418</v>
      </c>
      <c r="Q52" s="327"/>
      <c r="R52" s="325" t="s">
        <v>1692</v>
      </c>
      <c r="S52" s="383">
        <v>36429</v>
      </c>
      <c r="T52" s="154"/>
      <c r="V52" s="4"/>
      <c r="W52" s="4"/>
    </row>
    <row r="53" spans="1:23">
      <c r="A53" s="1">
        <v>47</v>
      </c>
      <c r="B53" s="391" t="s">
        <v>1759</v>
      </c>
      <c r="C53" s="21">
        <f t="shared" si="1"/>
        <v>65.733333333333334</v>
      </c>
      <c r="D53" s="21">
        <f t="shared" si="8"/>
        <v>63.246829411333486</v>
      </c>
      <c r="E53" s="4">
        <f t="shared" si="7"/>
        <v>0.90939999999999999</v>
      </c>
      <c r="F53" s="21">
        <v>63.496241160282786</v>
      </c>
      <c r="G53" s="21">
        <v>65.733333333333334</v>
      </c>
      <c r="H53" s="162">
        <f t="shared" si="3"/>
        <v>3.9279765918696233E-3</v>
      </c>
      <c r="I53" s="1">
        <v>47</v>
      </c>
      <c r="J53" s="323">
        <f t="shared" si="6"/>
        <v>96.596715761079281</v>
      </c>
      <c r="K53" s="144">
        <f t="shared" si="5"/>
        <v>96.217286122718278</v>
      </c>
      <c r="L53" s="384">
        <v>4.5648148148148153E-2</v>
      </c>
      <c r="M53" s="325" t="s">
        <v>1448</v>
      </c>
      <c r="N53" s="325" t="s">
        <v>1689</v>
      </c>
      <c r="O53" s="325" t="s">
        <v>305</v>
      </c>
      <c r="P53" s="383">
        <v>11832</v>
      </c>
      <c r="Q53" s="327"/>
      <c r="R53" s="325" t="s">
        <v>1693</v>
      </c>
      <c r="S53" s="383">
        <v>29196</v>
      </c>
      <c r="T53" s="154"/>
      <c r="V53" s="4"/>
      <c r="W53" s="4"/>
    </row>
    <row r="54" spans="1:23">
      <c r="A54" s="1">
        <v>48</v>
      </c>
      <c r="B54" s="391" t="s">
        <v>1760</v>
      </c>
      <c r="C54" s="21">
        <f t="shared" si="1"/>
        <v>66.483333333333334</v>
      </c>
      <c r="D54" s="21">
        <f t="shared" si="8"/>
        <v>63.793995859213261</v>
      </c>
      <c r="E54" s="4">
        <f t="shared" si="7"/>
        <v>0.90159999999999996</v>
      </c>
      <c r="F54" s="21">
        <v>64.038088677853864</v>
      </c>
      <c r="G54" s="21">
        <v>66.483333333333334</v>
      </c>
      <c r="H54" s="162">
        <f t="shared" si="3"/>
        <v>3.8116818237427601E-3</v>
      </c>
      <c r="I54" s="1">
        <v>48</v>
      </c>
      <c r="J54" s="323">
        <f t="shared" si="6"/>
        <v>96.322018567842363</v>
      </c>
      <c r="K54" s="144">
        <f t="shared" si="5"/>
        <v>95.954869680441107</v>
      </c>
      <c r="L54" s="384">
        <v>4.6168981481481484E-2</v>
      </c>
      <c r="M54" s="325" t="s">
        <v>182</v>
      </c>
      <c r="N54" s="325" t="s">
        <v>1569</v>
      </c>
      <c r="O54" s="325" t="s">
        <v>1141</v>
      </c>
      <c r="P54" s="383">
        <v>19418</v>
      </c>
      <c r="Q54" s="327"/>
      <c r="R54" s="325" t="s">
        <v>1694</v>
      </c>
      <c r="S54" s="383">
        <v>37205</v>
      </c>
      <c r="T54" s="154"/>
      <c r="V54" s="4"/>
      <c r="W54" s="4"/>
    </row>
    <row r="55" spans="1:23">
      <c r="A55" s="1">
        <v>49</v>
      </c>
      <c r="B55" s="391" t="s">
        <v>1761</v>
      </c>
      <c r="C55" s="21">
        <f t="shared" si="1"/>
        <v>66.733333333333334</v>
      </c>
      <c r="D55" s="21">
        <f t="shared" si="8"/>
        <v>64.350712314462598</v>
      </c>
      <c r="E55" s="4">
        <f t="shared" si="7"/>
        <v>0.89380000000000004</v>
      </c>
      <c r="F55" s="21">
        <v>64.58926354226476</v>
      </c>
      <c r="G55" s="21">
        <v>66.733333333333334</v>
      </c>
      <c r="H55" s="162">
        <f t="shared" si="3"/>
        <v>3.693357296852647E-3</v>
      </c>
      <c r="I55" s="1">
        <v>49</v>
      </c>
      <c r="J55" s="323">
        <f t="shared" si="6"/>
        <v>96.787108205191956</v>
      </c>
      <c r="K55" s="144">
        <f t="shared" si="5"/>
        <v>96.429638832861031</v>
      </c>
      <c r="L55" s="384">
        <v>4.6342592592592595E-2</v>
      </c>
      <c r="M55" s="325" t="s">
        <v>182</v>
      </c>
      <c r="N55" s="325" t="s">
        <v>1569</v>
      </c>
      <c r="O55" s="325" t="s">
        <v>1141</v>
      </c>
      <c r="P55" s="383">
        <v>19418</v>
      </c>
      <c r="Q55" s="327"/>
      <c r="R55" s="325" t="s">
        <v>310</v>
      </c>
      <c r="S55" s="383">
        <v>37332</v>
      </c>
      <c r="T55" s="154"/>
      <c r="V55" s="4"/>
      <c r="W55" s="4"/>
    </row>
    <row r="56" spans="1:23">
      <c r="A56" s="1">
        <v>50</v>
      </c>
      <c r="B56" s="391" t="s">
        <v>1762</v>
      </c>
      <c r="C56" s="21">
        <f t="shared" si="1"/>
        <v>66.383333333333326</v>
      </c>
      <c r="D56" s="21">
        <f t="shared" si="8"/>
        <v>64.917231000752452</v>
      </c>
      <c r="E56" s="4">
        <f t="shared" si="7"/>
        <v>0.88600000000000001</v>
      </c>
      <c r="F56" s="21">
        <v>65.150008685427935</v>
      </c>
      <c r="G56" s="21">
        <v>66.383333333333326</v>
      </c>
      <c r="H56" s="162">
        <f t="shared" si="3"/>
        <v>3.5729494035746496E-3</v>
      </c>
      <c r="I56" s="1">
        <v>50</v>
      </c>
      <c r="J56" s="323">
        <f t="shared" si="6"/>
        <v>98.142117025500283</v>
      </c>
      <c r="K56" s="144">
        <f t="shared" si="5"/>
        <v>97.79146020700847</v>
      </c>
      <c r="L56" s="384">
        <v>4.6099537037037036E-2</v>
      </c>
      <c r="M56" s="325" t="s">
        <v>1695</v>
      </c>
      <c r="N56" s="325" t="s">
        <v>1696</v>
      </c>
      <c r="O56" s="325" t="s">
        <v>143</v>
      </c>
      <c r="P56" s="383">
        <v>14987</v>
      </c>
      <c r="Q56" s="327"/>
      <c r="R56" s="325" t="s">
        <v>1697</v>
      </c>
      <c r="S56" s="383">
        <v>33376</v>
      </c>
      <c r="T56" s="154"/>
      <c r="V56" s="4"/>
      <c r="W56" s="4"/>
    </row>
    <row r="57" spans="1:23">
      <c r="A57" s="1">
        <v>51</v>
      </c>
      <c r="B57" s="391" t="s">
        <v>1763</v>
      </c>
      <c r="C57" s="21">
        <f t="shared" si="1"/>
        <v>68.816666666666663</v>
      </c>
      <c r="D57" s="21">
        <f t="shared" si="8"/>
        <v>65.493813102558278</v>
      </c>
      <c r="E57" s="4">
        <f t="shared" si="7"/>
        <v>0.87819999999999998</v>
      </c>
      <c r="F57" s="21">
        <v>65.720575549394368</v>
      </c>
      <c r="G57" s="21">
        <v>68.816666666666663</v>
      </c>
      <c r="H57" s="162">
        <f t="shared" si="3"/>
        <v>3.4504026317551074E-3</v>
      </c>
      <c r="I57" s="1">
        <v>51</v>
      </c>
      <c r="J57" s="323">
        <f t="shared" si="6"/>
        <v>95.500957446443749</v>
      </c>
      <c r="K57" s="144">
        <f t="shared" si="5"/>
        <v>95.171440691535409</v>
      </c>
      <c r="L57" s="384">
        <v>4.7789351851851847E-2</v>
      </c>
      <c r="M57" s="325" t="s">
        <v>182</v>
      </c>
      <c r="N57" s="325" t="s">
        <v>1569</v>
      </c>
      <c r="O57" s="325" t="s">
        <v>1141</v>
      </c>
      <c r="P57" s="383">
        <v>19418</v>
      </c>
      <c r="Q57" s="327"/>
      <c r="R57" s="325" t="s">
        <v>1434</v>
      </c>
      <c r="S57" s="383">
        <v>38193</v>
      </c>
      <c r="T57" s="154"/>
      <c r="V57" s="4"/>
      <c r="W57" s="4"/>
    </row>
    <row r="58" spans="1:23">
      <c r="A58" s="1">
        <v>52</v>
      </c>
      <c r="B58" s="391" t="s">
        <v>1764</v>
      </c>
      <c r="C58" s="21">
        <f t="shared" si="1"/>
        <v>69.5</v>
      </c>
      <c r="D58" s="21">
        <f t="shared" si="8"/>
        <v>66.073138043270149</v>
      </c>
      <c r="E58" s="4">
        <f t="shared" si="7"/>
        <v>0.87050000000000005</v>
      </c>
      <c r="F58" s="21">
        <v>66.301224462293845</v>
      </c>
      <c r="G58" s="21">
        <v>69.5</v>
      </c>
      <c r="H58" s="162">
        <f t="shared" si="3"/>
        <v>3.4401539469819573E-3</v>
      </c>
      <c r="I58" s="1">
        <v>52</v>
      </c>
      <c r="J58" s="323">
        <f t="shared" si="6"/>
        <v>95.397445269487548</v>
      </c>
      <c r="K58" s="144">
        <f t="shared" si="5"/>
        <v>95.069263371611726</v>
      </c>
      <c r="L58" s="384">
        <v>4.8263888888888884E-2</v>
      </c>
      <c r="M58" s="325" t="s">
        <v>1698</v>
      </c>
      <c r="N58" s="325" t="s">
        <v>1699</v>
      </c>
      <c r="O58" s="325" t="s">
        <v>122</v>
      </c>
      <c r="P58" s="383">
        <v>11867</v>
      </c>
      <c r="Q58" s="327"/>
      <c r="R58" s="325" t="s">
        <v>285</v>
      </c>
      <c r="S58" s="383">
        <v>30941</v>
      </c>
      <c r="T58" s="154"/>
      <c r="V58" s="4"/>
      <c r="W58" s="4"/>
    </row>
    <row r="59" spans="1:23">
      <c r="A59" s="1">
        <v>53</v>
      </c>
      <c r="B59" s="391" t="s">
        <v>1765</v>
      </c>
      <c r="C59" s="21">
        <f t="shared" si="1"/>
        <v>69.95</v>
      </c>
      <c r="D59" s="21">
        <f t="shared" si="8"/>
        <v>66.670530505003683</v>
      </c>
      <c r="E59" s="4">
        <f t="shared" si="7"/>
        <v>0.86270000000000002</v>
      </c>
      <c r="F59" s="21">
        <v>66.892225034381795</v>
      </c>
      <c r="G59" s="21">
        <v>69.949999999999989</v>
      </c>
      <c r="H59" s="162">
        <f t="shared" si="3"/>
        <v>3.3142047414952036E-3</v>
      </c>
      <c r="I59" s="1">
        <v>53</v>
      </c>
      <c r="J59" s="323">
        <f t="shared" si="6"/>
        <v>95.628627640288471</v>
      </c>
      <c r="K59" s="144">
        <f t="shared" si="5"/>
        <v>95.311694789140361</v>
      </c>
      <c r="L59" s="384">
        <v>4.8576388888888884E-2</v>
      </c>
      <c r="M59" s="325" t="s">
        <v>182</v>
      </c>
      <c r="N59" s="325" t="s">
        <v>1569</v>
      </c>
      <c r="O59" s="325" t="s">
        <v>1141</v>
      </c>
      <c r="P59" s="383">
        <v>19418</v>
      </c>
      <c r="Q59" s="327"/>
      <c r="R59" s="325" t="s">
        <v>310</v>
      </c>
      <c r="S59" s="383">
        <v>38795</v>
      </c>
      <c r="T59" s="154"/>
      <c r="V59" s="4"/>
      <c r="W59" s="4"/>
    </row>
    <row r="60" spans="1:23">
      <c r="A60" s="1">
        <v>54</v>
      </c>
      <c r="B60" s="391" t="s">
        <v>1766</v>
      </c>
      <c r="C60" s="21">
        <f t="shared" si="1"/>
        <v>70.183333333333337</v>
      </c>
      <c r="D60" s="21">
        <f t="shared" si="8"/>
        <v>67.278824034000081</v>
      </c>
      <c r="E60" s="4">
        <f t="shared" si="7"/>
        <v>0.85489999999999999</v>
      </c>
      <c r="F60" s="21">
        <v>67.493856575458437</v>
      </c>
      <c r="G60" s="21">
        <v>70.183333333333323</v>
      </c>
      <c r="H60" s="162">
        <f t="shared" si="3"/>
        <v>3.185957246611755E-3</v>
      </c>
      <c r="I60" s="1">
        <v>54</v>
      </c>
      <c r="J60" s="323">
        <f t="shared" si="6"/>
        <v>96.16792672827134</v>
      </c>
      <c r="K60" s="144">
        <f t="shared" si="5"/>
        <v>95.861539825219779</v>
      </c>
      <c r="L60" s="384">
        <v>4.8738425925925921E-2</v>
      </c>
      <c r="M60" s="325" t="s">
        <v>182</v>
      </c>
      <c r="N60" s="325" t="s">
        <v>1569</v>
      </c>
      <c r="O60" s="325" t="s">
        <v>1141</v>
      </c>
      <c r="P60" s="383">
        <v>19418</v>
      </c>
      <c r="Q60" s="327"/>
      <c r="R60" s="325" t="s">
        <v>310</v>
      </c>
      <c r="S60" s="383">
        <v>39166</v>
      </c>
      <c r="T60" s="154"/>
      <c r="V60" s="4"/>
      <c r="W60" s="4"/>
    </row>
    <row r="61" spans="1:23">
      <c r="A61" s="1">
        <v>55</v>
      </c>
      <c r="B61" s="391" t="s">
        <v>1767</v>
      </c>
      <c r="C61" s="21">
        <f t="shared" si="1"/>
        <v>69.283333333333331</v>
      </c>
      <c r="D61" s="21">
        <f t="shared" si="8"/>
        <v>67.898319757604384</v>
      </c>
      <c r="E61" s="4">
        <f t="shared" si="7"/>
        <v>0.84709999999999996</v>
      </c>
      <c r="F61" s="21">
        <v>68.106408535018119</v>
      </c>
      <c r="G61" s="21">
        <v>69.283333333333331</v>
      </c>
      <c r="H61" s="162">
        <f t="shared" si="3"/>
        <v>3.0553479751724492E-3</v>
      </c>
      <c r="I61" s="1">
        <v>55</v>
      </c>
      <c r="J61" s="323">
        <f t="shared" si="6"/>
        <v>98.301287276908525</v>
      </c>
      <c r="K61" s="144">
        <f t="shared" si="5"/>
        <v>98.000942637870168</v>
      </c>
      <c r="L61" s="384">
        <v>4.8113425925925928E-2</v>
      </c>
      <c r="M61" s="385" t="s">
        <v>1577</v>
      </c>
      <c r="N61" s="385" t="s">
        <v>1506</v>
      </c>
      <c r="O61" s="385" t="s">
        <v>122</v>
      </c>
      <c r="P61" s="386">
        <v>13971</v>
      </c>
      <c r="Q61" s="387"/>
      <c r="R61" s="385" t="s">
        <v>1700</v>
      </c>
      <c r="S61" s="383">
        <v>34259</v>
      </c>
      <c r="T61" s="154"/>
      <c r="V61" s="4"/>
      <c r="W61" s="4"/>
    </row>
    <row r="62" spans="1:23">
      <c r="A62" s="1">
        <v>56</v>
      </c>
      <c r="B62" s="391" t="s">
        <v>1768</v>
      </c>
      <c r="C62" s="21">
        <f t="shared" si="1"/>
        <v>71.75</v>
      </c>
      <c r="D62" s="21">
        <f t="shared" si="8"/>
        <v>68.529329997219904</v>
      </c>
      <c r="E62" s="4">
        <f t="shared" si="7"/>
        <v>0.83930000000000005</v>
      </c>
      <c r="F62" s="21">
        <v>68.730180966586104</v>
      </c>
      <c r="G62" s="21">
        <v>71.75</v>
      </c>
      <c r="H62" s="162">
        <f t="shared" si="3"/>
        <v>2.9223110799584018E-3</v>
      </c>
      <c r="I62" s="1">
        <v>56</v>
      </c>
      <c r="J62" s="323">
        <f t="shared" si="6"/>
        <v>95.791192984788992</v>
      </c>
      <c r="K62" s="144">
        <f t="shared" si="5"/>
        <v>95.511261320167122</v>
      </c>
      <c r="L62" s="384">
        <v>4.9826388888888885E-2</v>
      </c>
      <c r="M62" s="325" t="s">
        <v>1701</v>
      </c>
      <c r="N62" s="325" t="s">
        <v>1702</v>
      </c>
      <c r="O62" s="325" t="s">
        <v>1623</v>
      </c>
      <c r="P62" s="383">
        <v>20300</v>
      </c>
      <c r="Q62" s="327"/>
      <c r="R62" s="325" t="s">
        <v>1703</v>
      </c>
      <c r="S62" s="383">
        <v>40944</v>
      </c>
      <c r="T62" s="154"/>
      <c r="V62" s="4"/>
      <c r="W62" s="4"/>
    </row>
    <row r="63" spans="1:23">
      <c r="A63" s="1">
        <v>57</v>
      </c>
      <c r="B63" s="391" t="s">
        <v>1769</v>
      </c>
      <c r="C63" s="21">
        <f t="shared" si="1"/>
        <v>72.649999999999991</v>
      </c>
      <c r="D63" s="21">
        <f t="shared" si="8"/>
        <v>69.163860830527497</v>
      </c>
      <c r="E63" s="4">
        <f t="shared" si="7"/>
        <v>0.83160000000000001</v>
      </c>
      <c r="F63" s="21">
        <v>69.3654850178077</v>
      </c>
      <c r="G63" s="21">
        <v>72.650000000000006</v>
      </c>
      <c r="H63" s="162">
        <f t="shared" si="3"/>
        <v>2.9066932528251073E-3</v>
      </c>
      <c r="I63" s="1">
        <v>57</v>
      </c>
      <c r="J63" s="323">
        <f t="shared" si="6"/>
        <v>95.478988324580456</v>
      </c>
      <c r="K63" s="144">
        <f t="shared" si="5"/>
        <v>95.201460193430847</v>
      </c>
      <c r="L63" s="384">
        <v>5.0451388888888893E-2</v>
      </c>
      <c r="M63" s="325" t="s">
        <v>1412</v>
      </c>
      <c r="N63" s="325" t="s">
        <v>1583</v>
      </c>
      <c r="O63" s="325" t="s">
        <v>139</v>
      </c>
      <c r="P63" s="383">
        <v>18512</v>
      </c>
      <c r="Q63" s="327"/>
      <c r="R63" s="325" t="s">
        <v>1704</v>
      </c>
      <c r="S63" s="383">
        <v>39529</v>
      </c>
      <c r="T63" s="154"/>
      <c r="V63" s="4"/>
      <c r="W63" s="4"/>
    </row>
    <row r="64" spans="1:23">
      <c r="A64" s="1">
        <v>58</v>
      </c>
      <c r="B64" s="391" t="s">
        <v>1770</v>
      </c>
      <c r="C64" s="21">
        <f t="shared" si="1"/>
        <v>74.3</v>
      </c>
      <c r="D64" s="21">
        <f t="shared" si="8"/>
        <v>69.818726228048888</v>
      </c>
      <c r="E64" s="4">
        <f t="shared" si="7"/>
        <v>0.82379999999999998</v>
      </c>
      <c r="F64" s="21">
        <v>70.012643447971797</v>
      </c>
      <c r="G64" s="21">
        <v>74.3</v>
      </c>
      <c r="H64" s="162">
        <f t="shared" si="3"/>
        <v>2.7697457255276186E-3</v>
      </c>
      <c r="I64" s="1">
        <v>58</v>
      </c>
      <c r="J64" s="323">
        <f t="shared" si="6"/>
        <v>94.229668166853031</v>
      </c>
      <c r="K64" s="144">
        <f t="shared" si="5"/>
        <v>93.968675946229993</v>
      </c>
      <c r="L64" s="384">
        <v>5.1597222222222218E-2</v>
      </c>
      <c r="M64" s="325" t="s">
        <v>1698</v>
      </c>
      <c r="N64" s="325" t="s">
        <v>1699</v>
      </c>
      <c r="O64" s="325" t="s">
        <v>122</v>
      </c>
      <c r="P64" s="383">
        <v>11867</v>
      </c>
      <c r="Q64" s="327"/>
      <c r="R64" s="325" t="s">
        <v>285</v>
      </c>
      <c r="S64" s="383">
        <v>33132</v>
      </c>
      <c r="T64" s="154"/>
      <c r="V64" s="4"/>
      <c r="W64" s="4"/>
    </row>
    <row r="65" spans="1:23">
      <c r="A65" s="1">
        <v>59</v>
      </c>
      <c r="B65" s="391" t="s">
        <v>1771</v>
      </c>
      <c r="C65" s="21">
        <f t="shared" si="1"/>
        <v>72.25</v>
      </c>
      <c r="D65" s="21">
        <f t="shared" si="8"/>
        <v>70.486111111111128</v>
      </c>
      <c r="E65" s="4">
        <f t="shared" si="7"/>
        <v>0.81599999999999995</v>
      </c>
      <c r="F65" s="21">
        <v>70.671991174777105</v>
      </c>
      <c r="G65" s="21">
        <v>72.25</v>
      </c>
      <c r="H65" s="162">
        <f t="shared" si="3"/>
        <v>2.630180083737577E-3</v>
      </c>
      <c r="I65" s="1">
        <v>59</v>
      </c>
      <c r="J65" s="323">
        <f t="shared" si="6"/>
        <v>97.815904740175924</v>
      </c>
      <c r="K65" s="144">
        <f t="shared" si="5"/>
        <v>97.558631295655545</v>
      </c>
      <c r="L65" s="384">
        <v>5.0173611111111106E-2</v>
      </c>
      <c r="M65" s="325" t="s">
        <v>182</v>
      </c>
      <c r="N65" s="325" t="s">
        <v>1569</v>
      </c>
      <c r="O65" s="325" t="s">
        <v>1141</v>
      </c>
      <c r="P65" s="383">
        <v>19418</v>
      </c>
      <c r="Q65" s="327"/>
      <c r="R65" s="325" t="s">
        <v>295</v>
      </c>
      <c r="S65" s="383">
        <v>41196</v>
      </c>
      <c r="T65" s="154"/>
      <c r="V65" s="4"/>
      <c r="W65" s="4"/>
    </row>
    <row r="66" spans="1:23">
      <c r="A66" s="1">
        <v>60</v>
      </c>
      <c r="B66" s="391" t="s">
        <v>1772</v>
      </c>
      <c r="C66" s="21">
        <f t="shared" si="1"/>
        <v>71.150000000000006</v>
      </c>
      <c r="D66" s="21">
        <f t="shared" si="8"/>
        <v>71.166377959251022</v>
      </c>
      <c r="E66" s="4">
        <f t="shared" ref="E66:E97" si="9">ROUND(1-IF(A66&lt;I$3,0,IF(A66&lt;I$4,G$3*(A66-I$3)^2,G$2+G$4*(A66-I$4)+(A66&gt;I$5)*G$5*(A66-I$5)^2)),4)</f>
        <v>0.80820000000000003</v>
      </c>
      <c r="F66" s="21">
        <v>71.343875852287425</v>
      </c>
      <c r="G66" s="21">
        <v>71.516666666666666</v>
      </c>
      <c r="H66" s="162">
        <f t="shared" si="3"/>
        <v>2.4879205245857401E-3</v>
      </c>
      <c r="I66" s="1">
        <v>60</v>
      </c>
      <c r="J66" s="323">
        <f t="shared" si="6"/>
        <v>100.27248889991205</v>
      </c>
      <c r="K66" s="144">
        <f t="shared" si="5"/>
        <v>100.02301891672664</v>
      </c>
      <c r="L66" s="384">
        <v>4.9664351851851855E-2</v>
      </c>
      <c r="M66" s="325" t="s">
        <v>182</v>
      </c>
      <c r="N66" s="325" t="s">
        <v>1569</v>
      </c>
      <c r="O66" s="325" t="s">
        <v>1141</v>
      </c>
      <c r="P66" s="383">
        <v>19418</v>
      </c>
      <c r="Q66" s="327"/>
      <c r="R66" s="325" t="s">
        <v>310</v>
      </c>
      <c r="S66" s="383">
        <v>41336</v>
      </c>
      <c r="T66" s="154"/>
      <c r="V66" s="4"/>
      <c r="W66" s="4"/>
    </row>
    <row r="67" spans="1:23">
      <c r="A67" s="1">
        <v>61</v>
      </c>
      <c r="B67" s="391" t="s">
        <v>1773</v>
      </c>
      <c r="C67" s="21">
        <f t="shared" si="1"/>
        <v>72.45</v>
      </c>
      <c r="D67" s="21">
        <f t="shared" si="8"/>
        <v>71.859903381642525</v>
      </c>
      <c r="E67" s="4">
        <f t="shared" si="9"/>
        <v>0.8004</v>
      </c>
      <c r="F67" s="21">
        <v>72.028658482171309</v>
      </c>
      <c r="G67" s="21">
        <v>72.45</v>
      </c>
      <c r="H67" s="162">
        <f t="shared" si="3"/>
        <v>2.3428882903678543E-3</v>
      </c>
      <c r="I67" s="1">
        <v>61</v>
      </c>
      <c r="J67" s="323">
        <f t="shared" si="6"/>
        <v>99.418438208656042</v>
      </c>
      <c r="K67" s="144">
        <f t="shared" si="5"/>
        <v>99.185511913930327</v>
      </c>
      <c r="L67" s="384">
        <v>5.0312500000000003E-2</v>
      </c>
      <c r="M67" s="325" t="s">
        <v>182</v>
      </c>
      <c r="N67" s="325" t="s">
        <v>1569</v>
      </c>
      <c r="O67" s="325" t="s">
        <v>1141</v>
      </c>
      <c r="P67" s="383">
        <v>19418</v>
      </c>
      <c r="Q67" s="327"/>
      <c r="R67" s="325" t="s">
        <v>295</v>
      </c>
      <c r="S67" s="383">
        <v>41917</v>
      </c>
      <c r="T67" s="154"/>
      <c r="V67" s="4"/>
      <c r="W67" s="4"/>
    </row>
    <row r="68" spans="1:23">
      <c r="A68" s="1">
        <v>62</v>
      </c>
      <c r="B68" s="391" t="s">
        <v>1774</v>
      </c>
      <c r="C68" s="21">
        <f t="shared" si="1"/>
        <v>73.366666666666674</v>
      </c>
      <c r="D68" s="21">
        <f t="shared" si="8"/>
        <v>72.557924393423335</v>
      </c>
      <c r="E68" s="4">
        <f t="shared" si="9"/>
        <v>0.79269999999999996</v>
      </c>
      <c r="F68" s="21">
        <v>72.726714060484198</v>
      </c>
      <c r="G68" s="21">
        <v>73.36666666666666</v>
      </c>
      <c r="H68" s="162">
        <f t="shared" si="3"/>
        <v>2.3208757502846539E-3</v>
      </c>
      <c r="I68" s="1">
        <v>62</v>
      </c>
      <c r="J68" s="323">
        <f t="shared" si="6"/>
        <v>99.127733839823975</v>
      </c>
      <c r="K68" s="144">
        <f t="shared" si="5"/>
        <v>98.89767068617445</v>
      </c>
      <c r="L68" s="384">
        <v>5.094907407407407E-2</v>
      </c>
      <c r="M68" s="325" t="s">
        <v>182</v>
      </c>
      <c r="N68" s="325" t="s">
        <v>1569</v>
      </c>
      <c r="O68" s="325" t="s">
        <v>1141</v>
      </c>
      <c r="P68" s="383">
        <v>19418</v>
      </c>
      <c r="Q68" s="327"/>
      <c r="R68" s="325" t="s">
        <v>310</v>
      </c>
      <c r="S68" s="383">
        <v>42064</v>
      </c>
      <c r="T68" s="154"/>
      <c r="V68" s="4"/>
      <c r="W68" s="4"/>
    </row>
    <row r="69" spans="1:23">
      <c r="A69" s="1">
        <v>63</v>
      </c>
      <c r="B69" s="391" t="s">
        <v>1775</v>
      </c>
      <c r="C69" s="21">
        <f t="shared" si="1"/>
        <v>73.816666666666677</v>
      </c>
      <c r="D69" s="21">
        <f t="shared" si="8"/>
        <v>73.278973966959697</v>
      </c>
      <c r="E69" s="4">
        <f t="shared" si="9"/>
        <v>0.78490000000000004</v>
      </c>
      <c r="F69" s="21">
        <v>73.438432262427824</v>
      </c>
      <c r="G69" s="21">
        <v>73.816666666666677</v>
      </c>
      <c r="H69" s="162">
        <f t="shared" si="3"/>
        <v>2.1713194380064181E-3</v>
      </c>
      <c r="I69" s="1">
        <v>63</v>
      </c>
      <c r="J69" s="323">
        <f t="shared" si="6"/>
        <v>99.487602974614333</v>
      </c>
      <c r="K69" s="144">
        <f t="shared" si="5"/>
        <v>99.271583608434895</v>
      </c>
      <c r="L69" s="384">
        <v>5.1261574074074077E-2</v>
      </c>
      <c r="M69" s="325" t="s">
        <v>182</v>
      </c>
      <c r="N69" s="325" t="s">
        <v>1569</v>
      </c>
      <c r="O69" s="325" t="s">
        <v>1141</v>
      </c>
      <c r="P69" s="383">
        <v>19418</v>
      </c>
      <c r="Q69" s="327"/>
      <c r="R69" s="325" t="s">
        <v>310</v>
      </c>
      <c r="S69" s="383">
        <v>42442</v>
      </c>
      <c r="T69" s="154"/>
      <c r="V69" s="4"/>
      <c r="W69" s="4"/>
    </row>
    <row r="70" spans="1:23">
      <c r="A70" s="1">
        <v>64</v>
      </c>
      <c r="B70" s="391" t="s">
        <v>1776</v>
      </c>
      <c r="C70" s="21">
        <f t="shared" si="1"/>
        <v>77.55</v>
      </c>
      <c r="D70" s="21">
        <f t="shared" si="8"/>
        <v>74.014498348560892</v>
      </c>
      <c r="E70" s="4">
        <f t="shared" si="9"/>
        <v>0.77710000000000001</v>
      </c>
      <c r="F70" s="21">
        <v>74.164218167714026</v>
      </c>
      <c r="G70" s="21">
        <v>77.55</v>
      </c>
      <c r="H70" s="162">
        <f t="shared" si="3"/>
        <v>2.0187608371271364E-3</v>
      </c>
      <c r="I70" s="1">
        <v>64</v>
      </c>
      <c r="J70" s="323">
        <f t="shared" si="6"/>
        <v>95.634065980288881</v>
      </c>
      <c r="K70" s="144">
        <f t="shared" si="5"/>
        <v>95.441003673192654</v>
      </c>
      <c r="L70" s="384">
        <v>5.3854166666666668E-2</v>
      </c>
      <c r="M70" s="325" t="s">
        <v>1592</v>
      </c>
      <c r="N70" s="325" t="s">
        <v>1593</v>
      </c>
      <c r="O70" s="325" t="s">
        <v>250</v>
      </c>
      <c r="P70" s="383">
        <v>17245</v>
      </c>
      <c r="Q70" s="327"/>
      <c r="R70" s="325" t="s">
        <v>309</v>
      </c>
      <c r="S70" s="383">
        <v>40678</v>
      </c>
      <c r="T70" s="154"/>
      <c r="V70" s="4"/>
      <c r="W70" s="4"/>
    </row>
    <row r="71" spans="1:23">
      <c r="A71" s="1">
        <v>65</v>
      </c>
      <c r="B71" s="391" t="s">
        <v>1777</v>
      </c>
      <c r="C71" s="21">
        <f t="shared" si="1"/>
        <v>77.083333333333343</v>
      </c>
      <c r="D71" s="21">
        <f t="shared" si="8"/>
        <v>74.764937822262667</v>
      </c>
      <c r="E71" s="4">
        <f t="shared" si="9"/>
        <v>0.76929999999999998</v>
      </c>
      <c r="F71" s="21">
        <v>74.904493029370343</v>
      </c>
      <c r="G71" s="21">
        <v>77.083333333333343</v>
      </c>
      <c r="H71" s="162">
        <f t="shared" si="3"/>
        <v>1.8631086262469768E-3</v>
      </c>
      <c r="I71" s="1">
        <v>65</v>
      </c>
      <c r="J71" s="323">
        <f t="shared" si="6"/>
        <v>97.173396362426374</v>
      </c>
      <c r="K71" s="144">
        <f t="shared" si="5"/>
        <v>96.99235176942183</v>
      </c>
      <c r="L71" s="384">
        <v>5.3530092592592594E-2</v>
      </c>
      <c r="M71" s="325" t="s">
        <v>1592</v>
      </c>
      <c r="N71" s="325" t="s">
        <v>1593</v>
      </c>
      <c r="O71" s="325" t="s">
        <v>250</v>
      </c>
      <c r="P71" s="383">
        <v>17245</v>
      </c>
      <c r="Q71" s="327"/>
      <c r="R71" s="325" t="s">
        <v>1705</v>
      </c>
      <c r="S71" s="383">
        <v>41189</v>
      </c>
      <c r="T71" s="154"/>
      <c r="V71" s="4"/>
      <c r="W71" s="4"/>
    </row>
    <row r="72" spans="1:23">
      <c r="A72" s="1">
        <v>66</v>
      </c>
      <c r="B72" s="391" t="s">
        <v>1778</v>
      </c>
      <c r="C72" s="21">
        <f t="shared" si="1"/>
        <v>79.316666666666663</v>
      </c>
      <c r="D72" s="21">
        <f t="shared" si="8"/>
        <v>75.530750711315406</v>
      </c>
      <c r="E72" s="4">
        <f t="shared" si="9"/>
        <v>0.76149999999999995</v>
      </c>
      <c r="F72" s="21">
        <v>75.659695089052946</v>
      </c>
      <c r="G72" s="21">
        <v>79.316666666666663</v>
      </c>
      <c r="H72" s="162">
        <f t="shared" si="3"/>
        <v>1.704267742366257E-3</v>
      </c>
      <c r="I72" s="1">
        <v>66</v>
      </c>
      <c r="J72" s="323">
        <f t="shared" si="6"/>
        <v>95.389403348249147</v>
      </c>
      <c r="K72" s="144">
        <f t="shared" si="5"/>
        <v>95.226834265159169</v>
      </c>
      <c r="L72" s="384">
        <v>5.5081018518518515E-2</v>
      </c>
      <c r="M72" s="325" t="s">
        <v>1608</v>
      </c>
      <c r="N72" s="325" t="s">
        <v>1609</v>
      </c>
      <c r="O72" s="325" t="s">
        <v>298</v>
      </c>
      <c r="P72" s="383">
        <v>11235</v>
      </c>
      <c r="Q72" s="327"/>
      <c r="R72" s="325" t="s">
        <v>1706</v>
      </c>
      <c r="S72" s="383">
        <v>35540</v>
      </c>
      <c r="T72" s="154"/>
      <c r="V72" s="4"/>
      <c r="W72" s="4"/>
    </row>
    <row r="73" spans="1:23">
      <c r="A73" s="1">
        <v>67</v>
      </c>
      <c r="B73" s="391" t="s">
        <v>1779</v>
      </c>
      <c r="C73" s="21">
        <f t="shared" si="1"/>
        <v>76.416666666666671</v>
      </c>
      <c r="D73" s="21">
        <f t="shared" si="8"/>
        <v>76.302290616432302</v>
      </c>
      <c r="E73" s="4">
        <f t="shared" si="9"/>
        <v>0.75380000000000003</v>
      </c>
      <c r="F73" s="21">
        <v>76.430280442182877</v>
      </c>
      <c r="G73" s="21">
        <v>76.416666666666671</v>
      </c>
      <c r="H73" s="162">
        <f t="shared" si="3"/>
        <v>1.6745957886075695E-3</v>
      </c>
      <c r="I73" s="1">
        <v>67</v>
      </c>
      <c r="J73" s="323">
        <f t="shared" si="6"/>
        <v>100.0178151915152</v>
      </c>
      <c r="K73" s="144">
        <f t="shared" si="5"/>
        <v>99.850325779409772</v>
      </c>
      <c r="L73" s="384">
        <v>5.3067129629629638E-2</v>
      </c>
      <c r="M73" s="325" t="s">
        <v>1707</v>
      </c>
      <c r="N73" s="325" t="s">
        <v>1708</v>
      </c>
      <c r="O73" s="325" t="s">
        <v>146</v>
      </c>
      <c r="P73" s="383">
        <v>10889</v>
      </c>
      <c r="Q73" s="327"/>
      <c r="R73" s="325" t="s">
        <v>1709</v>
      </c>
      <c r="S73" s="383">
        <v>35526</v>
      </c>
      <c r="T73" s="154"/>
      <c r="V73" s="4"/>
      <c r="W73" s="4"/>
    </row>
    <row r="74" spans="1:23">
      <c r="A74" s="1">
        <v>68</v>
      </c>
      <c r="B74" s="391" t="s">
        <v>1291</v>
      </c>
      <c r="C74" s="21">
        <f t="shared" si="1"/>
        <v>80.55</v>
      </c>
      <c r="D74" s="21">
        <f t="shared" si="8"/>
        <v>77.100089365504928</v>
      </c>
      <c r="E74" s="4">
        <f t="shared" si="9"/>
        <v>0.746</v>
      </c>
      <c r="F74" s="21">
        <v>77.216723956494121</v>
      </c>
      <c r="G74" s="21">
        <v>80.55</v>
      </c>
      <c r="H74" s="162">
        <f t="shared" ref="H74:H106" si="10">((F74-D74)/F74)</f>
        <v>1.5104835457006433E-3</v>
      </c>
      <c r="I74" s="1">
        <v>68</v>
      </c>
      <c r="J74" s="323">
        <f t="shared" si="6"/>
        <v>95.861854694592324</v>
      </c>
      <c r="K74" s="144">
        <f t="shared" si="5"/>
        <v>95.717056940415802</v>
      </c>
      <c r="L74" s="384">
        <v>5.5937500000000001E-2</v>
      </c>
      <c r="M74" s="325" t="s">
        <v>1456</v>
      </c>
      <c r="N74" s="325" t="s">
        <v>1585</v>
      </c>
      <c r="O74" s="325" t="s">
        <v>192</v>
      </c>
      <c r="P74" s="383">
        <v>11388</v>
      </c>
      <c r="Q74" s="327"/>
      <c r="R74" s="325" t="s">
        <v>1338</v>
      </c>
      <c r="S74" s="383">
        <v>36429</v>
      </c>
      <c r="T74" s="154"/>
      <c r="V74" s="4"/>
      <c r="W74" s="4"/>
    </row>
    <row r="75" spans="1:23">
      <c r="A75" s="1">
        <v>69</v>
      </c>
      <c r="B75" s="391" t="s">
        <v>1780</v>
      </c>
      <c r="C75" s="21">
        <f t="shared" si="1"/>
        <v>80.233333333333334</v>
      </c>
      <c r="D75" s="21">
        <f t="shared" ref="D75:D106" si="11">E$4/E75</f>
        <v>77.91474758421387</v>
      </c>
      <c r="E75" s="4">
        <f t="shared" si="9"/>
        <v>0.73819999999999997</v>
      </c>
      <c r="F75" s="21">
        <v>78.019520247880692</v>
      </c>
      <c r="G75" s="21">
        <v>80.233333333333334</v>
      </c>
      <c r="H75" s="162">
        <f t="shared" si="10"/>
        <v>1.3429032033770755E-3</v>
      </c>
      <c r="I75" s="1">
        <v>69</v>
      </c>
      <c r="J75" s="323">
        <f t="shared" si="6"/>
        <v>97.240781364205262</v>
      </c>
      <c r="K75" s="144">
        <f t="shared" ref="K75:K92" si="12">100*(+D75/C75)</f>
        <v>97.110196407412388</v>
      </c>
      <c r="L75" s="384">
        <v>5.5717592592592596E-2</v>
      </c>
      <c r="M75" s="325" t="s">
        <v>1456</v>
      </c>
      <c r="N75" s="325" t="s">
        <v>1585</v>
      </c>
      <c r="O75" s="325" t="s">
        <v>192</v>
      </c>
      <c r="P75" s="383">
        <v>11388</v>
      </c>
      <c r="Q75" s="327"/>
      <c r="R75" s="325" t="s">
        <v>1338</v>
      </c>
      <c r="S75" s="383">
        <v>36793</v>
      </c>
      <c r="T75" s="154"/>
      <c r="V75" s="4"/>
      <c r="W75" s="4"/>
    </row>
    <row r="76" spans="1:23">
      <c r="A76" s="1">
        <v>70</v>
      </c>
      <c r="B76" s="391" t="s">
        <v>1781</v>
      </c>
      <c r="C76" s="21">
        <f t="shared" ref="C76:C89" si="13">B76*1440</f>
        <v>82.38333333333334</v>
      </c>
      <c r="D76" s="21">
        <f t="shared" si="11"/>
        <v>78.746805403431907</v>
      </c>
      <c r="E76" s="4">
        <f t="shared" si="9"/>
        <v>0.73040000000000005</v>
      </c>
      <c r="F76" s="21">
        <v>78.839184717756623</v>
      </c>
      <c r="G76" s="21">
        <v>82.383333333333326</v>
      </c>
      <c r="H76" s="162">
        <f t="shared" si="10"/>
        <v>1.1717436533043E-3</v>
      </c>
      <c r="I76" s="1">
        <v>70</v>
      </c>
      <c r="J76" s="323">
        <f t="shared" si="6"/>
        <v>95.697978617547989</v>
      </c>
      <c r="K76" s="144">
        <f t="shared" si="12"/>
        <v>95.585845118468825</v>
      </c>
      <c r="L76" s="384">
        <v>5.7210648148148142E-2</v>
      </c>
      <c r="M76" s="325" t="s">
        <v>1456</v>
      </c>
      <c r="N76" s="325" t="s">
        <v>1585</v>
      </c>
      <c r="O76" s="325" t="s">
        <v>192</v>
      </c>
      <c r="P76" s="383">
        <v>11388</v>
      </c>
      <c r="Q76" s="327"/>
      <c r="R76" s="325" t="s">
        <v>1710</v>
      </c>
      <c r="S76" s="383">
        <v>37002</v>
      </c>
      <c r="T76" s="154"/>
      <c r="V76" s="4"/>
      <c r="W76" s="4"/>
    </row>
    <row r="77" spans="1:23">
      <c r="A77" s="1">
        <v>71</v>
      </c>
      <c r="B77" s="391" t="s">
        <v>1782</v>
      </c>
      <c r="C77" s="21">
        <f t="shared" si="13"/>
        <v>85.516666666666666</v>
      </c>
      <c r="D77" s="21">
        <f t="shared" si="11"/>
        <v>79.629886012275605</v>
      </c>
      <c r="E77" s="4">
        <f t="shared" si="9"/>
        <v>0.72230000000000005</v>
      </c>
      <c r="F77" s="21">
        <v>79.714330056011661</v>
      </c>
      <c r="G77" s="21">
        <v>85.516666666666666</v>
      </c>
      <c r="H77" s="162">
        <f t="shared" si="10"/>
        <v>1.059333292730693E-3</v>
      </c>
      <c r="I77" s="1">
        <v>71</v>
      </c>
      <c r="J77" s="323">
        <f t="shared" si="6"/>
        <v>93.214964010148122</v>
      </c>
      <c r="K77" s="144">
        <f t="shared" si="12"/>
        <v>93.116218295391477</v>
      </c>
      <c r="L77" s="384">
        <v>5.9386574074074071E-2</v>
      </c>
      <c r="M77" s="325" t="s">
        <v>1490</v>
      </c>
      <c r="N77" s="325" t="s">
        <v>1711</v>
      </c>
      <c r="O77" s="325" t="s">
        <v>139</v>
      </c>
      <c r="P77" s="383">
        <v>13218</v>
      </c>
      <c r="Q77" s="327"/>
      <c r="R77" s="325" t="s">
        <v>177</v>
      </c>
      <c r="S77" s="383">
        <v>39152</v>
      </c>
      <c r="T77" s="175"/>
      <c r="V77" s="4"/>
      <c r="W77" s="4"/>
    </row>
    <row r="78" spans="1:23">
      <c r="A78" s="1">
        <v>72</v>
      </c>
      <c r="B78" s="391" t="s">
        <v>1783</v>
      </c>
      <c r="C78" s="21">
        <f t="shared" si="13"/>
        <v>86.649999999999991</v>
      </c>
      <c r="D78" s="21">
        <f t="shared" si="11"/>
        <v>80.612006540527915</v>
      </c>
      <c r="E78" s="4">
        <f t="shared" si="9"/>
        <v>0.71350000000000002</v>
      </c>
      <c r="F78" s="21">
        <v>80.687104942989265</v>
      </c>
      <c r="G78" s="21">
        <v>86.649999999999991</v>
      </c>
      <c r="H78" s="162">
        <f t="shared" si="10"/>
        <v>9.3073611346462467E-4</v>
      </c>
      <c r="I78" s="1">
        <v>72</v>
      </c>
      <c r="J78" s="323">
        <f t="shared" si="6"/>
        <v>93.118413090581967</v>
      </c>
      <c r="K78" s="144">
        <f t="shared" si="12"/>
        <v>93.031744420690046</v>
      </c>
      <c r="L78" s="384">
        <v>6.0173611111111108E-2</v>
      </c>
      <c r="M78" s="325" t="s">
        <v>1599</v>
      </c>
      <c r="N78" s="325" t="s">
        <v>1600</v>
      </c>
      <c r="O78" s="325" t="s">
        <v>146</v>
      </c>
      <c r="P78" s="383">
        <v>12163</v>
      </c>
      <c r="Q78" s="327"/>
      <c r="R78" s="325" t="s">
        <v>1712</v>
      </c>
      <c r="S78" s="383">
        <v>38739</v>
      </c>
      <c r="T78" s="154"/>
      <c r="V78" s="4"/>
      <c r="W78" s="4"/>
    </row>
    <row r="79" spans="1:23">
      <c r="A79" s="1">
        <v>73</v>
      </c>
      <c r="B79" s="391" t="s">
        <v>1784</v>
      </c>
      <c r="C79" s="21">
        <f t="shared" si="13"/>
        <v>88.033333333333331</v>
      </c>
      <c r="D79" s="21">
        <f t="shared" si="11"/>
        <v>81.699810606060623</v>
      </c>
      <c r="E79" s="4">
        <f t="shared" si="9"/>
        <v>0.70399999999999996</v>
      </c>
      <c r="F79" s="21">
        <v>81.763992192857501</v>
      </c>
      <c r="G79" s="21">
        <v>88.033333333333331</v>
      </c>
      <c r="H79" s="162">
        <f t="shared" si="10"/>
        <v>7.8496151026348666E-4</v>
      </c>
      <c r="I79" s="1">
        <v>73</v>
      </c>
      <c r="J79" s="323">
        <f t="shared" si="6"/>
        <v>92.878446262238739</v>
      </c>
      <c r="K79" s="144">
        <f t="shared" si="12"/>
        <v>92.805540256789811</v>
      </c>
      <c r="L79" s="384">
        <v>6.1134259259259256E-2</v>
      </c>
      <c r="M79" s="325" t="s">
        <v>1456</v>
      </c>
      <c r="N79" s="325" t="s">
        <v>1585</v>
      </c>
      <c r="O79" s="325" t="s">
        <v>192</v>
      </c>
      <c r="P79" s="383">
        <v>11388</v>
      </c>
      <c r="Q79" s="327"/>
      <c r="R79" s="325" t="s">
        <v>1713</v>
      </c>
      <c r="S79" s="383">
        <v>38095</v>
      </c>
      <c r="T79" s="154"/>
      <c r="V79" s="4"/>
      <c r="W79" s="4"/>
    </row>
    <row r="80" spans="1:23">
      <c r="A80" s="1">
        <v>74</v>
      </c>
      <c r="B80" s="391" t="s">
        <v>782</v>
      </c>
      <c r="C80" s="21">
        <f t="shared" si="13"/>
        <v>91.1</v>
      </c>
      <c r="D80" s="21">
        <f t="shared" si="11"/>
        <v>82.900932064956294</v>
      </c>
      <c r="E80" s="4">
        <f t="shared" si="9"/>
        <v>0.69379999999999997</v>
      </c>
      <c r="F80" s="21">
        <v>82.952434131788991</v>
      </c>
      <c r="G80" s="21">
        <v>91.1</v>
      </c>
      <c r="H80" s="162">
        <f t="shared" si="10"/>
        <v>6.2086263497553322E-4</v>
      </c>
      <c r="I80" s="1">
        <v>74</v>
      </c>
      <c r="J80" s="323">
        <f t="shared" si="6"/>
        <v>91.056458981107568</v>
      </c>
      <c r="K80" s="144">
        <f t="shared" si="12"/>
        <v>90.999925428053018</v>
      </c>
      <c r="L80" s="384">
        <v>6.3263888888888883E-2</v>
      </c>
      <c r="M80" s="325" t="s">
        <v>1460</v>
      </c>
      <c r="N80" s="325" t="s">
        <v>1596</v>
      </c>
      <c r="O80" s="325" t="s">
        <v>122</v>
      </c>
      <c r="P80" s="383">
        <v>7482</v>
      </c>
      <c r="Q80" s="327"/>
      <c r="R80" s="325" t="s">
        <v>1714</v>
      </c>
      <c r="S80" s="383">
        <v>34609</v>
      </c>
      <c r="T80" s="154"/>
      <c r="V80" s="4"/>
      <c r="W80" s="4"/>
    </row>
    <row r="81" spans="1:23">
      <c r="A81" s="1">
        <v>75</v>
      </c>
      <c r="B81" s="391" t="s">
        <v>1785</v>
      </c>
      <c r="C81" s="21">
        <f t="shared" si="13"/>
        <v>90.233333333333348</v>
      </c>
      <c r="D81" s="21">
        <f t="shared" si="11"/>
        <v>84.211810639336264</v>
      </c>
      <c r="E81" s="4">
        <f t="shared" si="9"/>
        <v>0.68300000000000005</v>
      </c>
      <c r="F81" s="21">
        <v>84.260973771095905</v>
      </c>
      <c r="G81" s="21">
        <v>90.233333333333348</v>
      </c>
      <c r="H81" s="162">
        <f t="shared" si="10"/>
        <v>5.8346265844492226E-4</v>
      </c>
      <c r="I81" s="1">
        <v>75</v>
      </c>
      <c r="J81" s="323">
        <f t="shared" si="6"/>
        <v>93.381204770331621</v>
      </c>
      <c r="K81" s="144">
        <f t="shared" si="12"/>
        <v>93.326720324347519</v>
      </c>
      <c r="L81" s="384">
        <v>6.2662037037037044E-2</v>
      </c>
      <c r="M81" s="325" t="s">
        <v>1715</v>
      </c>
      <c r="N81" s="325" t="s">
        <v>1716</v>
      </c>
      <c r="O81" s="325" t="s">
        <v>176</v>
      </c>
      <c r="P81" s="383">
        <v>14525</v>
      </c>
      <c r="Q81" s="327"/>
      <c r="R81" s="325" t="s">
        <v>341</v>
      </c>
      <c r="S81" s="383">
        <v>41965</v>
      </c>
      <c r="T81" s="154"/>
      <c r="V81" s="4"/>
      <c r="W81" s="4"/>
    </row>
    <row r="82" spans="1:23">
      <c r="A82" s="1">
        <v>76</v>
      </c>
      <c r="B82" s="391" t="s">
        <v>1786</v>
      </c>
      <c r="C82" s="21">
        <f t="shared" si="13"/>
        <v>89.433333333333337</v>
      </c>
      <c r="D82" s="21">
        <f t="shared" si="11"/>
        <v>85.654008438818579</v>
      </c>
      <c r="E82" s="4">
        <f t="shared" si="9"/>
        <v>0.67149999999999999</v>
      </c>
      <c r="F82" s="21">
        <v>85.699425229147494</v>
      </c>
      <c r="G82" s="21">
        <v>89.433333333333337</v>
      </c>
      <c r="H82" s="162">
        <f t="shared" si="10"/>
        <v>5.2995443327043246E-4</v>
      </c>
      <c r="I82" s="1">
        <v>76</v>
      </c>
      <c r="J82" s="323">
        <f t="shared" si="6"/>
        <v>95.824925712800024</v>
      </c>
      <c r="K82" s="144">
        <f t="shared" si="12"/>
        <v>95.77414286860072</v>
      </c>
      <c r="L82" s="384">
        <v>6.2106481481481485E-2</v>
      </c>
      <c r="M82" s="325" t="s">
        <v>1456</v>
      </c>
      <c r="N82" s="325" t="s">
        <v>1585</v>
      </c>
      <c r="O82" s="325" t="s">
        <v>192</v>
      </c>
      <c r="P82" s="383">
        <v>11388</v>
      </c>
      <c r="Q82" s="327"/>
      <c r="R82" s="325" t="s">
        <v>1717</v>
      </c>
      <c r="S82" s="383">
        <v>39215</v>
      </c>
      <c r="T82" s="154"/>
      <c r="V82" s="4"/>
      <c r="W82" s="4"/>
    </row>
    <row r="83" spans="1:23">
      <c r="A83" s="1">
        <v>77</v>
      </c>
      <c r="B83" s="391" t="s">
        <v>1787</v>
      </c>
      <c r="C83" s="21">
        <f t="shared" si="13"/>
        <v>96.666666666666671</v>
      </c>
      <c r="D83" s="21">
        <f t="shared" si="11"/>
        <v>87.238990848880135</v>
      </c>
      <c r="E83" s="4">
        <f t="shared" si="9"/>
        <v>0.6593</v>
      </c>
      <c r="F83" s="21">
        <v>87.279080278316357</v>
      </c>
      <c r="G83" s="21">
        <v>96.666666666666671</v>
      </c>
      <c r="H83" s="162">
        <f t="shared" si="10"/>
        <v>4.5932460915472736E-4</v>
      </c>
      <c r="I83" s="1">
        <v>77</v>
      </c>
      <c r="J83" s="323">
        <f t="shared" si="6"/>
        <v>90.288703736189333</v>
      </c>
      <c r="K83" s="144">
        <f t="shared" si="12"/>
        <v>90.247231912634618</v>
      </c>
      <c r="L83" s="384">
        <v>6.7129629629629636E-2</v>
      </c>
      <c r="M83" s="325" t="s">
        <v>1460</v>
      </c>
      <c r="N83" s="325" t="s">
        <v>1596</v>
      </c>
      <c r="O83" s="325" t="s">
        <v>122</v>
      </c>
      <c r="P83" s="383">
        <v>7482</v>
      </c>
      <c r="Q83" s="327"/>
      <c r="R83" s="325" t="s">
        <v>1718</v>
      </c>
      <c r="S83" s="383">
        <v>35916</v>
      </c>
      <c r="T83" s="154"/>
      <c r="V83" s="4"/>
      <c r="W83" s="4"/>
    </row>
    <row r="84" spans="1:23">
      <c r="A84" s="1">
        <v>78</v>
      </c>
      <c r="B84" s="391" t="s">
        <v>282</v>
      </c>
      <c r="C84" s="21">
        <f t="shared" si="13"/>
        <v>97.63333333333334</v>
      </c>
      <c r="D84" s="21">
        <f t="shared" si="11"/>
        <v>88.979991749174928</v>
      </c>
      <c r="E84" s="4">
        <f t="shared" si="9"/>
        <v>0.64639999999999997</v>
      </c>
      <c r="F84" s="21">
        <v>89.012959860059325</v>
      </c>
      <c r="G84" s="21">
        <v>97.633333333333326</v>
      </c>
      <c r="H84" s="162">
        <f t="shared" si="10"/>
        <v>3.7037427961307583E-4</v>
      </c>
      <c r="I84" s="1">
        <v>78</v>
      </c>
      <c r="J84" s="323">
        <f t="shared" si="6"/>
        <v>91.170665612897906</v>
      </c>
      <c r="K84" s="144">
        <f t="shared" si="12"/>
        <v>91.136898343299677</v>
      </c>
      <c r="L84" s="384">
        <v>6.7800925925925917E-2</v>
      </c>
      <c r="M84" s="325" t="s">
        <v>1456</v>
      </c>
      <c r="N84" s="325" t="s">
        <v>1585</v>
      </c>
      <c r="O84" s="325" t="s">
        <v>192</v>
      </c>
      <c r="P84" s="383">
        <v>11388</v>
      </c>
      <c r="Q84" s="327"/>
      <c r="R84" s="325" t="s">
        <v>1338</v>
      </c>
      <c r="S84" s="383">
        <v>40083</v>
      </c>
      <c r="T84" s="154"/>
      <c r="V84" s="4"/>
      <c r="W84" s="4"/>
    </row>
    <row r="85" spans="1:23">
      <c r="A85" s="1">
        <v>79</v>
      </c>
      <c r="B85" s="391" t="s">
        <v>1788</v>
      </c>
      <c r="C85" s="21">
        <f t="shared" si="13"/>
        <v>94.45</v>
      </c>
      <c r="D85" s="21">
        <f t="shared" si="11"/>
        <v>90.892330383480825</v>
      </c>
      <c r="E85" s="4">
        <f t="shared" si="9"/>
        <v>0.63280000000000003</v>
      </c>
      <c r="F85" s="21">
        <v>90.916122026409525</v>
      </c>
      <c r="G85" s="21">
        <v>94.45</v>
      </c>
      <c r="H85" s="162">
        <f t="shared" si="10"/>
        <v>2.6168783267932038E-4</v>
      </c>
      <c r="I85" s="1">
        <v>79</v>
      </c>
      <c r="J85" s="323">
        <f t="shared" ref="J85:J97" si="14">100*(+F85/C85)</f>
        <v>96.258466941672339</v>
      </c>
      <c r="K85" s="144">
        <f t="shared" si="12"/>
        <v>96.233277272081338</v>
      </c>
      <c r="L85" s="384">
        <v>6.5590277777777775E-2</v>
      </c>
      <c r="M85" s="325" t="s">
        <v>1456</v>
      </c>
      <c r="N85" s="325" t="s">
        <v>1585</v>
      </c>
      <c r="O85" s="325" t="s">
        <v>192</v>
      </c>
      <c r="P85" s="383">
        <v>11388</v>
      </c>
      <c r="Q85" s="327"/>
      <c r="R85" s="325" t="s">
        <v>1338</v>
      </c>
      <c r="S85" s="383">
        <v>40447</v>
      </c>
      <c r="T85" s="154"/>
      <c r="V85" s="4"/>
      <c r="W85" s="4"/>
    </row>
    <row r="86" spans="1:23">
      <c r="A86" s="1">
        <v>80</v>
      </c>
      <c r="B86" s="391" t="s">
        <v>1789</v>
      </c>
      <c r="C86" s="21">
        <f t="shared" si="13"/>
        <v>99.466666666666669</v>
      </c>
      <c r="D86" s="21">
        <f t="shared" si="11"/>
        <v>92.993802209647001</v>
      </c>
      <c r="E86" s="4">
        <f t="shared" si="9"/>
        <v>0.61850000000000005</v>
      </c>
      <c r="F86" s="21">
        <v>93.006041277371466</v>
      </c>
      <c r="G86" s="21">
        <v>99.466666666666669</v>
      </c>
      <c r="H86" s="162">
        <f t="shared" si="10"/>
        <v>1.3159433039370793E-4</v>
      </c>
      <c r="I86" s="1">
        <v>80</v>
      </c>
      <c r="J86" s="323">
        <f t="shared" si="14"/>
        <v>93.504733187705895</v>
      </c>
      <c r="K86" s="144">
        <f t="shared" si="12"/>
        <v>93.492428494953415</v>
      </c>
      <c r="L86" s="384">
        <v>6.9074074074074079E-2</v>
      </c>
      <c r="M86" s="325" t="s">
        <v>1410</v>
      </c>
      <c r="N86" s="325" t="s">
        <v>1719</v>
      </c>
      <c r="O86" s="325" t="s">
        <v>122</v>
      </c>
      <c r="P86" s="383">
        <v>9106</v>
      </c>
      <c r="Q86" s="327"/>
      <c r="R86" s="325" t="s">
        <v>1720</v>
      </c>
      <c r="S86" s="383">
        <v>38458</v>
      </c>
      <c r="T86" s="154"/>
      <c r="V86" s="4"/>
      <c r="W86" s="4"/>
    </row>
    <row r="87" spans="1:23">
      <c r="A87" s="1">
        <v>81</v>
      </c>
      <c r="B87" s="391" t="s">
        <v>1790</v>
      </c>
      <c r="C87" s="21">
        <f t="shared" si="13"/>
        <v>98.983333333333334</v>
      </c>
      <c r="D87" s="21">
        <f t="shared" si="11"/>
        <v>95.289374861939478</v>
      </c>
      <c r="E87" s="4">
        <f t="shared" si="9"/>
        <v>0.60360000000000003</v>
      </c>
      <c r="F87" s="21">
        <v>95.303079026738729</v>
      </c>
      <c r="G87" s="21">
        <v>98.983333333333334</v>
      </c>
      <c r="H87" s="162">
        <f t="shared" si="10"/>
        <v>1.4379561436210782E-4</v>
      </c>
      <c r="I87" s="1">
        <v>81</v>
      </c>
      <c r="J87" s="323">
        <f t="shared" si="14"/>
        <v>96.281945472374531</v>
      </c>
      <c r="K87" s="144">
        <f t="shared" si="12"/>
        <v>96.268100550873356</v>
      </c>
      <c r="L87" s="384">
        <v>6.8738425925925925E-2</v>
      </c>
      <c r="M87" s="325" t="s">
        <v>1456</v>
      </c>
      <c r="N87" s="325" t="s">
        <v>1585</v>
      </c>
      <c r="O87" s="325" t="s">
        <v>192</v>
      </c>
      <c r="P87" s="383">
        <v>11388</v>
      </c>
      <c r="Q87" s="327"/>
      <c r="R87" s="325" t="s">
        <v>1721</v>
      </c>
      <c r="S87" s="383">
        <v>41168</v>
      </c>
      <c r="T87" s="154"/>
      <c r="V87" s="4"/>
      <c r="W87" s="4"/>
    </row>
    <row r="88" spans="1:23">
      <c r="A88" s="1">
        <v>82</v>
      </c>
      <c r="B88" s="391" t="s">
        <v>1791</v>
      </c>
      <c r="C88" s="21">
        <f t="shared" si="13"/>
        <v>119.35</v>
      </c>
      <c r="D88" s="21">
        <f t="shared" si="11"/>
        <v>97.817460317460331</v>
      </c>
      <c r="E88" s="4">
        <f t="shared" si="9"/>
        <v>0.58799999999999997</v>
      </c>
      <c r="F88" s="21">
        <v>97.831071461087362</v>
      </c>
      <c r="G88" s="21">
        <v>119.35000000000001</v>
      </c>
      <c r="H88" s="162">
        <f t="shared" si="10"/>
        <v>1.3912904585170648E-4</v>
      </c>
      <c r="I88" s="1">
        <v>82</v>
      </c>
      <c r="J88" s="323">
        <f t="shared" si="14"/>
        <v>81.969896490228209</v>
      </c>
      <c r="K88" s="144">
        <f t="shared" si="12"/>
        <v>81.958492096740969</v>
      </c>
      <c r="L88" s="384">
        <v>8.2881944444444453E-2</v>
      </c>
      <c r="M88" s="325" t="s">
        <v>1722</v>
      </c>
      <c r="N88" s="325" t="s">
        <v>1723</v>
      </c>
      <c r="O88" s="325" t="s">
        <v>122</v>
      </c>
      <c r="P88" s="383">
        <v>2806</v>
      </c>
      <c r="Q88" s="327"/>
      <c r="R88" s="325" t="s">
        <v>1724</v>
      </c>
      <c r="S88" s="383">
        <v>33020</v>
      </c>
      <c r="T88" s="154"/>
      <c r="V88" s="4"/>
      <c r="W88" s="4"/>
    </row>
    <row r="89" spans="1:23">
      <c r="A89" s="1">
        <v>83</v>
      </c>
      <c r="B89" s="391" t="s">
        <v>1792</v>
      </c>
      <c r="C89" s="21">
        <f t="shared" si="13"/>
        <v>106.19999999999999</v>
      </c>
      <c r="D89" s="21">
        <f t="shared" si="11"/>
        <v>100.6063786368142</v>
      </c>
      <c r="E89" s="4">
        <f t="shared" si="9"/>
        <v>0.57169999999999999</v>
      </c>
      <c r="F89" s="21">
        <v>100.61807012071297</v>
      </c>
      <c r="G89" s="21">
        <v>106.19999999999999</v>
      </c>
      <c r="H89" s="162">
        <f t="shared" si="10"/>
        <v>1.1619666213778558E-4</v>
      </c>
      <c r="I89" s="1">
        <v>83</v>
      </c>
      <c r="J89" s="323">
        <f t="shared" si="14"/>
        <v>94.743945499729747</v>
      </c>
      <c r="K89" s="144">
        <f t="shared" si="12"/>
        <v>94.732936569504915</v>
      </c>
      <c r="L89" s="384">
        <v>7.3749999999999996E-2</v>
      </c>
      <c r="M89" s="325" t="s">
        <v>1456</v>
      </c>
      <c r="N89" s="325" t="s">
        <v>1585</v>
      </c>
      <c r="O89" s="325" t="s">
        <v>192</v>
      </c>
      <c r="P89" s="383">
        <v>11388</v>
      </c>
      <c r="Q89" s="327"/>
      <c r="R89" s="325" t="s">
        <v>1725</v>
      </c>
      <c r="S89" s="383">
        <v>41756</v>
      </c>
      <c r="T89" s="154"/>
      <c r="V89" s="4"/>
      <c r="W89" s="4"/>
    </row>
    <row r="90" spans="1:23">
      <c r="A90" s="1">
        <v>84</v>
      </c>
      <c r="B90" s="391" t="s">
        <v>1793</v>
      </c>
      <c r="C90" s="21">
        <f>B90*1440</f>
        <v>107.55000000000001</v>
      </c>
      <c r="D90" s="21">
        <f t="shared" si="11"/>
        <v>103.68968211045011</v>
      </c>
      <c r="E90" s="4">
        <f t="shared" si="9"/>
        <v>0.55469999999999997</v>
      </c>
      <c r="F90" s="21">
        <v>103.69728326734953</v>
      </c>
      <c r="G90" s="21">
        <v>107.55000000000001</v>
      </c>
      <c r="H90" s="162">
        <f t="shared" si="10"/>
        <v>7.3301408290793788E-5</v>
      </c>
      <c r="I90" s="1">
        <v>84</v>
      </c>
      <c r="J90" s="323">
        <f t="shared" si="14"/>
        <v>96.417743623755953</v>
      </c>
      <c r="K90" s="144">
        <f t="shared" si="12"/>
        <v>96.410676067364108</v>
      </c>
      <c r="L90" s="384">
        <v>7.4687500000000004E-2</v>
      </c>
      <c r="M90" s="325" t="s">
        <v>1456</v>
      </c>
      <c r="N90" s="325" t="s">
        <v>1726</v>
      </c>
      <c r="O90" s="325" t="s">
        <v>122</v>
      </c>
      <c r="P90" s="383">
        <v>2750</v>
      </c>
      <c r="Q90" s="327"/>
      <c r="R90" s="325" t="s">
        <v>1727</v>
      </c>
      <c r="S90" s="383">
        <v>33615</v>
      </c>
      <c r="T90" s="154"/>
      <c r="V90" s="4"/>
      <c r="W90" s="4"/>
    </row>
    <row r="91" spans="1:23">
      <c r="A91" s="1">
        <v>85</v>
      </c>
      <c r="B91" s="391" t="s">
        <v>1794</v>
      </c>
      <c r="C91" s="21">
        <f>B91*1440</f>
        <v>110.78333333333333</v>
      </c>
      <c r="D91" s="21">
        <f t="shared" si="11"/>
        <v>107.10738671632527</v>
      </c>
      <c r="E91" s="4">
        <f t="shared" si="9"/>
        <v>0.53700000000000003</v>
      </c>
      <c r="F91" s="21">
        <v>107.10828424331039</v>
      </c>
      <c r="G91" s="21">
        <v>110.78333333333333</v>
      </c>
      <c r="H91" s="162">
        <f t="shared" si="10"/>
        <v>8.3796224677526731E-6</v>
      </c>
      <c r="I91" s="1">
        <v>85</v>
      </c>
      <c r="J91" s="323">
        <f t="shared" si="14"/>
        <v>96.682669694578365</v>
      </c>
      <c r="K91" s="144">
        <f t="shared" si="12"/>
        <v>96.68185953030715</v>
      </c>
      <c r="L91" s="384">
        <v>7.6932870370370374E-2</v>
      </c>
      <c r="M91" s="325" t="s">
        <v>1456</v>
      </c>
      <c r="N91" s="325" t="s">
        <v>1585</v>
      </c>
      <c r="O91" s="325" t="s">
        <v>192</v>
      </c>
      <c r="P91" s="383">
        <v>11388</v>
      </c>
      <c r="Q91" s="327"/>
      <c r="R91" s="325" t="s">
        <v>1725</v>
      </c>
      <c r="S91" s="383">
        <v>42484</v>
      </c>
      <c r="T91" s="154"/>
      <c r="V91" s="4"/>
      <c r="W91" s="4"/>
    </row>
    <row r="92" spans="1:23">
      <c r="A92" s="1">
        <v>86</v>
      </c>
      <c r="B92" s="391" t="s">
        <v>1795</v>
      </c>
      <c r="C92" s="21">
        <f t="shared" ref="C92:C97" si="15">B92*1440</f>
        <v>129.26666666666668</v>
      </c>
      <c r="D92" s="21">
        <f t="shared" si="11"/>
        <v>110.90757166730944</v>
      </c>
      <c r="E92" s="4">
        <f t="shared" si="9"/>
        <v>0.51859999999999995</v>
      </c>
      <c r="F92" s="21">
        <v>110.89857924452201</v>
      </c>
      <c r="G92" s="21"/>
      <c r="H92" s="162">
        <f t="shared" si="10"/>
        <v>-8.1086907052268394E-5</v>
      </c>
      <c r="I92" s="1">
        <v>86</v>
      </c>
      <c r="J92" s="323">
        <f t="shared" si="14"/>
        <v>85.790546089109327</v>
      </c>
      <c r="K92" s="144">
        <f t="shared" si="12"/>
        <v>85.797502579146027</v>
      </c>
      <c r="L92" s="384">
        <v>8.9768518518518525E-2</v>
      </c>
      <c r="M92" s="325" t="s">
        <v>1467</v>
      </c>
      <c r="N92" s="325" t="s">
        <v>1728</v>
      </c>
      <c r="O92" s="325" t="s">
        <v>250</v>
      </c>
      <c r="P92" s="383">
        <v>10817</v>
      </c>
      <c r="Q92" s="327"/>
      <c r="R92" s="325" t="s">
        <v>1729</v>
      </c>
      <c r="S92" s="383">
        <v>42274</v>
      </c>
      <c r="T92" s="175"/>
      <c r="V92" s="4"/>
      <c r="W92" s="4"/>
    </row>
    <row r="93" spans="1:23">
      <c r="A93" s="1">
        <v>87</v>
      </c>
      <c r="B93" s="391" t="s">
        <v>1796</v>
      </c>
      <c r="C93" s="21">
        <f t="shared" si="15"/>
        <v>150.6</v>
      </c>
      <c r="D93" s="21">
        <f t="shared" si="11"/>
        <v>115.12543368027757</v>
      </c>
      <c r="E93" s="4">
        <f t="shared" si="9"/>
        <v>0.49959999999999999</v>
      </c>
      <c r="F93" s="21">
        <v>115.12566543160455</v>
      </c>
      <c r="G93" s="21"/>
      <c r="H93" s="162">
        <f t="shared" si="10"/>
        <v>2.0130292069096112E-6</v>
      </c>
      <c r="I93" s="1">
        <v>87</v>
      </c>
      <c r="J93" s="323">
        <f t="shared" si="14"/>
        <v>76.444664961224788</v>
      </c>
      <c r="K93" s="144"/>
      <c r="L93" s="384">
        <v>0.10458333333333332</v>
      </c>
      <c r="M93" s="325" t="s">
        <v>1730</v>
      </c>
      <c r="N93" s="325" t="s">
        <v>1731</v>
      </c>
      <c r="O93" s="325" t="s">
        <v>1141</v>
      </c>
      <c r="P93" s="383">
        <v>10319</v>
      </c>
      <c r="Q93" s="327"/>
      <c r="R93" s="325" t="s">
        <v>1732</v>
      </c>
      <c r="S93" s="383">
        <v>42141</v>
      </c>
      <c r="T93" s="154"/>
      <c r="V93" s="4"/>
      <c r="W93" s="4"/>
    </row>
    <row r="94" spans="1:23">
      <c r="A94" s="1">
        <v>88</v>
      </c>
      <c r="B94" s="391" t="s">
        <v>1797</v>
      </c>
      <c r="C94" s="21">
        <f t="shared" si="15"/>
        <v>156.46666666666667</v>
      </c>
      <c r="D94" s="21">
        <f t="shared" si="11"/>
        <v>119.85135792178927</v>
      </c>
      <c r="E94" s="4">
        <f t="shared" si="9"/>
        <v>0.47989999999999999</v>
      </c>
      <c r="F94" s="21">
        <v>119.85976783542769</v>
      </c>
      <c r="G94" s="21">
        <v>156.46666666666667</v>
      </c>
      <c r="H94" s="162">
        <f t="shared" si="10"/>
        <v>7.0164608110737887E-5</v>
      </c>
      <c r="I94" s="1">
        <v>88</v>
      </c>
      <c r="J94" s="323">
        <f t="shared" si="14"/>
        <v>76.604027163673422</v>
      </c>
      <c r="K94" s="144">
        <f>100*(+D94/C94)</f>
        <v>76.598652272127794</v>
      </c>
      <c r="L94" s="384">
        <v>0.10865740740740741</v>
      </c>
      <c r="M94" s="325" t="s">
        <v>1733</v>
      </c>
      <c r="N94" s="325" t="s">
        <v>1734</v>
      </c>
      <c r="O94" s="325" t="s">
        <v>259</v>
      </c>
      <c r="P94" s="383">
        <v>10186</v>
      </c>
      <c r="Q94" s="327"/>
      <c r="R94" s="325" t="s">
        <v>1735</v>
      </c>
      <c r="S94" s="383">
        <v>42499</v>
      </c>
      <c r="T94" s="175"/>
      <c r="V94" s="4"/>
      <c r="W94" s="4"/>
    </row>
    <row r="95" spans="1:23">
      <c r="A95" s="1">
        <v>89</v>
      </c>
      <c r="B95" s="390" t="s">
        <v>1798</v>
      </c>
      <c r="C95" s="21">
        <f t="shared" si="15"/>
        <v>166.63333333333333</v>
      </c>
      <c r="D95" s="21">
        <f t="shared" si="11"/>
        <v>125.17228871962278</v>
      </c>
      <c r="E95" s="4">
        <f t="shared" si="9"/>
        <v>0.45950000000000002</v>
      </c>
      <c r="F95" s="21">
        <v>125.1875311360652</v>
      </c>
      <c r="G95" s="21">
        <v>166.63333333333333</v>
      </c>
      <c r="H95" s="162">
        <f t="shared" si="10"/>
        <v>1.2175666621184602E-4</v>
      </c>
      <c r="I95" s="1">
        <v>89</v>
      </c>
      <c r="J95" s="323">
        <f t="shared" si="14"/>
        <v>75.127544190477224</v>
      </c>
      <c r="K95" s="144">
        <f>100*(+D95/C95)</f>
        <v>75.118396911155898</v>
      </c>
      <c r="L95" s="347">
        <v>0.11571759259259258</v>
      </c>
      <c r="M95" s="325" t="s">
        <v>1733</v>
      </c>
      <c r="N95" s="325" t="s">
        <v>1734</v>
      </c>
      <c r="O95" s="325" t="s">
        <v>259</v>
      </c>
      <c r="P95" s="383">
        <v>10186</v>
      </c>
      <c r="Q95" s="327"/>
      <c r="R95" s="325" t="s">
        <v>1735</v>
      </c>
      <c r="S95" s="383">
        <v>42987</v>
      </c>
      <c r="T95" s="154"/>
      <c r="V95" s="4"/>
      <c r="W95" s="4"/>
    </row>
    <row r="96" spans="1:23">
      <c r="A96" s="1">
        <v>90</v>
      </c>
      <c r="B96" s="390" t="s">
        <v>1799</v>
      </c>
      <c r="C96" s="21">
        <f t="shared" si="15"/>
        <v>175.93333333333334</v>
      </c>
      <c r="D96" s="21">
        <f t="shared" si="11"/>
        <v>131.19677615571777</v>
      </c>
      <c r="E96" s="4">
        <f t="shared" si="9"/>
        <v>0.43840000000000001</v>
      </c>
      <c r="F96" s="21">
        <v>131.21707867256112</v>
      </c>
      <c r="G96" s="21">
        <v>175.93333333333334</v>
      </c>
      <c r="H96" s="162">
        <f t="shared" si="10"/>
        <v>1.547246520706884E-4</v>
      </c>
      <c r="I96" s="1">
        <v>90</v>
      </c>
      <c r="J96" s="323">
        <f t="shared" si="14"/>
        <v>74.583409628208287</v>
      </c>
      <c r="K96" s="144">
        <f>100*(+D96/C96)</f>
        <v>74.571869736103309</v>
      </c>
      <c r="L96" s="347">
        <v>0.12217592592592592</v>
      </c>
      <c r="M96" s="385" t="s">
        <v>1736</v>
      </c>
      <c r="N96" s="385" t="s">
        <v>1737</v>
      </c>
      <c r="O96" s="385" t="s">
        <v>122</v>
      </c>
      <c r="P96" s="386">
        <v>8090</v>
      </c>
      <c r="Q96" s="387"/>
      <c r="R96" s="385" t="s">
        <v>1738</v>
      </c>
      <c r="S96" s="386">
        <v>41140</v>
      </c>
      <c r="T96" s="21"/>
      <c r="V96" s="4"/>
      <c r="W96" s="4"/>
    </row>
    <row r="97" spans="1:23">
      <c r="A97" s="1">
        <v>91</v>
      </c>
      <c r="B97" s="390" t="s">
        <v>1800</v>
      </c>
      <c r="C97" s="21">
        <f t="shared" si="15"/>
        <v>183.93333333333331</v>
      </c>
      <c r="D97" s="21">
        <f t="shared" si="11"/>
        <v>138.02895768338533</v>
      </c>
      <c r="E97" s="4">
        <f t="shared" si="9"/>
        <v>0.41670000000000001</v>
      </c>
      <c r="F97" s="21">
        <v>138.08506797033476</v>
      </c>
      <c r="G97" s="21">
        <v>183.93333333333331</v>
      </c>
      <c r="H97" s="162">
        <f t="shared" si="10"/>
        <v>4.063457966468016E-4</v>
      </c>
      <c r="I97" s="1">
        <v>91</v>
      </c>
      <c r="J97" s="323">
        <f t="shared" si="14"/>
        <v>75.073433111816669</v>
      </c>
      <c r="K97" s="144">
        <f>100*(+D97/C97)</f>
        <v>75.042927337831827</v>
      </c>
      <c r="L97" s="347">
        <v>0.12773148148148147</v>
      </c>
      <c r="M97" s="385" t="s">
        <v>1736</v>
      </c>
      <c r="N97" s="385" t="s">
        <v>1737</v>
      </c>
      <c r="O97" s="385" t="s">
        <v>122</v>
      </c>
      <c r="P97" s="386">
        <v>8090</v>
      </c>
      <c r="Q97" s="387"/>
      <c r="R97" s="385" t="s">
        <v>1739</v>
      </c>
      <c r="S97" s="386">
        <v>41371</v>
      </c>
      <c r="T97" s="21"/>
      <c r="V97" s="4"/>
      <c r="W97" s="4"/>
    </row>
    <row r="98" spans="1:23">
      <c r="A98" s="1">
        <v>92</v>
      </c>
      <c r="B98" s="83"/>
      <c r="C98" s="21"/>
      <c r="D98" s="21">
        <f t="shared" si="11"/>
        <v>145.90732284796212</v>
      </c>
      <c r="E98" s="4">
        <f t="shared" ref="E98:E106" si="16">ROUND(1-IF(A98&lt;I$3,0,IF(A98&lt;I$4,G$3*(A98-I$3)^2,G$2+G$4*(A98-I$4)+(A98&gt;I$5)*G$5*(A98-I$5)^2)),4)</f>
        <v>0.39419999999999999</v>
      </c>
      <c r="F98" s="21">
        <v>145.96672642010248</v>
      </c>
      <c r="G98" s="21"/>
      <c r="H98" s="162">
        <f t="shared" si="10"/>
        <v>4.0696652995687974E-4</v>
      </c>
      <c r="I98" s="1">
        <v>92</v>
      </c>
      <c r="J98" s="141"/>
      <c r="K98" s="144"/>
      <c r="M98" s="151"/>
      <c r="N98" s="151"/>
      <c r="O98" s="148"/>
      <c r="P98" s="149"/>
      <c r="Q98" s="151"/>
      <c r="R98" s="151"/>
      <c r="S98" s="157"/>
      <c r="T98" s="21"/>
      <c r="V98" s="4"/>
      <c r="W98" s="4"/>
    </row>
    <row r="99" spans="1:23">
      <c r="A99" s="1">
        <v>93</v>
      </c>
      <c r="B99" s="83"/>
      <c r="C99" s="21"/>
      <c r="D99" s="21">
        <f t="shared" si="11"/>
        <v>154.98967034941168</v>
      </c>
      <c r="E99" s="4">
        <f t="shared" si="16"/>
        <v>0.37109999999999999</v>
      </c>
      <c r="F99" s="21">
        <v>155.09044655245847</v>
      </c>
      <c r="G99" s="21"/>
      <c r="H99" s="162">
        <f t="shared" si="10"/>
        <v>6.4978988252964117E-4</v>
      </c>
      <c r="I99" s="1">
        <v>93</v>
      </c>
      <c r="J99" s="141"/>
      <c r="K99" s="144"/>
      <c r="L99" s="152"/>
      <c r="M99" s="148"/>
      <c r="N99" s="148"/>
      <c r="O99" s="148"/>
      <c r="P99" s="149"/>
      <c r="Q99" s="150"/>
      <c r="R99" s="148"/>
      <c r="S99" s="156"/>
      <c r="T99" s="21"/>
      <c r="V99" s="4"/>
      <c r="W99" s="4"/>
    </row>
    <row r="100" spans="1:23">
      <c r="A100" s="1">
        <v>94</v>
      </c>
      <c r="B100" s="83"/>
      <c r="C100" s="21"/>
      <c r="D100" s="21">
        <f t="shared" si="11"/>
        <v>165.61090315769269</v>
      </c>
      <c r="E100" s="4">
        <f t="shared" si="16"/>
        <v>0.3473</v>
      </c>
      <c r="F100" s="21">
        <v>165.75955542558518</v>
      </c>
      <c r="G100" s="21"/>
      <c r="H100" s="162">
        <f t="shared" si="10"/>
        <v>8.9679456192329069E-4</v>
      </c>
      <c r="I100" s="1">
        <v>94</v>
      </c>
      <c r="J100" s="141"/>
      <c r="K100" s="144"/>
      <c r="T100" s="21"/>
      <c r="V100" s="4"/>
      <c r="W100" s="4"/>
    </row>
    <row r="101" spans="1:23">
      <c r="A101" s="1">
        <v>95</v>
      </c>
      <c r="B101" s="83"/>
      <c r="C101" s="21"/>
      <c r="D101" s="21">
        <f t="shared" si="11"/>
        <v>178.18050392399837</v>
      </c>
      <c r="E101" s="4">
        <f t="shared" si="16"/>
        <v>0.32279999999999998</v>
      </c>
      <c r="F101" s="21">
        <v>178.38573891823791</v>
      </c>
      <c r="G101" s="21"/>
      <c r="H101" s="162">
        <f t="shared" si="10"/>
        <v>1.1505123418728035E-3</v>
      </c>
      <c r="I101" s="1">
        <v>95</v>
      </c>
      <c r="J101" s="141"/>
      <c r="K101" s="144"/>
      <c r="T101" s="21"/>
      <c r="V101" s="4"/>
      <c r="W101" s="4"/>
    </row>
    <row r="102" spans="1:23">
      <c r="A102" s="1">
        <v>96</v>
      </c>
      <c r="B102" s="83"/>
      <c r="C102" s="21"/>
      <c r="D102" s="21">
        <f t="shared" si="11"/>
        <v>193.26836917562727</v>
      </c>
      <c r="E102" s="4">
        <f t="shared" si="16"/>
        <v>0.29759999999999998</v>
      </c>
      <c r="F102" s="21">
        <v>193.54211350418967</v>
      </c>
      <c r="G102" s="21"/>
      <c r="H102" s="162">
        <f t="shared" si="10"/>
        <v>1.4143915430399349E-3</v>
      </c>
      <c r="I102" s="1">
        <v>96</v>
      </c>
      <c r="J102" s="141"/>
      <c r="K102" s="144"/>
      <c r="T102" s="21"/>
      <c r="V102" s="4"/>
      <c r="W102" s="4"/>
    </row>
    <row r="103" spans="1:23">
      <c r="A103" s="1">
        <v>97</v>
      </c>
      <c r="B103" s="83"/>
      <c r="C103" s="21"/>
      <c r="D103" s="21">
        <f t="shared" si="11"/>
        <v>211.61393181260735</v>
      </c>
      <c r="E103" s="4">
        <f t="shared" si="16"/>
        <v>0.27179999999999999</v>
      </c>
      <c r="F103" s="21">
        <v>212.05088252635352</v>
      </c>
      <c r="G103" s="21"/>
      <c r="H103" s="162">
        <f t="shared" si="10"/>
        <v>2.0605937053427125E-3</v>
      </c>
      <c r="I103" s="1">
        <v>97</v>
      </c>
      <c r="J103" s="141"/>
      <c r="K103" s="144"/>
      <c r="T103" s="21"/>
      <c r="V103" s="4"/>
      <c r="W103" s="4"/>
    </row>
    <row r="104" spans="1:23">
      <c r="A104" s="1">
        <v>98</v>
      </c>
      <c r="B104" s="83"/>
      <c r="C104" s="21"/>
      <c r="D104" s="21">
        <f t="shared" si="11"/>
        <v>234.57041870581841</v>
      </c>
      <c r="E104" s="4">
        <f t="shared" si="16"/>
        <v>0.2452</v>
      </c>
      <c r="F104" s="21">
        <v>235.13507345369985</v>
      </c>
      <c r="G104" s="21"/>
      <c r="H104" s="162">
        <f t="shared" si="10"/>
        <v>2.401405879555521E-3</v>
      </c>
      <c r="I104" s="1">
        <v>98</v>
      </c>
      <c r="J104" s="141"/>
      <c r="K104" s="144"/>
      <c r="T104" s="21"/>
      <c r="V104" s="4"/>
      <c r="W104" s="4"/>
    </row>
    <row r="105" spans="1:23">
      <c r="A105" s="1">
        <v>99</v>
      </c>
      <c r="B105" s="83"/>
      <c r="C105" s="21"/>
      <c r="D105" s="21">
        <f t="shared" si="11"/>
        <v>263.83792048929666</v>
      </c>
      <c r="E105" s="4">
        <f t="shared" si="16"/>
        <v>0.218</v>
      </c>
      <c r="F105" s="21">
        <v>264.69659256975575</v>
      </c>
      <c r="G105" s="21"/>
      <c r="H105" s="162">
        <f t="shared" si="10"/>
        <v>3.2439861507956515E-3</v>
      </c>
      <c r="I105" s="1">
        <v>99</v>
      </c>
      <c r="J105" s="141"/>
      <c r="K105" s="144"/>
      <c r="T105" s="21"/>
      <c r="V105" s="4"/>
      <c r="W105" s="4"/>
    </row>
    <row r="106" spans="1:23">
      <c r="A106" s="1">
        <v>100</v>
      </c>
      <c r="B106" s="83"/>
      <c r="D106" s="21">
        <f t="shared" si="11"/>
        <v>302.56005611081889</v>
      </c>
      <c r="E106" s="4">
        <f t="shared" si="16"/>
        <v>0.19009999999999999</v>
      </c>
      <c r="F106" s="21">
        <v>303.86304216956302</v>
      </c>
      <c r="G106" s="21"/>
      <c r="H106" s="162">
        <f t="shared" si="10"/>
        <v>4.2880702090023395E-3</v>
      </c>
      <c r="I106" s="1">
        <v>100</v>
      </c>
      <c r="J106" s="141"/>
      <c r="K106" s="144"/>
      <c r="T106" s="21"/>
      <c r="V106" s="4"/>
      <c r="W106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6"/>
  <sheetViews>
    <sheetView zoomScale="87" zoomScaleNormal="87" workbookViewId="0">
      <selection activeCell="K3" sqref="K3"/>
    </sheetView>
  </sheetViews>
  <sheetFormatPr defaultColWidth="9.6640625" defaultRowHeight="15"/>
  <cols>
    <col min="1" max="1" width="9.6640625" style="1" customWidth="1"/>
    <col min="2" max="2" width="10.88671875" style="1" customWidth="1"/>
    <col min="3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3" width="9.6640625" style="1"/>
    <col min="14" max="14" width="24.6640625" style="1" customWidth="1"/>
    <col min="15" max="15" width="18.109375" style="1" customWidth="1"/>
    <col min="16" max="16" width="16.21875" style="1" customWidth="1"/>
    <col min="17" max="16384" width="9.6640625" style="1"/>
  </cols>
  <sheetData>
    <row r="1" spans="1:16" ht="29.1" customHeight="1">
      <c r="A1" s="26" t="s">
        <v>1905</v>
      </c>
      <c r="B1" s="27"/>
      <c r="C1" s="28"/>
      <c r="D1" s="29" t="s">
        <v>32</v>
      </c>
      <c r="E1" s="29" t="s">
        <v>44</v>
      </c>
      <c r="F1" s="29" t="s">
        <v>45</v>
      </c>
      <c r="G1" s="29" t="s">
        <v>46</v>
      </c>
      <c r="H1" s="29" t="s">
        <v>47</v>
      </c>
      <c r="I1" s="29" t="s">
        <v>48</v>
      </c>
      <c r="K1" s="215" t="s">
        <v>1320</v>
      </c>
    </row>
    <row r="2" spans="1:16" ht="18" customHeight="1">
      <c r="A2" s="26"/>
      <c r="B2" s="27"/>
      <c r="C2" s="28"/>
      <c r="D2" s="29"/>
      <c r="E2" s="29"/>
      <c r="F2" s="79">
        <f>(+H$3-H$4)*F$4/2</f>
        <v>4.7500000000000001E-2</v>
      </c>
      <c r="G2" s="80">
        <f>(+I$4-I$3)*G$4/2</f>
        <v>0</v>
      </c>
      <c r="H2" s="81"/>
      <c r="I2" s="81"/>
      <c r="K2" s="220">
        <f>Parameters!M28</f>
        <v>0.24485604151359389</v>
      </c>
    </row>
    <row r="3" spans="1:16" ht="18" customHeight="1">
      <c r="A3" s="26"/>
      <c r="B3" s="27"/>
      <c r="C3" s="28"/>
      <c r="D3" s="29"/>
      <c r="E3" s="29"/>
      <c r="F3" s="79">
        <f>F4/(2*(+H3-H4))</f>
        <v>1.9E-3</v>
      </c>
      <c r="G3" s="80" t="e">
        <f>G4/(2*(+I4-I3))</f>
        <v>#DIV/0!</v>
      </c>
      <c r="H3" s="217">
        <v>22</v>
      </c>
      <c r="I3" s="119">
        <f>Parameters!$AA$28</f>
        <v>0</v>
      </c>
    </row>
    <row r="4" spans="1:16" ht="15.75">
      <c r="A4" s="27"/>
      <c r="B4" s="27"/>
      <c r="C4" s="27"/>
      <c r="D4" s="31">
        <f>Parameters!G28</f>
        <v>4.7569444444444442E-2</v>
      </c>
      <c r="E4" s="32">
        <f>D4*1440</f>
        <v>68.5</v>
      </c>
      <c r="F4" s="30">
        <v>1.9E-2</v>
      </c>
      <c r="G4" s="79">
        <f>Parameters!$AD$28</f>
        <v>0</v>
      </c>
      <c r="H4" s="217">
        <v>17</v>
      </c>
      <c r="I4" s="119">
        <f>Parameters!$AB$28</f>
        <v>0</v>
      </c>
      <c r="J4" s="21"/>
    </row>
    <row r="5" spans="1:16" ht="15.75">
      <c r="A5" s="27"/>
      <c r="B5" s="27"/>
      <c r="C5" s="27"/>
      <c r="D5" s="31"/>
      <c r="E5" s="27">
        <f>E4*60</f>
        <v>4110</v>
      </c>
      <c r="F5" s="30">
        <v>9.1E-4</v>
      </c>
      <c r="G5" s="79">
        <f>Parameters!$AE$28</f>
        <v>0</v>
      </c>
      <c r="H5" s="217">
        <v>15</v>
      </c>
      <c r="I5" s="119">
        <f>Parameters!$AC$28</f>
        <v>0</v>
      </c>
      <c r="J5" s="21"/>
    </row>
    <row r="6" spans="1:16" ht="57" customHeight="1">
      <c r="A6" s="315" t="s">
        <v>42</v>
      </c>
      <c r="B6" s="315" t="s">
        <v>847</v>
      </c>
      <c r="C6" s="315" t="s">
        <v>43</v>
      </c>
      <c r="D6" s="315" t="s">
        <v>109</v>
      </c>
      <c r="E6" s="315" t="s">
        <v>113</v>
      </c>
      <c r="F6" s="431" t="s">
        <v>112</v>
      </c>
      <c r="G6" s="315" t="s">
        <v>42</v>
      </c>
      <c r="H6" s="319" t="s">
        <v>283</v>
      </c>
      <c r="I6" s="320" t="s">
        <v>390</v>
      </c>
      <c r="J6" s="432" t="s">
        <v>204</v>
      </c>
      <c r="K6" s="432" t="s">
        <v>205</v>
      </c>
      <c r="L6" s="433" t="s">
        <v>206</v>
      </c>
      <c r="M6" s="434" t="s">
        <v>207</v>
      </c>
      <c r="N6" s="432" t="s">
        <v>208</v>
      </c>
      <c r="O6" s="433" t="s">
        <v>209</v>
      </c>
      <c r="P6" s="434" t="s">
        <v>210</v>
      </c>
    </row>
    <row r="7" spans="1:16">
      <c r="A7" s="1">
        <v>1</v>
      </c>
      <c r="B7" s="35"/>
      <c r="G7" s="1">
        <v>1</v>
      </c>
    </row>
    <row r="8" spans="1:16">
      <c r="A8" s="1">
        <v>2</v>
      </c>
      <c r="B8" s="35"/>
      <c r="G8" s="1">
        <v>2</v>
      </c>
      <c r="H8" s="179"/>
    </row>
    <row r="9" spans="1:16">
      <c r="A9" s="1">
        <v>3</v>
      </c>
      <c r="B9" s="35"/>
      <c r="C9" s="21"/>
      <c r="D9" s="21"/>
      <c r="E9" s="227">
        <f>H.Marathon!$E9*(1-$K$2)+Marathon!$E9*$K$2</f>
        <v>0.29593271593772963</v>
      </c>
      <c r="G9" s="1">
        <v>3</v>
      </c>
      <c r="H9" s="204"/>
    </row>
    <row r="10" spans="1:16">
      <c r="A10" s="1">
        <v>4</v>
      </c>
      <c r="B10" s="35"/>
      <c r="C10" s="21"/>
      <c r="D10" s="21"/>
      <c r="E10" s="227">
        <f>H.Marathon!$E10*(1-$K$2)+Marathon!$E10*$K$2</f>
        <v>0.37921069871013957</v>
      </c>
      <c r="F10" s="16"/>
      <c r="G10" s="1">
        <v>4</v>
      </c>
      <c r="H10" s="204"/>
    </row>
    <row r="11" spans="1:16">
      <c r="A11" s="1">
        <v>5</v>
      </c>
      <c r="B11" s="35"/>
      <c r="C11" s="21"/>
      <c r="D11" s="21">
        <f t="shared" ref="D11:D42" si="0">E$4/E11</f>
        <v>149.88026647287535</v>
      </c>
      <c r="E11" s="227">
        <f>H.Marathon!$E11*(1-$K$2)+Marathon!$E11*$K$2</f>
        <v>0.45703147994066862</v>
      </c>
      <c r="F11" s="16"/>
      <c r="G11" s="1">
        <v>5</v>
      </c>
      <c r="H11" s="204"/>
    </row>
    <row r="12" spans="1:16">
      <c r="A12" s="1">
        <v>6</v>
      </c>
      <c r="B12" s="35"/>
      <c r="C12" s="21"/>
      <c r="D12" s="21">
        <f t="shared" si="0"/>
        <v>129.38050067437462</v>
      </c>
      <c r="E12" s="227">
        <f>H.Marathon!$E12*(1-$K$2)+Marathon!$E12*$K$2</f>
        <v>0.52944608842101393</v>
      </c>
      <c r="F12" s="16"/>
      <c r="G12" s="1">
        <v>6</v>
      </c>
      <c r="H12" s="204"/>
    </row>
    <row r="13" spans="1:16">
      <c r="A13" s="1">
        <v>7</v>
      </c>
      <c r="B13" s="35"/>
      <c r="C13" s="21"/>
      <c r="D13" s="21">
        <f t="shared" si="0"/>
        <v>114.84058764800189</v>
      </c>
      <c r="E13" s="227">
        <f>H.Marathon!$E13*(1-$K$2)+Marathon!$E13*$K$2</f>
        <v>0.59647900975532697</v>
      </c>
      <c r="F13" s="16"/>
      <c r="G13" s="1">
        <v>7</v>
      </c>
      <c r="H13" s="204"/>
    </row>
    <row r="14" spans="1:16">
      <c r="A14" s="1">
        <v>8</v>
      </c>
      <c r="B14" s="35"/>
      <c r="C14" s="21"/>
      <c r="D14" s="21">
        <f t="shared" si="0"/>
        <v>104.09855873717312</v>
      </c>
      <c r="E14" s="227">
        <f>H.Marathon!$E14*(1-$K$2)+Marathon!$E14*$K$2</f>
        <v>0.65803024394360765</v>
      </c>
      <c r="F14" s="16"/>
      <c r="G14" s="1">
        <v>8</v>
      </c>
      <c r="H14" s="204"/>
    </row>
    <row r="15" spans="1:16" ht="15.75">
      <c r="A15" s="1">
        <v>9</v>
      </c>
      <c r="B15" s="35">
        <v>9.7141203703703702E-2</v>
      </c>
      <c r="C15" s="21">
        <f t="shared" ref="C15:C76" si="1">B15*1440</f>
        <v>139.88333333333333</v>
      </c>
      <c r="D15" s="21">
        <f t="shared" si="0"/>
        <v>95.921679524875174</v>
      </c>
      <c r="E15" s="227">
        <f>H.Marathon!$E15*(1-$K$2)+Marathon!$E15*$K$2</f>
        <v>0.71412427659000732</v>
      </c>
      <c r="F15" s="16">
        <f>100*(D15/C15)</f>
        <v>68.572629232604669</v>
      </c>
      <c r="G15" s="1">
        <v>9</v>
      </c>
      <c r="H15" s="205" t="s">
        <v>691</v>
      </c>
      <c r="I15" s="176">
        <v>8393</v>
      </c>
      <c r="J15" s="188" t="s">
        <v>692</v>
      </c>
      <c r="K15" s="188" t="s">
        <v>693</v>
      </c>
      <c r="L15" s="188" t="s">
        <v>122</v>
      </c>
      <c r="M15" s="189">
        <v>38514</v>
      </c>
      <c r="N15" s="188" t="s">
        <v>694</v>
      </c>
      <c r="O15" s="188" t="s">
        <v>695</v>
      </c>
      <c r="P15" s="280">
        <v>42070</v>
      </c>
    </row>
    <row r="16" spans="1:16">
      <c r="A16" s="1">
        <v>10</v>
      </c>
      <c r="B16" s="35"/>
      <c r="C16" s="21"/>
      <c r="D16" s="21">
        <f t="shared" si="0"/>
        <v>89.552769177736451</v>
      </c>
      <c r="E16" s="227">
        <f>H.Marathon!$E16*(1-$K$2)+Marathon!$E16*$K$2</f>
        <v>0.76491213648622336</v>
      </c>
      <c r="F16" s="16"/>
      <c r="G16" s="1">
        <v>10</v>
      </c>
      <c r="H16" s="204"/>
      <c r="P16" s="157"/>
    </row>
    <row r="17" spans="1:16">
      <c r="A17" s="1">
        <v>11</v>
      </c>
      <c r="B17" s="35"/>
      <c r="C17" s="21"/>
      <c r="D17" s="21">
        <f t="shared" si="0"/>
        <v>84.545114840169504</v>
      </c>
      <c r="E17" s="227">
        <f>H.Marathon!$E17*(1-$K$2)+Marathon!$E17*$K$2</f>
        <v>0.81021830923640703</v>
      </c>
      <c r="F17" s="16"/>
      <c r="G17" s="1">
        <v>11</v>
      </c>
      <c r="H17" s="204"/>
      <c r="P17" s="157"/>
    </row>
    <row r="18" spans="1:16" ht="15.75">
      <c r="A18" s="1">
        <v>12</v>
      </c>
      <c r="B18" s="35">
        <v>6.7349537037037041E-2</v>
      </c>
      <c r="C18" s="21">
        <f t="shared" si="1"/>
        <v>96.983333333333334</v>
      </c>
      <c r="D18" s="21">
        <f t="shared" si="0"/>
        <v>80.581856960974264</v>
      </c>
      <c r="E18" s="227">
        <f>H.Marathon!$E18*(1-$K$2)+Marathon!$E18*$K$2</f>
        <v>0.85006728044470981</v>
      </c>
      <c r="F18" s="16">
        <f>100*(D18/C18)</f>
        <v>83.088355690985665</v>
      </c>
      <c r="G18" s="1">
        <v>12</v>
      </c>
      <c r="H18" s="205" t="s">
        <v>696</v>
      </c>
      <c r="I18" s="176">
        <v>5819</v>
      </c>
      <c r="J18" s="188" t="s">
        <v>697</v>
      </c>
      <c r="K18" s="188" t="s">
        <v>215</v>
      </c>
      <c r="L18" s="188" t="s">
        <v>122</v>
      </c>
      <c r="M18" s="189">
        <v>24921</v>
      </c>
      <c r="N18" s="188"/>
      <c r="O18" s="188" t="s">
        <v>698</v>
      </c>
      <c r="P18" s="280">
        <v>29659</v>
      </c>
    </row>
    <row r="19" spans="1:16" ht="15.75">
      <c r="A19" s="1">
        <v>13</v>
      </c>
      <c r="B19" s="35">
        <v>6.7569444444444446E-2</v>
      </c>
      <c r="C19" s="21">
        <f t="shared" si="1"/>
        <v>97.3</v>
      </c>
      <c r="D19" s="21">
        <f t="shared" si="0"/>
        <v>77.444001638703014</v>
      </c>
      <c r="E19" s="227">
        <f>H.Marathon!$E19*(1-$K$2)+Marathon!$E19*$K$2</f>
        <v>0.88451007890282873</v>
      </c>
      <c r="F19" s="16">
        <f>100*(D19/C19)</f>
        <v>79.593012989417275</v>
      </c>
      <c r="G19" s="1">
        <v>13</v>
      </c>
      <c r="H19" s="205" t="s">
        <v>699</v>
      </c>
      <c r="I19" s="176">
        <v>5838</v>
      </c>
      <c r="J19" s="188" t="s">
        <v>319</v>
      </c>
      <c r="K19" s="188" t="s">
        <v>320</v>
      </c>
      <c r="L19" s="188" t="s">
        <v>176</v>
      </c>
      <c r="M19" s="189">
        <v>27160</v>
      </c>
      <c r="N19" s="188"/>
      <c r="O19" s="188" t="s">
        <v>700</v>
      </c>
      <c r="P19" s="280">
        <v>31990</v>
      </c>
    </row>
    <row r="20" spans="1:16">
      <c r="A20" s="1">
        <v>14</v>
      </c>
      <c r="B20" s="35"/>
      <c r="C20" s="21"/>
      <c r="D20" s="21">
        <f t="shared" si="0"/>
        <v>74.980473042156177</v>
      </c>
      <c r="E20" s="227">
        <f>H.Marathon!$E20*(1-$K$2)+Marathon!$E20*$K$2</f>
        <v>0.91357119021491551</v>
      </c>
      <c r="F20" s="16"/>
      <c r="G20" s="1">
        <v>14</v>
      </c>
      <c r="H20" s="204"/>
      <c r="P20" s="157"/>
    </row>
    <row r="21" spans="1:16" ht="15.75">
      <c r="A21" s="1">
        <v>15</v>
      </c>
      <c r="B21" s="35">
        <v>7.0509259259259258E-2</v>
      </c>
      <c r="C21" s="21">
        <f t="shared" si="1"/>
        <v>101.53333333333333</v>
      </c>
      <c r="D21" s="21">
        <f t="shared" si="0"/>
        <v>73.091997430456189</v>
      </c>
      <c r="E21" s="227">
        <f>H.Marathon!$E21*(1-$K$2)+Marathon!$E21*$K$2</f>
        <v>0.93717509998512127</v>
      </c>
      <c r="F21" s="16">
        <f t="shared" ref="F21:F52" si="2">100*(D21/C21)</f>
        <v>71.988178690534653</v>
      </c>
      <c r="G21" s="1">
        <v>15</v>
      </c>
      <c r="H21" s="205" t="s">
        <v>701</v>
      </c>
      <c r="I21" s="176">
        <v>6092</v>
      </c>
      <c r="J21" s="188" t="s">
        <v>319</v>
      </c>
      <c r="K21" s="188" t="s">
        <v>320</v>
      </c>
      <c r="L21" s="188" t="s">
        <v>176</v>
      </c>
      <c r="M21" s="189">
        <v>27160</v>
      </c>
      <c r="N21" s="188"/>
      <c r="O21" s="188" t="s">
        <v>700</v>
      </c>
      <c r="P21" s="280">
        <v>32725</v>
      </c>
    </row>
    <row r="22" spans="1:16" ht="15.75">
      <c r="A22" s="1">
        <v>16</v>
      </c>
      <c r="B22" s="35">
        <v>6.2962962962962957E-2</v>
      </c>
      <c r="C22" s="21">
        <f t="shared" si="1"/>
        <v>90.666666666666657</v>
      </c>
      <c r="D22" s="21">
        <f t="shared" si="0"/>
        <v>71.699756730294425</v>
      </c>
      <c r="E22" s="227">
        <f>H.Marathon!$E22*(1-$K$2)+Marathon!$E22*$K$2</f>
        <v>0.9553728370051433</v>
      </c>
      <c r="F22" s="16">
        <f t="shared" si="2"/>
        <v>79.080614040765923</v>
      </c>
      <c r="G22" s="1">
        <v>16</v>
      </c>
      <c r="H22" s="205" t="s">
        <v>702</v>
      </c>
      <c r="I22" s="176">
        <v>5440</v>
      </c>
      <c r="J22" s="188" t="s">
        <v>703</v>
      </c>
      <c r="K22" s="188" t="s">
        <v>704</v>
      </c>
      <c r="L22" s="188" t="s">
        <v>705</v>
      </c>
      <c r="M22" s="189">
        <v>30468</v>
      </c>
      <c r="N22" s="188"/>
      <c r="O22" s="188" t="s">
        <v>228</v>
      </c>
      <c r="P22" s="280">
        <v>36646</v>
      </c>
    </row>
    <row r="23" spans="1:16" ht="15.75">
      <c r="A23" s="1">
        <v>17</v>
      </c>
      <c r="B23" s="35">
        <v>6.8449074074074079E-2</v>
      </c>
      <c r="C23" s="21">
        <f t="shared" si="1"/>
        <v>98.566666666666677</v>
      </c>
      <c r="D23" s="21">
        <f t="shared" si="0"/>
        <v>70.700292145347802</v>
      </c>
      <c r="E23" s="227">
        <f>H.Marathon!$E23*(1-$K$2)+Marathon!$E23*$K$2</f>
        <v>0.96887859896216022</v>
      </c>
      <c r="F23" s="16">
        <f t="shared" si="2"/>
        <v>71.728399200555756</v>
      </c>
      <c r="G23" s="1">
        <v>17</v>
      </c>
      <c r="H23" s="205" t="s">
        <v>706</v>
      </c>
      <c r="I23" s="176">
        <v>5914</v>
      </c>
      <c r="J23" s="188" t="s">
        <v>707</v>
      </c>
      <c r="K23" s="188" t="s">
        <v>708</v>
      </c>
      <c r="L23" s="188" t="s">
        <v>122</v>
      </c>
      <c r="M23" s="189">
        <v>23929</v>
      </c>
      <c r="N23" s="188"/>
      <c r="O23" s="188" t="s">
        <v>709</v>
      </c>
      <c r="P23" s="280">
        <v>30142</v>
      </c>
    </row>
    <row r="24" spans="1:16" ht="15.75">
      <c r="A24" s="1">
        <v>18</v>
      </c>
      <c r="B24" s="35">
        <v>6.6597222222222224E-2</v>
      </c>
      <c r="C24" s="21">
        <f t="shared" si="1"/>
        <v>95.9</v>
      </c>
      <c r="D24" s="21">
        <f t="shared" si="0"/>
        <v>69.838279715934178</v>
      </c>
      <c r="E24" s="227">
        <f>H.Marathon!$E24*(1-$K$2)+Marathon!$E24*$K$2</f>
        <v>0.98083744729426892</v>
      </c>
      <c r="F24" s="16">
        <f t="shared" si="2"/>
        <v>72.824066439973066</v>
      </c>
      <c r="G24" s="1">
        <v>18</v>
      </c>
      <c r="H24" s="205" t="s">
        <v>710</v>
      </c>
      <c r="I24" s="176">
        <v>5754</v>
      </c>
      <c r="J24" s="188" t="s">
        <v>711</v>
      </c>
      <c r="K24" s="188" t="s">
        <v>712</v>
      </c>
      <c r="L24" s="188" t="s">
        <v>176</v>
      </c>
      <c r="M24" s="189">
        <v>24068</v>
      </c>
      <c r="N24" s="188"/>
      <c r="O24" s="188" t="s">
        <v>713</v>
      </c>
      <c r="P24" s="280">
        <v>30870</v>
      </c>
    </row>
    <row r="25" spans="1:16" ht="15.75">
      <c r="A25" s="1">
        <v>19</v>
      </c>
      <c r="B25" s="35">
        <v>5.8877314814814813E-2</v>
      </c>
      <c r="C25" s="21">
        <f t="shared" si="1"/>
        <v>84.783333333333331</v>
      </c>
      <c r="D25" s="21">
        <f t="shared" si="0"/>
        <v>69.065169156824808</v>
      </c>
      <c r="E25" s="227">
        <f>H.Marathon!$E25*(1-$K$2)+Marathon!$E25*$K$2</f>
        <v>0.99181687146032327</v>
      </c>
      <c r="F25" s="16">
        <f t="shared" si="2"/>
        <v>81.460785323559833</v>
      </c>
      <c r="G25" s="1">
        <v>19</v>
      </c>
      <c r="H25" s="205" t="s">
        <v>714</v>
      </c>
      <c r="I25" s="176">
        <v>5087</v>
      </c>
      <c r="J25" s="188" t="s">
        <v>715</v>
      </c>
      <c r="K25" s="188" t="s">
        <v>716</v>
      </c>
      <c r="L25" s="188" t="s">
        <v>130</v>
      </c>
      <c r="M25" s="189">
        <v>31217</v>
      </c>
      <c r="N25" s="188"/>
      <c r="O25" s="188" t="s">
        <v>228</v>
      </c>
      <c r="P25" s="280">
        <v>38480</v>
      </c>
    </row>
    <row r="26" spans="1:16" ht="15.75">
      <c r="A26" s="1">
        <v>20</v>
      </c>
      <c r="B26" s="35">
        <v>6.0300925925925924E-2</v>
      </c>
      <c r="C26" s="21">
        <f t="shared" si="1"/>
        <v>86.833333333333329</v>
      </c>
      <c r="D26" s="21">
        <f t="shared" si="0"/>
        <v>68.634444467069528</v>
      </c>
      <c r="E26" s="227">
        <f>H.Marathon!$E26*(1-$K$2)+Marathon!$E26*$K$2</f>
        <v>0.99804115166789131</v>
      </c>
      <c r="F26" s="16">
        <f t="shared" si="2"/>
        <v>79.041586718314235</v>
      </c>
      <c r="G26" s="1">
        <v>20</v>
      </c>
      <c r="H26" s="205" t="s">
        <v>717</v>
      </c>
      <c r="I26" s="176">
        <v>5210</v>
      </c>
      <c r="J26" s="188" t="s">
        <v>342</v>
      </c>
      <c r="K26" s="188" t="s">
        <v>718</v>
      </c>
      <c r="L26" s="188" t="s">
        <v>122</v>
      </c>
      <c r="M26" s="189">
        <v>24205</v>
      </c>
      <c r="N26" s="188"/>
      <c r="O26" s="188" t="s">
        <v>719</v>
      </c>
      <c r="P26" s="280">
        <v>31774</v>
      </c>
    </row>
    <row r="27" spans="1:16" ht="15.75">
      <c r="A27" s="1">
        <v>21</v>
      </c>
      <c r="B27" s="35">
        <v>5.8946759259259261E-2</v>
      </c>
      <c r="C27" s="21">
        <f t="shared" si="1"/>
        <v>84.88333333333334</v>
      </c>
      <c r="D27" s="21">
        <f t="shared" si="0"/>
        <v>68.533561713263879</v>
      </c>
      <c r="E27" s="227">
        <f>H.Marathon!$E27*(1-$K$2)+Marathon!$E27*$K$2</f>
        <v>0.99951028791697283</v>
      </c>
      <c r="F27" s="16">
        <f t="shared" si="2"/>
        <v>80.738537262828046</v>
      </c>
      <c r="G27" s="1">
        <v>21</v>
      </c>
      <c r="H27" s="205" t="s">
        <v>720</v>
      </c>
      <c r="I27" s="176">
        <v>5093</v>
      </c>
      <c r="J27" s="188" t="s">
        <v>721</v>
      </c>
      <c r="K27" s="188" t="s">
        <v>722</v>
      </c>
      <c r="L27" s="188" t="s">
        <v>127</v>
      </c>
      <c r="M27" s="189">
        <v>27570</v>
      </c>
      <c r="N27" s="188"/>
      <c r="O27" s="188" t="s">
        <v>228</v>
      </c>
      <c r="P27" s="280">
        <v>35554</v>
      </c>
    </row>
    <row r="28" spans="1:16" ht="15.75">
      <c r="A28" s="1">
        <v>22</v>
      </c>
      <c r="B28" s="35">
        <v>5.9155092592592592E-2</v>
      </c>
      <c r="C28" s="21">
        <f t="shared" si="1"/>
        <v>85.183333333333337</v>
      </c>
      <c r="D28" s="21">
        <f t="shared" si="0"/>
        <v>68.5</v>
      </c>
      <c r="E28" s="227">
        <f>H.Marathon!$E28*(1-$K$2)+Marathon!$E28*$K$2</f>
        <v>1</v>
      </c>
      <c r="F28" s="16">
        <f t="shared" si="2"/>
        <v>80.414791625904897</v>
      </c>
      <c r="G28" s="1">
        <v>22</v>
      </c>
      <c r="H28" s="205" t="s">
        <v>723</v>
      </c>
      <c r="I28" s="176">
        <v>5111</v>
      </c>
      <c r="J28" s="188" t="s">
        <v>724</v>
      </c>
      <c r="K28" s="188" t="s">
        <v>725</v>
      </c>
      <c r="L28" s="188" t="s">
        <v>127</v>
      </c>
      <c r="M28" s="189">
        <v>28806</v>
      </c>
      <c r="N28" s="188"/>
      <c r="O28" s="188" t="s">
        <v>228</v>
      </c>
      <c r="P28" s="280">
        <v>37017</v>
      </c>
    </row>
    <row r="29" spans="1:16" ht="15.75">
      <c r="A29" s="1">
        <v>23</v>
      </c>
      <c r="B29" s="35">
        <v>5.8668981481481482E-2</v>
      </c>
      <c r="C29" s="21">
        <f t="shared" si="1"/>
        <v>84.483333333333334</v>
      </c>
      <c r="D29" s="21">
        <f t="shared" si="0"/>
        <v>68.5</v>
      </c>
      <c r="E29" s="227">
        <f>H.Marathon!$E29*(1-$K$2)+Marathon!$E29*$K$2</f>
        <v>1</v>
      </c>
      <c r="F29" s="16">
        <f t="shared" si="2"/>
        <v>81.081081081081081</v>
      </c>
      <c r="G29" s="1">
        <v>23</v>
      </c>
      <c r="H29" s="205" t="s">
        <v>726</v>
      </c>
      <c r="I29" s="176">
        <v>5069</v>
      </c>
      <c r="J29" s="188" t="s">
        <v>721</v>
      </c>
      <c r="K29" s="188" t="s">
        <v>722</v>
      </c>
      <c r="L29" s="188" t="s">
        <v>127</v>
      </c>
      <c r="M29" s="189">
        <v>27570</v>
      </c>
      <c r="N29" s="188"/>
      <c r="O29" s="188" t="s">
        <v>228</v>
      </c>
      <c r="P29" s="280">
        <v>36282</v>
      </c>
    </row>
    <row r="30" spans="1:16" ht="15.75">
      <c r="A30" s="1">
        <v>24</v>
      </c>
      <c r="B30" s="35">
        <v>5.7812500000000003E-2</v>
      </c>
      <c r="C30" s="21">
        <f t="shared" si="1"/>
        <v>83.25</v>
      </c>
      <c r="D30" s="21">
        <f t="shared" si="0"/>
        <v>68.5</v>
      </c>
      <c r="E30" s="227">
        <f>H.Marathon!$E30*(1-$K$2)+Marathon!$E30*$K$2</f>
        <v>1</v>
      </c>
      <c r="F30" s="16">
        <f t="shared" si="2"/>
        <v>82.282282282282281</v>
      </c>
      <c r="G30" s="1">
        <v>24</v>
      </c>
      <c r="H30" s="205" t="s">
        <v>727</v>
      </c>
      <c r="I30" s="176">
        <v>4995</v>
      </c>
      <c r="J30" s="188" t="s">
        <v>290</v>
      </c>
      <c r="K30" s="188" t="s">
        <v>728</v>
      </c>
      <c r="L30" s="188" t="s">
        <v>127</v>
      </c>
      <c r="M30" s="189">
        <v>32298</v>
      </c>
      <c r="N30" s="188"/>
      <c r="O30" s="188" t="s">
        <v>228</v>
      </c>
      <c r="P30" s="280">
        <v>41399</v>
      </c>
    </row>
    <row r="31" spans="1:16" ht="15.75">
      <c r="A31" s="1">
        <v>25</v>
      </c>
      <c r="B31" s="35">
        <v>5.8761574074074077E-2</v>
      </c>
      <c r="C31" s="21">
        <f t="shared" si="1"/>
        <v>84.616666666666674</v>
      </c>
      <c r="D31" s="21">
        <f t="shared" si="0"/>
        <v>68.5</v>
      </c>
      <c r="E31" s="227">
        <f>H.Marathon!$E31*(1-$K$2)+Marathon!$E31*$K$2</f>
        <v>1</v>
      </c>
      <c r="F31" s="16">
        <f t="shared" si="2"/>
        <v>80.953318889107734</v>
      </c>
      <c r="G31" s="1">
        <v>25</v>
      </c>
      <c r="H31" s="205" t="s">
        <v>729</v>
      </c>
      <c r="I31" s="176">
        <v>5077</v>
      </c>
      <c r="J31" s="188" t="s">
        <v>599</v>
      </c>
      <c r="K31" s="188" t="s">
        <v>730</v>
      </c>
      <c r="L31" s="188" t="s">
        <v>127</v>
      </c>
      <c r="M31" s="189">
        <v>32485</v>
      </c>
      <c r="N31" s="188"/>
      <c r="O31" s="188" t="s">
        <v>228</v>
      </c>
      <c r="P31" s="280">
        <v>41763</v>
      </c>
    </row>
    <row r="32" spans="1:16" ht="15.75">
      <c r="A32" s="1">
        <v>26</v>
      </c>
      <c r="B32" s="35">
        <v>5.7708333333333334E-2</v>
      </c>
      <c r="C32" s="21">
        <f t="shared" si="1"/>
        <v>83.1</v>
      </c>
      <c r="D32" s="21">
        <f t="shared" si="0"/>
        <v>68.5</v>
      </c>
      <c r="E32" s="227">
        <f>H.Marathon!$E32*(1-$K$2)+Marathon!$E32*$K$2</f>
        <v>1</v>
      </c>
      <c r="F32" s="16">
        <f t="shared" si="2"/>
        <v>82.430806257521056</v>
      </c>
      <c r="G32" s="1">
        <v>26</v>
      </c>
      <c r="H32" s="205" t="s">
        <v>731</v>
      </c>
      <c r="I32" s="176">
        <v>4986</v>
      </c>
      <c r="J32" s="188" t="s">
        <v>353</v>
      </c>
      <c r="K32" s="188" t="s">
        <v>732</v>
      </c>
      <c r="L32" s="188" t="s">
        <v>127</v>
      </c>
      <c r="M32" s="189">
        <v>31589</v>
      </c>
      <c r="N32" s="188"/>
      <c r="O32" s="188" t="s">
        <v>228</v>
      </c>
      <c r="P32" s="280">
        <v>41399</v>
      </c>
    </row>
    <row r="33" spans="1:16" ht="15.75">
      <c r="A33" s="1">
        <v>27</v>
      </c>
      <c r="B33" s="35">
        <v>5.8773148148148151E-2</v>
      </c>
      <c r="C33" s="21">
        <f t="shared" si="1"/>
        <v>84.63333333333334</v>
      </c>
      <c r="D33" s="21">
        <f t="shared" si="0"/>
        <v>68.5</v>
      </c>
      <c r="E33" s="227">
        <f>H.Marathon!$E33*(1-$K$2)+Marathon!$E33*$K$2</f>
        <v>1</v>
      </c>
      <c r="F33" s="16">
        <f t="shared" si="2"/>
        <v>80.937376920047257</v>
      </c>
      <c r="G33" s="1">
        <v>27</v>
      </c>
      <c r="H33" s="205" t="s">
        <v>733</v>
      </c>
      <c r="I33" s="176">
        <v>5078</v>
      </c>
      <c r="J33" s="188" t="s">
        <v>734</v>
      </c>
      <c r="K33" s="188" t="s">
        <v>735</v>
      </c>
      <c r="L33" s="188" t="s">
        <v>127</v>
      </c>
      <c r="M33" s="189">
        <v>30348</v>
      </c>
      <c r="N33" s="188"/>
      <c r="O33" s="188" t="s">
        <v>228</v>
      </c>
      <c r="P33" s="280">
        <v>40307</v>
      </c>
    </row>
    <row r="34" spans="1:16" ht="15.75">
      <c r="A34" s="1">
        <v>28</v>
      </c>
      <c r="B34" s="35">
        <v>5.5474537037037037E-2</v>
      </c>
      <c r="C34" s="21">
        <f t="shared" si="1"/>
        <v>79.88333333333334</v>
      </c>
      <c r="D34" s="21">
        <f t="shared" si="0"/>
        <v>68.5</v>
      </c>
      <c r="E34" s="227">
        <f>H.Marathon!$E34*(1-$K$2)+Marathon!$E34*$K$2</f>
        <v>1</v>
      </c>
      <c r="F34" s="16">
        <f t="shared" si="2"/>
        <v>85.750052159399118</v>
      </c>
      <c r="G34" s="1">
        <v>28</v>
      </c>
      <c r="H34" s="205" t="s">
        <v>736</v>
      </c>
      <c r="I34" s="176">
        <v>4793</v>
      </c>
      <c r="J34" s="188" t="s">
        <v>155</v>
      </c>
      <c r="K34" s="188" t="s">
        <v>294</v>
      </c>
      <c r="L34" s="188" t="s">
        <v>127</v>
      </c>
      <c r="M34" s="189">
        <v>29969</v>
      </c>
      <c r="N34" s="188"/>
      <c r="O34" s="188" t="s">
        <v>228</v>
      </c>
      <c r="P34" s="280">
        <v>40307</v>
      </c>
    </row>
    <row r="35" spans="1:16" ht="15.75">
      <c r="A35" s="1">
        <v>29</v>
      </c>
      <c r="B35" s="35">
        <v>5.4710648148148147E-2</v>
      </c>
      <c r="C35" s="21">
        <f t="shared" si="1"/>
        <v>78.783333333333331</v>
      </c>
      <c r="D35" s="21">
        <f t="shared" si="0"/>
        <v>68.5</v>
      </c>
      <c r="E35" s="227">
        <f>H.Marathon!$E35*(1-$K$2)+Marathon!$E35*$K$2</f>
        <v>1</v>
      </c>
      <c r="F35" s="16">
        <f t="shared" si="2"/>
        <v>86.947323884070244</v>
      </c>
      <c r="G35" s="1">
        <v>29</v>
      </c>
      <c r="H35" s="206" t="s">
        <v>737</v>
      </c>
      <c r="I35" s="187">
        <v>4727</v>
      </c>
      <c r="J35" s="202" t="s">
        <v>738</v>
      </c>
      <c r="K35" s="202" t="s">
        <v>739</v>
      </c>
      <c r="L35" s="202" t="s">
        <v>130</v>
      </c>
      <c r="M35" s="203">
        <v>34679</v>
      </c>
      <c r="N35" s="202" t="s">
        <v>740</v>
      </c>
      <c r="O35" s="202" t="s">
        <v>741</v>
      </c>
      <c r="P35" s="311">
        <v>45277</v>
      </c>
    </row>
    <row r="36" spans="1:16" ht="15.75">
      <c r="A36" s="1">
        <v>30</v>
      </c>
      <c r="B36" s="35">
        <v>5.7303240740740738E-2</v>
      </c>
      <c r="C36" s="21">
        <f t="shared" si="1"/>
        <v>82.516666666666666</v>
      </c>
      <c r="D36" s="21">
        <f t="shared" si="0"/>
        <v>68.5</v>
      </c>
      <c r="E36" s="227">
        <f>H.Marathon!$E36*(1-$K$2)+Marathon!$E36*$K$2</f>
        <v>1</v>
      </c>
      <c r="F36" s="16">
        <f t="shared" si="2"/>
        <v>83.013532619672787</v>
      </c>
      <c r="G36" s="1">
        <v>30</v>
      </c>
      <c r="H36" s="205" t="s">
        <v>742</v>
      </c>
      <c r="I36" s="176">
        <v>4951</v>
      </c>
      <c r="J36" s="188" t="s">
        <v>743</v>
      </c>
      <c r="K36" s="188" t="s">
        <v>744</v>
      </c>
      <c r="L36" s="188" t="s">
        <v>127</v>
      </c>
      <c r="M36" s="189">
        <v>28909</v>
      </c>
      <c r="N36" s="188"/>
      <c r="O36" s="188" t="s">
        <v>228</v>
      </c>
      <c r="P36" s="280">
        <v>39943</v>
      </c>
    </row>
    <row r="37" spans="1:16" ht="15.75">
      <c r="A37" s="1">
        <v>31</v>
      </c>
      <c r="B37" s="35">
        <v>6.0127314814814814E-2</v>
      </c>
      <c r="C37" s="21">
        <f t="shared" si="1"/>
        <v>86.583333333333329</v>
      </c>
      <c r="D37" s="21">
        <f t="shared" si="0"/>
        <v>68.5</v>
      </c>
      <c r="E37" s="227">
        <f>H.Marathon!$E37*(1-$K$2)+Marathon!$E37*$K$2</f>
        <v>1</v>
      </c>
      <c r="F37" s="16">
        <f t="shared" si="2"/>
        <v>79.114533205004818</v>
      </c>
      <c r="G37" s="1">
        <v>31</v>
      </c>
      <c r="H37" s="205" t="s">
        <v>745</v>
      </c>
      <c r="I37" s="176">
        <v>5195</v>
      </c>
      <c r="J37" s="188" t="s">
        <v>746</v>
      </c>
      <c r="K37" s="188" t="s">
        <v>747</v>
      </c>
      <c r="L37" s="188" t="s">
        <v>122</v>
      </c>
      <c r="M37" s="189">
        <v>30056</v>
      </c>
      <c r="N37" s="182" t="s">
        <v>748</v>
      </c>
      <c r="O37" s="188" t="s">
        <v>749</v>
      </c>
      <c r="P37" s="280">
        <v>41405</v>
      </c>
    </row>
    <row r="38" spans="1:16" ht="15.75">
      <c r="A38" s="1">
        <v>32</v>
      </c>
      <c r="B38" s="35">
        <v>5.7268518518518517E-2</v>
      </c>
      <c r="C38" s="21">
        <f t="shared" si="1"/>
        <v>82.466666666666669</v>
      </c>
      <c r="D38" s="21">
        <f t="shared" si="0"/>
        <v>68.520697196207593</v>
      </c>
      <c r="E38" s="227">
        <f>H.Marathon!$E38*(1-$K$2)+Marathon!$E38*$K$2</f>
        <v>0.99969794241660548</v>
      </c>
      <c r="F38" s="16">
        <f t="shared" si="2"/>
        <v>83.088961838570242</v>
      </c>
      <c r="G38" s="1">
        <v>32</v>
      </c>
      <c r="H38" s="205" t="s">
        <v>750</v>
      </c>
      <c r="I38" s="176">
        <v>4948</v>
      </c>
      <c r="J38" s="188" t="s">
        <v>751</v>
      </c>
      <c r="K38" s="188" t="s">
        <v>752</v>
      </c>
      <c r="L38" s="188" t="s">
        <v>223</v>
      </c>
      <c r="M38" s="189">
        <v>19633</v>
      </c>
      <c r="N38" s="188"/>
      <c r="O38" s="188" t="s">
        <v>247</v>
      </c>
      <c r="P38" s="280">
        <v>31500</v>
      </c>
    </row>
    <row r="39" spans="1:16" ht="15.75">
      <c r="A39" s="1">
        <v>33</v>
      </c>
      <c r="B39" s="35">
        <v>5.8749999999999997E-2</v>
      </c>
      <c r="C39" s="21">
        <f t="shared" si="1"/>
        <v>84.6</v>
      </c>
      <c r="D39" s="21">
        <f t="shared" si="0"/>
        <v>68.593235981940637</v>
      </c>
      <c r="E39" s="227">
        <f>H.Marathon!$E39*(1-$K$2)+Marathon!$E39*$K$2</f>
        <v>0.99864074087472443</v>
      </c>
      <c r="F39" s="16">
        <f t="shared" si="2"/>
        <v>81.079475155958207</v>
      </c>
      <c r="G39" s="1">
        <v>33</v>
      </c>
      <c r="H39" s="205" t="s">
        <v>753</v>
      </c>
      <c r="I39" s="176">
        <v>5076</v>
      </c>
      <c r="J39" s="188" t="s">
        <v>599</v>
      </c>
      <c r="K39" s="188" t="s">
        <v>754</v>
      </c>
      <c r="L39" s="188" t="s">
        <v>122</v>
      </c>
      <c r="M39" s="189">
        <v>28724</v>
      </c>
      <c r="N39" s="182" t="s">
        <v>748</v>
      </c>
      <c r="O39" s="188" t="s">
        <v>749</v>
      </c>
      <c r="P39" s="280">
        <v>41041</v>
      </c>
    </row>
    <row r="40" spans="1:16" ht="15.75">
      <c r="A40" s="1">
        <v>34</v>
      </c>
      <c r="B40" s="35">
        <v>5.9293981481481482E-2</v>
      </c>
      <c r="C40" s="21">
        <f t="shared" si="1"/>
        <v>85.38333333333334</v>
      </c>
      <c r="D40" s="21">
        <f t="shared" si="0"/>
        <v>68.7075363238297</v>
      </c>
      <c r="E40" s="227">
        <f>H.Marathon!$E40*(1-$K$2)+Marathon!$E40*$K$2</f>
        <v>0.99697942416605434</v>
      </c>
      <c r="F40" s="16">
        <f t="shared" si="2"/>
        <v>80.469494035326591</v>
      </c>
      <c r="G40" s="1">
        <v>34</v>
      </c>
      <c r="H40" s="205" t="s">
        <v>755</v>
      </c>
      <c r="I40" s="176">
        <v>5123</v>
      </c>
      <c r="J40" s="188" t="s">
        <v>616</v>
      </c>
      <c r="K40" s="188" t="s">
        <v>756</v>
      </c>
      <c r="L40" s="188" t="s">
        <v>146</v>
      </c>
      <c r="M40" s="189">
        <v>19039</v>
      </c>
      <c r="N40" s="188"/>
      <c r="O40" s="188" t="s">
        <v>757</v>
      </c>
      <c r="P40" s="280">
        <v>31735</v>
      </c>
    </row>
    <row r="41" spans="1:16" ht="15.75">
      <c r="A41" s="1">
        <v>35</v>
      </c>
      <c r="B41" s="35">
        <v>5.9733796296296299E-2</v>
      </c>
      <c r="C41" s="21">
        <f t="shared" si="1"/>
        <v>86.016666666666666</v>
      </c>
      <c r="D41" s="21">
        <f t="shared" si="0"/>
        <v>68.874473023824706</v>
      </c>
      <c r="E41" s="227">
        <f>H.Marathon!$E41*(1-$K$2)+Marathon!$E41*$K$2</f>
        <v>0.99456296349889783</v>
      </c>
      <c r="F41" s="16">
        <f t="shared" si="2"/>
        <v>80.071078888383695</v>
      </c>
      <c r="G41" s="1">
        <v>35</v>
      </c>
      <c r="H41" s="205" t="s">
        <v>758</v>
      </c>
      <c r="I41" s="176">
        <v>5161</v>
      </c>
      <c r="J41" s="188" t="s">
        <v>759</v>
      </c>
      <c r="K41" s="188" t="s">
        <v>760</v>
      </c>
      <c r="L41" s="188" t="s">
        <v>164</v>
      </c>
      <c r="M41" s="189">
        <v>23640</v>
      </c>
      <c r="N41" s="188"/>
      <c r="O41" s="188" t="s">
        <v>228</v>
      </c>
      <c r="P41" s="280">
        <v>36646</v>
      </c>
    </row>
    <row r="42" spans="1:16" ht="15.75">
      <c r="A42" s="1">
        <v>36</v>
      </c>
      <c r="B42" s="35">
        <v>5.962962962962963E-2</v>
      </c>
      <c r="C42" s="21">
        <f t="shared" si="1"/>
        <v>85.86666666666666</v>
      </c>
      <c r="D42" s="21">
        <f t="shared" si="0"/>
        <v>69.085994168766419</v>
      </c>
      <c r="E42" s="227">
        <f>H.Marathon!$E42*(1-$K$2)+Marathon!$E42*$K$2</f>
        <v>0.99151790206080093</v>
      </c>
      <c r="F42" s="16">
        <f t="shared" si="2"/>
        <v>80.457291345613072</v>
      </c>
      <c r="G42" s="1">
        <v>36</v>
      </c>
      <c r="H42" s="205" t="s">
        <v>277</v>
      </c>
      <c r="I42" s="176">
        <v>5152</v>
      </c>
      <c r="J42" s="188" t="s">
        <v>761</v>
      </c>
      <c r="K42" s="188" t="s">
        <v>762</v>
      </c>
      <c r="L42" s="188" t="s">
        <v>122</v>
      </c>
      <c r="M42" s="189">
        <v>28070</v>
      </c>
      <c r="N42" s="182" t="s">
        <v>748</v>
      </c>
      <c r="O42" s="188" t="s">
        <v>749</v>
      </c>
      <c r="P42" s="280">
        <v>41405</v>
      </c>
    </row>
    <row r="43" spans="1:16" ht="15.75">
      <c r="A43" s="1">
        <v>37</v>
      </c>
      <c r="B43" s="184" t="s">
        <v>763</v>
      </c>
      <c r="C43" s="21">
        <f t="shared" si="1"/>
        <v>85.45</v>
      </c>
      <c r="D43" s="21">
        <f t="shared" ref="D43:D74" si="3">E$4/E43</f>
        <v>69.379173962193192</v>
      </c>
      <c r="E43" s="227">
        <f>H.Marathon!$E43*(1-$K$2)+Marathon!$E43*$K$2</f>
        <v>0.98732798458119031</v>
      </c>
      <c r="F43" s="16">
        <f t="shared" si="2"/>
        <v>81.192713823514566</v>
      </c>
      <c r="G43" s="1">
        <v>37</v>
      </c>
      <c r="H43" s="205" t="s">
        <v>763</v>
      </c>
      <c r="I43" s="176">
        <v>5127</v>
      </c>
      <c r="J43" s="188" t="s">
        <v>248</v>
      </c>
      <c r="K43" s="188" t="s">
        <v>249</v>
      </c>
      <c r="L43" s="188" t="s">
        <v>250</v>
      </c>
      <c r="M43" s="189">
        <v>27368</v>
      </c>
      <c r="N43" s="188"/>
      <c r="O43" s="188" t="s">
        <v>228</v>
      </c>
      <c r="P43" s="280">
        <v>41035</v>
      </c>
    </row>
    <row r="44" spans="1:16" ht="15.75">
      <c r="A44" s="1">
        <v>38</v>
      </c>
      <c r="B44" s="184" t="s">
        <v>764</v>
      </c>
      <c r="C44" s="21">
        <f t="shared" si="1"/>
        <v>88.533333333333331</v>
      </c>
      <c r="D44" s="21">
        <f t="shared" si="3"/>
        <v>69.766520665138827</v>
      </c>
      <c r="E44" s="227">
        <f>H.Marathon!$E44*(1-$K$2)+Marathon!$E44*$K$2</f>
        <v>0.98184629743515806</v>
      </c>
      <c r="F44" s="16">
        <f t="shared" si="2"/>
        <v>78.80254593200921</v>
      </c>
      <c r="G44" s="1">
        <v>38</v>
      </c>
      <c r="H44" s="205" t="s">
        <v>764</v>
      </c>
      <c r="I44" s="176">
        <v>5312</v>
      </c>
      <c r="J44" s="188" t="s">
        <v>765</v>
      </c>
      <c r="K44" s="188" t="s">
        <v>766</v>
      </c>
      <c r="L44" s="188" t="s">
        <v>767</v>
      </c>
      <c r="M44" s="189">
        <v>19067</v>
      </c>
      <c r="N44" s="188"/>
      <c r="O44" s="188" t="s">
        <v>264</v>
      </c>
      <c r="P44" s="280">
        <v>33146</v>
      </c>
    </row>
    <row r="45" spans="1:16" ht="15.75">
      <c r="A45" s="1">
        <v>39</v>
      </c>
      <c r="B45" s="184" t="s">
        <v>768</v>
      </c>
      <c r="C45" s="21">
        <f t="shared" si="1"/>
        <v>86.899999999999991</v>
      </c>
      <c r="D45" s="21">
        <f t="shared" si="3"/>
        <v>70.249397837097092</v>
      </c>
      <c r="E45" s="227">
        <f>H.Marathon!$E45*(1-$K$2)+Marathon!$E45*$K$2</f>
        <v>0.9750973262268553</v>
      </c>
      <c r="F45" s="16">
        <f t="shared" si="2"/>
        <v>80.839353092171578</v>
      </c>
      <c r="G45" s="1">
        <v>39</v>
      </c>
      <c r="H45" s="205" t="s">
        <v>768</v>
      </c>
      <c r="I45" s="176">
        <v>5214</v>
      </c>
      <c r="J45" s="188" t="s">
        <v>769</v>
      </c>
      <c r="K45" s="188" t="s">
        <v>215</v>
      </c>
      <c r="L45" s="188" t="s">
        <v>122</v>
      </c>
      <c r="M45" s="189">
        <v>21307</v>
      </c>
      <c r="N45" s="182" t="s">
        <v>748</v>
      </c>
      <c r="O45" s="188" t="s">
        <v>749</v>
      </c>
      <c r="P45" s="280">
        <v>35560</v>
      </c>
    </row>
    <row r="46" spans="1:16" ht="15.75">
      <c r="A46" s="1">
        <v>40</v>
      </c>
      <c r="B46" s="35">
        <v>6.008101851851852E-2</v>
      </c>
      <c r="C46" s="21">
        <f t="shared" si="1"/>
        <v>86.516666666666666</v>
      </c>
      <c r="D46" s="21">
        <f t="shared" si="3"/>
        <v>70.811981994974246</v>
      </c>
      <c r="E46" s="227">
        <f>H.Marathon!$E46*(1-$K$2)+Marathon!$E46*$K$2</f>
        <v>0.96735041260194721</v>
      </c>
      <c r="F46" s="16">
        <f t="shared" si="2"/>
        <v>81.847792712357062</v>
      </c>
      <c r="G46" s="1">
        <v>40</v>
      </c>
      <c r="H46" s="205" t="s">
        <v>770</v>
      </c>
      <c r="I46" s="176">
        <v>5191</v>
      </c>
      <c r="J46" s="188" t="s">
        <v>252</v>
      </c>
      <c r="K46" s="188" t="s">
        <v>253</v>
      </c>
      <c r="L46" s="188" t="s">
        <v>122</v>
      </c>
      <c r="M46" s="189">
        <v>16398</v>
      </c>
      <c r="N46" s="188"/>
      <c r="O46" s="188" t="s">
        <v>771</v>
      </c>
      <c r="P46" s="280">
        <v>31060</v>
      </c>
    </row>
    <row r="47" spans="1:16" ht="15.75">
      <c r="A47" s="1">
        <v>41</v>
      </c>
      <c r="B47" s="35">
        <v>5.9201388888888887E-2</v>
      </c>
      <c r="C47" s="21">
        <f t="shared" si="1"/>
        <v>85.25</v>
      </c>
      <c r="D47" s="21">
        <f t="shared" si="3"/>
        <v>71.394886280054664</v>
      </c>
      <c r="E47" s="227">
        <f>H.Marathon!$E47*(1-$K$2)+Marathon!$E47*$K$2</f>
        <v>0.95945247018534163</v>
      </c>
      <c r="F47" s="16">
        <f t="shared" si="2"/>
        <v>83.747667190679948</v>
      </c>
      <c r="G47" s="1">
        <v>41</v>
      </c>
      <c r="H47" s="205" t="s">
        <v>772</v>
      </c>
      <c r="I47" s="176">
        <v>5115</v>
      </c>
      <c r="J47" s="188" t="s">
        <v>153</v>
      </c>
      <c r="K47" s="188" t="s">
        <v>154</v>
      </c>
      <c r="L47" s="188" t="s">
        <v>122</v>
      </c>
      <c r="M47" s="189">
        <v>23483</v>
      </c>
      <c r="N47" s="182" t="s">
        <v>748</v>
      </c>
      <c r="O47" s="188" t="s">
        <v>749</v>
      </c>
      <c r="P47" s="280">
        <v>38486</v>
      </c>
    </row>
    <row r="48" spans="1:16" ht="15.75">
      <c r="A48" s="1">
        <v>42</v>
      </c>
      <c r="B48" s="184" t="s">
        <v>773</v>
      </c>
      <c r="C48" s="21">
        <f t="shared" si="1"/>
        <v>88.3</v>
      </c>
      <c r="D48" s="21">
        <f t="shared" si="3"/>
        <v>71.981754426530486</v>
      </c>
      <c r="E48" s="227">
        <f>H.Marathon!$E48*(1-$K$2)+Marathon!$E48*$K$2</f>
        <v>0.95163004216458491</v>
      </c>
      <c r="F48" s="16">
        <f t="shared" si="2"/>
        <v>81.5195406868975</v>
      </c>
      <c r="G48" s="1">
        <v>42</v>
      </c>
      <c r="H48" s="205" t="s">
        <v>773</v>
      </c>
      <c r="I48" s="176">
        <v>5298</v>
      </c>
      <c r="J48" s="188" t="s">
        <v>171</v>
      </c>
      <c r="K48" s="188" t="s">
        <v>331</v>
      </c>
      <c r="L48" s="188" t="s">
        <v>139</v>
      </c>
      <c r="M48" s="189">
        <v>13814</v>
      </c>
      <c r="N48" s="188"/>
      <c r="O48" s="188" t="s">
        <v>774</v>
      </c>
      <c r="P48" s="280">
        <v>29401</v>
      </c>
    </row>
    <row r="49" spans="1:16" ht="15.75">
      <c r="A49" s="1">
        <v>43</v>
      </c>
      <c r="B49" s="184" t="s">
        <v>775</v>
      </c>
      <c r="C49" s="21">
        <f t="shared" si="1"/>
        <v>87.016666666666666</v>
      </c>
      <c r="D49" s="21">
        <f t="shared" si="3"/>
        <v>72.584158171892952</v>
      </c>
      <c r="E49" s="227">
        <f>H.Marathon!$E49*(1-$K$2)+Marathon!$E49*$K$2</f>
        <v>0.94373209974797945</v>
      </c>
      <c r="F49" s="16">
        <f t="shared" si="2"/>
        <v>83.414087154062003</v>
      </c>
      <c r="G49" s="1">
        <v>43</v>
      </c>
      <c r="H49" s="205" t="s">
        <v>775</v>
      </c>
      <c r="I49" s="176">
        <v>5221</v>
      </c>
      <c r="J49" s="188" t="s">
        <v>162</v>
      </c>
      <c r="K49" s="188" t="s">
        <v>776</v>
      </c>
      <c r="L49" s="188" t="s">
        <v>164</v>
      </c>
      <c r="M49" s="189">
        <v>22400</v>
      </c>
      <c r="N49" s="182" t="s">
        <v>748</v>
      </c>
      <c r="O49" s="188" t="s">
        <v>749</v>
      </c>
      <c r="P49" s="280">
        <v>38115</v>
      </c>
    </row>
    <row r="50" spans="1:16" ht="15.75">
      <c r="A50" s="1">
        <v>44</v>
      </c>
      <c r="B50" s="184" t="s">
        <v>777</v>
      </c>
      <c r="C50" s="21">
        <f t="shared" si="1"/>
        <v>89.833333333333329</v>
      </c>
      <c r="D50" s="21">
        <f t="shared" si="3"/>
        <v>73.1967298515099</v>
      </c>
      <c r="E50" s="227">
        <f>H.Marathon!$E50*(1-$K$2)+Marathon!$E50*$K$2</f>
        <v>0.93583415733137398</v>
      </c>
      <c r="F50" s="16">
        <f t="shared" si="2"/>
        <v>81.480589816152033</v>
      </c>
      <c r="G50" s="1">
        <v>44</v>
      </c>
      <c r="H50" s="205" t="s">
        <v>777</v>
      </c>
      <c r="I50" s="176">
        <v>5390</v>
      </c>
      <c r="J50" s="188" t="s">
        <v>162</v>
      </c>
      <c r="K50" s="188" t="s">
        <v>776</v>
      </c>
      <c r="L50" s="188" t="s">
        <v>164</v>
      </c>
      <c r="M50" s="189">
        <v>22400</v>
      </c>
      <c r="N50" s="182" t="s">
        <v>748</v>
      </c>
      <c r="O50" s="188" t="s">
        <v>749</v>
      </c>
      <c r="P50" s="280">
        <v>38486</v>
      </c>
    </row>
    <row r="51" spans="1:16" ht="15.75">
      <c r="A51" s="1">
        <v>45</v>
      </c>
      <c r="B51" s="184" t="s">
        <v>778</v>
      </c>
      <c r="C51" s="21">
        <f t="shared" si="1"/>
        <v>94</v>
      </c>
      <c r="D51" s="21">
        <f t="shared" si="3"/>
        <v>73.819729092361982</v>
      </c>
      <c r="E51" s="227">
        <f>H.Marathon!$E51*(1-$K$2)+Marathon!$E51*$K$2</f>
        <v>0.92793621491476863</v>
      </c>
      <c r="F51" s="16">
        <f t="shared" si="2"/>
        <v>78.531626694002114</v>
      </c>
      <c r="G51" s="1">
        <v>45</v>
      </c>
      <c r="H51" s="205" t="s">
        <v>778</v>
      </c>
      <c r="I51" s="176">
        <v>5640</v>
      </c>
      <c r="J51" s="188" t="s">
        <v>241</v>
      </c>
      <c r="K51" s="188" t="s">
        <v>779</v>
      </c>
      <c r="L51" s="188" t="s">
        <v>146</v>
      </c>
      <c r="M51" s="189">
        <v>23319</v>
      </c>
      <c r="N51" s="188"/>
      <c r="O51" s="188" t="s">
        <v>780</v>
      </c>
      <c r="P51" s="280">
        <v>39908</v>
      </c>
    </row>
    <row r="52" spans="1:16" ht="15.75">
      <c r="A52" s="1">
        <v>46</v>
      </c>
      <c r="B52" s="184" t="s">
        <v>781</v>
      </c>
      <c r="C52" s="21">
        <f t="shared" si="1"/>
        <v>94.083333333333329</v>
      </c>
      <c r="D52" s="21">
        <f t="shared" si="3"/>
        <v>74.453424436358716</v>
      </c>
      <c r="E52" s="227">
        <f>H.Marathon!$E52*(1-$K$2)+Marathon!$E52*$K$2</f>
        <v>0.92003827249816317</v>
      </c>
      <c r="F52" s="16">
        <f t="shared" si="2"/>
        <v>79.13561498992955</v>
      </c>
      <c r="G52" s="1">
        <v>46</v>
      </c>
      <c r="H52" s="205" t="s">
        <v>781</v>
      </c>
      <c r="I52" s="176">
        <v>5645</v>
      </c>
      <c r="J52" s="188" t="s">
        <v>162</v>
      </c>
      <c r="K52" s="188" t="s">
        <v>776</v>
      </c>
      <c r="L52" s="188" t="s">
        <v>164</v>
      </c>
      <c r="M52" s="189">
        <v>22400</v>
      </c>
      <c r="N52" s="182" t="s">
        <v>748</v>
      </c>
      <c r="O52" s="188" t="s">
        <v>749</v>
      </c>
      <c r="P52" s="280">
        <v>39214</v>
      </c>
    </row>
    <row r="53" spans="1:16" ht="15.75">
      <c r="A53" s="1">
        <v>47</v>
      </c>
      <c r="B53" s="184" t="s">
        <v>782</v>
      </c>
      <c r="C53" s="21">
        <f t="shared" si="1"/>
        <v>91.1</v>
      </c>
      <c r="D53" s="21">
        <f t="shared" si="3"/>
        <v>75.091877009922499</v>
      </c>
      <c r="E53" s="227">
        <f>H.Marathon!$E53*(1-$K$2)+Marathon!$E53*$K$2</f>
        <v>0.91221584447740645</v>
      </c>
      <c r="F53" s="16">
        <f t="shared" ref="F53:F81" si="4">100*(D53/C53)</f>
        <v>82.427965982351807</v>
      </c>
      <c r="G53" s="1">
        <v>47</v>
      </c>
      <c r="H53" s="205" t="s">
        <v>782</v>
      </c>
      <c r="I53" s="176">
        <v>5466</v>
      </c>
      <c r="J53" s="188" t="s">
        <v>153</v>
      </c>
      <c r="K53" s="188" t="s">
        <v>154</v>
      </c>
      <c r="L53" s="188" t="s">
        <v>122</v>
      </c>
      <c r="M53" s="189">
        <v>23483</v>
      </c>
      <c r="N53" s="182" t="s">
        <v>748</v>
      </c>
      <c r="O53" s="188" t="s">
        <v>749</v>
      </c>
      <c r="P53" s="280">
        <v>40677</v>
      </c>
    </row>
    <row r="54" spans="1:16" ht="15.75">
      <c r="A54" s="1">
        <v>48</v>
      </c>
      <c r="B54" s="184" t="s">
        <v>783</v>
      </c>
      <c r="C54" s="21">
        <f t="shared" si="1"/>
        <v>97.483333333333334</v>
      </c>
      <c r="D54" s="21">
        <f t="shared" si="3"/>
        <v>75.747698728399683</v>
      </c>
      <c r="E54" s="227">
        <f>H.Marathon!$E54*(1-$K$2)+Marathon!$E54*$K$2</f>
        <v>0.90431790206080087</v>
      </c>
      <c r="F54" s="16">
        <f t="shared" si="4"/>
        <v>77.703230017164998</v>
      </c>
      <c r="G54" s="1">
        <v>48</v>
      </c>
      <c r="H54" s="205" t="s">
        <v>783</v>
      </c>
      <c r="I54" s="176">
        <v>5849</v>
      </c>
      <c r="J54" s="188" t="s">
        <v>337</v>
      </c>
      <c r="K54" s="188" t="s">
        <v>784</v>
      </c>
      <c r="L54" s="188" t="s">
        <v>122</v>
      </c>
      <c r="M54" s="189">
        <v>20203</v>
      </c>
      <c r="N54" s="182" t="s">
        <v>748</v>
      </c>
      <c r="O54" s="188" t="s">
        <v>749</v>
      </c>
      <c r="P54" s="280">
        <v>37751</v>
      </c>
    </row>
    <row r="55" spans="1:16" ht="15.75">
      <c r="A55" s="1">
        <v>49</v>
      </c>
      <c r="B55" s="184" t="s">
        <v>785</v>
      </c>
      <c r="C55" s="21">
        <f t="shared" si="1"/>
        <v>97.999999999999986</v>
      </c>
      <c r="D55" s="21">
        <f t="shared" si="3"/>
        <v>76.415076731656924</v>
      </c>
      <c r="E55" s="227">
        <f>H.Marathon!$E55*(1-$K$2)+Marathon!$E55*$K$2</f>
        <v>0.89641995964419552</v>
      </c>
      <c r="F55" s="16">
        <f t="shared" si="4"/>
        <v>77.974568093527481</v>
      </c>
      <c r="G55" s="1">
        <v>49</v>
      </c>
      <c r="H55" s="205" t="s">
        <v>785</v>
      </c>
      <c r="I55" s="176">
        <v>5880</v>
      </c>
      <c r="J55" s="188" t="s">
        <v>241</v>
      </c>
      <c r="K55" s="188" t="s">
        <v>779</v>
      </c>
      <c r="L55" s="188" t="s">
        <v>146</v>
      </c>
      <c r="M55" s="189">
        <v>23319</v>
      </c>
      <c r="N55" s="188"/>
      <c r="O55" s="188" t="s">
        <v>780</v>
      </c>
      <c r="P55" s="280">
        <v>41365</v>
      </c>
    </row>
    <row r="56" spans="1:16" ht="15.75">
      <c r="A56" s="1">
        <v>50</v>
      </c>
      <c r="B56" s="184" t="s">
        <v>786</v>
      </c>
      <c r="C56" s="21">
        <f t="shared" si="1"/>
        <v>104.91666666666667</v>
      </c>
      <c r="D56" s="21">
        <f t="shared" si="3"/>
        <v>77.094319186076063</v>
      </c>
      <c r="E56" s="227">
        <f>H.Marathon!$E56*(1-$K$2)+Marathon!$E56*$K$2</f>
        <v>0.88852201722759006</v>
      </c>
      <c r="F56" s="16">
        <f t="shared" si="4"/>
        <v>73.481479764329833</v>
      </c>
      <c r="G56" s="1">
        <v>50</v>
      </c>
      <c r="H56" s="205" t="s">
        <v>786</v>
      </c>
      <c r="I56" s="176">
        <v>6295</v>
      </c>
      <c r="J56" s="188" t="s">
        <v>534</v>
      </c>
      <c r="K56" s="188" t="s">
        <v>787</v>
      </c>
      <c r="L56" s="188" t="s">
        <v>122</v>
      </c>
      <c r="M56" s="189">
        <v>19118</v>
      </c>
      <c r="N56" s="188" t="s">
        <v>788</v>
      </c>
      <c r="O56" s="188" t="s">
        <v>789</v>
      </c>
      <c r="P56" s="280">
        <v>37507</v>
      </c>
    </row>
    <row r="57" spans="1:16" ht="15.75">
      <c r="A57" s="1">
        <v>51</v>
      </c>
      <c r="B57" s="184" t="s">
        <v>790</v>
      </c>
      <c r="C57" s="21">
        <f t="shared" si="1"/>
        <v>96.633333333333326</v>
      </c>
      <c r="D57" s="21">
        <f t="shared" si="3"/>
        <v>77.785745313291258</v>
      </c>
      <c r="E57" s="227">
        <f>H.Marathon!$E57*(1-$K$2)+Marathon!$E57*$K$2</f>
        <v>0.88062407481098459</v>
      </c>
      <c r="F57" s="16">
        <f t="shared" si="4"/>
        <v>80.495769554975439</v>
      </c>
      <c r="G57" s="1">
        <v>51</v>
      </c>
      <c r="H57" s="205" t="s">
        <v>790</v>
      </c>
      <c r="I57" s="176">
        <v>5798</v>
      </c>
      <c r="J57" s="188" t="s">
        <v>153</v>
      </c>
      <c r="K57" s="188" t="s">
        <v>154</v>
      </c>
      <c r="L57" s="188" t="s">
        <v>122</v>
      </c>
      <c r="M57" s="189">
        <v>23483</v>
      </c>
      <c r="N57" s="188"/>
      <c r="O57" s="188" t="s">
        <v>303</v>
      </c>
      <c r="P57" s="280">
        <v>42413</v>
      </c>
    </row>
    <row r="58" spans="1:16" ht="15.75">
      <c r="A58" s="1">
        <v>52</v>
      </c>
      <c r="B58" s="184" t="s">
        <v>791</v>
      </c>
      <c r="C58" s="21">
        <f t="shared" si="1"/>
        <v>101.65</v>
      </c>
      <c r="D58" s="21">
        <f t="shared" si="3"/>
        <v>78.482894999009474</v>
      </c>
      <c r="E58" s="227">
        <f>H.Marathon!$E58*(1-$K$2)+Marathon!$E58*$K$2</f>
        <v>0.87280164679022776</v>
      </c>
      <c r="F58" s="16">
        <f t="shared" si="4"/>
        <v>77.208947367446598</v>
      </c>
      <c r="G58" s="1">
        <v>52</v>
      </c>
      <c r="H58" s="205" t="s">
        <v>791</v>
      </c>
      <c r="I58" s="176">
        <v>6099</v>
      </c>
      <c r="J58" s="188" t="s">
        <v>313</v>
      </c>
      <c r="K58" s="188" t="s">
        <v>336</v>
      </c>
      <c r="L58" s="188" t="s">
        <v>122</v>
      </c>
      <c r="M58" s="189">
        <v>15914</v>
      </c>
      <c r="N58" s="188"/>
      <c r="O58" s="188" t="s">
        <v>236</v>
      </c>
      <c r="P58" s="280">
        <v>35050</v>
      </c>
    </row>
    <row r="59" spans="1:16" ht="15.75">
      <c r="A59" s="1">
        <v>53</v>
      </c>
      <c r="B59" s="184" t="s">
        <v>792</v>
      </c>
      <c r="C59" s="21">
        <f t="shared" si="1"/>
        <v>96.75</v>
      </c>
      <c r="D59" s="21">
        <f t="shared" si="3"/>
        <v>79.199568291372785</v>
      </c>
      <c r="E59" s="227">
        <f>H.Marathon!$E59*(1-$K$2)+Marathon!$E59*$K$2</f>
        <v>0.86490370437362241</v>
      </c>
      <c r="F59" s="16">
        <f t="shared" si="4"/>
        <v>81.860018905811657</v>
      </c>
      <c r="G59" s="1">
        <v>53</v>
      </c>
      <c r="H59" s="205" t="s">
        <v>792</v>
      </c>
      <c r="I59" s="176">
        <v>5805</v>
      </c>
      <c r="J59" s="188" t="s">
        <v>174</v>
      </c>
      <c r="K59" s="188" t="s">
        <v>175</v>
      </c>
      <c r="L59" s="188" t="s">
        <v>122</v>
      </c>
      <c r="M59" s="189">
        <v>20956</v>
      </c>
      <c r="N59" s="188" t="s">
        <v>793</v>
      </c>
      <c r="O59" s="188" t="s">
        <v>325</v>
      </c>
      <c r="P59" s="280">
        <v>40461</v>
      </c>
    </row>
    <row r="60" spans="1:16" ht="15.75">
      <c r="A60" s="1">
        <v>54</v>
      </c>
      <c r="B60" s="184" t="s">
        <v>794</v>
      </c>
      <c r="C60" s="21">
        <f t="shared" si="1"/>
        <v>105.23333333333333</v>
      </c>
      <c r="D60" s="21">
        <f t="shared" si="3"/>
        <v>79.929450933418138</v>
      </c>
      <c r="E60" s="227">
        <f>H.Marathon!$E60*(1-$K$2)+Marathon!$E60*$K$2</f>
        <v>0.85700576195701683</v>
      </c>
      <c r="F60" s="16">
        <f t="shared" si="4"/>
        <v>75.954498828081853</v>
      </c>
      <c r="G60" s="1">
        <v>54</v>
      </c>
      <c r="H60" s="205" t="s">
        <v>794</v>
      </c>
      <c r="I60" s="176">
        <v>6314</v>
      </c>
      <c r="J60" s="188" t="s">
        <v>316</v>
      </c>
      <c r="K60" s="188" t="s">
        <v>795</v>
      </c>
      <c r="L60" s="188" t="s">
        <v>122</v>
      </c>
      <c r="M60" s="189">
        <v>9478</v>
      </c>
      <c r="N60" s="188"/>
      <c r="O60" s="188" t="s">
        <v>796</v>
      </c>
      <c r="P60" s="280">
        <v>29282</v>
      </c>
    </row>
    <row r="61" spans="1:16" ht="15.75">
      <c r="A61" s="1">
        <v>55</v>
      </c>
      <c r="B61" s="184" t="s">
        <v>797</v>
      </c>
      <c r="C61" s="21">
        <f t="shared" si="1"/>
        <v>109.11666666666666</v>
      </c>
      <c r="D61" s="21">
        <f t="shared" si="3"/>
        <v>80.672911523858474</v>
      </c>
      <c r="E61" s="227">
        <f>H.Marathon!$E61*(1-$K$2)+Marathon!$E61*$K$2</f>
        <v>0.84910781954041148</v>
      </c>
      <c r="F61" s="16">
        <f t="shared" si="4"/>
        <v>73.932712561959818</v>
      </c>
      <c r="G61" s="1">
        <v>55</v>
      </c>
      <c r="H61" s="205" t="s">
        <v>797</v>
      </c>
      <c r="I61" s="176">
        <v>6547</v>
      </c>
      <c r="J61" s="188" t="s">
        <v>171</v>
      </c>
      <c r="K61" s="188" t="s">
        <v>798</v>
      </c>
      <c r="L61" s="188" t="s">
        <v>122</v>
      </c>
      <c r="M61" s="189">
        <v>13563</v>
      </c>
      <c r="N61" s="188"/>
      <c r="O61" s="188" t="s">
        <v>185</v>
      </c>
      <c r="P61" s="280">
        <v>33930</v>
      </c>
    </row>
    <row r="62" spans="1:16" ht="15.75">
      <c r="A62" s="1">
        <v>56</v>
      </c>
      <c r="B62" s="184" t="s">
        <v>799</v>
      </c>
      <c r="C62" s="21">
        <f t="shared" si="1"/>
        <v>101.01666666666665</v>
      </c>
      <c r="D62" s="21">
        <f t="shared" si="3"/>
        <v>81.430332504189593</v>
      </c>
      <c r="E62" s="227">
        <f>H.Marathon!$E62*(1-$K$2)+Marathon!$E62*$K$2</f>
        <v>0.84120987712380602</v>
      </c>
      <c r="F62" s="16">
        <f t="shared" si="4"/>
        <v>80.610789477831645</v>
      </c>
      <c r="G62" s="1">
        <v>56</v>
      </c>
      <c r="H62" s="205" t="s">
        <v>799</v>
      </c>
      <c r="I62" s="176">
        <v>6061</v>
      </c>
      <c r="J62" s="188" t="s">
        <v>470</v>
      </c>
      <c r="K62" s="188" t="s">
        <v>800</v>
      </c>
      <c r="L62" s="188" t="s">
        <v>122</v>
      </c>
      <c r="M62" s="189">
        <v>14922</v>
      </c>
      <c r="N62" s="188"/>
      <c r="O62" s="188" t="s">
        <v>719</v>
      </c>
      <c r="P62" s="280">
        <v>35385</v>
      </c>
    </row>
    <row r="63" spans="1:16" ht="15.75">
      <c r="A63" s="1">
        <v>57</v>
      </c>
      <c r="B63" s="184" t="s">
        <v>801</v>
      </c>
      <c r="C63" s="21">
        <f t="shared" si="1"/>
        <v>110.9</v>
      </c>
      <c r="D63" s="21">
        <f t="shared" si="3"/>
        <v>82.194662367095347</v>
      </c>
      <c r="E63" s="227">
        <f>H.Marathon!$E63*(1-$K$2)+Marathon!$E63*$K$2</f>
        <v>0.83338744910304929</v>
      </c>
      <c r="F63" s="16">
        <f t="shared" si="4"/>
        <v>74.116016561853328</v>
      </c>
      <c r="G63" s="1">
        <v>57</v>
      </c>
      <c r="H63" s="205" t="s">
        <v>801</v>
      </c>
      <c r="I63" s="176">
        <v>6654</v>
      </c>
      <c r="J63" s="188" t="s">
        <v>802</v>
      </c>
      <c r="K63" s="188" t="s">
        <v>803</v>
      </c>
      <c r="L63" s="188" t="s">
        <v>122</v>
      </c>
      <c r="M63" s="189">
        <v>19156</v>
      </c>
      <c r="N63" s="182" t="s">
        <v>748</v>
      </c>
      <c r="O63" s="188" t="s">
        <v>749</v>
      </c>
      <c r="P63" s="280">
        <v>40306</v>
      </c>
    </row>
    <row r="64" spans="1:16" ht="15.75">
      <c r="A64" s="1">
        <v>58</v>
      </c>
      <c r="B64" s="184" t="s">
        <v>804</v>
      </c>
      <c r="C64" s="21">
        <f t="shared" si="1"/>
        <v>106.61666666666667</v>
      </c>
      <c r="D64" s="21">
        <f t="shared" si="3"/>
        <v>82.981066924717709</v>
      </c>
      <c r="E64" s="227">
        <f>H.Marathon!$E64*(1-$K$2)+Marathon!$E64*$K$2</f>
        <v>0.82548950668644383</v>
      </c>
      <c r="F64" s="16">
        <f t="shared" si="4"/>
        <v>77.831233632688168</v>
      </c>
      <c r="G64" s="1">
        <v>58</v>
      </c>
      <c r="H64" s="205" t="s">
        <v>804</v>
      </c>
      <c r="I64" s="176">
        <v>6397</v>
      </c>
      <c r="J64" s="188" t="s">
        <v>316</v>
      </c>
      <c r="K64" s="188" t="s">
        <v>795</v>
      </c>
      <c r="L64" s="188" t="s">
        <v>122</v>
      </c>
      <c r="M64" s="189">
        <v>9478</v>
      </c>
      <c r="N64" s="188" t="s">
        <v>805</v>
      </c>
      <c r="O64" s="188" t="s">
        <v>806</v>
      </c>
      <c r="P64" s="280">
        <v>30948</v>
      </c>
    </row>
    <row r="65" spans="1:16" ht="15.75">
      <c r="A65" s="1">
        <v>59</v>
      </c>
      <c r="B65" s="184" t="s">
        <v>807</v>
      </c>
      <c r="C65" s="21">
        <f t="shared" si="1"/>
        <v>121.55</v>
      </c>
      <c r="D65" s="21">
        <f t="shared" si="3"/>
        <v>83.782664833601714</v>
      </c>
      <c r="E65" s="227">
        <f>H.Marathon!$E65*(1-$K$2)+Marathon!$E65*$K$2</f>
        <v>0.81759156426983837</v>
      </c>
      <c r="F65" s="16">
        <f t="shared" si="4"/>
        <v>68.928560126369163</v>
      </c>
      <c r="G65" s="1">
        <v>59</v>
      </c>
      <c r="H65" s="205" t="s">
        <v>807</v>
      </c>
      <c r="I65" s="176">
        <v>7293</v>
      </c>
      <c r="J65" s="188" t="s">
        <v>808</v>
      </c>
      <c r="K65" s="188" t="s">
        <v>809</v>
      </c>
      <c r="L65" s="188" t="s">
        <v>122</v>
      </c>
      <c r="M65" s="189">
        <v>11677</v>
      </c>
      <c r="N65" s="182" t="s">
        <v>748</v>
      </c>
      <c r="O65" s="188" t="s">
        <v>749</v>
      </c>
      <c r="P65" s="280">
        <v>33369</v>
      </c>
    </row>
    <row r="66" spans="1:16" ht="15.75">
      <c r="A66" s="1">
        <v>60</v>
      </c>
      <c r="B66" s="184" t="s">
        <v>810</v>
      </c>
      <c r="C66" s="21">
        <f t="shared" si="1"/>
        <v>99.399999999999991</v>
      </c>
      <c r="D66" s="21">
        <f t="shared" si="3"/>
        <v>84.599900692334302</v>
      </c>
      <c r="E66" s="227">
        <f>H.Marathon!$E66*(1-$K$2)+Marathon!$E66*$K$2</f>
        <v>0.80969362185323301</v>
      </c>
      <c r="F66" s="16">
        <f t="shared" si="4"/>
        <v>85.110564076795086</v>
      </c>
      <c r="G66" s="1">
        <v>60</v>
      </c>
      <c r="H66" s="205" t="s">
        <v>810</v>
      </c>
      <c r="I66" s="176">
        <v>5964</v>
      </c>
      <c r="J66" s="188" t="s">
        <v>371</v>
      </c>
      <c r="K66" s="188" t="s">
        <v>372</v>
      </c>
      <c r="L66" s="188" t="s">
        <v>122</v>
      </c>
      <c r="M66" s="177">
        <v>23193</v>
      </c>
      <c r="N66" s="188" t="s">
        <v>811</v>
      </c>
      <c r="O66" s="188" t="s">
        <v>325</v>
      </c>
      <c r="P66" s="280">
        <v>45207</v>
      </c>
    </row>
    <row r="67" spans="1:16" ht="15.75">
      <c r="A67" s="1">
        <v>61</v>
      </c>
      <c r="B67" s="184" t="s">
        <v>812</v>
      </c>
      <c r="C67" s="21">
        <f t="shared" si="1"/>
        <v>110.83333333333333</v>
      </c>
      <c r="D67" s="21">
        <f t="shared" si="3"/>
        <v>85.433236617252348</v>
      </c>
      <c r="E67" s="227">
        <f>H.Marathon!$E67*(1-$K$2)+Marathon!$E67*$K$2</f>
        <v>0.80179567943662744</v>
      </c>
      <c r="F67" s="16">
        <f t="shared" si="4"/>
        <v>77.082619504287848</v>
      </c>
      <c r="G67" s="1">
        <v>61</v>
      </c>
      <c r="H67" s="205" t="s">
        <v>812</v>
      </c>
      <c r="I67" s="176">
        <v>6650</v>
      </c>
      <c r="J67" s="188" t="s">
        <v>813</v>
      </c>
      <c r="K67" s="188" t="s">
        <v>814</v>
      </c>
      <c r="L67" s="188" t="s">
        <v>122</v>
      </c>
      <c r="M67" s="189">
        <v>18106</v>
      </c>
      <c r="N67" s="182" t="s">
        <v>748</v>
      </c>
      <c r="O67" s="188" t="s">
        <v>749</v>
      </c>
      <c r="P67" s="280">
        <v>40677</v>
      </c>
    </row>
    <row r="68" spans="1:16" ht="15.75">
      <c r="A68" s="1">
        <v>62</v>
      </c>
      <c r="B68" s="184" t="s">
        <v>815</v>
      </c>
      <c r="C68" s="21">
        <f t="shared" si="1"/>
        <v>118.4</v>
      </c>
      <c r="D68" s="21">
        <f t="shared" si="3"/>
        <v>86.27494676658921</v>
      </c>
      <c r="E68" s="227">
        <f>H.Marathon!$E68*(1-$K$2)+Marathon!$E68*$K$2</f>
        <v>0.79397325141587072</v>
      </c>
      <c r="F68" s="16">
        <f t="shared" si="4"/>
        <v>72.867353687997635</v>
      </c>
      <c r="G68" s="1">
        <v>62</v>
      </c>
      <c r="H68" s="205" t="s">
        <v>815</v>
      </c>
      <c r="I68" s="176">
        <v>7104</v>
      </c>
      <c r="J68" s="188" t="s">
        <v>808</v>
      </c>
      <c r="K68" s="188" t="s">
        <v>809</v>
      </c>
      <c r="L68" s="188" t="s">
        <v>122</v>
      </c>
      <c r="M68" s="189">
        <v>11677</v>
      </c>
      <c r="N68" s="182" t="s">
        <v>748</v>
      </c>
      <c r="O68" s="188" t="s">
        <v>749</v>
      </c>
      <c r="P68" s="280">
        <v>34468</v>
      </c>
    </row>
    <row r="69" spans="1:16" ht="15.75">
      <c r="A69" s="1">
        <v>63</v>
      </c>
      <c r="B69" s="184" t="s">
        <v>816</v>
      </c>
      <c r="C69" s="21">
        <f t="shared" si="1"/>
        <v>122.53333333333333</v>
      </c>
      <c r="D69" s="21">
        <f t="shared" si="3"/>
        <v>87.141777913372962</v>
      </c>
      <c r="E69" s="227">
        <f>H.Marathon!$E69*(1-$K$2)+Marathon!$E69*$K$2</f>
        <v>0.78607530899926525</v>
      </c>
      <c r="F69" s="16">
        <f t="shared" si="4"/>
        <v>71.116793726909378</v>
      </c>
      <c r="G69" s="1">
        <v>63</v>
      </c>
      <c r="H69" s="205" t="s">
        <v>816</v>
      </c>
      <c r="I69" s="176">
        <v>7352</v>
      </c>
      <c r="J69" s="188" t="s">
        <v>329</v>
      </c>
      <c r="K69" s="188" t="s">
        <v>817</v>
      </c>
      <c r="L69" s="188" t="s">
        <v>122</v>
      </c>
      <c r="M69" s="189">
        <v>16687</v>
      </c>
      <c r="N69" s="188" t="s">
        <v>818</v>
      </c>
      <c r="O69" s="188" t="s">
        <v>185</v>
      </c>
      <c r="P69" s="280">
        <v>39733</v>
      </c>
    </row>
    <row r="70" spans="1:16" ht="15.75">
      <c r="A70" s="1">
        <v>64</v>
      </c>
      <c r="B70" s="184" t="s">
        <v>819</v>
      </c>
      <c r="C70" s="21">
        <f t="shared" si="1"/>
        <v>122.73333333333333</v>
      </c>
      <c r="D70" s="21">
        <f t="shared" si="3"/>
        <v>88.026204489621023</v>
      </c>
      <c r="E70" s="227">
        <f>H.Marathon!$E70*(1-$K$2)+Marathon!$E70*$K$2</f>
        <v>0.7781773665826599</v>
      </c>
      <c r="F70" s="16">
        <f t="shared" si="4"/>
        <v>71.721513706915545</v>
      </c>
      <c r="G70" s="1">
        <v>64</v>
      </c>
      <c r="H70" s="205" t="s">
        <v>819</v>
      </c>
      <c r="I70" s="176">
        <v>7364</v>
      </c>
      <c r="J70" s="188" t="s">
        <v>653</v>
      </c>
      <c r="K70" s="188" t="s">
        <v>820</v>
      </c>
      <c r="L70" s="188" t="s">
        <v>122</v>
      </c>
      <c r="M70" s="189">
        <v>15383</v>
      </c>
      <c r="N70" s="182" t="s">
        <v>748</v>
      </c>
      <c r="O70" s="188" t="s">
        <v>749</v>
      </c>
      <c r="P70" s="280">
        <v>38850</v>
      </c>
    </row>
    <row r="71" spans="1:16" ht="15.75">
      <c r="A71" s="1">
        <v>65</v>
      </c>
      <c r="B71" s="184" t="s">
        <v>821</v>
      </c>
      <c r="C71" s="21">
        <f t="shared" si="1"/>
        <v>123.88333333333333</v>
      </c>
      <c r="D71" s="21">
        <f t="shared" si="3"/>
        <v>88.928767731478416</v>
      </c>
      <c r="E71" s="227">
        <f>H.Marathon!$E71*(1-$K$2)+Marathon!$E71*$K$2</f>
        <v>0.77027942416605444</v>
      </c>
      <c r="F71" s="16">
        <f t="shared" si="4"/>
        <v>71.784287150392913</v>
      </c>
      <c r="G71" s="1">
        <v>65</v>
      </c>
      <c r="H71" s="205" t="s">
        <v>821</v>
      </c>
      <c r="I71" s="176">
        <v>7433</v>
      </c>
      <c r="J71" s="188" t="s">
        <v>802</v>
      </c>
      <c r="K71" s="188" t="s">
        <v>803</v>
      </c>
      <c r="L71" s="188" t="s">
        <v>122</v>
      </c>
      <c r="M71" s="189">
        <v>19156</v>
      </c>
      <c r="N71" s="182" t="s">
        <v>748</v>
      </c>
      <c r="O71" s="188" t="s">
        <v>749</v>
      </c>
      <c r="P71" s="280">
        <v>43232</v>
      </c>
    </row>
    <row r="72" spans="1:16" ht="15.75">
      <c r="A72" s="1">
        <v>66</v>
      </c>
      <c r="B72" s="184" t="s">
        <v>822</v>
      </c>
      <c r="C72" s="21">
        <f t="shared" si="1"/>
        <v>127.00000000000001</v>
      </c>
      <c r="D72" s="21">
        <f t="shared" si="3"/>
        <v>89.850031302979659</v>
      </c>
      <c r="E72" s="227">
        <f>H.Marathon!$E72*(1-$K$2)+Marathon!$E72*$K$2</f>
        <v>0.76238148174944886</v>
      </c>
      <c r="F72" s="16">
        <f t="shared" si="4"/>
        <v>70.748056144078461</v>
      </c>
      <c r="G72" s="1">
        <v>66</v>
      </c>
      <c r="H72" s="205" t="s">
        <v>822</v>
      </c>
      <c r="I72" s="176">
        <v>7620</v>
      </c>
      <c r="J72" s="188" t="s">
        <v>653</v>
      </c>
      <c r="K72" s="188" t="s">
        <v>820</v>
      </c>
      <c r="L72" s="188" t="s">
        <v>122</v>
      </c>
      <c r="M72" s="189">
        <v>15383</v>
      </c>
      <c r="N72" s="182" t="s">
        <v>748</v>
      </c>
      <c r="O72" s="188" t="s">
        <v>749</v>
      </c>
      <c r="P72" s="280">
        <v>39578</v>
      </c>
    </row>
    <row r="73" spans="1:16" ht="15.75">
      <c r="A73" s="1">
        <v>67</v>
      </c>
      <c r="B73" s="184" t="s">
        <v>823</v>
      </c>
      <c r="C73" s="21">
        <f t="shared" si="1"/>
        <v>132.75</v>
      </c>
      <c r="D73" s="21">
        <f t="shared" si="3"/>
        <v>90.781496373946794</v>
      </c>
      <c r="E73" s="227">
        <f>H.Marathon!$E73*(1-$K$2)+Marathon!$E73*$K$2</f>
        <v>0.75455905372869225</v>
      </c>
      <c r="F73" s="16">
        <f t="shared" si="4"/>
        <v>68.385308002973105</v>
      </c>
      <c r="G73" s="1">
        <v>67</v>
      </c>
      <c r="H73" s="205" t="s">
        <v>823</v>
      </c>
      <c r="I73" s="176">
        <v>7965</v>
      </c>
      <c r="J73" s="188" t="s">
        <v>653</v>
      </c>
      <c r="K73" s="188" t="s">
        <v>820</v>
      </c>
      <c r="L73" s="188" t="s">
        <v>122</v>
      </c>
      <c r="M73" s="189">
        <v>15383</v>
      </c>
      <c r="N73" s="182" t="s">
        <v>748</v>
      </c>
      <c r="O73" s="188" t="s">
        <v>749</v>
      </c>
      <c r="P73" s="280">
        <v>39942</v>
      </c>
    </row>
    <row r="74" spans="1:16" ht="15.75">
      <c r="A74" s="1">
        <v>68</v>
      </c>
      <c r="B74" s="184" t="s">
        <v>824</v>
      </c>
      <c r="C74" s="21">
        <f t="shared" si="1"/>
        <v>130.88333333333335</v>
      </c>
      <c r="D74" s="21">
        <f t="shared" si="3"/>
        <v>91.741754006214236</v>
      </c>
      <c r="E74" s="227">
        <f>H.Marathon!$E74*(1-$K$2)+Marathon!$E74*$K$2</f>
        <v>0.74666111131208668</v>
      </c>
      <c r="F74" s="16">
        <f t="shared" si="4"/>
        <v>70.094298234723723</v>
      </c>
      <c r="G74" s="1">
        <v>68</v>
      </c>
      <c r="H74" s="205" t="s">
        <v>824</v>
      </c>
      <c r="I74" s="176">
        <v>7853</v>
      </c>
      <c r="J74" s="188" t="s">
        <v>653</v>
      </c>
      <c r="K74" s="188" t="s">
        <v>820</v>
      </c>
      <c r="L74" s="188" t="s">
        <v>122</v>
      </c>
      <c r="M74" s="189">
        <v>15383</v>
      </c>
      <c r="N74" s="182" t="s">
        <v>748</v>
      </c>
      <c r="O74" s="188" t="s">
        <v>749</v>
      </c>
      <c r="P74" s="280">
        <v>40306</v>
      </c>
    </row>
    <row r="75" spans="1:16" ht="15.75">
      <c r="A75" s="1">
        <v>69</v>
      </c>
      <c r="B75" s="184" t="s">
        <v>825</v>
      </c>
      <c r="C75" s="21">
        <f t="shared" si="1"/>
        <v>140.35</v>
      </c>
      <c r="D75" s="21">
        <f t="shared" ref="D75:D106" si="5">E$4/E75</f>
        <v>92.722543413221032</v>
      </c>
      <c r="E75" s="227">
        <f>H.Marathon!$E75*(1-$K$2)+Marathon!$E75*$K$2</f>
        <v>0.73876316889548121</v>
      </c>
      <c r="F75" s="16">
        <f t="shared" si="4"/>
        <v>66.065225089576799</v>
      </c>
      <c r="G75" s="1">
        <v>69</v>
      </c>
      <c r="H75" s="205" t="s">
        <v>825</v>
      </c>
      <c r="I75" s="176">
        <v>8421</v>
      </c>
      <c r="J75" s="188" t="s">
        <v>826</v>
      </c>
      <c r="K75" s="188" t="s">
        <v>827</v>
      </c>
      <c r="L75" s="188" t="s">
        <v>122</v>
      </c>
      <c r="M75" s="189">
        <v>7742</v>
      </c>
      <c r="N75" s="188"/>
      <c r="O75" s="188" t="s">
        <v>719</v>
      </c>
      <c r="P75" s="280">
        <v>33194</v>
      </c>
    </row>
    <row r="76" spans="1:16" ht="15.75">
      <c r="A76" s="1">
        <v>70</v>
      </c>
      <c r="B76" s="184" t="s">
        <v>828</v>
      </c>
      <c r="C76" s="21">
        <f t="shared" si="1"/>
        <v>118.86666666666667</v>
      </c>
      <c r="D76" s="21">
        <f t="shared" si="5"/>
        <v>93.724530211973146</v>
      </c>
      <c r="E76" s="227">
        <f>H.Marathon!$E76*(1-$K$2)+Marathon!$E76*$K$2</f>
        <v>0.73086522647887586</v>
      </c>
      <c r="F76" s="16">
        <f t="shared" si="4"/>
        <v>78.848455029702592</v>
      </c>
      <c r="G76" s="1">
        <v>70</v>
      </c>
      <c r="H76" s="205" t="s">
        <v>828</v>
      </c>
      <c r="I76" s="176">
        <v>7132</v>
      </c>
      <c r="J76" s="188" t="s">
        <v>188</v>
      </c>
      <c r="K76" s="188" t="s">
        <v>189</v>
      </c>
      <c r="L76" s="188" t="s">
        <v>122</v>
      </c>
      <c r="M76" s="189">
        <v>17637</v>
      </c>
      <c r="N76" s="188" t="s">
        <v>829</v>
      </c>
      <c r="O76" s="188" t="s">
        <v>325</v>
      </c>
      <c r="P76" s="280">
        <v>43380</v>
      </c>
    </row>
    <row r="77" spans="1:16" ht="15.75">
      <c r="A77" s="1">
        <v>71</v>
      </c>
      <c r="B77" s="184" t="s">
        <v>830</v>
      </c>
      <c r="C77" s="21">
        <f t="shared" ref="C77:C85" si="6">B77*1440</f>
        <v>151.91666666666666</v>
      </c>
      <c r="D77" s="21">
        <f t="shared" si="5"/>
        <v>94.778108007437453</v>
      </c>
      <c r="E77" s="227">
        <f>H.Marathon!$E77*(1-$K$2)+Marathon!$E77*$K$2</f>
        <v>0.72274074087472451</v>
      </c>
      <c r="F77" s="16">
        <f t="shared" si="4"/>
        <v>62.388222495296183</v>
      </c>
      <c r="G77" s="1">
        <v>71</v>
      </c>
      <c r="H77" s="205" t="s">
        <v>830</v>
      </c>
      <c r="I77" s="176">
        <v>9115</v>
      </c>
      <c r="J77" s="188" t="s">
        <v>826</v>
      </c>
      <c r="K77" s="188" t="s">
        <v>827</v>
      </c>
      <c r="L77" s="188" t="s">
        <v>122</v>
      </c>
      <c r="M77" s="189">
        <v>7742</v>
      </c>
      <c r="N77" s="188"/>
      <c r="O77" s="188" t="s">
        <v>719</v>
      </c>
      <c r="P77" s="280">
        <v>33922</v>
      </c>
    </row>
    <row r="78" spans="1:16" ht="15.75">
      <c r="A78" s="1">
        <v>72</v>
      </c>
      <c r="B78" s="184" t="s">
        <v>831</v>
      </c>
      <c r="C78" s="21">
        <f t="shared" si="6"/>
        <v>146.21666666666667</v>
      </c>
      <c r="D78" s="21">
        <f t="shared" si="5"/>
        <v>95.939757731459281</v>
      </c>
      <c r="E78" s="227">
        <f>H.Marathon!$E78*(1-$K$2)+Marathon!$E78*$K$2</f>
        <v>0.71398971208302731</v>
      </c>
      <c r="F78" s="16">
        <f t="shared" si="4"/>
        <v>65.614789284025505</v>
      </c>
      <c r="G78" s="1">
        <v>72</v>
      </c>
      <c r="H78" s="205" t="s">
        <v>831</v>
      </c>
      <c r="I78" s="176">
        <v>8773</v>
      </c>
      <c r="J78" s="188" t="s">
        <v>832</v>
      </c>
      <c r="K78" s="188" t="s">
        <v>833</v>
      </c>
      <c r="L78" s="188" t="s">
        <v>122</v>
      </c>
      <c r="M78" s="189">
        <v>14489</v>
      </c>
      <c r="N78" s="182" t="s">
        <v>748</v>
      </c>
      <c r="O78" s="188" t="s">
        <v>749</v>
      </c>
      <c r="P78" s="280">
        <v>41042</v>
      </c>
    </row>
    <row r="79" spans="1:16" ht="15.75">
      <c r="A79" s="1">
        <v>73</v>
      </c>
      <c r="B79" s="184" t="s">
        <v>834</v>
      </c>
      <c r="C79" s="21">
        <f t="shared" si="6"/>
        <v>148.48333333333335</v>
      </c>
      <c r="D79" s="21">
        <f t="shared" si="5"/>
        <v>97.223361969637196</v>
      </c>
      <c r="E79" s="227">
        <f>H.Marathon!$E79*(1-$K$2)+Marathon!$E79*$K$2</f>
        <v>0.70456316889548121</v>
      </c>
      <c r="F79" s="16">
        <f t="shared" si="4"/>
        <v>65.477626200227093</v>
      </c>
      <c r="G79" s="1">
        <v>73</v>
      </c>
      <c r="H79" s="205" t="s">
        <v>834</v>
      </c>
      <c r="I79" s="176">
        <v>8909</v>
      </c>
      <c r="J79" s="188" t="s">
        <v>193</v>
      </c>
      <c r="K79" s="188" t="s">
        <v>835</v>
      </c>
      <c r="L79" s="188" t="s">
        <v>122</v>
      </c>
      <c r="M79" s="189">
        <v>3552</v>
      </c>
      <c r="N79" s="188"/>
      <c r="O79" s="188" t="s">
        <v>836</v>
      </c>
      <c r="P79" s="280">
        <v>30556</v>
      </c>
    </row>
    <row r="80" spans="1:16" ht="15.75">
      <c r="A80" s="1">
        <v>74</v>
      </c>
      <c r="B80" s="184" t="s">
        <v>837</v>
      </c>
      <c r="C80" s="21">
        <f t="shared" si="6"/>
        <v>150.18333333333334</v>
      </c>
      <c r="D80" s="21">
        <f t="shared" si="5"/>
        <v>98.644588773696086</v>
      </c>
      <c r="E80" s="227">
        <f>H.Marathon!$E80*(1-$K$2)+Marathon!$E80*$K$2</f>
        <v>0.69441214010378394</v>
      </c>
      <c r="F80" s="16">
        <f t="shared" si="4"/>
        <v>65.682780228851016</v>
      </c>
      <c r="G80" s="1">
        <v>74</v>
      </c>
      <c r="H80" s="205" t="s">
        <v>837</v>
      </c>
      <c r="I80" s="176">
        <v>9011</v>
      </c>
      <c r="J80" s="188" t="s">
        <v>832</v>
      </c>
      <c r="K80" s="188" t="s">
        <v>833</v>
      </c>
      <c r="L80" s="188" t="s">
        <v>122</v>
      </c>
      <c r="M80" s="189">
        <v>14489</v>
      </c>
      <c r="N80" s="182" t="s">
        <v>748</v>
      </c>
      <c r="O80" s="188" t="s">
        <v>749</v>
      </c>
      <c r="P80" s="280">
        <v>41769</v>
      </c>
    </row>
    <row r="81" spans="1:16" ht="15.75">
      <c r="A81" s="1">
        <v>75</v>
      </c>
      <c r="B81" s="184" t="s">
        <v>838</v>
      </c>
      <c r="C81" s="21">
        <f t="shared" si="6"/>
        <v>122.2</v>
      </c>
      <c r="D81" s="21">
        <f t="shared" si="5"/>
        <v>100.19584098989391</v>
      </c>
      <c r="E81" s="227">
        <f>H.Marathon!$E81*(1-$K$2)+Marathon!$E81*$K$2</f>
        <v>0.68366111131208673</v>
      </c>
      <c r="F81" s="16">
        <f t="shared" si="4"/>
        <v>81.993323232319071</v>
      </c>
      <c r="G81" s="1">
        <v>75</v>
      </c>
      <c r="H81" s="205" t="s">
        <v>838</v>
      </c>
      <c r="I81" s="176">
        <v>7332</v>
      </c>
      <c r="J81" s="190" t="s">
        <v>188</v>
      </c>
      <c r="K81" s="190" t="s">
        <v>339</v>
      </c>
      <c r="L81" s="190" t="s">
        <v>122</v>
      </c>
      <c r="M81" s="191">
        <v>17637</v>
      </c>
      <c r="N81" s="188" t="s">
        <v>811</v>
      </c>
      <c r="O81" s="188" t="s">
        <v>325</v>
      </c>
      <c r="P81" s="280">
        <v>45207</v>
      </c>
    </row>
    <row r="82" spans="1:16" ht="15.75">
      <c r="A82" s="1">
        <v>76</v>
      </c>
      <c r="B82" s="184" t="s">
        <v>839</v>
      </c>
      <c r="C82" s="21">
        <f t="shared" si="6"/>
        <v>149.56666666666666</v>
      </c>
      <c r="D82" s="21">
        <f t="shared" si="5"/>
        <v>101.90637870590355</v>
      </c>
      <c r="E82" s="227">
        <f>H.Marathon!$E82*(1-$K$2)+Marathon!$E82*$K$2</f>
        <v>0.67218559691623814</v>
      </c>
      <c r="F82" s="16"/>
      <c r="G82" s="1">
        <v>76</v>
      </c>
      <c r="H82" s="205" t="s">
        <v>839</v>
      </c>
      <c r="I82" s="176">
        <v>8974</v>
      </c>
      <c r="J82" s="188" t="s">
        <v>840</v>
      </c>
      <c r="K82" s="188" t="s">
        <v>841</v>
      </c>
      <c r="L82" s="188" t="s">
        <v>122</v>
      </c>
      <c r="M82" s="189">
        <v>10960</v>
      </c>
      <c r="N82" s="182" t="s">
        <v>748</v>
      </c>
      <c r="O82" s="188" t="s">
        <v>749</v>
      </c>
      <c r="P82" s="280">
        <v>38850</v>
      </c>
    </row>
    <row r="83" spans="1:16" ht="15.75">
      <c r="A83" s="1">
        <v>77</v>
      </c>
      <c r="B83" s="184" t="s">
        <v>842</v>
      </c>
      <c r="C83" s="21">
        <f t="shared" si="6"/>
        <v>162.41666666666666</v>
      </c>
      <c r="D83" s="21">
        <f t="shared" si="5"/>
        <v>103.78244308421564</v>
      </c>
      <c r="E83" s="227">
        <f>H.Marathon!$E83*(1-$K$2)+Marathon!$E83*$K$2</f>
        <v>0.66003456812454075</v>
      </c>
      <c r="F83" s="16">
        <f>100*(D83/C83)</f>
        <v>63.898887481302602</v>
      </c>
      <c r="G83" s="1">
        <v>77</v>
      </c>
      <c r="H83" s="205" t="s">
        <v>842</v>
      </c>
      <c r="I83" s="176">
        <v>9745</v>
      </c>
      <c r="J83" s="188" t="s">
        <v>826</v>
      </c>
      <c r="K83" s="188" t="s">
        <v>827</v>
      </c>
      <c r="L83" s="188" t="s">
        <v>122</v>
      </c>
      <c r="M83" s="189">
        <v>7742</v>
      </c>
      <c r="N83" s="188" t="s">
        <v>843</v>
      </c>
      <c r="O83" s="188" t="s">
        <v>317</v>
      </c>
      <c r="P83" s="280">
        <v>36113</v>
      </c>
    </row>
    <row r="84" spans="1:16" ht="15.75">
      <c r="A84" s="1">
        <v>78</v>
      </c>
      <c r="B84" s="184" t="s">
        <v>844</v>
      </c>
      <c r="C84" s="21">
        <f t="shared" si="6"/>
        <v>169.8</v>
      </c>
      <c r="D84" s="21">
        <f t="shared" si="5"/>
        <v>105.84724049725988</v>
      </c>
      <c r="E84" s="227">
        <f>H.Marathon!$E84*(1-$K$2)+Marathon!$E84*$K$2</f>
        <v>0.64715905372869209</v>
      </c>
      <c r="F84" s="16"/>
      <c r="G84" s="1">
        <v>78</v>
      </c>
      <c r="H84" s="205" t="s">
        <v>844</v>
      </c>
      <c r="I84" s="176">
        <v>10188</v>
      </c>
      <c r="J84" s="188" t="s">
        <v>197</v>
      </c>
      <c r="K84" s="188" t="s">
        <v>845</v>
      </c>
      <c r="L84" s="188" t="s">
        <v>122</v>
      </c>
      <c r="M84" s="189">
        <v>2522</v>
      </c>
      <c r="N84" s="182" t="s">
        <v>748</v>
      </c>
      <c r="O84" s="188" t="s">
        <v>749</v>
      </c>
      <c r="P84" s="280">
        <v>31542</v>
      </c>
    </row>
    <row r="85" spans="1:16" ht="15.75">
      <c r="A85" s="1">
        <v>79</v>
      </c>
      <c r="B85" s="184" t="s">
        <v>846</v>
      </c>
      <c r="C85" s="21">
        <f t="shared" si="6"/>
        <v>187.68333333333334</v>
      </c>
      <c r="D85" s="21">
        <f t="shared" si="5"/>
        <v>108.11100444444584</v>
      </c>
      <c r="E85" s="227">
        <f>H.Marathon!$E85*(1-$K$2)+Marathon!$E85*$K$2</f>
        <v>0.63360802493699486</v>
      </c>
      <c r="F85" s="16">
        <f>100*(D85/C85)</f>
        <v>57.602879554806421</v>
      </c>
      <c r="G85" s="1">
        <v>79</v>
      </c>
      <c r="H85" s="205" t="s">
        <v>846</v>
      </c>
      <c r="I85" s="176">
        <v>11261</v>
      </c>
      <c r="J85" s="188" t="s">
        <v>826</v>
      </c>
      <c r="K85" s="188" t="s">
        <v>827</v>
      </c>
      <c r="L85" s="188" t="s">
        <v>122</v>
      </c>
      <c r="M85" s="189">
        <v>7742</v>
      </c>
      <c r="N85" s="188" t="s">
        <v>843</v>
      </c>
      <c r="O85" s="188" t="s">
        <v>317</v>
      </c>
      <c r="P85" s="280">
        <v>37205</v>
      </c>
    </row>
    <row r="86" spans="1:16">
      <c r="A86" s="1">
        <v>80</v>
      </c>
      <c r="C86" s="21"/>
      <c r="D86" s="21">
        <f t="shared" si="5"/>
        <v>110.60294564570432</v>
      </c>
      <c r="E86" s="227">
        <f>H.Marathon!$E86*(1-$K$2)+Marathon!$E86*$K$2</f>
        <v>0.61933251054114624</v>
      </c>
      <c r="F86" s="16"/>
      <c r="G86" s="1">
        <v>80</v>
      </c>
      <c r="H86" s="179"/>
    </row>
    <row r="87" spans="1:16">
      <c r="A87" s="1">
        <v>81</v>
      </c>
      <c r="C87" s="21"/>
      <c r="D87" s="21">
        <f t="shared" si="5"/>
        <v>113.32485261455088</v>
      </c>
      <c r="E87" s="227">
        <f>H.Marathon!$E87*(1-$K$2)+Marathon!$E87*$K$2</f>
        <v>0.60445699614529758</v>
      </c>
      <c r="F87" s="16"/>
      <c r="G87" s="1">
        <v>81</v>
      </c>
      <c r="H87" s="179"/>
    </row>
    <row r="88" spans="1:16">
      <c r="A88" s="1">
        <v>82</v>
      </c>
      <c r="B88" s="21"/>
      <c r="C88" s="21"/>
      <c r="D88" s="21">
        <f t="shared" si="5"/>
        <v>116.32705469818001</v>
      </c>
      <c r="E88" s="227">
        <f>H.Marathon!$E88*(1-$K$2)+Marathon!$E88*$K$2</f>
        <v>0.58885699614529752</v>
      </c>
      <c r="F88" s="16"/>
      <c r="G88" s="1">
        <v>82</v>
      </c>
      <c r="H88" s="179"/>
    </row>
    <row r="89" spans="1:16">
      <c r="A89" s="1">
        <v>83</v>
      </c>
      <c r="B89" s="21"/>
      <c r="C89" s="21"/>
      <c r="D89" s="21">
        <f t="shared" si="5"/>
        <v>119.63362802217611</v>
      </c>
      <c r="E89" s="227">
        <f>H.Marathon!$E89*(1-$K$2)+Marathon!$E89*$K$2</f>
        <v>0.57258148174944901</v>
      </c>
      <c r="F89" s="16"/>
      <c r="G89" s="1">
        <v>83</v>
      </c>
      <c r="H89" s="179"/>
    </row>
    <row r="90" spans="1:16">
      <c r="A90" s="1">
        <v>84</v>
      </c>
      <c r="B90" s="21"/>
      <c r="C90" s="21"/>
      <c r="D90" s="21">
        <f t="shared" si="5"/>
        <v>123.29424620904034</v>
      </c>
      <c r="E90" s="227">
        <f>H.Marathon!$E90*(1-$K$2)+Marathon!$E90*$K$2</f>
        <v>0.55558148174944888</v>
      </c>
      <c r="F90" s="16"/>
      <c r="G90" s="1">
        <v>84</v>
      </c>
      <c r="H90" s="179"/>
    </row>
    <row r="91" spans="1:16">
      <c r="A91" s="1">
        <v>85</v>
      </c>
      <c r="C91" s="21"/>
      <c r="D91" s="21">
        <f t="shared" si="5"/>
        <v>127.3456777901304</v>
      </c>
      <c r="E91" s="227">
        <f>H.Marathon!$E91*(1-$K$2)+Marathon!$E91*$K$2</f>
        <v>0.53790596735360041</v>
      </c>
      <c r="F91" s="16"/>
      <c r="G91" s="1">
        <v>85</v>
      </c>
    </row>
    <row r="92" spans="1:16">
      <c r="A92" s="1">
        <v>86</v>
      </c>
      <c r="C92" s="21"/>
      <c r="D92" s="21">
        <f t="shared" si="5"/>
        <v>131.85604074760445</v>
      </c>
      <c r="E92" s="227">
        <f>H.Marathon!$E92*(1-$K$2)+Marathon!$E92*$K$2</f>
        <v>0.51950596735360033</v>
      </c>
      <c r="F92" s="16"/>
      <c r="G92" s="1">
        <v>86</v>
      </c>
    </row>
    <row r="93" spans="1:16">
      <c r="A93" s="1">
        <v>87</v>
      </c>
      <c r="B93" s="21"/>
      <c r="C93" s="21"/>
      <c r="D93" s="21">
        <f t="shared" si="5"/>
        <v>136.86150509291676</v>
      </c>
      <c r="E93" s="227">
        <f>H.Marathon!$E93*(1-$K$2)+Marathon!$E93*$K$2</f>
        <v>0.50050596735360031</v>
      </c>
      <c r="F93" s="16"/>
      <c r="G93" s="1">
        <v>87</v>
      </c>
    </row>
    <row r="94" spans="1:16">
      <c r="A94" s="1">
        <v>88</v>
      </c>
      <c r="B94" s="21"/>
      <c r="C94" s="21"/>
      <c r="D94" s="21">
        <f t="shared" si="5"/>
        <v>142.47636941161889</v>
      </c>
      <c r="E94" s="227">
        <f>H.Marathon!$E94*(1-$K$2)+Marathon!$E94*$K$2</f>
        <v>0.48078148174944896</v>
      </c>
      <c r="F94" s="16"/>
      <c r="G94" s="1">
        <v>88</v>
      </c>
    </row>
    <row r="95" spans="1:16">
      <c r="A95" s="1">
        <v>89</v>
      </c>
      <c r="B95" s="21"/>
      <c r="C95" s="21"/>
      <c r="D95" s="21">
        <f t="shared" si="5"/>
        <v>148.78965100789912</v>
      </c>
      <c r="E95" s="227">
        <f>H.Marathon!$E95*(1-$K$2)+Marathon!$E95*$K$2</f>
        <v>0.46038148174944898</v>
      </c>
      <c r="F95" s="16"/>
      <c r="G95" s="1">
        <v>89</v>
      </c>
    </row>
    <row r="96" spans="1:16">
      <c r="A96" s="1">
        <v>90</v>
      </c>
      <c r="C96" s="21"/>
      <c r="D96" s="21">
        <f t="shared" si="5"/>
        <v>155.94515420613027</v>
      </c>
      <c r="E96" s="227">
        <f>H.Marathon!$E96*(1-$K$2)+Marathon!$E96*$K$2</f>
        <v>0.43925699614529762</v>
      </c>
      <c r="F96" s="16"/>
      <c r="G96" s="1">
        <v>90</v>
      </c>
    </row>
    <row r="97" spans="1:7">
      <c r="A97" s="1">
        <v>91</v>
      </c>
      <c r="C97" s="21"/>
      <c r="D97" s="21">
        <f t="shared" si="5"/>
        <v>164.05908107902795</v>
      </c>
      <c r="E97" s="227">
        <f>H.Marathon!$E97*(1-$K$2)+Marathon!$E97*$K$2</f>
        <v>0.41753251054114626</v>
      </c>
      <c r="F97" s="16"/>
      <c r="G97" s="1">
        <v>91</v>
      </c>
    </row>
    <row r="98" spans="1:7">
      <c r="A98" s="1">
        <v>92</v>
      </c>
      <c r="B98" s="21"/>
      <c r="C98" s="21"/>
      <c r="D98" s="21">
        <f t="shared" si="5"/>
        <v>173.41419838476949</v>
      </c>
      <c r="E98" s="227">
        <f>H.Marathon!$E98*(1-$K$2)+Marathon!$E98*$K$2</f>
        <v>0.39500802493699483</v>
      </c>
      <c r="F98" s="16"/>
      <c r="G98" s="1">
        <v>92</v>
      </c>
    </row>
    <row r="99" spans="1:7">
      <c r="A99" s="1">
        <v>93</v>
      </c>
      <c r="B99" s="21"/>
      <c r="C99" s="21"/>
      <c r="D99" s="21">
        <f t="shared" si="5"/>
        <v>184.1974509624398</v>
      </c>
      <c r="E99" s="227">
        <f>H.Marathon!$E99*(1-$K$2)+Marathon!$E99*$K$2</f>
        <v>0.37188353933284352</v>
      </c>
      <c r="F99" s="16"/>
      <c r="G99" s="1">
        <v>93</v>
      </c>
    </row>
    <row r="100" spans="1:7">
      <c r="A100" s="1">
        <v>94</v>
      </c>
      <c r="B100" s="21"/>
      <c r="C100" s="21"/>
      <c r="D100" s="21">
        <f t="shared" si="5"/>
        <v>196.81952964938799</v>
      </c>
      <c r="E100" s="227">
        <f>H.Marathon!$E100*(1-$K$2)+Marathon!$E100*$K$2</f>
        <v>0.34803456812454081</v>
      </c>
      <c r="F100" s="16"/>
      <c r="G100" s="1">
        <v>94</v>
      </c>
    </row>
    <row r="101" spans="1:7">
      <c r="A101" s="1">
        <v>95</v>
      </c>
      <c r="C101" s="21"/>
      <c r="D101" s="21">
        <f t="shared" si="5"/>
        <v>211.73992311563507</v>
      </c>
      <c r="E101" s="227">
        <f>H.Marathon!$E101*(1-$K$2)+Marathon!$E101*$K$2</f>
        <v>0.32351008252038937</v>
      </c>
      <c r="F101" s="16"/>
      <c r="G101" s="1">
        <v>95</v>
      </c>
    </row>
    <row r="102" spans="1:7">
      <c r="A102" s="1">
        <v>96</v>
      </c>
      <c r="C102" s="21"/>
      <c r="D102" s="21">
        <f t="shared" si="5"/>
        <v>229.66453688400816</v>
      </c>
      <c r="E102" s="227">
        <f>H.Marathon!$E102*(1-$K$2)+Marathon!$E102*$K$2</f>
        <v>0.29826111131208671</v>
      </c>
      <c r="F102" s="16"/>
      <c r="G102" s="1">
        <v>96</v>
      </c>
    </row>
    <row r="103" spans="1:7">
      <c r="A103" s="1">
        <v>97</v>
      </c>
      <c r="B103" s="21"/>
      <c r="C103" s="21"/>
      <c r="D103" s="21">
        <f t="shared" si="5"/>
        <v>251.45722203827907</v>
      </c>
      <c r="E103" s="227">
        <f>H.Marathon!$E103*(1-$K$2)+Marathon!$E103*$K$2</f>
        <v>0.27241214010378401</v>
      </c>
      <c r="G103" s="1">
        <v>97</v>
      </c>
    </row>
    <row r="104" spans="1:7">
      <c r="A104" s="1">
        <v>98</v>
      </c>
      <c r="B104" s="21"/>
      <c r="C104" s="21"/>
      <c r="D104" s="21">
        <f t="shared" si="5"/>
        <v>278.72361960441611</v>
      </c>
      <c r="E104" s="227">
        <f>H.Marathon!$E104*(1-$K$2)+Marathon!$E104*$K$2</f>
        <v>0.24576316889548128</v>
      </c>
      <c r="G104" s="1">
        <v>98</v>
      </c>
    </row>
    <row r="105" spans="1:7">
      <c r="A105" s="1">
        <v>99</v>
      </c>
      <c r="B105" s="21"/>
      <c r="C105" s="21"/>
      <c r="D105" s="21">
        <f t="shared" si="5"/>
        <v>313.48077481932552</v>
      </c>
      <c r="E105" s="227">
        <f>H.Marathon!$E105*(1-$K$2)+Marathon!$E105*$K$2</f>
        <v>0.21851419768717856</v>
      </c>
      <c r="G105" s="1">
        <v>99</v>
      </c>
    </row>
    <row r="106" spans="1:7">
      <c r="A106" s="1">
        <v>100</v>
      </c>
      <c r="B106" s="207"/>
      <c r="D106" s="21">
        <f t="shared" si="5"/>
        <v>359.50316811792476</v>
      </c>
      <c r="E106" s="227">
        <f>H.Marathon!$E106*(1-$K$2)+Marathon!$E106*$K$2</f>
        <v>0.19054074087472445</v>
      </c>
      <c r="G106" s="1">
        <v>100</v>
      </c>
    </row>
  </sheetData>
  <conditionalFormatting sqref="B85">
    <cfRule type="expression" dxfId="5" priority="1" stopIfTrue="1">
      <formula>#REF!="unvalidatable"</formula>
    </cfRule>
    <cfRule type="expression" dxfId="4" priority="2" stopIfTrue="1">
      <formula>$AJ85="record"</formula>
    </cfRule>
    <cfRule type="expression" dxfId="3" priority="3" stopIfTrue="1">
      <formula>$AJ85="best"</formula>
    </cfRule>
  </conditionalFormatting>
  <conditionalFormatting sqref="H85">
    <cfRule type="expression" dxfId="2" priority="4" stopIfTrue="1">
      <formula>#REF!="unvalidatable"</formula>
    </cfRule>
    <cfRule type="expression" dxfId="1" priority="5" stopIfTrue="1">
      <formula>$AJ85="record"</formula>
    </cfRule>
    <cfRule type="expression" dxfId="0" priority="6" stopIfTrue="1">
      <formula>$AJ85="best"</formula>
    </cfRule>
  </conditionalFormatting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6"/>
  <sheetViews>
    <sheetView zoomScale="87" zoomScaleNormal="87" workbookViewId="0">
      <selection activeCell="J2" sqref="J2"/>
    </sheetView>
  </sheetViews>
  <sheetFormatPr defaultColWidth="9.6640625" defaultRowHeight="15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0" width="13.88671875" style="1" customWidth="1"/>
    <col min="11" max="11" width="13.21875" style="1" customWidth="1"/>
    <col min="12" max="12" width="6.33203125" style="1" customWidth="1"/>
    <col min="13" max="13" width="18" style="1" bestFit="1" customWidth="1"/>
    <col min="14" max="14" width="19.21875" style="1" customWidth="1"/>
    <col min="15" max="15" width="16.5546875" style="1" customWidth="1"/>
    <col min="16" max="16" width="18" style="1" bestFit="1" customWidth="1"/>
    <col min="17" max="16384" width="9.6640625" style="1"/>
  </cols>
  <sheetData>
    <row r="1" spans="1:17" ht="29.1" customHeight="1">
      <c r="A1" s="26" t="s">
        <v>1906</v>
      </c>
      <c r="B1" s="27"/>
      <c r="C1" s="28"/>
      <c r="D1" s="29" t="s">
        <v>32</v>
      </c>
      <c r="E1" s="29" t="s">
        <v>44</v>
      </c>
      <c r="F1" s="29" t="s">
        <v>45</v>
      </c>
      <c r="G1" s="29" t="s">
        <v>46</v>
      </c>
      <c r="H1" s="29" t="s">
        <v>47</v>
      </c>
      <c r="I1" s="29" t="s">
        <v>48</v>
      </c>
      <c r="K1" s="215" t="s">
        <v>1321</v>
      </c>
    </row>
    <row r="2" spans="1:17" ht="15.95" customHeight="1">
      <c r="A2" s="26"/>
      <c r="B2" s="27"/>
      <c r="C2" s="28"/>
      <c r="D2" s="29"/>
      <c r="E2" s="29"/>
      <c r="F2" s="79">
        <f>(+H$3-H$4)*F$4/2</f>
        <v>4.725E-2</v>
      </c>
      <c r="G2" s="80">
        <f>(+I$4-I$3)*G$4/2</f>
        <v>0.17219999999999999</v>
      </c>
      <c r="H2" s="81"/>
      <c r="I2" s="81"/>
      <c r="K2" s="220">
        <f>Parameters!M29</f>
        <v>0.50789044734738709</v>
      </c>
    </row>
    <row r="3" spans="1:17" ht="15.95" customHeight="1">
      <c r="A3" s="26"/>
      <c r="B3" s="27"/>
      <c r="C3" s="28"/>
      <c r="D3" s="29"/>
      <c r="E3" s="29"/>
      <c r="F3" s="79">
        <f>F4/(2*(+H3-H4))</f>
        <v>1.89E-3</v>
      </c>
      <c r="G3" s="80">
        <f>G4/(2*(+I4-I3))</f>
        <v>1.6006097560975613E-4</v>
      </c>
      <c r="H3" s="217">
        <v>22</v>
      </c>
      <c r="I3" s="119">
        <v>24</v>
      </c>
    </row>
    <row r="4" spans="1:17" ht="15.75">
      <c r="A4" s="27"/>
      <c r="B4" s="27"/>
      <c r="C4" s="27"/>
      <c r="D4" s="31">
        <f>Parameters!G29</f>
        <v>5.7638888888888892E-2</v>
      </c>
      <c r="E4" s="32">
        <f>D4*1440</f>
        <v>83</v>
      </c>
      <c r="F4" s="30">
        <v>1.89E-2</v>
      </c>
      <c r="G4" s="79">
        <v>1.0500000000000001E-2</v>
      </c>
      <c r="H4" s="217">
        <v>17</v>
      </c>
      <c r="I4" s="119">
        <v>56.8</v>
      </c>
      <c r="J4" s="21"/>
    </row>
    <row r="5" spans="1:17" ht="15.75">
      <c r="A5" s="27"/>
      <c r="B5" s="27"/>
      <c r="C5" s="27"/>
      <c r="D5" s="31"/>
      <c r="E5" s="27">
        <f>E4*60</f>
        <v>4980</v>
      </c>
      <c r="F5" s="30">
        <v>9.1E-4</v>
      </c>
      <c r="G5" s="79">
        <v>5.1000000000000004E-4</v>
      </c>
      <c r="H5" s="217">
        <v>15</v>
      </c>
      <c r="I5" s="119">
        <v>76.7</v>
      </c>
      <c r="J5" s="21"/>
    </row>
    <row r="6" spans="1:17" ht="48" customHeight="1">
      <c r="A6" s="33" t="s">
        <v>42</v>
      </c>
      <c r="B6" s="33" t="s">
        <v>849</v>
      </c>
      <c r="C6" s="33" t="s">
        <v>43</v>
      </c>
      <c r="D6" s="33" t="s">
        <v>848</v>
      </c>
      <c r="E6" s="33" t="s">
        <v>113</v>
      </c>
      <c r="F6" s="28" t="s">
        <v>112</v>
      </c>
      <c r="G6" s="33" t="s">
        <v>42</v>
      </c>
      <c r="H6" s="198" t="s">
        <v>283</v>
      </c>
      <c r="I6" s="199" t="s">
        <v>390</v>
      </c>
      <c r="J6" s="194" t="s">
        <v>204</v>
      </c>
      <c r="K6" s="194" t="s">
        <v>205</v>
      </c>
      <c r="L6" s="200" t="s">
        <v>206</v>
      </c>
      <c r="M6" s="201" t="s">
        <v>207</v>
      </c>
      <c r="N6" s="194" t="s">
        <v>208</v>
      </c>
      <c r="O6" s="200" t="s">
        <v>209</v>
      </c>
      <c r="P6" s="201" t="s">
        <v>210</v>
      </c>
      <c r="Q6" s="208" t="s">
        <v>386</v>
      </c>
    </row>
    <row r="7" spans="1:17">
      <c r="A7" s="1">
        <v>1</v>
      </c>
      <c r="B7" s="207"/>
      <c r="G7" s="1">
        <v>1</v>
      </c>
    </row>
    <row r="8" spans="1:17">
      <c r="A8" s="1">
        <v>2</v>
      </c>
      <c r="B8" s="207"/>
      <c r="G8" s="1">
        <v>2</v>
      </c>
    </row>
    <row r="9" spans="1:17">
      <c r="A9" s="1">
        <v>3</v>
      </c>
      <c r="B9" s="207"/>
      <c r="C9" s="21"/>
      <c r="D9" s="21"/>
      <c r="E9" s="227">
        <f>H.Marathon!$E9*(1-$K$2)+Marathon!$E9*$K$2</f>
        <v>0.29553816432897895</v>
      </c>
      <c r="G9" s="1">
        <v>3</v>
      </c>
      <c r="H9" s="204"/>
    </row>
    <row r="10" spans="1:17">
      <c r="A10" s="1">
        <v>4</v>
      </c>
      <c r="B10" s="207"/>
      <c r="C10" s="21"/>
      <c r="D10" s="21"/>
      <c r="E10" s="227">
        <f>H.Marathon!$E10*(1-$K$2)+Marathon!$E10*$K$2</f>
        <v>0.37610689272130082</v>
      </c>
      <c r="F10" s="16"/>
      <c r="G10" s="1">
        <v>4</v>
      </c>
      <c r="H10" s="204"/>
    </row>
    <row r="11" spans="1:17">
      <c r="A11" s="1">
        <v>5</v>
      </c>
      <c r="B11" s="207"/>
      <c r="C11" s="21"/>
      <c r="D11" s="21">
        <f t="shared" ref="D11:D42" si="0">E$4/E11</f>
        <v>183.79639154405632</v>
      </c>
      <c r="E11" s="227">
        <f>H.Marathon!$E11*(1-$K$2)+Marathon!$E11*$K$2</f>
        <v>0.45158666773990908</v>
      </c>
      <c r="F11" s="16"/>
      <c r="G11" s="1">
        <v>5</v>
      </c>
      <c r="H11" s="204"/>
    </row>
    <row r="12" spans="1:17">
      <c r="A12" s="1">
        <v>6</v>
      </c>
      <c r="B12" s="207"/>
      <c r="C12" s="21"/>
      <c r="D12" s="21">
        <f t="shared" si="0"/>
        <v>159.01116929711833</v>
      </c>
      <c r="E12" s="227">
        <f>H.Marathon!$E12*(1-$K$2)+Marathon!$E12*$K$2</f>
        <v>0.52197591129533416</v>
      </c>
      <c r="F12" s="16"/>
      <c r="G12" s="1">
        <v>6</v>
      </c>
      <c r="H12" s="204"/>
    </row>
    <row r="13" spans="1:17">
      <c r="A13" s="1">
        <v>7</v>
      </c>
      <c r="B13" s="207"/>
      <c r="C13" s="21"/>
      <c r="D13" s="21">
        <f t="shared" si="0"/>
        <v>141.31859143684801</v>
      </c>
      <c r="E13" s="227">
        <f>H.Marathon!$E13*(1-$K$2)+Marathon!$E13*$K$2</f>
        <v>0.58732541243231096</v>
      </c>
      <c r="F13" s="16"/>
      <c r="G13" s="1">
        <v>7</v>
      </c>
      <c r="H13" s="204"/>
    </row>
    <row r="14" spans="1:17">
      <c r="A14" s="1">
        <v>8</v>
      </c>
      <c r="B14" s="184" t="s">
        <v>850</v>
      </c>
      <c r="C14" s="21">
        <f t="shared" ref="C14:C76" si="1">B14*1440</f>
        <v>206.28333333333333</v>
      </c>
      <c r="D14" s="21">
        <f t="shared" si="0"/>
        <v>128.17836574419164</v>
      </c>
      <c r="E14" s="227">
        <f>H.Marathon!$E14*(1-$K$2)+Marathon!$E14*$K$2</f>
        <v>0.64753517115083925</v>
      </c>
      <c r="F14" s="16">
        <f t="shared" ref="F14:F43" si="2">100*(D14/C14)</f>
        <v>62.137044070869344</v>
      </c>
      <c r="G14" s="1">
        <v>8</v>
      </c>
      <c r="H14" s="184" t="s">
        <v>850</v>
      </c>
      <c r="I14" s="178">
        <v>12377</v>
      </c>
      <c r="J14" s="145" t="s">
        <v>387</v>
      </c>
      <c r="K14" s="145" t="s">
        <v>388</v>
      </c>
      <c r="L14" s="145" t="s">
        <v>122</v>
      </c>
      <c r="M14" s="147">
        <v>39841</v>
      </c>
      <c r="N14" s="146"/>
      <c r="O14" s="152" t="s">
        <v>851</v>
      </c>
      <c r="P14" s="147">
        <v>42792</v>
      </c>
    </row>
    <row r="15" spans="1:17">
      <c r="A15" s="1">
        <v>9</v>
      </c>
      <c r="B15" s="209"/>
      <c r="C15" s="21"/>
      <c r="D15" s="21">
        <f t="shared" si="0"/>
        <v>118.12323921863543</v>
      </c>
      <c r="E15" s="227">
        <f>H.Marathon!$E15*(1-$K$2)+Marathon!$E15*$K$2</f>
        <v>0.70265597649565392</v>
      </c>
      <c r="F15" s="16"/>
      <c r="G15" s="1">
        <v>9</v>
      </c>
      <c r="H15" s="204"/>
    </row>
    <row r="16" spans="1:17">
      <c r="A16" s="1">
        <v>10</v>
      </c>
      <c r="B16" s="209"/>
      <c r="C16" s="21"/>
      <c r="D16" s="21">
        <f t="shared" si="0"/>
        <v>110.2570616272569</v>
      </c>
      <c r="E16" s="227">
        <f>H.Marathon!$E16*(1-$K$2)+Marathon!$E16*$K$2</f>
        <v>0.75278625037728542</v>
      </c>
      <c r="F16" s="16"/>
      <c r="G16" s="1">
        <v>10</v>
      </c>
      <c r="H16" s="204"/>
    </row>
    <row r="17" spans="1:17">
      <c r="A17" s="1">
        <v>11</v>
      </c>
      <c r="B17" s="209"/>
      <c r="C17" s="21"/>
      <c r="D17" s="21">
        <f t="shared" si="0"/>
        <v>104.03912709582654</v>
      </c>
      <c r="E17" s="227">
        <f>H.Marathon!$E17*(1-$K$2)+Marathon!$E17*$K$2</f>
        <v>0.79777678184046863</v>
      </c>
      <c r="F17" s="16"/>
      <c r="G17" s="1">
        <v>11</v>
      </c>
      <c r="H17" s="204"/>
    </row>
    <row r="18" spans="1:17">
      <c r="A18" s="1">
        <v>12</v>
      </c>
      <c r="B18" s="209"/>
      <c r="C18" s="21"/>
      <c r="D18" s="21">
        <f t="shared" si="0"/>
        <v>99.083376114600796</v>
      </c>
      <c r="E18" s="227">
        <f>H.Marathon!$E18*(1-$K$2)+Marathon!$E18*$K$2</f>
        <v>0.83767835992993811</v>
      </c>
      <c r="F18" s="16"/>
      <c r="G18" s="1">
        <v>12</v>
      </c>
      <c r="H18" s="204"/>
    </row>
    <row r="19" spans="1:17">
      <c r="A19" s="1">
        <v>13</v>
      </c>
      <c r="B19" s="209"/>
      <c r="C19" s="21"/>
      <c r="D19" s="21">
        <f t="shared" si="0"/>
        <v>95.130094848494153</v>
      </c>
      <c r="E19" s="227">
        <f>H.Marathon!$E19*(1-$K$2)+Marathon!$E19*$K$2</f>
        <v>0.87248940655622442</v>
      </c>
      <c r="F19" s="16"/>
      <c r="G19" s="1">
        <v>13</v>
      </c>
      <c r="H19" s="204"/>
    </row>
    <row r="20" spans="1:17">
      <c r="A20" s="1">
        <v>14</v>
      </c>
      <c r="B20" s="209"/>
      <c r="C20" s="21"/>
      <c r="D20" s="21">
        <f t="shared" si="0"/>
        <v>91.991149575506867</v>
      </c>
      <c r="E20" s="227">
        <f>H.Marathon!$E20*(1-$K$2)+Marathon!$E20*$K$2</f>
        <v>0.90226071076406233</v>
      </c>
      <c r="F20" s="16"/>
      <c r="G20" s="1">
        <v>14</v>
      </c>
      <c r="H20" s="204"/>
    </row>
    <row r="21" spans="1:17">
      <c r="A21" s="1">
        <v>15</v>
      </c>
      <c r="B21" s="209"/>
      <c r="C21" s="21"/>
      <c r="D21" s="21">
        <f t="shared" si="0"/>
        <v>89.54163792638542</v>
      </c>
      <c r="E21" s="227">
        <f>H.Marathon!$E21*(1-$K$2)+Marathon!$E21*$K$2</f>
        <v>0.92694306159818662</v>
      </c>
      <c r="F21" s="16"/>
      <c r="G21" s="1">
        <v>15</v>
      </c>
      <c r="H21" s="204"/>
    </row>
    <row r="22" spans="1:17">
      <c r="A22" s="1">
        <v>16</v>
      </c>
      <c r="B22" s="209"/>
      <c r="C22" s="21"/>
      <c r="D22" s="21">
        <f t="shared" si="0"/>
        <v>87.688263442567333</v>
      </c>
      <c r="E22" s="227">
        <f>H.Marathon!$E22*(1-$K$2)+Marathon!$E22*$K$2</f>
        <v>0.94653488096912786</v>
      </c>
      <c r="F22" s="16"/>
      <c r="G22" s="1">
        <v>16</v>
      </c>
      <c r="H22" s="204"/>
    </row>
    <row r="23" spans="1:17">
      <c r="A23" s="1">
        <v>17</v>
      </c>
      <c r="B23" s="184" t="s">
        <v>852</v>
      </c>
      <c r="C23" s="21">
        <f t="shared" si="1"/>
        <v>124.56666666666666</v>
      </c>
      <c r="D23" s="21">
        <f t="shared" si="0"/>
        <v>86.251443181066406</v>
      </c>
      <c r="E23" s="227">
        <f>H.Marathon!$E23*(1-$K$2)+Marathon!$E23*$K$2</f>
        <v>0.96230273881631523</v>
      </c>
      <c r="F23" s="16">
        <f t="shared" si="2"/>
        <v>69.24119067251786</v>
      </c>
      <c r="G23" s="1">
        <v>17</v>
      </c>
      <c r="H23" s="184" t="s">
        <v>852</v>
      </c>
      <c r="I23" s="178">
        <v>7474</v>
      </c>
      <c r="J23" s="145" t="s">
        <v>853</v>
      </c>
      <c r="K23" s="145" t="s">
        <v>854</v>
      </c>
      <c r="L23" s="145" t="s">
        <v>250</v>
      </c>
      <c r="M23" s="147">
        <v>21198</v>
      </c>
      <c r="N23" s="146"/>
      <c r="O23" s="152" t="s">
        <v>855</v>
      </c>
      <c r="P23" s="147">
        <v>27511</v>
      </c>
      <c r="Q23" s="146"/>
    </row>
    <row r="24" spans="1:17">
      <c r="A24" s="1">
        <v>18</v>
      </c>
      <c r="B24" s="184" t="s">
        <v>856</v>
      </c>
      <c r="C24" s="21">
        <f t="shared" si="1"/>
        <v>112.18333333333334</v>
      </c>
      <c r="D24" s="21">
        <f t="shared" si="0"/>
        <v>85.009117172936726</v>
      </c>
      <c r="E24" s="227">
        <f>H.Marathon!$E24*(1-$K$2)+Marathon!$E24*$K$2</f>
        <v>0.97636586239509437</v>
      </c>
      <c r="F24" s="16">
        <f t="shared" si="2"/>
        <v>75.776957812750013</v>
      </c>
      <c r="G24" s="1">
        <v>18</v>
      </c>
      <c r="H24" s="184" t="s">
        <v>856</v>
      </c>
      <c r="I24" s="178">
        <v>6731</v>
      </c>
      <c r="J24" s="145" t="s">
        <v>857</v>
      </c>
      <c r="K24" s="145" t="s">
        <v>858</v>
      </c>
      <c r="L24" s="145" t="s">
        <v>125</v>
      </c>
      <c r="M24" s="147">
        <v>23764</v>
      </c>
      <c r="N24" s="146"/>
      <c r="O24" s="152" t="s">
        <v>859</v>
      </c>
      <c r="P24" s="147">
        <v>30367</v>
      </c>
      <c r="Q24" s="146"/>
    </row>
    <row r="25" spans="1:17">
      <c r="A25" s="1">
        <v>19</v>
      </c>
      <c r="B25" s="184" t="s">
        <v>860</v>
      </c>
      <c r="C25" s="21">
        <f t="shared" si="1"/>
        <v>106.5</v>
      </c>
      <c r="D25" s="21">
        <f t="shared" si="0"/>
        <v>83.974318395742884</v>
      </c>
      <c r="E25" s="227">
        <f>H.Marathon!$E25*(1-$K$2)+Marathon!$E25*$K$2</f>
        <v>0.98839742418448395</v>
      </c>
      <c r="F25" s="16">
        <f t="shared" si="2"/>
        <v>78.849125254218663</v>
      </c>
      <c r="G25" s="1">
        <v>19</v>
      </c>
      <c r="H25" s="184" t="s">
        <v>860</v>
      </c>
      <c r="I25" s="178">
        <v>6390</v>
      </c>
      <c r="J25" s="145" t="s">
        <v>861</v>
      </c>
      <c r="K25" s="145" t="s">
        <v>862</v>
      </c>
      <c r="L25" s="145" t="s">
        <v>125</v>
      </c>
      <c r="M25" s="147">
        <v>27446</v>
      </c>
      <c r="N25" s="146"/>
      <c r="O25" s="152" t="s">
        <v>859</v>
      </c>
      <c r="P25" s="147">
        <v>34749</v>
      </c>
      <c r="Q25" s="146"/>
    </row>
    <row r="26" spans="1:17">
      <c r="A26" s="1">
        <v>20</v>
      </c>
      <c r="B26" s="184" t="s">
        <v>863</v>
      </c>
      <c r="C26" s="21">
        <f t="shared" si="1"/>
        <v>103.95</v>
      </c>
      <c r="D26" s="21">
        <f t="shared" si="0"/>
        <v>83.33861509200311</v>
      </c>
      <c r="E26" s="227">
        <f>H.Marathon!$E26*(1-$K$2)+Marathon!$E26*$K$2</f>
        <v>0.99593687642122086</v>
      </c>
      <c r="F26" s="16">
        <f t="shared" si="2"/>
        <v>80.171827890334882</v>
      </c>
      <c r="G26" s="1">
        <v>20</v>
      </c>
      <c r="H26" s="184" t="s">
        <v>863</v>
      </c>
      <c r="I26" s="178">
        <v>6237</v>
      </c>
      <c r="J26" s="145" t="s">
        <v>864</v>
      </c>
      <c r="K26" s="145" t="s">
        <v>865</v>
      </c>
      <c r="L26" s="145" t="s">
        <v>125</v>
      </c>
      <c r="M26" s="147">
        <v>34881</v>
      </c>
      <c r="N26" s="146"/>
      <c r="O26" s="152" t="s">
        <v>859</v>
      </c>
      <c r="P26" s="147">
        <v>42421</v>
      </c>
      <c r="Q26" s="146"/>
    </row>
    <row r="27" spans="1:17">
      <c r="A27" s="1">
        <v>21</v>
      </c>
      <c r="B27" s="184" t="s">
        <v>866</v>
      </c>
      <c r="C27" s="21">
        <f t="shared" si="1"/>
        <v>103.43333333333332</v>
      </c>
      <c r="D27" s="21">
        <f t="shared" si="0"/>
        <v>83.084395541638457</v>
      </c>
      <c r="E27" s="227">
        <f>H.Marathon!$E27*(1-$K$2)+Marathon!$E27*$K$2</f>
        <v>0.99898421910530522</v>
      </c>
      <c r="F27" s="16">
        <f t="shared" si="2"/>
        <v>80.326518409576337</v>
      </c>
      <c r="G27" s="1">
        <v>21</v>
      </c>
      <c r="H27" s="184" t="s">
        <v>866</v>
      </c>
      <c r="I27" s="178">
        <v>6206</v>
      </c>
      <c r="J27" s="145" t="s">
        <v>867</v>
      </c>
      <c r="K27" s="145" t="s">
        <v>868</v>
      </c>
      <c r="L27" s="145" t="s">
        <v>125</v>
      </c>
      <c r="M27" s="147">
        <v>32941</v>
      </c>
      <c r="N27" s="146"/>
      <c r="O27" s="152" t="s">
        <v>869</v>
      </c>
      <c r="P27" s="147">
        <v>40958</v>
      </c>
      <c r="Q27" s="146"/>
    </row>
    <row r="28" spans="1:17">
      <c r="A28" s="1">
        <v>22</v>
      </c>
      <c r="B28" s="184" t="s">
        <v>870</v>
      </c>
      <c r="C28" s="21">
        <f t="shared" si="1"/>
        <v>99.95</v>
      </c>
      <c r="D28" s="21">
        <f t="shared" si="0"/>
        <v>83</v>
      </c>
      <c r="E28" s="227">
        <f>H.Marathon!$E28*(1-$K$2)+Marathon!$E28*$K$2</f>
        <v>1</v>
      </c>
      <c r="F28" s="16">
        <f t="shared" si="2"/>
        <v>83.04152076038018</v>
      </c>
      <c r="G28" s="1">
        <v>22</v>
      </c>
      <c r="H28" s="184" t="s">
        <v>870</v>
      </c>
      <c r="I28" s="178">
        <v>5997</v>
      </c>
      <c r="J28" s="145" t="s">
        <v>871</v>
      </c>
      <c r="K28" s="145" t="s">
        <v>872</v>
      </c>
      <c r="L28" s="146" t="s">
        <v>130</v>
      </c>
      <c r="M28" s="147">
        <v>34350</v>
      </c>
      <c r="N28" s="146"/>
      <c r="O28" s="152" t="s">
        <v>228</v>
      </c>
      <c r="P28" s="147">
        <v>42638</v>
      </c>
      <c r="Q28" s="146"/>
    </row>
    <row r="29" spans="1:17">
      <c r="A29" s="1">
        <v>23</v>
      </c>
      <c r="B29" s="184" t="s">
        <v>873</v>
      </c>
      <c r="C29" s="21">
        <f t="shared" si="1"/>
        <v>99.100000000000009</v>
      </c>
      <c r="D29" s="21">
        <f t="shared" si="0"/>
        <v>83</v>
      </c>
      <c r="E29" s="227">
        <f>H.Marathon!$E29*(1-$K$2)+Marathon!$E29*$K$2</f>
        <v>1</v>
      </c>
      <c r="F29" s="16">
        <f t="shared" si="2"/>
        <v>83.753784056508579</v>
      </c>
      <c r="G29" s="1">
        <v>23</v>
      </c>
      <c r="H29" s="184" t="s">
        <v>873</v>
      </c>
      <c r="I29" s="178">
        <v>5946</v>
      </c>
      <c r="J29" s="145" t="s">
        <v>874</v>
      </c>
      <c r="K29" s="145" t="s">
        <v>875</v>
      </c>
      <c r="L29" s="146" t="s">
        <v>130</v>
      </c>
      <c r="M29" s="147">
        <v>34223</v>
      </c>
      <c r="N29" s="146"/>
      <c r="O29" s="152" t="s">
        <v>228</v>
      </c>
      <c r="P29" s="147">
        <v>42638</v>
      </c>
      <c r="Q29" s="146"/>
    </row>
    <row r="30" spans="1:17">
      <c r="A30" s="1">
        <v>24</v>
      </c>
      <c r="B30" s="184" t="s">
        <v>876</v>
      </c>
      <c r="C30" s="21">
        <f t="shared" si="1"/>
        <v>103.08333333333333</v>
      </c>
      <c r="D30" s="21">
        <f t="shared" si="0"/>
        <v>83</v>
      </c>
      <c r="E30" s="227">
        <f>H.Marathon!$E30*(1-$K$2)+Marathon!$E30*$K$2</f>
        <v>1</v>
      </c>
      <c r="F30" s="16">
        <f t="shared" si="2"/>
        <v>80.517380759902991</v>
      </c>
      <c r="G30" s="1">
        <v>24</v>
      </c>
      <c r="H30" s="184" t="s">
        <v>876</v>
      </c>
      <c r="I30" s="178">
        <v>6185</v>
      </c>
      <c r="J30" s="145" t="s">
        <v>877</v>
      </c>
      <c r="K30" s="145" t="s">
        <v>878</v>
      </c>
      <c r="L30" s="145" t="s">
        <v>125</v>
      </c>
      <c r="M30" s="147">
        <v>27976</v>
      </c>
      <c r="N30" s="146"/>
      <c r="O30" s="152" t="s">
        <v>859</v>
      </c>
      <c r="P30" s="147">
        <v>36940</v>
      </c>
      <c r="Q30" s="146"/>
    </row>
    <row r="31" spans="1:17">
      <c r="A31" s="1">
        <v>25</v>
      </c>
      <c r="B31" s="184" t="s">
        <v>879</v>
      </c>
      <c r="C31" s="21">
        <f t="shared" si="1"/>
        <v>99.149999999999991</v>
      </c>
      <c r="D31" s="21">
        <f t="shared" si="0"/>
        <v>83</v>
      </c>
      <c r="E31" s="227">
        <f>H.Marathon!$E31*(1-$K$2)+Marathon!$E31*$K$2</f>
        <v>1</v>
      </c>
      <c r="F31" s="16">
        <f t="shared" si="2"/>
        <v>83.711548159354521</v>
      </c>
      <c r="G31" s="1">
        <v>25</v>
      </c>
      <c r="H31" s="184" t="s">
        <v>879</v>
      </c>
      <c r="I31" s="178">
        <v>5949</v>
      </c>
      <c r="J31" s="145" t="s">
        <v>327</v>
      </c>
      <c r="K31" s="145" t="s">
        <v>880</v>
      </c>
      <c r="L31" s="145" t="s">
        <v>125</v>
      </c>
      <c r="M31" s="147">
        <v>28674</v>
      </c>
      <c r="N31" s="146"/>
      <c r="O31" s="152" t="s">
        <v>859</v>
      </c>
      <c r="P31" s="147">
        <v>38032</v>
      </c>
      <c r="Q31" s="146"/>
    </row>
    <row r="32" spans="1:17">
      <c r="A32" s="1">
        <v>26</v>
      </c>
      <c r="B32" s="184" t="s">
        <v>881</v>
      </c>
      <c r="C32" s="21">
        <f t="shared" si="1"/>
        <v>104.60000000000001</v>
      </c>
      <c r="D32" s="21">
        <f t="shared" si="0"/>
        <v>83</v>
      </c>
      <c r="E32" s="227">
        <f>H.Marathon!$E32*(1-$K$2)+Marathon!$E32*$K$2</f>
        <v>1</v>
      </c>
      <c r="F32" s="16">
        <f t="shared" si="2"/>
        <v>79.349904397705544</v>
      </c>
      <c r="G32" s="1">
        <v>26</v>
      </c>
      <c r="H32" s="184" t="s">
        <v>881</v>
      </c>
      <c r="I32" s="178">
        <v>6276</v>
      </c>
      <c r="J32" s="145" t="s">
        <v>882</v>
      </c>
      <c r="K32" s="145" t="s">
        <v>883</v>
      </c>
      <c r="L32" s="145" t="s">
        <v>125</v>
      </c>
      <c r="M32" s="147">
        <v>27981</v>
      </c>
      <c r="N32" s="146"/>
      <c r="O32" s="152" t="s">
        <v>859</v>
      </c>
      <c r="P32" s="147">
        <v>37668</v>
      </c>
      <c r="Q32" s="146"/>
    </row>
    <row r="33" spans="1:17">
      <c r="A33" s="1">
        <v>27</v>
      </c>
      <c r="B33" s="184" t="s">
        <v>884</v>
      </c>
      <c r="C33" s="21">
        <f t="shared" si="1"/>
        <v>103.74999999999999</v>
      </c>
      <c r="D33" s="21">
        <f t="shared" si="0"/>
        <v>83</v>
      </c>
      <c r="E33" s="227">
        <f>H.Marathon!$E33*(1-$K$2)+Marathon!$E33*$K$2</f>
        <v>1</v>
      </c>
      <c r="F33" s="16">
        <f t="shared" si="2"/>
        <v>80.000000000000014</v>
      </c>
      <c r="G33" s="1">
        <v>27</v>
      </c>
      <c r="H33" s="184" t="s">
        <v>884</v>
      </c>
      <c r="I33" s="178">
        <v>6225</v>
      </c>
      <c r="J33" s="145" t="s">
        <v>599</v>
      </c>
      <c r="K33" s="145" t="s">
        <v>730</v>
      </c>
      <c r="L33" s="146" t="s">
        <v>127</v>
      </c>
      <c r="M33" s="147">
        <v>32485</v>
      </c>
      <c r="N33" s="146"/>
      <c r="O33" s="152" t="s">
        <v>228</v>
      </c>
      <c r="P33" s="147">
        <v>42638</v>
      </c>
      <c r="Q33" s="146"/>
    </row>
    <row r="34" spans="1:17">
      <c r="A34" s="1">
        <v>28</v>
      </c>
      <c r="B34" s="184" t="s">
        <v>885</v>
      </c>
      <c r="C34" s="21">
        <f t="shared" si="1"/>
        <v>101.95</v>
      </c>
      <c r="D34" s="21">
        <f t="shared" si="0"/>
        <v>83</v>
      </c>
      <c r="E34" s="227">
        <f>H.Marathon!$E34*(1-$K$2)+Marathon!$E34*$K$2</f>
        <v>1</v>
      </c>
      <c r="F34" s="16">
        <f t="shared" si="2"/>
        <v>81.412457086807251</v>
      </c>
      <c r="G34" s="1">
        <v>28</v>
      </c>
      <c r="H34" s="184" t="s">
        <v>885</v>
      </c>
      <c r="I34" s="178">
        <v>6117</v>
      </c>
      <c r="J34" s="145" t="s">
        <v>886</v>
      </c>
      <c r="K34" s="145" t="s">
        <v>887</v>
      </c>
      <c r="L34" s="145" t="s">
        <v>125</v>
      </c>
      <c r="M34" s="147">
        <v>26425</v>
      </c>
      <c r="N34" s="146"/>
      <c r="O34" s="152" t="s">
        <v>859</v>
      </c>
      <c r="P34" s="147">
        <v>36940</v>
      </c>
      <c r="Q34" s="146"/>
    </row>
    <row r="35" spans="1:17">
      <c r="A35" s="1">
        <v>29</v>
      </c>
      <c r="B35" s="184" t="s">
        <v>888</v>
      </c>
      <c r="C35" s="21">
        <f t="shared" si="1"/>
        <v>106.48333333333332</v>
      </c>
      <c r="D35" s="21">
        <f t="shared" si="0"/>
        <v>83</v>
      </c>
      <c r="E35" s="227">
        <f>H.Marathon!$E35*(1-$K$2)+Marathon!$E35*$K$2</f>
        <v>1</v>
      </c>
      <c r="F35" s="16">
        <f t="shared" si="2"/>
        <v>77.946470496165304</v>
      </c>
      <c r="G35" s="1">
        <v>29</v>
      </c>
      <c r="H35" s="184" t="s">
        <v>888</v>
      </c>
      <c r="I35" s="178">
        <v>6389</v>
      </c>
      <c r="J35" s="145" t="s">
        <v>889</v>
      </c>
      <c r="K35" s="145" t="s">
        <v>890</v>
      </c>
      <c r="L35" s="145" t="s">
        <v>125</v>
      </c>
      <c r="M35" s="147">
        <v>30251</v>
      </c>
      <c r="N35" s="146"/>
      <c r="O35" s="152" t="s">
        <v>869</v>
      </c>
      <c r="P35" s="147">
        <v>40958</v>
      </c>
      <c r="Q35" s="146"/>
    </row>
    <row r="36" spans="1:17" ht="15.75">
      <c r="A36" s="1">
        <v>30</v>
      </c>
      <c r="B36" s="184" t="s">
        <v>778</v>
      </c>
      <c r="C36" s="21">
        <f t="shared" si="1"/>
        <v>94</v>
      </c>
      <c r="D36" s="21">
        <f t="shared" si="0"/>
        <v>83</v>
      </c>
      <c r="E36" s="227">
        <f>H.Marathon!$E36*(1-$K$2)+Marathon!$E36*$K$2</f>
        <v>1</v>
      </c>
      <c r="F36" s="16">
        <f t="shared" si="2"/>
        <v>88.297872340425528</v>
      </c>
      <c r="G36" s="1">
        <v>30</v>
      </c>
      <c r="H36" s="184" t="s">
        <v>778</v>
      </c>
      <c r="I36" s="178">
        <v>5640</v>
      </c>
      <c r="J36" s="145" t="s">
        <v>378</v>
      </c>
      <c r="K36" s="145" t="s">
        <v>379</v>
      </c>
      <c r="L36" s="145" t="s">
        <v>146</v>
      </c>
      <c r="M36" s="147">
        <v>33970</v>
      </c>
      <c r="N36" s="188" t="s">
        <v>891</v>
      </c>
      <c r="O36" s="188" t="s">
        <v>325</v>
      </c>
      <c r="P36" s="189">
        <v>45207</v>
      </c>
      <c r="Q36" s="146"/>
    </row>
    <row r="37" spans="1:17">
      <c r="A37" s="1">
        <v>31</v>
      </c>
      <c r="B37" s="184" t="s">
        <v>892</v>
      </c>
      <c r="C37" s="21">
        <f t="shared" si="1"/>
        <v>106.43333333333334</v>
      </c>
      <c r="D37" s="21">
        <f t="shared" si="0"/>
        <v>83</v>
      </c>
      <c r="E37" s="227">
        <f>H.Marathon!$E37*(1-$K$2)+Marathon!$E37*$K$2</f>
        <v>1</v>
      </c>
      <c r="F37" s="16">
        <f t="shared" si="2"/>
        <v>77.983088005010956</v>
      </c>
      <c r="G37" s="1">
        <v>31</v>
      </c>
      <c r="H37" s="184" t="s">
        <v>892</v>
      </c>
      <c r="I37" s="178">
        <v>6386</v>
      </c>
      <c r="J37" s="145" t="s">
        <v>893</v>
      </c>
      <c r="K37" s="145" t="s">
        <v>894</v>
      </c>
      <c r="L37" s="145" t="s">
        <v>146</v>
      </c>
      <c r="M37" s="147">
        <v>24578</v>
      </c>
      <c r="N37" s="146"/>
      <c r="O37" s="152" t="s">
        <v>895</v>
      </c>
      <c r="P37" s="147">
        <v>36212</v>
      </c>
      <c r="Q37" s="146"/>
    </row>
    <row r="38" spans="1:17">
      <c r="A38" s="1">
        <v>32</v>
      </c>
      <c r="B38" s="184" t="s">
        <v>866</v>
      </c>
      <c r="C38" s="21">
        <f t="shared" si="1"/>
        <v>103.43333333333332</v>
      </c>
      <c r="D38" s="21">
        <f t="shared" si="0"/>
        <v>83.016341253822901</v>
      </c>
      <c r="E38" s="227">
        <f>H.Marathon!$E38*(1-$K$2)+Marathon!$E38*$K$2</f>
        <v>0.999803156178939</v>
      </c>
      <c r="F38" s="16">
        <f t="shared" si="2"/>
        <v>80.260723094253535</v>
      </c>
      <c r="G38" s="1">
        <v>32</v>
      </c>
      <c r="H38" s="184" t="s">
        <v>866</v>
      </c>
      <c r="I38" s="178">
        <v>6206</v>
      </c>
      <c r="J38" s="145" t="s">
        <v>896</v>
      </c>
      <c r="K38" s="145" t="s">
        <v>897</v>
      </c>
      <c r="L38" s="145" t="s">
        <v>125</v>
      </c>
      <c r="M38" s="147">
        <v>21843</v>
      </c>
      <c r="N38" s="146"/>
      <c r="O38" s="152" t="s">
        <v>898</v>
      </c>
      <c r="P38" s="147">
        <v>33580</v>
      </c>
      <c r="Q38" s="146"/>
    </row>
    <row r="39" spans="1:17">
      <c r="A39" s="1">
        <v>33</v>
      </c>
      <c r="B39" s="184" t="s">
        <v>899</v>
      </c>
      <c r="C39" s="21">
        <f t="shared" si="1"/>
        <v>104.14999999999999</v>
      </c>
      <c r="D39" s="21">
        <f t="shared" si="0"/>
        <v>83.073586349748481</v>
      </c>
      <c r="E39" s="227">
        <f>H.Marathon!$E39*(1-$K$2)+Marathon!$E39*$K$2</f>
        <v>0.99911420280522534</v>
      </c>
      <c r="F39" s="16">
        <f t="shared" si="2"/>
        <v>79.763405040565033</v>
      </c>
      <c r="G39" s="1">
        <v>33</v>
      </c>
      <c r="H39" s="184" t="s">
        <v>899</v>
      </c>
      <c r="I39" s="178">
        <v>6249</v>
      </c>
      <c r="J39" s="145" t="s">
        <v>900</v>
      </c>
      <c r="K39" s="145" t="s">
        <v>901</v>
      </c>
      <c r="L39" s="145" t="s">
        <v>597</v>
      </c>
      <c r="M39" s="147">
        <v>25615</v>
      </c>
      <c r="N39" s="146"/>
      <c r="O39" s="152" t="s">
        <v>902</v>
      </c>
      <c r="P39" s="147">
        <v>37836</v>
      </c>
      <c r="Q39" s="146"/>
    </row>
    <row r="40" spans="1:17">
      <c r="A40" s="1">
        <v>34</v>
      </c>
      <c r="B40" s="184" t="s">
        <v>903</v>
      </c>
      <c r="C40" s="21">
        <f t="shared" si="1"/>
        <v>103.81666666666668</v>
      </c>
      <c r="D40" s="21">
        <f t="shared" si="0"/>
        <v>83.163702609953276</v>
      </c>
      <c r="E40" s="227">
        <f>H.Marathon!$E40*(1-$K$2)+Marathon!$E40*$K$2</f>
        <v>0.99803156178938957</v>
      </c>
      <c r="F40" s="16">
        <f t="shared" si="2"/>
        <v>80.106311712910511</v>
      </c>
      <c r="G40" s="1">
        <v>34</v>
      </c>
      <c r="H40" s="184" t="s">
        <v>903</v>
      </c>
      <c r="I40" s="178">
        <v>6229</v>
      </c>
      <c r="J40" s="145" t="s">
        <v>904</v>
      </c>
      <c r="K40" s="145" t="s">
        <v>905</v>
      </c>
      <c r="L40" s="145" t="s">
        <v>125</v>
      </c>
      <c r="M40" s="147">
        <v>27713</v>
      </c>
      <c r="N40" s="146"/>
      <c r="O40" s="152" t="s">
        <v>859</v>
      </c>
      <c r="P40" s="147">
        <v>40230</v>
      </c>
      <c r="Q40" s="146"/>
    </row>
    <row r="41" spans="1:17" ht="15.75">
      <c r="A41" s="1">
        <v>35</v>
      </c>
      <c r="B41" s="192" t="s">
        <v>906</v>
      </c>
      <c r="C41" s="21">
        <f t="shared" si="1"/>
        <v>96.083333333333343</v>
      </c>
      <c r="D41" s="21">
        <f t="shared" si="0"/>
        <v>83.295130371285111</v>
      </c>
      <c r="E41" s="227">
        <f>H.Marathon!$E41*(1-$K$2)+Marathon!$E41*$K$2</f>
        <v>0.99645681122090113</v>
      </c>
      <c r="F41" s="16">
        <f t="shared" si="2"/>
        <v>86.690508625795431</v>
      </c>
      <c r="G41" s="1">
        <v>35</v>
      </c>
      <c r="H41" s="192" t="s">
        <v>906</v>
      </c>
      <c r="I41" s="181">
        <v>5365</v>
      </c>
      <c r="J41" s="180" t="s">
        <v>155</v>
      </c>
      <c r="K41" s="180" t="s">
        <v>907</v>
      </c>
      <c r="L41" s="180" t="s">
        <v>127</v>
      </c>
      <c r="M41" s="195">
        <v>29969</v>
      </c>
      <c r="N41" s="202" t="s">
        <v>908</v>
      </c>
      <c r="O41" s="186" t="s">
        <v>909</v>
      </c>
      <c r="P41" s="195">
        <v>42848</v>
      </c>
      <c r="Q41" s="196" t="s">
        <v>564</v>
      </c>
    </row>
    <row r="42" spans="1:17">
      <c r="A42" s="1">
        <v>36</v>
      </c>
      <c r="B42" s="184" t="s">
        <v>910</v>
      </c>
      <c r="C42" s="21">
        <f t="shared" si="1"/>
        <v>103.39999999999999</v>
      </c>
      <c r="D42" s="21">
        <f t="shared" si="0"/>
        <v>83.464262954561505</v>
      </c>
      <c r="E42" s="227">
        <f>H.Marathon!$E42*(1-$K$2)+Marathon!$E42*$K$2</f>
        <v>0.99443758396555593</v>
      </c>
      <c r="F42" s="16">
        <f t="shared" si="2"/>
        <v>80.71979009145214</v>
      </c>
      <c r="G42" s="1">
        <v>36</v>
      </c>
      <c r="H42" s="184" t="s">
        <v>910</v>
      </c>
      <c r="I42" s="178">
        <v>6204</v>
      </c>
      <c r="J42" s="145" t="s">
        <v>911</v>
      </c>
      <c r="K42" s="145" t="s">
        <v>912</v>
      </c>
      <c r="L42" s="145" t="s">
        <v>139</v>
      </c>
      <c r="M42" s="147">
        <v>26889</v>
      </c>
      <c r="N42" s="146"/>
      <c r="O42" s="152" t="s">
        <v>859</v>
      </c>
      <c r="P42" s="147">
        <v>40230</v>
      </c>
      <c r="Q42" s="146"/>
    </row>
    <row r="43" spans="1:17">
      <c r="A43" s="1">
        <v>37</v>
      </c>
      <c r="B43" s="184" t="s">
        <v>913</v>
      </c>
      <c r="C43" s="21">
        <f t="shared" si="1"/>
        <v>106.11666666666667</v>
      </c>
      <c r="D43" s="21">
        <f t="shared" ref="D43:D74" si="3">E$4/E43</f>
        <v>83.752899515780115</v>
      </c>
      <c r="E43" s="227">
        <f>H.Marathon!$E43*(1-$K$2)+Marathon!$E43*$K$2</f>
        <v>0.99101046626286338</v>
      </c>
      <c r="F43" s="16">
        <f t="shared" si="2"/>
        <v>78.925301883882625</v>
      </c>
      <c r="G43" s="1">
        <v>37</v>
      </c>
      <c r="H43" s="184" t="s">
        <v>913</v>
      </c>
      <c r="I43" s="178">
        <v>6367</v>
      </c>
      <c r="J43" s="145" t="s">
        <v>914</v>
      </c>
      <c r="K43" s="145" t="s">
        <v>915</v>
      </c>
      <c r="L43" s="145" t="s">
        <v>122</v>
      </c>
      <c r="M43" s="147">
        <v>28680</v>
      </c>
      <c r="N43" s="146"/>
      <c r="O43" s="152" t="s">
        <v>303</v>
      </c>
      <c r="P43" s="147">
        <v>42413</v>
      </c>
      <c r="Q43" s="146"/>
    </row>
    <row r="44" spans="1:17">
      <c r="A44" s="1">
        <v>38</v>
      </c>
      <c r="B44" s="184" t="s">
        <v>916</v>
      </c>
      <c r="C44" s="21">
        <f t="shared" si="1"/>
        <v>107.05000000000001</v>
      </c>
      <c r="D44" s="21">
        <f t="shared" si="3"/>
        <v>84.189537220803629</v>
      </c>
      <c r="E44" s="227">
        <f>H.Marathon!$E44*(1-$K$2)+Marathon!$E44*$K$2</f>
        <v>0.9858707238444151</v>
      </c>
      <c r="F44" s="16">
        <f t="shared" ref="F44:F75" si="4">100*(D44/C44)</f>
        <v>78.645060458480728</v>
      </c>
      <c r="G44" s="1">
        <v>38</v>
      </c>
      <c r="H44" s="184" t="s">
        <v>916</v>
      </c>
      <c r="I44" s="178">
        <v>6423</v>
      </c>
      <c r="J44" s="145" t="s">
        <v>917</v>
      </c>
      <c r="K44" s="145" t="s">
        <v>918</v>
      </c>
      <c r="L44" s="145" t="s">
        <v>125</v>
      </c>
      <c r="M44" s="147">
        <v>24275</v>
      </c>
      <c r="N44" s="146"/>
      <c r="O44" s="152" t="s">
        <v>859</v>
      </c>
      <c r="P44" s="147">
        <v>38403</v>
      </c>
      <c r="Q44" s="146"/>
    </row>
    <row r="45" spans="1:17">
      <c r="A45" s="1">
        <v>39</v>
      </c>
      <c r="B45" s="184" t="s">
        <v>919</v>
      </c>
      <c r="C45" s="21">
        <f t="shared" si="1"/>
        <v>107.25</v>
      </c>
      <c r="D45" s="21">
        <f t="shared" si="3"/>
        <v>84.774400623155103</v>
      </c>
      <c r="E45" s="227">
        <f>H.Marathon!$E45*(1-$K$2)+Marathon!$E45*$K$2</f>
        <v>0.97906914575494564</v>
      </c>
      <c r="F45" s="16">
        <f t="shared" si="4"/>
        <v>79.043730184759994</v>
      </c>
      <c r="G45" s="1">
        <v>39</v>
      </c>
      <c r="H45" s="184" t="s">
        <v>919</v>
      </c>
      <c r="I45" s="178">
        <v>6435</v>
      </c>
      <c r="J45" s="145" t="s">
        <v>917</v>
      </c>
      <c r="K45" s="145" t="s">
        <v>918</v>
      </c>
      <c r="L45" s="145" t="s">
        <v>125</v>
      </c>
      <c r="M45" s="147">
        <v>24275</v>
      </c>
      <c r="N45" s="146"/>
      <c r="O45" s="152" t="s">
        <v>859</v>
      </c>
      <c r="P45" s="147">
        <v>38767</v>
      </c>
      <c r="Q45" s="146"/>
    </row>
    <row r="46" spans="1:17" ht="15.75">
      <c r="A46" s="1">
        <v>40</v>
      </c>
      <c r="B46" s="184" t="s">
        <v>920</v>
      </c>
      <c r="C46" s="21">
        <f t="shared" si="1"/>
        <v>103.78333333333335</v>
      </c>
      <c r="D46" s="21">
        <f t="shared" si="3"/>
        <v>85.464416754063279</v>
      </c>
      <c r="E46" s="227">
        <f>H.Marathon!$E46*(1-$K$2)+Marathon!$E46*$K$2</f>
        <v>0.97116441148653709</v>
      </c>
      <c r="F46" s="16">
        <f t="shared" si="4"/>
        <v>82.348883976935866</v>
      </c>
      <c r="G46" s="1">
        <v>40</v>
      </c>
      <c r="H46" s="184" t="s">
        <v>920</v>
      </c>
      <c r="I46" s="178">
        <v>6227</v>
      </c>
      <c r="J46" s="145" t="s">
        <v>921</v>
      </c>
      <c r="K46" s="145" t="s">
        <v>922</v>
      </c>
      <c r="L46" s="145"/>
      <c r="M46" s="147">
        <v>30585</v>
      </c>
      <c r="N46" s="188" t="s">
        <v>891</v>
      </c>
      <c r="O46" s="188" t="s">
        <v>325</v>
      </c>
      <c r="P46" s="189">
        <v>45207</v>
      </c>
      <c r="Q46" s="146"/>
    </row>
    <row r="47" spans="1:17">
      <c r="A47" s="1">
        <v>41</v>
      </c>
      <c r="B47" s="184" t="s">
        <v>923</v>
      </c>
      <c r="C47" s="21">
        <f t="shared" si="1"/>
        <v>113.21666666666667</v>
      </c>
      <c r="D47" s="21">
        <f t="shared" si="3"/>
        <v>86.17456271483104</v>
      </c>
      <c r="E47" s="227">
        <f>H.Marathon!$E47*(1-$K$2)+Marathon!$E47*$K$2</f>
        <v>0.96316125530759811</v>
      </c>
      <c r="F47" s="16">
        <f t="shared" si="4"/>
        <v>76.114732266890357</v>
      </c>
      <c r="G47" s="1">
        <v>41</v>
      </c>
      <c r="H47" s="184" t="s">
        <v>923</v>
      </c>
      <c r="I47" s="178">
        <v>6793</v>
      </c>
      <c r="J47" s="145" t="s">
        <v>924</v>
      </c>
      <c r="K47" s="145" t="s">
        <v>925</v>
      </c>
      <c r="L47" s="145" t="s">
        <v>125</v>
      </c>
      <c r="M47" s="147">
        <v>23187</v>
      </c>
      <c r="N47" s="146"/>
      <c r="O47" s="152" t="s">
        <v>859</v>
      </c>
      <c r="P47" s="147">
        <v>38403</v>
      </c>
      <c r="Q47" s="146"/>
    </row>
    <row r="48" spans="1:17">
      <c r="A48" s="1">
        <v>42</v>
      </c>
      <c r="B48" s="184" t="s">
        <v>926</v>
      </c>
      <c r="C48" s="21">
        <f t="shared" si="1"/>
        <v>105.06666666666668</v>
      </c>
      <c r="D48" s="21">
        <f t="shared" si="3"/>
        <v>86.892132340054673</v>
      </c>
      <c r="E48" s="227">
        <f>H.Marathon!$E48*(1-$K$2)+Marathon!$E48*$K$2</f>
        <v>0.95520731008392445</v>
      </c>
      <c r="F48" s="16">
        <f t="shared" si="4"/>
        <v>82.701902607920047</v>
      </c>
      <c r="G48" s="1">
        <v>42</v>
      </c>
      <c r="H48" s="184" t="s">
        <v>926</v>
      </c>
      <c r="I48" s="178">
        <v>6304</v>
      </c>
      <c r="J48" s="145" t="s">
        <v>160</v>
      </c>
      <c r="K48" s="145" t="s">
        <v>161</v>
      </c>
      <c r="L48" s="145" t="s">
        <v>122</v>
      </c>
      <c r="M48" s="147">
        <v>26709</v>
      </c>
      <c r="N48" s="146" t="s">
        <v>927</v>
      </c>
      <c r="O48" s="152" t="s">
        <v>325</v>
      </c>
      <c r="P48" s="147">
        <v>42288</v>
      </c>
      <c r="Q48" s="146"/>
    </row>
    <row r="49" spans="1:17">
      <c r="A49" s="1">
        <v>43</v>
      </c>
      <c r="B49" s="184" t="s">
        <v>928</v>
      </c>
      <c r="C49" s="21">
        <f t="shared" si="1"/>
        <v>111.61666666666667</v>
      </c>
      <c r="D49" s="21">
        <f t="shared" si="3"/>
        <v>87.626304907786292</v>
      </c>
      <c r="E49" s="227">
        <f>H.Marathon!$E49*(1-$K$2)+Marathon!$E49*$K$2</f>
        <v>0.94720415390498558</v>
      </c>
      <c r="F49" s="16">
        <f t="shared" si="4"/>
        <v>78.506469978605011</v>
      </c>
      <c r="G49" s="1">
        <v>43</v>
      </c>
      <c r="H49" s="184" t="s">
        <v>928</v>
      </c>
      <c r="I49" s="178">
        <v>6697</v>
      </c>
      <c r="J49" s="145" t="s">
        <v>929</v>
      </c>
      <c r="K49" s="145" t="s">
        <v>930</v>
      </c>
      <c r="L49" s="145" t="s">
        <v>146</v>
      </c>
      <c r="M49" s="147">
        <v>21015</v>
      </c>
      <c r="N49" s="146"/>
      <c r="O49" s="152" t="s">
        <v>895</v>
      </c>
      <c r="P49" s="147">
        <v>36940</v>
      </c>
      <c r="Q49" s="146"/>
    </row>
    <row r="50" spans="1:17">
      <c r="A50" s="1">
        <v>44</v>
      </c>
      <c r="B50" s="184" t="s">
        <v>931</v>
      </c>
      <c r="C50" s="21">
        <f t="shared" si="1"/>
        <v>113.33333333333334</v>
      </c>
      <c r="D50" s="21">
        <f t="shared" si="3"/>
        <v>88.372989595364629</v>
      </c>
      <c r="E50" s="227">
        <f>H.Marathon!$E50*(1-$K$2)+Marathon!$E50*$K$2</f>
        <v>0.93920099772604659</v>
      </c>
      <c r="F50" s="16">
        <f t="shared" si="4"/>
        <v>77.976167290027604</v>
      </c>
      <c r="G50" s="1">
        <v>44</v>
      </c>
      <c r="H50" s="184" t="s">
        <v>931</v>
      </c>
      <c r="I50" s="178">
        <v>6800</v>
      </c>
      <c r="J50" s="145" t="s">
        <v>929</v>
      </c>
      <c r="K50" s="145" t="s">
        <v>930</v>
      </c>
      <c r="L50" s="145" t="s">
        <v>146</v>
      </c>
      <c r="M50" s="147">
        <v>21015</v>
      </c>
      <c r="N50" s="146"/>
      <c r="O50" s="152" t="s">
        <v>895</v>
      </c>
      <c r="P50" s="147">
        <v>37304</v>
      </c>
      <c r="Q50" s="146"/>
    </row>
    <row r="51" spans="1:17">
      <c r="A51" s="1">
        <v>45</v>
      </c>
      <c r="B51" s="184" t="s">
        <v>932</v>
      </c>
      <c r="C51" s="21">
        <f t="shared" si="1"/>
        <v>113.4</v>
      </c>
      <c r="D51" s="21">
        <f t="shared" si="3"/>
        <v>89.132509008077619</v>
      </c>
      <c r="E51" s="227">
        <f>H.Marathon!$E51*(1-$K$2)+Marathon!$E51*$K$2</f>
        <v>0.93119784154710761</v>
      </c>
      <c r="F51" s="16">
        <f t="shared" si="4"/>
        <v>78.600096127052566</v>
      </c>
      <c r="G51" s="1">
        <v>45</v>
      </c>
      <c r="H51" s="184" t="s">
        <v>932</v>
      </c>
      <c r="I51" s="178">
        <v>6804</v>
      </c>
      <c r="J51" s="145" t="s">
        <v>917</v>
      </c>
      <c r="K51" s="145" t="s">
        <v>918</v>
      </c>
      <c r="L51" s="145" t="s">
        <v>125</v>
      </c>
      <c r="M51" s="147">
        <v>24275</v>
      </c>
      <c r="N51" s="146"/>
      <c r="O51" s="152" t="s">
        <v>859</v>
      </c>
      <c r="P51" s="147">
        <v>40958</v>
      </c>
      <c r="Q51" s="146"/>
    </row>
    <row r="52" spans="1:17">
      <c r="A52" s="1">
        <v>46</v>
      </c>
      <c r="B52" s="184" t="s">
        <v>933</v>
      </c>
      <c r="C52" s="21">
        <f t="shared" si="1"/>
        <v>113.08333333333334</v>
      </c>
      <c r="D52" s="21">
        <f t="shared" si="3"/>
        <v>89.905196937848189</v>
      </c>
      <c r="E52" s="227">
        <f>H.Marathon!$E52*(1-$K$2)+Marathon!$E52*$K$2</f>
        <v>0.92319468536816873</v>
      </c>
      <c r="F52" s="16">
        <f t="shared" si="4"/>
        <v>79.503490291391159</v>
      </c>
      <c r="G52" s="1">
        <v>46</v>
      </c>
      <c r="H52" s="184" t="s">
        <v>933</v>
      </c>
      <c r="I52" s="178">
        <v>6785</v>
      </c>
      <c r="J52" s="145" t="s">
        <v>917</v>
      </c>
      <c r="K52" s="145" t="s">
        <v>918</v>
      </c>
      <c r="L52" s="145" t="s">
        <v>125</v>
      </c>
      <c r="M52" s="147">
        <v>24275</v>
      </c>
      <c r="N52" s="146"/>
      <c r="O52" s="152" t="s">
        <v>859</v>
      </c>
      <c r="P52" s="147">
        <v>41322</v>
      </c>
      <c r="Q52" s="146"/>
    </row>
    <row r="53" spans="1:17">
      <c r="A53" s="1">
        <v>47</v>
      </c>
      <c r="B53" s="184" t="s">
        <v>934</v>
      </c>
      <c r="C53" s="21">
        <f t="shared" si="1"/>
        <v>120.38333333333334</v>
      </c>
      <c r="D53" s="21">
        <f t="shared" si="3"/>
        <v>90.68652252837461</v>
      </c>
      <c r="E53" s="227">
        <f>H.Marathon!$E53*(1-$K$2)+Marathon!$E53*$K$2</f>
        <v>0.91524074014449497</v>
      </c>
      <c r="F53" s="16">
        <f t="shared" si="4"/>
        <v>75.331459943271156</v>
      </c>
      <c r="G53" s="1">
        <v>47</v>
      </c>
      <c r="H53" s="184" t="s">
        <v>934</v>
      </c>
      <c r="I53" s="178">
        <v>7223</v>
      </c>
      <c r="J53" s="145" t="s">
        <v>935</v>
      </c>
      <c r="K53" s="145" t="s">
        <v>936</v>
      </c>
      <c r="L53" s="145" t="s">
        <v>298</v>
      </c>
      <c r="M53" s="147">
        <v>25449</v>
      </c>
      <c r="N53" s="146"/>
      <c r="O53" s="152" t="s">
        <v>937</v>
      </c>
      <c r="P53" s="147">
        <v>42624</v>
      </c>
      <c r="Q53" s="146"/>
    </row>
    <row r="54" spans="1:17">
      <c r="A54" s="1">
        <v>48</v>
      </c>
      <c r="B54" s="184" t="s">
        <v>938</v>
      </c>
      <c r="C54" s="21">
        <f t="shared" si="1"/>
        <v>119.41666666666667</v>
      </c>
      <c r="D54" s="21">
        <f t="shared" si="3"/>
        <v>91.486509671705974</v>
      </c>
      <c r="E54" s="227">
        <f>H.Marathon!$E54*(1-$K$2)+Marathon!$E54*$K$2</f>
        <v>0.90723758396555598</v>
      </c>
      <c r="F54" s="16">
        <f t="shared" si="4"/>
        <v>76.611173486425102</v>
      </c>
      <c r="G54" s="1">
        <v>48</v>
      </c>
      <c r="H54" s="184" t="s">
        <v>938</v>
      </c>
      <c r="I54" s="178">
        <v>7165</v>
      </c>
      <c r="J54" s="145" t="s">
        <v>470</v>
      </c>
      <c r="K54" s="145" t="s">
        <v>471</v>
      </c>
      <c r="L54" s="145" t="s">
        <v>122</v>
      </c>
      <c r="M54" s="147">
        <v>14922</v>
      </c>
      <c r="N54" s="146" t="s">
        <v>939</v>
      </c>
      <c r="O54" s="152" t="s">
        <v>940</v>
      </c>
      <c r="P54" s="147">
        <v>32460</v>
      </c>
      <c r="Q54" s="146"/>
    </row>
    <row r="55" spans="1:17">
      <c r="A55" s="1">
        <v>49</v>
      </c>
      <c r="B55" s="184" t="s">
        <v>941</v>
      </c>
      <c r="C55" s="21">
        <f t="shared" si="1"/>
        <v>123.91666666666666</v>
      </c>
      <c r="D55" s="21">
        <f t="shared" si="3"/>
        <v>92.300736532404429</v>
      </c>
      <c r="E55" s="227">
        <f>H.Marathon!$E55*(1-$K$2)+Marathon!$E55*$K$2</f>
        <v>0.89923442778661711</v>
      </c>
      <c r="F55" s="16">
        <f t="shared" si="4"/>
        <v>74.486135735632359</v>
      </c>
      <c r="G55" s="1">
        <v>49</v>
      </c>
      <c r="H55" s="184" t="s">
        <v>941</v>
      </c>
      <c r="I55" s="178">
        <v>7435</v>
      </c>
      <c r="J55" s="145" t="s">
        <v>942</v>
      </c>
      <c r="K55" s="145" t="s">
        <v>943</v>
      </c>
      <c r="L55" s="145" t="s">
        <v>298</v>
      </c>
      <c r="M55" s="147">
        <v>24030</v>
      </c>
      <c r="N55" s="146"/>
      <c r="O55" s="152" t="s">
        <v>944</v>
      </c>
      <c r="P55" s="147">
        <v>42274</v>
      </c>
      <c r="Q55" s="146"/>
    </row>
    <row r="56" spans="1:17">
      <c r="A56" s="1">
        <v>50</v>
      </c>
      <c r="B56" s="184" t="s">
        <v>945</v>
      </c>
      <c r="C56" s="21">
        <f t="shared" si="1"/>
        <v>120.68333333333332</v>
      </c>
      <c r="D56" s="21">
        <f t="shared" si="3"/>
        <v>93.129586723631917</v>
      </c>
      <c r="E56" s="227">
        <f>H.Marathon!$E56*(1-$K$2)+Marathon!$E56*$K$2</f>
        <v>0.89123127160767801</v>
      </c>
      <c r="F56" s="16">
        <f t="shared" si="4"/>
        <v>77.168556876369493</v>
      </c>
      <c r="G56" s="1">
        <v>50</v>
      </c>
      <c r="H56" s="184" t="s">
        <v>945</v>
      </c>
      <c r="I56" s="178">
        <v>7241</v>
      </c>
      <c r="J56" s="145" t="s">
        <v>470</v>
      </c>
      <c r="K56" s="145" t="s">
        <v>471</v>
      </c>
      <c r="L56" s="145" t="s">
        <v>122</v>
      </c>
      <c r="M56" s="147">
        <v>14922</v>
      </c>
      <c r="N56" s="146" t="s">
        <v>939</v>
      </c>
      <c r="O56" s="152" t="s">
        <v>940</v>
      </c>
      <c r="P56" s="147">
        <v>33188</v>
      </c>
      <c r="Q56" s="146"/>
    </row>
    <row r="57" spans="1:17">
      <c r="A57" s="1">
        <v>51</v>
      </c>
      <c r="B57" s="184" t="s">
        <v>946</v>
      </c>
      <c r="C57" s="21">
        <f t="shared" si="1"/>
        <v>116.71666666666667</v>
      </c>
      <c r="D57" s="21">
        <f t="shared" si="3"/>
        <v>93.973457762618779</v>
      </c>
      <c r="E57" s="227">
        <f>H.Marathon!$E57*(1-$K$2)+Marathon!$E57*$K$2</f>
        <v>0.88322811542873914</v>
      </c>
      <c r="F57" s="16">
        <f t="shared" si="4"/>
        <v>80.514172008526728</v>
      </c>
      <c r="G57" s="1">
        <v>51</v>
      </c>
      <c r="H57" s="184" t="s">
        <v>946</v>
      </c>
      <c r="I57" s="178">
        <v>7003</v>
      </c>
      <c r="J57" s="145" t="s">
        <v>153</v>
      </c>
      <c r="K57" s="145" t="s">
        <v>154</v>
      </c>
      <c r="L57" s="146" t="s">
        <v>122</v>
      </c>
      <c r="M57" s="147">
        <v>23483</v>
      </c>
      <c r="N57" s="146"/>
      <c r="O57" s="152" t="s">
        <v>303</v>
      </c>
      <c r="P57" s="147">
        <v>42413</v>
      </c>
      <c r="Q57" s="146"/>
    </row>
    <row r="58" spans="1:17">
      <c r="A58" s="1">
        <v>52</v>
      </c>
      <c r="B58" s="184" t="s">
        <v>947</v>
      </c>
      <c r="C58" s="21">
        <f t="shared" si="1"/>
        <v>122.11666666666666</v>
      </c>
      <c r="D58" s="21">
        <f t="shared" si="3"/>
        <v>94.82742987897629</v>
      </c>
      <c r="E58" s="227">
        <f>H.Marathon!$E58*(1-$K$2)+Marathon!$E58*$K$2</f>
        <v>0.87527417020506548</v>
      </c>
      <c r="F58" s="16">
        <f t="shared" si="4"/>
        <v>77.653143069995593</v>
      </c>
      <c r="G58" s="1">
        <v>52</v>
      </c>
      <c r="H58" s="184" t="s">
        <v>947</v>
      </c>
      <c r="I58" s="178">
        <v>7327</v>
      </c>
      <c r="J58" s="145" t="s">
        <v>948</v>
      </c>
      <c r="K58" s="145" t="s">
        <v>949</v>
      </c>
      <c r="L58" s="145" t="s">
        <v>146</v>
      </c>
      <c r="M58" s="147">
        <v>23195</v>
      </c>
      <c r="N58" s="146"/>
      <c r="O58" s="152" t="s">
        <v>895</v>
      </c>
      <c r="P58" s="147">
        <v>42414</v>
      </c>
      <c r="Q58" s="146"/>
    </row>
    <row r="59" spans="1:17">
      <c r="A59" s="1">
        <v>53</v>
      </c>
      <c r="B59" s="184" t="s">
        <v>950</v>
      </c>
      <c r="C59" s="21">
        <f t="shared" si="1"/>
        <v>117.01666666666667</v>
      </c>
      <c r="D59" s="21">
        <f t="shared" si="3"/>
        <v>95.702495134352105</v>
      </c>
      <c r="E59" s="227">
        <f>H.Marathon!$E59*(1-$K$2)+Marathon!$E59*$K$2</f>
        <v>0.86727101402612661</v>
      </c>
      <c r="F59" s="16">
        <f t="shared" si="4"/>
        <v>81.785354052999949</v>
      </c>
      <c r="G59" s="1">
        <v>53</v>
      </c>
      <c r="H59" s="184" t="s">
        <v>950</v>
      </c>
      <c r="I59" s="178">
        <v>7021</v>
      </c>
      <c r="J59" s="145" t="s">
        <v>174</v>
      </c>
      <c r="K59" s="145" t="s">
        <v>175</v>
      </c>
      <c r="L59" s="145" t="s">
        <v>122</v>
      </c>
      <c r="M59" s="147">
        <v>20956</v>
      </c>
      <c r="N59" s="146" t="s">
        <v>951</v>
      </c>
      <c r="O59" s="152" t="s">
        <v>952</v>
      </c>
      <c r="P59" s="147">
        <v>40461</v>
      </c>
      <c r="Q59" s="146"/>
    </row>
    <row r="60" spans="1:17">
      <c r="A60" s="1">
        <v>54</v>
      </c>
      <c r="B60" s="184" t="s">
        <v>953</v>
      </c>
      <c r="C60" s="21">
        <f t="shared" si="1"/>
        <v>122.18333333333334</v>
      </c>
      <c r="D60" s="21">
        <f t="shared" si="3"/>
        <v>96.593860973629887</v>
      </c>
      <c r="E60" s="227">
        <f>H.Marathon!$E60*(1-$K$2)+Marathon!$E60*$K$2</f>
        <v>0.85926785784718751</v>
      </c>
      <c r="F60" s="16">
        <f t="shared" si="4"/>
        <v>79.056495135967708</v>
      </c>
      <c r="G60" s="1">
        <v>54</v>
      </c>
      <c r="H60" s="184" t="s">
        <v>953</v>
      </c>
      <c r="I60" s="178">
        <v>7331</v>
      </c>
      <c r="J60" s="145" t="s">
        <v>954</v>
      </c>
      <c r="K60" s="145" t="s">
        <v>955</v>
      </c>
      <c r="L60" s="145" t="s">
        <v>146</v>
      </c>
      <c r="M60" s="147">
        <v>16420</v>
      </c>
      <c r="N60" s="146"/>
      <c r="O60" s="152" t="s">
        <v>895</v>
      </c>
      <c r="P60" s="147">
        <v>36212</v>
      </c>
      <c r="Q60" s="146"/>
    </row>
    <row r="61" spans="1:17">
      <c r="A61" s="1">
        <v>55</v>
      </c>
      <c r="B61" s="184" t="s">
        <v>956</v>
      </c>
      <c r="C61" s="21">
        <f t="shared" si="1"/>
        <v>134.81666666666666</v>
      </c>
      <c r="D61" s="21">
        <f t="shared" si="3"/>
        <v>97.501987146116193</v>
      </c>
      <c r="E61" s="227">
        <f>H.Marathon!$E61*(1-$K$2)+Marathon!$E61*$K$2</f>
        <v>0.85126470166824852</v>
      </c>
      <c r="F61" s="16">
        <f t="shared" si="4"/>
        <v>72.321909120620248</v>
      </c>
      <c r="G61" s="1">
        <v>55</v>
      </c>
      <c r="H61" s="184" t="s">
        <v>956</v>
      </c>
      <c r="I61" s="178">
        <v>8089</v>
      </c>
      <c r="J61" s="146" t="s">
        <v>486</v>
      </c>
      <c r="K61" s="146" t="s">
        <v>487</v>
      </c>
      <c r="L61" s="146" t="s">
        <v>122</v>
      </c>
      <c r="M61" s="147">
        <v>14464</v>
      </c>
      <c r="N61" s="146" t="s">
        <v>939</v>
      </c>
      <c r="O61" s="178" t="s">
        <v>940</v>
      </c>
      <c r="P61" s="147">
        <v>34651</v>
      </c>
      <c r="Q61" s="146"/>
    </row>
    <row r="62" spans="1:17">
      <c r="A62" s="1">
        <v>56</v>
      </c>
      <c r="B62" s="184" t="s">
        <v>957</v>
      </c>
      <c r="C62" s="21">
        <f t="shared" si="1"/>
        <v>133.46666666666667</v>
      </c>
      <c r="D62" s="21">
        <f t="shared" si="3"/>
        <v>98.427350854518764</v>
      </c>
      <c r="E62" s="227">
        <f>H.Marathon!$E62*(1-$K$2)+Marathon!$E62*$K$2</f>
        <v>0.84326154548930954</v>
      </c>
      <c r="F62" s="16">
        <f t="shared" si="4"/>
        <v>73.746766374514564</v>
      </c>
      <c r="G62" s="1">
        <v>56</v>
      </c>
      <c r="H62" s="184" t="s">
        <v>957</v>
      </c>
      <c r="I62" s="178">
        <v>8008</v>
      </c>
      <c r="J62" s="145" t="s">
        <v>486</v>
      </c>
      <c r="K62" s="145" t="s">
        <v>487</v>
      </c>
      <c r="L62" s="145" t="s">
        <v>122</v>
      </c>
      <c r="M62" s="147">
        <v>14464</v>
      </c>
      <c r="N62" s="146" t="s">
        <v>939</v>
      </c>
      <c r="O62" s="152" t="s">
        <v>940</v>
      </c>
      <c r="P62" s="147">
        <v>35015</v>
      </c>
      <c r="Q62" s="146"/>
    </row>
    <row r="63" spans="1:17">
      <c r="A63" s="1">
        <v>57</v>
      </c>
      <c r="B63" s="184" t="s">
        <v>958</v>
      </c>
      <c r="C63" s="21">
        <f t="shared" si="1"/>
        <v>131.94999999999999</v>
      </c>
      <c r="D63" s="21">
        <f t="shared" si="3"/>
        <v>99.364593322992874</v>
      </c>
      <c r="E63" s="227">
        <f>H.Marathon!$E63*(1-$K$2)+Marathon!$E63*$K$2</f>
        <v>0.83530760026563589</v>
      </c>
      <c r="F63" s="16">
        <f t="shared" si="4"/>
        <v>75.304731582412188</v>
      </c>
      <c r="G63" s="1">
        <v>57</v>
      </c>
      <c r="H63" s="184" t="s">
        <v>958</v>
      </c>
      <c r="I63" s="178">
        <v>7917</v>
      </c>
      <c r="J63" s="145" t="s">
        <v>534</v>
      </c>
      <c r="K63" s="145" t="s">
        <v>959</v>
      </c>
      <c r="L63" s="145" t="s">
        <v>122</v>
      </c>
      <c r="M63" s="147">
        <v>19118</v>
      </c>
      <c r="N63" s="146" t="s">
        <v>939</v>
      </c>
      <c r="O63" s="152" t="s">
        <v>940</v>
      </c>
      <c r="P63" s="147">
        <v>40125</v>
      </c>
      <c r="Q63" s="146"/>
    </row>
    <row r="64" spans="1:17">
      <c r="A64" s="1">
        <v>58</v>
      </c>
      <c r="B64" s="184" t="s">
        <v>960</v>
      </c>
      <c r="C64" s="21">
        <f t="shared" si="1"/>
        <v>133.63333333333333</v>
      </c>
      <c r="D64" s="21">
        <f t="shared" si="3"/>
        <v>100.32582393731472</v>
      </c>
      <c r="E64" s="227">
        <f>H.Marathon!$E64*(1-$K$2)+Marathon!$E64*$K$2</f>
        <v>0.82730444408669701</v>
      </c>
      <c r="F64" s="16">
        <f t="shared" si="4"/>
        <v>75.075448194548315</v>
      </c>
      <c r="G64" s="1">
        <v>58</v>
      </c>
      <c r="H64" s="184" t="s">
        <v>960</v>
      </c>
      <c r="I64" s="178">
        <v>8018</v>
      </c>
      <c r="J64" s="145" t="s">
        <v>486</v>
      </c>
      <c r="K64" s="145" t="s">
        <v>487</v>
      </c>
      <c r="L64" s="145" t="s">
        <v>122</v>
      </c>
      <c r="M64" s="147">
        <v>14464</v>
      </c>
      <c r="N64" s="146" t="s">
        <v>939</v>
      </c>
      <c r="O64" s="152" t="s">
        <v>940</v>
      </c>
      <c r="P64" s="147">
        <v>35750</v>
      </c>
      <c r="Q64" s="146"/>
    </row>
    <row r="65" spans="1:17">
      <c r="A65" s="1">
        <v>59</v>
      </c>
      <c r="B65" s="184" t="s">
        <v>961</v>
      </c>
      <c r="C65" s="21">
        <f t="shared" si="1"/>
        <v>136.13333333333333</v>
      </c>
      <c r="D65" s="21">
        <f t="shared" si="3"/>
        <v>101.30583367195274</v>
      </c>
      <c r="E65" s="227">
        <f>H.Marathon!$E65*(1-$K$2)+Marathon!$E65*$K$2</f>
        <v>0.81930128790775802</v>
      </c>
      <c r="F65" s="16">
        <f t="shared" si="4"/>
        <v>74.41662610574393</v>
      </c>
      <c r="G65" s="1">
        <v>59</v>
      </c>
      <c r="H65" s="184" t="s">
        <v>961</v>
      </c>
      <c r="I65" s="178">
        <v>8168</v>
      </c>
      <c r="J65" s="146" t="s">
        <v>486</v>
      </c>
      <c r="K65" s="146" t="s">
        <v>487</v>
      </c>
      <c r="L65" s="146" t="s">
        <v>122</v>
      </c>
      <c r="M65" s="147">
        <v>14464</v>
      </c>
      <c r="N65" s="146" t="s">
        <v>939</v>
      </c>
      <c r="O65" s="178" t="s">
        <v>940</v>
      </c>
      <c r="P65" s="147">
        <v>36114</v>
      </c>
      <c r="Q65" s="146"/>
    </row>
    <row r="66" spans="1:17" ht="15.75">
      <c r="A66" s="1">
        <v>60</v>
      </c>
      <c r="B66" s="184" t="s">
        <v>962</v>
      </c>
      <c r="C66" s="21">
        <f t="shared" si="1"/>
        <v>119.51666666666667</v>
      </c>
      <c r="D66" s="21">
        <f t="shared" si="3"/>
        <v>102.30517827414795</v>
      </c>
      <c r="E66" s="227">
        <f>H.Marathon!$E66*(1-$K$2)+Marathon!$E66*$K$2</f>
        <v>0.81129813172881904</v>
      </c>
      <c r="F66" s="16">
        <f t="shared" si="4"/>
        <v>85.599089338291407</v>
      </c>
      <c r="G66" s="1">
        <v>60</v>
      </c>
      <c r="H66" s="184" t="s">
        <v>962</v>
      </c>
      <c r="I66" s="178">
        <v>7171</v>
      </c>
      <c r="J66" s="152" t="s">
        <v>371</v>
      </c>
      <c r="K66" s="152" t="s">
        <v>372</v>
      </c>
      <c r="L66" s="152" t="s">
        <v>122</v>
      </c>
      <c r="M66" s="177">
        <v>23193</v>
      </c>
      <c r="N66" s="188" t="s">
        <v>891</v>
      </c>
      <c r="O66" s="188" t="s">
        <v>325</v>
      </c>
      <c r="P66" s="189">
        <v>45207</v>
      </c>
      <c r="Q66" s="146"/>
    </row>
    <row r="67" spans="1:17">
      <c r="A67" s="1">
        <v>61</v>
      </c>
      <c r="B67" s="184" t="s">
        <v>963</v>
      </c>
      <c r="C67" s="21">
        <f t="shared" si="1"/>
        <v>144.69999999999999</v>
      </c>
      <c r="D67" s="21">
        <f t="shared" si="3"/>
        <v>103.32443563858213</v>
      </c>
      <c r="E67" s="227">
        <f>H.Marathon!$E67*(1-$K$2)+Marathon!$E67*$K$2</f>
        <v>0.80329497554988016</v>
      </c>
      <c r="F67" s="16">
        <f t="shared" si="4"/>
        <v>71.405967960319373</v>
      </c>
      <c r="G67" s="1">
        <v>61</v>
      </c>
      <c r="H67" s="184" t="s">
        <v>963</v>
      </c>
      <c r="I67" s="178">
        <v>8682</v>
      </c>
      <c r="J67" s="145" t="s">
        <v>316</v>
      </c>
      <c r="K67" s="145" t="s">
        <v>984</v>
      </c>
      <c r="L67" s="145" t="s">
        <v>143</v>
      </c>
      <c r="M67" s="147">
        <v>19618</v>
      </c>
      <c r="N67" s="146"/>
      <c r="O67" s="152" t="s">
        <v>985</v>
      </c>
      <c r="P67" s="147">
        <v>42085</v>
      </c>
      <c r="Q67" s="146"/>
    </row>
    <row r="68" spans="1:17">
      <c r="A68" s="1">
        <v>62</v>
      </c>
      <c r="B68" s="184" t="s">
        <v>964</v>
      </c>
      <c r="C68" s="21">
        <f t="shared" si="1"/>
        <v>140.33333333333334</v>
      </c>
      <c r="D68" s="21">
        <f t="shared" si="3"/>
        <v>104.35774948761014</v>
      </c>
      <c r="E68" s="227">
        <f>H.Marathon!$E68*(1-$K$2)+Marathon!$E68*$K$2</f>
        <v>0.79534103032620651</v>
      </c>
      <c r="F68" s="16">
        <f t="shared" si="4"/>
        <v>74.364192033926457</v>
      </c>
      <c r="G68" s="1">
        <v>62</v>
      </c>
      <c r="H68" s="184" t="s">
        <v>964</v>
      </c>
      <c r="I68" s="178">
        <v>8420</v>
      </c>
      <c r="J68" s="145" t="s">
        <v>316</v>
      </c>
      <c r="K68" s="145" t="s">
        <v>984</v>
      </c>
      <c r="L68" s="145" t="s">
        <v>143</v>
      </c>
      <c r="M68" s="147">
        <v>19618</v>
      </c>
      <c r="N68" s="146"/>
      <c r="O68" s="152" t="s">
        <v>985</v>
      </c>
      <c r="P68" s="147">
        <v>42434</v>
      </c>
      <c r="Q68" s="146"/>
    </row>
    <row r="69" spans="1:17">
      <c r="A69" s="1">
        <v>63</v>
      </c>
      <c r="B69" s="184" t="s">
        <v>965</v>
      </c>
      <c r="C69" s="21">
        <f t="shared" si="1"/>
        <v>143.5</v>
      </c>
      <c r="D69" s="21">
        <f t="shared" si="3"/>
        <v>105.41852834133479</v>
      </c>
      <c r="E69" s="227">
        <f>H.Marathon!$E69*(1-$K$2)+Marathon!$E69*$K$2</f>
        <v>0.78733787414726741</v>
      </c>
      <c r="F69" s="16">
        <f t="shared" si="4"/>
        <v>73.462389088038179</v>
      </c>
      <c r="G69" s="1">
        <v>63</v>
      </c>
      <c r="H69" s="184" t="s">
        <v>965</v>
      </c>
      <c r="I69" s="178">
        <v>8610</v>
      </c>
      <c r="J69" s="145" t="s">
        <v>329</v>
      </c>
      <c r="K69" s="145" t="s">
        <v>986</v>
      </c>
      <c r="L69" s="145" t="s">
        <v>143</v>
      </c>
      <c r="M69" s="147">
        <v>19269</v>
      </c>
      <c r="N69" s="146"/>
      <c r="O69" s="152" t="s">
        <v>987</v>
      </c>
      <c r="P69" s="147">
        <v>42379</v>
      </c>
      <c r="Q69" s="146"/>
    </row>
    <row r="70" spans="1:17">
      <c r="A70" s="1">
        <v>64</v>
      </c>
      <c r="B70" s="184" t="s">
        <v>966</v>
      </c>
      <c r="C70" s="21">
        <f t="shared" si="1"/>
        <v>166.16666666666666</v>
      </c>
      <c r="D70" s="21">
        <f t="shared" si="3"/>
        <v>106.50109392838964</v>
      </c>
      <c r="E70" s="227">
        <f>H.Marathon!$E70*(1-$K$2)+Marathon!$E70*$K$2</f>
        <v>0.77933471796832854</v>
      </c>
      <c r="F70" s="16">
        <f t="shared" si="4"/>
        <v>64.092935162521343</v>
      </c>
      <c r="G70" s="1">
        <v>64</v>
      </c>
      <c r="H70" s="184" t="s">
        <v>966</v>
      </c>
      <c r="I70" s="178">
        <v>9970</v>
      </c>
      <c r="J70" s="146" t="s">
        <v>155</v>
      </c>
      <c r="K70" s="146" t="s">
        <v>988</v>
      </c>
      <c r="L70" s="146" t="s">
        <v>122</v>
      </c>
      <c r="M70" s="147">
        <v>8891</v>
      </c>
      <c r="N70" s="146" t="s">
        <v>939</v>
      </c>
      <c r="O70" s="152" t="s">
        <v>940</v>
      </c>
      <c r="P70" s="147">
        <v>32460</v>
      </c>
      <c r="Q70" s="146"/>
    </row>
    <row r="71" spans="1:17">
      <c r="A71" s="1">
        <v>65</v>
      </c>
      <c r="B71" s="184" t="s">
        <v>967</v>
      </c>
      <c r="C71" s="21">
        <f t="shared" si="1"/>
        <v>147.9</v>
      </c>
      <c r="D71" s="21">
        <f t="shared" si="3"/>
        <v>107.60612441094817</v>
      </c>
      <c r="E71" s="227">
        <f>H.Marathon!$E71*(1-$K$2)+Marathon!$E71*$K$2</f>
        <v>0.77133156178938944</v>
      </c>
      <c r="F71" s="16">
        <f t="shared" si="4"/>
        <v>72.756000277855421</v>
      </c>
      <c r="G71" s="1">
        <v>65</v>
      </c>
      <c r="H71" s="184" t="s">
        <v>967</v>
      </c>
      <c r="I71" s="178">
        <v>8874</v>
      </c>
      <c r="J71" s="145" t="s">
        <v>486</v>
      </c>
      <c r="K71" s="145" t="s">
        <v>487</v>
      </c>
      <c r="L71" s="145" t="s">
        <v>122</v>
      </c>
      <c r="M71" s="147">
        <v>14464</v>
      </c>
      <c r="N71" s="146" t="s">
        <v>939</v>
      </c>
      <c r="O71" s="152" t="s">
        <v>940</v>
      </c>
      <c r="P71" s="147">
        <v>38305</v>
      </c>
      <c r="Q71" s="146"/>
    </row>
    <row r="72" spans="1:17">
      <c r="A72" s="1">
        <v>66</v>
      </c>
      <c r="B72" s="184" t="s">
        <v>968</v>
      </c>
      <c r="C72" s="21">
        <f t="shared" si="1"/>
        <v>152.53333333333333</v>
      </c>
      <c r="D72" s="21">
        <f t="shared" si="3"/>
        <v>108.73432639208949</v>
      </c>
      <c r="E72" s="227">
        <f>H.Marathon!$E72*(1-$K$2)+Marathon!$E72*$K$2</f>
        <v>0.76332840561045057</v>
      </c>
      <c r="F72" s="16">
        <f t="shared" si="4"/>
        <v>71.285616078730001</v>
      </c>
      <c r="G72" s="1">
        <v>66</v>
      </c>
      <c r="H72" s="184" t="s">
        <v>968</v>
      </c>
      <c r="I72" s="178">
        <v>9152</v>
      </c>
      <c r="J72" s="145" t="s">
        <v>486</v>
      </c>
      <c r="K72" s="145" t="s">
        <v>487</v>
      </c>
      <c r="L72" s="145" t="s">
        <v>122</v>
      </c>
      <c r="M72" s="147">
        <v>14464</v>
      </c>
      <c r="N72" s="146" t="s">
        <v>939</v>
      </c>
      <c r="O72" s="152" t="s">
        <v>940</v>
      </c>
      <c r="P72" s="147">
        <v>38669</v>
      </c>
      <c r="Q72" s="146"/>
    </row>
    <row r="73" spans="1:17">
      <c r="A73" s="1">
        <v>67</v>
      </c>
      <c r="B73" s="184" t="s">
        <v>969</v>
      </c>
      <c r="C73" s="21">
        <f t="shared" si="1"/>
        <v>178.1</v>
      </c>
      <c r="D73" s="21">
        <f t="shared" si="3"/>
        <v>109.87927756718335</v>
      </c>
      <c r="E73" s="227">
        <f>H.Marathon!$E73*(1-$K$2)+Marathon!$E73*$K$2</f>
        <v>0.75537446038677691</v>
      </c>
      <c r="F73" s="16">
        <f t="shared" si="4"/>
        <v>61.695270952938444</v>
      </c>
      <c r="G73" s="1">
        <v>67</v>
      </c>
      <c r="H73" s="184" t="s">
        <v>969</v>
      </c>
      <c r="I73" s="178">
        <v>10686</v>
      </c>
      <c r="J73" s="146" t="s">
        <v>664</v>
      </c>
      <c r="K73" s="146" t="s">
        <v>989</v>
      </c>
      <c r="L73" s="146" t="s">
        <v>122</v>
      </c>
      <c r="M73" s="147">
        <v>7758</v>
      </c>
      <c r="N73" s="146" t="s">
        <v>939</v>
      </c>
      <c r="O73" s="152" t="s">
        <v>940</v>
      </c>
      <c r="P73" s="147">
        <v>32460</v>
      </c>
      <c r="Q73" s="146"/>
    </row>
    <row r="74" spans="1:17">
      <c r="A74" s="1">
        <v>68</v>
      </c>
      <c r="B74" s="184" t="s">
        <v>970</v>
      </c>
      <c r="C74" s="21">
        <f t="shared" si="1"/>
        <v>158.76666666666668</v>
      </c>
      <c r="D74" s="21">
        <f t="shared" si="3"/>
        <v>111.05590960302425</v>
      </c>
      <c r="E74" s="227">
        <f>H.Marathon!$E74*(1-$K$2)+Marathon!$E74*$K$2</f>
        <v>0.74737130420783804</v>
      </c>
      <c r="F74" s="16">
        <f t="shared" si="4"/>
        <v>69.949134748913025</v>
      </c>
      <c r="G74" s="1">
        <v>68</v>
      </c>
      <c r="H74" s="184" t="s">
        <v>970</v>
      </c>
      <c r="I74" s="178">
        <v>9526</v>
      </c>
      <c r="J74" s="145" t="s">
        <v>990</v>
      </c>
      <c r="K74" s="145" t="s">
        <v>991</v>
      </c>
      <c r="L74" s="145" t="s">
        <v>122</v>
      </c>
      <c r="M74" s="147">
        <v>11886</v>
      </c>
      <c r="N74" s="146" t="s">
        <v>939</v>
      </c>
      <c r="O74" s="152" t="s">
        <v>940</v>
      </c>
      <c r="P74" s="147">
        <v>36842</v>
      </c>
      <c r="Q74" s="146"/>
    </row>
    <row r="75" spans="1:17">
      <c r="A75" s="1">
        <v>69</v>
      </c>
      <c r="B75" s="184" t="s">
        <v>971</v>
      </c>
      <c r="C75" s="21">
        <f t="shared" si="1"/>
        <v>165.63333333333333</v>
      </c>
      <c r="D75" s="21">
        <f t="shared" ref="D75:D106" si="5">E$4/E75</f>
        <v>112.25801411823311</v>
      </c>
      <c r="E75" s="227">
        <f>H.Marathon!$E75*(1-$K$2)+Marathon!$E75*$K$2</f>
        <v>0.73936814802889894</v>
      </c>
      <c r="F75" s="16">
        <f t="shared" si="4"/>
        <v>67.775013554980745</v>
      </c>
      <c r="G75" s="1">
        <v>69</v>
      </c>
      <c r="H75" s="184" t="s">
        <v>971</v>
      </c>
      <c r="I75" s="178">
        <v>9938</v>
      </c>
      <c r="J75" s="145" t="s">
        <v>990</v>
      </c>
      <c r="K75" s="145" t="s">
        <v>991</v>
      </c>
      <c r="L75" s="145" t="s">
        <v>122</v>
      </c>
      <c r="M75" s="147">
        <v>11886</v>
      </c>
      <c r="N75" s="146" t="s">
        <v>939</v>
      </c>
      <c r="O75" s="152" t="s">
        <v>940</v>
      </c>
      <c r="P75" s="147">
        <v>37206</v>
      </c>
      <c r="Q75" s="146"/>
    </row>
    <row r="76" spans="1:17">
      <c r="A76" s="1">
        <v>70</v>
      </c>
      <c r="B76" s="184" t="s">
        <v>972</v>
      </c>
      <c r="C76" s="21">
        <f t="shared" si="1"/>
        <v>142.48333333333335</v>
      </c>
      <c r="D76" s="21">
        <f t="shared" si="5"/>
        <v>113.48642733097553</v>
      </c>
      <c r="E76" s="227">
        <f>H.Marathon!$E76*(1-$K$2)+Marathon!$E76*$K$2</f>
        <v>0.73136499184996007</v>
      </c>
      <c r="F76" s="16">
        <f t="shared" ref="F76:F81" si="6">100*(D76/C76)</f>
        <v>79.648913789431873</v>
      </c>
      <c r="G76" s="1">
        <v>70</v>
      </c>
      <c r="H76" s="184" t="s">
        <v>972</v>
      </c>
      <c r="I76" s="178">
        <v>8549</v>
      </c>
      <c r="J76" s="145" t="s">
        <v>188</v>
      </c>
      <c r="K76" s="145" t="s">
        <v>189</v>
      </c>
      <c r="L76" s="145" t="s">
        <v>122</v>
      </c>
      <c r="M76" s="147">
        <v>17637</v>
      </c>
      <c r="N76" s="146" t="s">
        <v>992</v>
      </c>
      <c r="O76" s="152" t="s">
        <v>325</v>
      </c>
      <c r="P76" s="147">
        <v>43380</v>
      </c>
      <c r="Q76" s="146"/>
    </row>
    <row r="77" spans="1:17">
      <c r="A77" s="1">
        <v>71</v>
      </c>
      <c r="B77" s="184" t="s">
        <v>973</v>
      </c>
      <c r="C77" s="21">
        <f t="shared" ref="C77:C89" si="7">B77*1440</f>
        <v>194.79999999999998</v>
      </c>
      <c r="D77" s="21">
        <f t="shared" si="5"/>
        <v>114.76544525544033</v>
      </c>
      <c r="E77" s="227">
        <f>H.Marathon!$E77*(1-$K$2)+Marathon!$E77*$K$2</f>
        <v>0.7232142028052253</v>
      </c>
      <c r="F77" s="16">
        <f t="shared" si="6"/>
        <v>58.914499617782511</v>
      </c>
      <c r="G77" s="1">
        <v>71</v>
      </c>
      <c r="H77" s="184" t="s">
        <v>973</v>
      </c>
      <c r="I77" s="178">
        <v>11688</v>
      </c>
      <c r="J77" s="145" t="s">
        <v>675</v>
      </c>
      <c r="K77" s="145" t="s">
        <v>676</v>
      </c>
      <c r="L77" s="145" t="s">
        <v>122</v>
      </c>
      <c r="M77" s="147">
        <v>8453</v>
      </c>
      <c r="N77" s="146" t="s">
        <v>993</v>
      </c>
      <c r="O77" s="152" t="s">
        <v>994</v>
      </c>
      <c r="P77" s="147">
        <v>34420</v>
      </c>
      <c r="Q77" s="146"/>
    </row>
    <row r="78" spans="1:17">
      <c r="A78" s="1">
        <v>72</v>
      </c>
      <c r="B78" s="184" t="s">
        <v>974</v>
      </c>
      <c r="C78" s="21">
        <f t="shared" si="7"/>
        <v>171.41666666666666</v>
      </c>
      <c r="D78" s="21">
        <f t="shared" si="5"/>
        <v>116.16258481522961</v>
      </c>
      <c r="E78" s="227">
        <f>H.Marathon!$E78*(1-$K$2)+Marathon!$E78*$K$2</f>
        <v>0.71451578089469481</v>
      </c>
      <c r="F78" s="16">
        <f t="shared" si="6"/>
        <v>67.766213795953107</v>
      </c>
      <c r="G78" s="1">
        <v>72</v>
      </c>
      <c r="H78" s="184" t="s">
        <v>974</v>
      </c>
      <c r="I78" s="178">
        <v>10285</v>
      </c>
      <c r="J78" s="145" t="s">
        <v>990</v>
      </c>
      <c r="K78" s="145" t="s">
        <v>991</v>
      </c>
      <c r="L78" s="145" t="s">
        <v>122</v>
      </c>
      <c r="M78" s="147">
        <v>11886</v>
      </c>
      <c r="N78" s="146" t="s">
        <v>939</v>
      </c>
      <c r="O78" s="152" t="s">
        <v>940</v>
      </c>
      <c r="P78" s="147">
        <v>38305</v>
      </c>
      <c r="Q78" s="146"/>
    </row>
    <row r="79" spans="1:17">
      <c r="A79" s="1">
        <v>73</v>
      </c>
      <c r="B79" s="184" t="s">
        <v>975</v>
      </c>
      <c r="C79" s="21">
        <f t="shared" si="7"/>
        <v>273.28333333333336</v>
      </c>
      <c r="D79" s="21">
        <f t="shared" si="5"/>
        <v>117.70242350282464</v>
      </c>
      <c r="E79" s="227">
        <f>H.Marathon!$E79*(1-$K$2)+Marathon!$E79*$K$2</f>
        <v>0.70516814802889893</v>
      </c>
      <c r="F79" s="16">
        <f t="shared" si="6"/>
        <v>43.069740868265399</v>
      </c>
      <c r="G79" s="1">
        <v>73</v>
      </c>
      <c r="H79" s="184" t="s">
        <v>975</v>
      </c>
      <c r="I79" s="178">
        <v>16397</v>
      </c>
      <c r="J79" s="145" t="s">
        <v>995</v>
      </c>
      <c r="K79" s="145" t="s">
        <v>996</v>
      </c>
      <c r="L79" s="145" t="s">
        <v>122</v>
      </c>
      <c r="M79" s="147"/>
      <c r="N79" s="146" t="s">
        <v>939</v>
      </c>
      <c r="O79" s="152" t="s">
        <v>940</v>
      </c>
      <c r="P79" s="147">
        <v>33923</v>
      </c>
      <c r="Q79" s="146"/>
    </row>
    <row r="80" spans="1:17">
      <c r="A80" s="1">
        <v>74</v>
      </c>
      <c r="B80" s="184" t="s">
        <v>976</v>
      </c>
      <c r="C80" s="21">
        <f t="shared" si="7"/>
        <v>212.23333333333335</v>
      </c>
      <c r="D80" s="21">
        <f t="shared" si="5"/>
        <v>119.41248033275056</v>
      </c>
      <c r="E80" s="227">
        <f>H.Marathon!$E80*(1-$K$2)+Marathon!$E80*$K$2</f>
        <v>0.69506972611836848</v>
      </c>
      <c r="F80" s="16">
        <f t="shared" si="6"/>
        <v>56.264715093176008</v>
      </c>
      <c r="G80" s="1">
        <v>74</v>
      </c>
      <c r="H80" s="184" t="s">
        <v>976</v>
      </c>
      <c r="I80" s="178">
        <v>12734</v>
      </c>
      <c r="J80" s="145" t="s">
        <v>156</v>
      </c>
      <c r="K80" s="145" t="s">
        <v>997</v>
      </c>
      <c r="L80" s="145" t="s">
        <v>122</v>
      </c>
      <c r="M80" s="147">
        <v>8805</v>
      </c>
      <c r="N80" s="146" t="s">
        <v>998</v>
      </c>
      <c r="O80" s="152" t="s">
        <v>301</v>
      </c>
      <c r="P80" s="147">
        <v>36037</v>
      </c>
      <c r="Q80" s="146"/>
    </row>
    <row r="81" spans="1:17" ht="15.75">
      <c r="A81" s="1">
        <v>75</v>
      </c>
      <c r="B81" s="184" t="s">
        <v>977</v>
      </c>
      <c r="C81" s="21">
        <f t="shared" si="7"/>
        <v>146.85</v>
      </c>
      <c r="D81" s="21">
        <f t="shared" si="5"/>
        <v>121.2791937500547</v>
      </c>
      <c r="E81" s="227">
        <f>H.Marathon!$E81*(1-$K$2)+Marathon!$E81*$K$2</f>
        <v>0.68437130420783787</v>
      </c>
      <c r="F81" s="16">
        <f t="shared" si="6"/>
        <v>82.587125468202046</v>
      </c>
      <c r="G81" s="1">
        <v>75</v>
      </c>
      <c r="H81" s="184" t="s">
        <v>977</v>
      </c>
      <c r="I81" s="178">
        <v>8811</v>
      </c>
      <c r="J81" s="190" t="s">
        <v>188</v>
      </c>
      <c r="K81" s="190" t="s">
        <v>339</v>
      </c>
      <c r="L81" s="190" t="s">
        <v>122</v>
      </c>
      <c r="M81" s="191">
        <v>17637</v>
      </c>
      <c r="N81" s="188" t="s">
        <v>891</v>
      </c>
      <c r="O81" s="188" t="s">
        <v>325</v>
      </c>
      <c r="P81" s="189">
        <v>45207</v>
      </c>
      <c r="Q81" s="146"/>
    </row>
    <row r="82" spans="1:17" ht="15.75">
      <c r="A82" s="1">
        <v>76</v>
      </c>
      <c r="B82" s="184"/>
      <c r="C82" s="21"/>
      <c r="D82" s="21">
        <f t="shared" si="5"/>
        <v>123.34265858149944</v>
      </c>
      <c r="E82" s="227">
        <f>H.Marathon!$E82*(1-$K$2)+Marathon!$E82*$K$2</f>
        <v>0.67292209325257268</v>
      </c>
      <c r="F82" s="16"/>
      <c r="G82" s="1">
        <v>76</v>
      </c>
      <c r="H82" s="184"/>
      <c r="I82" s="178"/>
      <c r="J82" s="190"/>
      <c r="K82" s="190"/>
      <c r="L82" s="190"/>
      <c r="M82" s="191"/>
      <c r="N82" s="188"/>
      <c r="O82" s="188"/>
      <c r="P82" s="189"/>
      <c r="Q82" s="146"/>
    </row>
    <row r="83" spans="1:17">
      <c r="A83" s="1">
        <v>77</v>
      </c>
      <c r="B83" s="184" t="s">
        <v>978</v>
      </c>
      <c r="C83" s="21">
        <f t="shared" si="7"/>
        <v>217.86666666666665</v>
      </c>
      <c r="D83" s="21">
        <f t="shared" si="5"/>
        <v>125.60082757241186</v>
      </c>
      <c r="E83" s="227">
        <f>H.Marathon!$E83*(1-$K$2)+Marathon!$E83*$K$2</f>
        <v>0.66082367134204212</v>
      </c>
      <c r="F83" s="16">
        <f>100*(D83/C83)</f>
        <v>57.650318653187824</v>
      </c>
      <c r="G83" s="1">
        <v>77</v>
      </c>
      <c r="H83" s="184" t="s">
        <v>978</v>
      </c>
      <c r="I83" s="178">
        <v>13072</v>
      </c>
      <c r="J83" s="145" t="s">
        <v>826</v>
      </c>
      <c r="K83" s="145" t="s">
        <v>999</v>
      </c>
      <c r="L83" s="145" t="s">
        <v>122</v>
      </c>
      <c r="M83" s="147">
        <v>7742</v>
      </c>
      <c r="N83" s="146" t="s">
        <v>1000</v>
      </c>
      <c r="O83" s="152" t="s">
        <v>719</v>
      </c>
      <c r="P83" s="147">
        <v>35938</v>
      </c>
      <c r="Q83" s="146"/>
    </row>
    <row r="84" spans="1:17">
      <c r="A84" s="1">
        <v>78</v>
      </c>
      <c r="B84" s="184" t="s">
        <v>979</v>
      </c>
      <c r="C84" s="21">
        <f t="shared" si="7"/>
        <v>234.7</v>
      </c>
      <c r="D84" s="21">
        <f t="shared" si="5"/>
        <v>128.09146821999309</v>
      </c>
      <c r="E84" s="227">
        <f>H.Marathon!$E84*(1-$K$2)+Marathon!$E84*$K$2</f>
        <v>0.64797446038677686</v>
      </c>
      <c r="F84" s="16"/>
      <c r="G84" s="1">
        <v>78</v>
      </c>
      <c r="H84" s="184" t="s">
        <v>979</v>
      </c>
      <c r="I84" s="178">
        <v>14082</v>
      </c>
      <c r="J84" s="145" t="s">
        <v>826</v>
      </c>
      <c r="K84" s="145" t="s">
        <v>999</v>
      </c>
      <c r="L84" s="145" t="s">
        <v>122</v>
      </c>
      <c r="M84" s="147">
        <v>7742</v>
      </c>
      <c r="N84" s="146" t="s">
        <v>1000</v>
      </c>
      <c r="O84" s="152" t="s">
        <v>719</v>
      </c>
      <c r="P84" s="147">
        <v>36267</v>
      </c>
      <c r="Q84" s="146"/>
    </row>
    <row r="85" spans="1:17">
      <c r="A85" s="1">
        <v>79</v>
      </c>
      <c r="B85" s="184" t="s">
        <v>980</v>
      </c>
      <c r="C85" s="21">
        <f t="shared" si="7"/>
        <v>244.4</v>
      </c>
      <c r="D85" s="21">
        <f t="shared" si="5"/>
        <v>130.8166029395409</v>
      </c>
      <c r="E85" s="227">
        <f>H.Marathon!$E85*(1-$K$2)+Marathon!$E85*$K$2</f>
        <v>0.63447603847624645</v>
      </c>
      <c r="F85" s="16"/>
      <c r="G85" s="1">
        <v>79</v>
      </c>
      <c r="H85" s="184" t="s">
        <v>980</v>
      </c>
      <c r="I85" s="178">
        <v>14664</v>
      </c>
      <c r="J85" s="145" t="s">
        <v>1001</v>
      </c>
      <c r="K85" s="145" t="s">
        <v>191</v>
      </c>
      <c r="L85" s="145" t="s">
        <v>122</v>
      </c>
      <c r="M85" s="147">
        <v>3536</v>
      </c>
      <c r="N85" s="147" t="s">
        <v>1002</v>
      </c>
      <c r="O85" s="178" t="s">
        <v>806</v>
      </c>
      <c r="P85" s="147">
        <v>32551</v>
      </c>
      <c r="Q85" s="146"/>
    </row>
    <row r="86" spans="1:17">
      <c r="A86" s="1">
        <v>80</v>
      </c>
      <c r="B86" s="184"/>
      <c r="C86" s="21"/>
      <c r="D86" s="21">
        <f t="shared" si="5"/>
        <v>133.82200884754903</v>
      </c>
      <c r="E86" s="227">
        <f>H.Marathon!$E86*(1-$K$2)+Marathon!$E86*$K$2</f>
        <v>0.62022682752098113</v>
      </c>
      <c r="F86" s="16"/>
      <c r="G86" s="1">
        <v>80</v>
      </c>
      <c r="H86" s="184"/>
      <c r="I86" s="178"/>
      <c r="J86" s="145"/>
      <c r="K86" s="145"/>
      <c r="L86" s="145"/>
      <c r="M86" s="147"/>
      <c r="N86" s="147"/>
      <c r="O86" s="178"/>
      <c r="P86" s="147"/>
      <c r="Q86" s="146"/>
    </row>
    <row r="87" spans="1:17">
      <c r="A87" s="1">
        <v>81</v>
      </c>
      <c r="B87" s="184" t="s">
        <v>981</v>
      </c>
      <c r="C87" s="21">
        <f t="shared" si="7"/>
        <v>253.53333333333333</v>
      </c>
      <c r="D87" s="21">
        <f t="shared" si="5"/>
        <v>137.10450754829</v>
      </c>
      <c r="E87" s="227">
        <f>H.Marathon!$E87*(1-$K$2)+Marathon!$E87*$K$2</f>
        <v>0.60537761656571587</v>
      </c>
      <c r="F87" s="16"/>
      <c r="G87" s="1">
        <v>81</v>
      </c>
      <c r="H87" s="184" t="s">
        <v>981</v>
      </c>
      <c r="I87" s="178">
        <v>15212</v>
      </c>
      <c r="J87" s="145" t="s">
        <v>343</v>
      </c>
      <c r="K87" s="145" t="s">
        <v>1003</v>
      </c>
      <c r="L87" s="145" t="s">
        <v>122</v>
      </c>
      <c r="M87" s="147">
        <v>2649</v>
      </c>
      <c r="N87" s="146" t="s">
        <v>1004</v>
      </c>
      <c r="O87" s="152" t="s">
        <v>940</v>
      </c>
      <c r="P87" s="147">
        <v>32460</v>
      </c>
      <c r="Q87" s="146"/>
    </row>
    <row r="88" spans="1:17">
      <c r="A88" s="1">
        <v>82</v>
      </c>
      <c r="B88" s="185" t="s">
        <v>982</v>
      </c>
      <c r="C88" s="21">
        <f t="shared" si="7"/>
        <v>257.88333333333333</v>
      </c>
      <c r="D88" s="21">
        <f t="shared" si="5"/>
        <v>140.73101058549878</v>
      </c>
      <c r="E88" s="227">
        <f>H.Marathon!$E88*(1-$K$2)+Marathon!$E88*$K$2</f>
        <v>0.58977761656571581</v>
      </c>
      <c r="F88" s="16"/>
      <c r="G88" s="1">
        <v>82</v>
      </c>
      <c r="H88" s="185" t="s">
        <v>982</v>
      </c>
      <c r="I88" s="178">
        <v>15473</v>
      </c>
      <c r="J88" s="145" t="s">
        <v>343</v>
      </c>
      <c r="K88" s="145" t="s">
        <v>1003</v>
      </c>
      <c r="L88" s="145" t="s">
        <v>122</v>
      </c>
      <c r="M88" s="147">
        <v>2649</v>
      </c>
      <c r="N88" s="146" t="s">
        <v>1004</v>
      </c>
      <c r="O88" s="152" t="s">
        <v>940</v>
      </c>
      <c r="P88" s="147">
        <v>32824</v>
      </c>
      <c r="Q88" s="146"/>
    </row>
    <row r="89" spans="1:17">
      <c r="A89" s="1">
        <v>83</v>
      </c>
      <c r="B89" s="185" t="s">
        <v>983</v>
      </c>
      <c r="C89" s="21">
        <f t="shared" si="7"/>
        <v>273.40000000000003</v>
      </c>
      <c r="D89" s="21">
        <f t="shared" si="5"/>
        <v>144.71820260002065</v>
      </c>
      <c r="E89" s="227">
        <f>H.Marathon!$E89*(1-$K$2)+Marathon!$E89*$K$2</f>
        <v>0.5735284056104506</v>
      </c>
      <c r="F89" s="16"/>
      <c r="G89" s="1">
        <v>83</v>
      </c>
      <c r="H89" s="185" t="s">
        <v>983</v>
      </c>
      <c r="I89" s="178">
        <v>16404</v>
      </c>
      <c r="J89" s="145" t="s">
        <v>1005</v>
      </c>
      <c r="K89" s="145" t="s">
        <v>1006</v>
      </c>
      <c r="L89" s="145" t="s">
        <v>122</v>
      </c>
      <c r="M89" s="147">
        <v>8952</v>
      </c>
      <c r="N89" s="146" t="s">
        <v>1004</v>
      </c>
      <c r="O89" s="152" t="s">
        <v>940</v>
      </c>
      <c r="P89" s="147">
        <v>39397</v>
      </c>
      <c r="Q89" s="146"/>
    </row>
    <row r="90" spans="1:17">
      <c r="A90" s="1">
        <v>84</v>
      </c>
      <c r="B90" s="207"/>
      <c r="C90" s="21"/>
      <c r="D90" s="21">
        <f t="shared" si="5"/>
        <v>149.13883849101666</v>
      </c>
      <c r="E90" s="227">
        <f>H.Marathon!$E90*(1-$K$2)+Marathon!$E90*$K$2</f>
        <v>0.55652840561045058</v>
      </c>
      <c r="F90" s="16"/>
      <c r="G90" s="1">
        <v>84</v>
      </c>
      <c r="H90" s="179"/>
    </row>
    <row r="91" spans="1:17">
      <c r="A91" s="1">
        <v>85</v>
      </c>
      <c r="B91" s="207"/>
      <c r="C91" s="21"/>
      <c r="D91" s="21">
        <f t="shared" si="5"/>
        <v>154.02338932960575</v>
      </c>
      <c r="E91" s="227">
        <f>H.Marathon!$E91*(1-$K$2)+Marathon!$E91*$K$2</f>
        <v>0.5388791946551853</v>
      </c>
      <c r="F91" s="16"/>
      <c r="G91" s="1">
        <v>85</v>
      </c>
      <c r="H91" s="179"/>
    </row>
    <row r="92" spans="1:17">
      <c r="A92" s="1">
        <v>86</v>
      </c>
      <c r="B92" s="207"/>
      <c r="C92" s="21"/>
      <c r="D92" s="21">
        <f t="shared" si="5"/>
        <v>159.46842996286733</v>
      </c>
      <c r="E92" s="227">
        <f>H.Marathon!$E92*(1-$K$2)+Marathon!$E92*$K$2</f>
        <v>0.52047919465518522</v>
      </c>
      <c r="F92" s="16"/>
      <c r="G92" s="1">
        <v>86</v>
      </c>
      <c r="H92" s="179"/>
    </row>
    <row r="93" spans="1:17">
      <c r="A93" s="1">
        <v>87</v>
      </c>
      <c r="B93" s="207"/>
      <c r="C93" s="21"/>
      <c r="D93" s="21">
        <f t="shared" si="5"/>
        <v>165.51035593225438</v>
      </c>
      <c r="E93" s="227">
        <f>H.Marathon!$E93*(1-$K$2)+Marathon!$E93*$K$2</f>
        <v>0.50147919465518531</v>
      </c>
      <c r="F93" s="16"/>
      <c r="G93" s="1">
        <v>87</v>
      </c>
      <c r="H93" s="179"/>
    </row>
    <row r="94" spans="1:17">
      <c r="A94" s="1">
        <v>88</v>
      </c>
      <c r="B94" s="207"/>
      <c r="C94" s="21"/>
      <c r="D94" s="21">
        <f t="shared" si="5"/>
        <v>172.29625455617807</v>
      </c>
      <c r="E94" s="227">
        <f>H.Marathon!$E94*(1-$K$2)+Marathon!$E94*$K$2</f>
        <v>0.48172840561045061</v>
      </c>
      <c r="F94" s="16"/>
      <c r="G94" s="1">
        <v>88</v>
      </c>
      <c r="H94" s="179"/>
    </row>
    <row r="95" spans="1:17">
      <c r="A95" s="1">
        <v>89</v>
      </c>
      <c r="B95" s="207"/>
      <c r="C95" s="21"/>
      <c r="D95" s="21">
        <f t="shared" si="5"/>
        <v>179.91521655851787</v>
      </c>
      <c r="E95" s="227">
        <f>H.Marathon!$E95*(1-$K$2)+Marathon!$E95*$K$2</f>
        <v>0.46132840561045063</v>
      </c>
      <c r="F95" s="16"/>
      <c r="G95" s="1">
        <v>89</v>
      </c>
      <c r="H95" s="179"/>
    </row>
    <row r="96" spans="1:17">
      <c r="A96" s="1">
        <v>90</v>
      </c>
      <c r="B96" s="207"/>
      <c r="C96" s="21"/>
      <c r="D96" s="21">
        <f t="shared" si="5"/>
        <v>188.56024676486157</v>
      </c>
      <c r="E96" s="227">
        <f>H.Marathon!$E96*(1-$K$2)+Marathon!$E96*$K$2</f>
        <v>0.44017761656571586</v>
      </c>
      <c r="F96" s="16"/>
      <c r="G96" s="1">
        <v>90</v>
      </c>
      <c r="H96" s="179"/>
    </row>
    <row r="97" spans="1:8">
      <c r="A97" s="1">
        <v>91</v>
      </c>
      <c r="B97" s="207"/>
      <c r="C97" s="21"/>
      <c r="D97" s="21">
        <f t="shared" si="5"/>
        <v>198.36204215619551</v>
      </c>
      <c r="E97" s="227">
        <f>H.Marathon!$E97*(1-$K$2)+Marathon!$E97*$K$2</f>
        <v>0.41842682752098109</v>
      </c>
      <c r="F97" s="16"/>
      <c r="G97" s="1">
        <v>91</v>
      </c>
      <c r="H97" s="179"/>
    </row>
    <row r="98" spans="1:8">
      <c r="A98" s="1">
        <v>92</v>
      </c>
      <c r="B98" s="207"/>
      <c r="C98" s="21"/>
      <c r="D98" s="21">
        <f t="shared" si="5"/>
        <v>209.66159083402118</v>
      </c>
      <c r="E98" s="227">
        <f>H.Marathon!$E98*(1-$K$2)+Marathon!$E98*$K$2</f>
        <v>0.39587603847624642</v>
      </c>
      <c r="F98" s="16"/>
      <c r="G98" s="1">
        <v>92</v>
      </c>
      <c r="H98" s="179"/>
    </row>
    <row r="99" spans="1:8">
      <c r="A99" s="1">
        <v>93</v>
      </c>
      <c r="B99" s="207"/>
      <c r="C99" s="21"/>
      <c r="D99" s="21">
        <f t="shared" si="5"/>
        <v>222.68413563769383</v>
      </c>
      <c r="E99" s="227">
        <f>H.Marathon!$E99*(1-$K$2)+Marathon!$E99*$K$2</f>
        <v>0.37272524943151164</v>
      </c>
      <c r="F99" s="16"/>
      <c r="G99" s="1">
        <v>93</v>
      </c>
      <c r="H99" s="179"/>
    </row>
    <row r="100" spans="1:8">
      <c r="A100" s="1">
        <v>94</v>
      </c>
      <c r="B100" s="207"/>
      <c r="C100" s="21"/>
      <c r="D100" s="21">
        <f t="shared" si="5"/>
        <v>237.94256760348586</v>
      </c>
      <c r="E100" s="227">
        <f>H.Marathon!$E100*(1-$K$2)+Marathon!$E100*$K$2</f>
        <v>0.34882367134204217</v>
      </c>
      <c r="F100" s="16"/>
      <c r="G100" s="1">
        <v>94</v>
      </c>
      <c r="H100" s="179"/>
    </row>
    <row r="101" spans="1:8">
      <c r="A101" s="1">
        <v>95</v>
      </c>
      <c r="B101" s="207"/>
      <c r="C101" s="21"/>
      <c r="D101" s="21">
        <f t="shared" si="5"/>
        <v>255.9572647949698</v>
      </c>
      <c r="E101" s="227">
        <f>H.Marathon!$E101*(1-$K$2)+Marathon!$E101*$K$2</f>
        <v>0.32427288229730744</v>
      </c>
      <c r="F101" s="16"/>
      <c r="G101" s="1">
        <v>95</v>
      </c>
    </row>
    <row r="102" spans="1:8">
      <c r="A102" s="1">
        <v>96</v>
      </c>
      <c r="B102" s="207"/>
      <c r="C102" s="21"/>
      <c r="D102" s="21">
        <f t="shared" si="5"/>
        <v>277.61861701048178</v>
      </c>
      <c r="E102" s="227">
        <f>H.Marathon!$E102*(1-$K$2)+Marathon!$E102*$K$2</f>
        <v>0.29897130420783791</v>
      </c>
      <c r="F102" s="16"/>
      <c r="G102" s="1">
        <v>96</v>
      </c>
    </row>
    <row r="103" spans="1:8">
      <c r="A103" s="1">
        <v>97</v>
      </c>
      <c r="B103" s="207"/>
      <c r="C103" s="21"/>
      <c r="D103" s="21">
        <f t="shared" si="5"/>
        <v>303.95167263624717</v>
      </c>
      <c r="E103" s="227">
        <f>H.Marathon!$E103*(1-$K$2)+Marathon!$E103*$K$2</f>
        <v>0.27306972611836844</v>
      </c>
      <c r="G103" s="1">
        <v>97</v>
      </c>
    </row>
    <row r="104" spans="1:8">
      <c r="A104" s="1">
        <v>98</v>
      </c>
      <c r="B104" s="207"/>
      <c r="C104" s="21"/>
      <c r="D104" s="21">
        <f t="shared" si="5"/>
        <v>336.8941994492896</v>
      </c>
      <c r="E104" s="227">
        <f>H.Marathon!$E104*(1-$K$2)+Marathon!$E104*$K$2</f>
        <v>0.24636814802889898</v>
      </c>
      <c r="G104" s="1">
        <v>98</v>
      </c>
    </row>
    <row r="105" spans="1:8">
      <c r="A105" s="1">
        <v>99</v>
      </c>
      <c r="B105" s="207"/>
      <c r="C105" s="21"/>
      <c r="D105" s="21">
        <f t="shared" si="5"/>
        <v>378.88026467456427</v>
      </c>
      <c r="E105" s="227">
        <f>H.Marathon!$E105*(1-$K$2)+Marathon!$E105*$K$2</f>
        <v>0.21906656993942952</v>
      </c>
      <c r="G105" s="1">
        <v>99</v>
      </c>
    </row>
    <row r="106" spans="1:8">
      <c r="A106" s="1">
        <v>100</v>
      </c>
      <c r="B106" s="207"/>
      <c r="D106" s="21">
        <f t="shared" si="5"/>
        <v>434.52266261391054</v>
      </c>
      <c r="E106" s="227">
        <f>H.Marathon!$E106*(1-$K$2)+Marathon!$E106*$K$2</f>
        <v>0.1910142028052253</v>
      </c>
      <c r="G106" s="1">
        <v>100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R2" zoomScale="87" zoomScaleNormal="87" workbookViewId="0">
      <selection activeCell="I5" sqref="I5"/>
    </sheetView>
  </sheetViews>
  <sheetFormatPr defaultColWidth="9.6640625" defaultRowHeight="15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21875" style="1" customWidth="1"/>
    <col min="11" max="11" width="12.6640625" style="1" customWidth="1"/>
    <col min="12" max="12" width="12.44140625" style="1" customWidth="1"/>
    <col min="13" max="13" width="13.88671875" style="1" customWidth="1"/>
    <col min="14" max="14" width="16.77734375" style="1" customWidth="1"/>
    <col min="15" max="15" width="7.21875" style="1" customWidth="1"/>
    <col min="16" max="16" width="12.21875" style="1" customWidth="1"/>
    <col min="17" max="17" width="19" style="1" customWidth="1"/>
    <col min="18" max="18" width="21.6640625" style="1" customWidth="1"/>
    <col min="19" max="19" width="10.33203125" style="1" bestFit="1" customWidth="1"/>
    <col min="20" max="16384" width="9.6640625" style="1"/>
  </cols>
  <sheetData>
    <row r="1" spans="1:21" ht="29.1" customHeight="1">
      <c r="A1" s="26" t="s">
        <v>1801</v>
      </c>
      <c r="B1" s="27"/>
      <c r="C1" s="28"/>
      <c r="D1" s="29" t="s">
        <v>32</v>
      </c>
      <c r="E1" s="29" t="s">
        <v>44</v>
      </c>
      <c r="F1" s="29" t="s">
        <v>45</v>
      </c>
      <c r="G1" s="29" t="s">
        <v>46</v>
      </c>
      <c r="H1" s="29" t="s">
        <v>47</v>
      </c>
      <c r="I1" s="29" t="s">
        <v>48</v>
      </c>
    </row>
    <row r="2" spans="1:21" ht="15.95" customHeight="1">
      <c r="A2" s="26"/>
      <c r="B2" s="27"/>
      <c r="C2" s="28"/>
      <c r="D2" s="29"/>
      <c r="E2" s="29"/>
      <c r="F2" s="79">
        <f>(+H$3-H$4)*F$4/2</f>
        <v>0.05</v>
      </c>
      <c r="G2" s="80">
        <f>(+I$4-I$3)*G$4/2</f>
        <v>1.352999999999999E-2</v>
      </c>
      <c r="H2" s="81"/>
      <c r="I2" s="81"/>
    </row>
    <row r="3" spans="1:21" ht="15.95" customHeight="1">
      <c r="A3" s="26"/>
      <c r="B3" s="27"/>
      <c r="C3" s="28"/>
      <c r="D3" s="29"/>
      <c r="E3" s="29"/>
      <c r="F3" s="79">
        <f>F4/(2*(+H3-H4))</f>
        <v>2E-3</v>
      </c>
      <c r="G3" s="80">
        <f>G4/(2*(+I4-I3))</f>
        <v>1.2424242424242437E-3</v>
      </c>
      <c r="H3" s="27">
        <v>22</v>
      </c>
      <c r="I3" s="27">
        <v>35.700000000000003</v>
      </c>
      <c r="J3" s="7"/>
    </row>
    <row r="4" spans="1:21" ht="15.75">
      <c r="A4" s="27"/>
      <c r="B4" s="27"/>
      <c r="C4" s="27"/>
      <c r="D4" s="31">
        <f>Parameters!G30</f>
        <v>8.3738425925925924E-2</v>
      </c>
      <c r="E4" s="32">
        <f>D4*1440</f>
        <v>120.58333333333333</v>
      </c>
      <c r="F4" s="30">
        <v>0.02</v>
      </c>
      <c r="G4" s="314">
        <v>8.2000000000000007E-3</v>
      </c>
      <c r="H4" s="27">
        <v>17</v>
      </c>
      <c r="I4" s="27">
        <v>39</v>
      </c>
    </row>
    <row r="5" spans="1:21" ht="15.75">
      <c r="A5" s="27"/>
      <c r="B5" s="27"/>
      <c r="C5" s="27"/>
      <c r="D5" s="31"/>
      <c r="E5" s="27">
        <f>E4*60</f>
        <v>7235</v>
      </c>
      <c r="F5" s="30">
        <v>2.2200000000000002E-3</v>
      </c>
      <c r="G5" s="314">
        <v>3.5E-4</v>
      </c>
      <c r="H5" s="27">
        <v>16</v>
      </c>
      <c r="I5" s="27">
        <v>71</v>
      </c>
    </row>
    <row r="6" spans="1:21" ht="63">
      <c r="A6" s="315" t="s">
        <v>42</v>
      </c>
      <c r="B6" s="315" t="s">
        <v>360</v>
      </c>
      <c r="C6" s="315" t="s">
        <v>361</v>
      </c>
      <c r="D6" s="315" t="s">
        <v>375</v>
      </c>
      <c r="E6" s="315" t="s">
        <v>367</v>
      </c>
      <c r="F6" s="315" t="s">
        <v>349</v>
      </c>
      <c r="G6" s="315" t="s">
        <v>377</v>
      </c>
      <c r="H6" s="315" t="s">
        <v>348</v>
      </c>
      <c r="I6" s="315" t="s">
        <v>42</v>
      </c>
      <c r="J6" s="392" t="s">
        <v>376</v>
      </c>
      <c r="K6" s="393" t="s">
        <v>376</v>
      </c>
      <c r="L6" s="315" t="s">
        <v>1904</v>
      </c>
      <c r="M6" s="315" t="s">
        <v>1802</v>
      </c>
      <c r="N6" s="315" t="s">
        <v>1803</v>
      </c>
      <c r="O6" s="315" t="s">
        <v>206</v>
      </c>
      <c r="P6" s="394" t="s">
        <v>207</v>
      </c>
      <c r="Q6" s="315" t="s">
        <v>1804</v>
      </c>
      <c r="R6" s="315" t="s">
        <v>1805</v>
      </c>
      <c r="S6" s="315" t="s">
        <v>1806</v>
      </c>
      <c r="T6" s="155" t="s">
        <v>211</v>
      </c>
    </row>
    <row r="7" spans="1:21">
      <c r="A7" s="1">
        <v>1</v>
      </c>
      <c r="B7" s="414"/>
      <c r="F7" s="21"/>
      <c r="G7" s="21"/>
      <c r="I7" s="1">
        <v>1</v>
      </c>
      <c r="J7" s="322"/>
      <c r="K7" s="143"/>
      <c r="L7" s="321"/>
      <c r="M7" s="321"/>
      <c r="N7" s="321"/>
      <c r="O7" s="321"/>
      <c r="P7" s="321"/>
      <c r="Q7" s="321"/>
      <c r="R7" s="321"/>
      <c r="S7" s="321"/>
    </row>
    <row r="8" spans="1:21">
      <c r="A8" s="1">
        <v>2</v>
      </c>
      <c r="B8" s="414"/>
      <c r="F8" s="21"/>
      <c r="G8" s="21"/>
      <c r="I8" s="1">
        <v>2</v>
      </c>
      <c r="J8" s="322"/>
      <c r="K8" s="143"/>
      <c r="L8" s="321"/>
      <c r="M8" s="321"/>
      <c r="N8" s="321"/>
      <c r="O8" s="321"/>
      <c r="P8" s="321"/>
      <c r="Q8" s="321"/>
      <c r="R8" s="321"/>
      <c r="S8" s="321"/>
    </row>
    <row r="9" spans="1:21">
      <c r="A9" s="1">
        <v>3</v>
      </c>
      <c r="B9" s="414"/>
      <c r="C9" s="21"/>
      <c r="D9" s="21">
        <f t="shared" ref="D9:D41" si="0">E$4/E9</f>
        <v>409.03437358661239</v>
      </c>
      <c r="E9" s="4">
        <f t="shared" ref="E9:E31" si="1">ROUND(1-IF(A9&gt;=H$3,0,IF(A9&gt;=H$4,F$3*(A9-H$3)^2,F$2+F$4*(H$4-A9)+(A9&lt;H$5)*F$5*(H$5-A9)^2)),4)</f>
        <v>0.29480000000000001</v>
      </c>
      <c r="F9" s="21">
        <v>250.51482701812188</v>
      </c>
      <c r="G9" s="21"/>
      <c r="H9" s="162"/>
      <c r="I9" s="1">
        <v>3</v>
      </c>
      <c r="J9" s="322"/>
      <c r="K9" s="143"/>
      <c r="L9" s="377"/>
      <c r="M9" s="321"/>
      <c r="N9" s="321"/>
      <c r="O9" s="321"/>
      <c r="P9" s="378"/>
      <c r="Q9" s="321"/>
      <c r="R9" s="321"/>
      <c r="S9" s="321"/>
    </row>
    <row r="10" spans="1:21">
      <c r="A10" s="1">
        <v>4</v>
      </c>
      <c r="B10" s="416">
        <v>0.28934027777777777</v>
      </c>
      <c r="C10" s="21">
        <f t="shared" ref="C10:C43" si="2">B10*1440</f>
        <v>416.65</v>
      </c>
      <c r="D10" s="21">
        <f t="shared" si="0"/>
        <v>325.636871005491</v>
      </c>
      <c r="E10" s="4">
        <f t="shared" si="1"/>
        <v>0.37030000000000002</v>
      </c>
      <c r="F10" s="21">
        <v>222.15120525931337</v>
      </c>
      <c r="G10" s="21">
        <v>416.65</v>
      </c>
      <c r="H10" s="162"/>
      <c r="I10" s="1">
        <v>4</v>
      </c>
      <c r="J10" s="323">
        <f>100*(+F10/+C10)</f>
        <v>53.318421999115174</v>
      </c>
      <c r="K10" s="144">
        <f t="shared" ref="K10:K73" si="3">100*(+D10/+C10)</f>
        <v>78.155975280329059</v>
      </c>
      <c r="L10" s="379">
        <v>0.28934027777777777</v>
      </c>
      <c r="M10" s="325" t="s">
        <v>1426</v>
      </c>
      <c r="N10" s="325" t="s">
        <v>1807</v>
      </c>
      <c r="O10" s="325" t="s">
        <v>122</v>
      </c>
      <c r="P10" s="383">
        <v>24641</v>
      </c>
      <c r="Q10" s="325"/>
      <c r="R10" s="325" t="s">
        <v>1808</v>
      </c>
      <c r="S10" s="383">
        <v>26453</v>
      </c>
    </row>
    <row r="11" spans="1:21">
      <c r="A11" s="1">
        <v>5</v>
      </c>
      <c r="B11" s="416">
        <v>0.2257986111111111</v>
      </c>
      <c r="C11" s="21">
        <f t="shared" si="2"/>
        <v>325.14999999999998</v>
      </c>
      <c r="D11" s="21">
        <f t="shared" si="0"/>
        <v>273.1838090922821</v>
      </c>
      <c r="E11" s="4">
        <f t="shared" si="1"/>
        <v>0.44140000000000001</v>
      </c>
      <c r="F11" s="21">
        <v>200.87516512549536</v>
      </c>
      <c r="G11" s="21">
        <v>325.14999999999998</v>
      </c>
      <c r="H11" s="162">
        <f t="shared" ref="H11:H74" si="4">((F11-D11)/F11)</f>
        <v>-0.3599680623615788</v>
      </c>
      <c r="I11" s="1">
        <v>5</v>
      </c>
      <c r="J11" s="323">
        <f>100*(+F11/+C11)</f>
        <v>61.779229624940911</v>
      </c>
      <c r="K11" s="144">
        <f t="shared" si="3"/>
        <v>84.017779207221935</v>
      </c>
      <c r="L11" s="379">
        <v>0.2257986111111111</v>
      </c>
      <c r="M11" s="325"/>
      <c r="N11" s="325"/>
      <c r="O11" s="325"/>
      <c r="P11" s="383"/>
      <c r="Q11" s="325"/>
      <c r="R11" s="325"/>
      <c r="S11" s="383"/>
    </row>
    <row r="12" spans="1:21" ht="15.75">
      <c r="A12" s="1">
        <v>6</v>
      </c>
      <c r="B12" s="408">
        <v>0.27716435185185184</v>
      </c>
      <c r="C12" s="21">
        <f t="shared" si="2"/>
        <v>399.11666666666667</v>
      </c>
      <c r="D12" s="21">
        <f t="shared" si="0"/>
        <v>237.36876640419948</v>
      </c>
      <c r="E12" s="4">
        <f t="shared" si="1"/>
        <v>0.50800000000000001</v>
      </c>
      <c r="F12" s="21">
        <v>184.42995755003031</v>
      </c>
      <c r="G12" s="21">
        <v>399.11666666666667</v>
      </c>
      <c r="H12" s="162">
        <f t="shared" si="4"/>
        <v>-0.2870401834789148</v>
      </c>
      <c r="I12" s="1">
        <v>6</v>
      </c>
      <c r="J12" s="323">
        <f>100*(+F12/+C12)</f>
        <v>46.2095354449485</v>
      </c>
      <c r="K12" s="144">
        <f t="shared" si="3"/>
        <v>59.473528977541946</v>
      </c>
      <c r="L12" s="395">
        <v>0.27716435185185184</v>
      </c>
      <c r="M12" s="325" t="s">
        <v>1636</v>
      </c>
      <c r="N12" s="325" t="s">
        <v>1809</v>
      </c>
      <c r="O12" s="325" t="s">
        <v>122</v>
      </c>
      <c r="P12" s="383">
        <v>40405</v>
      </c>
      <c r="Q12" s="327"/>
      <c r="R12" s="325" t="s">
        <v>1810</v>
      </c>
      <c r="S12" s="383">
        <v>42764</v>
      </c>
      <c r="T12" s="176"/>
      <c r="U12" s="146"/>
    </row>
    <row r="13" spans="1:21" ht="15.75">
      <c r="A13" s="1">
        <v>7</v>
      </c>
      <c r="B13" s="408">
        <v>0.16953703703703704</v>
      </c>
      <c r="C13" s="21">
        <f t="shared" si="2"/>
        <v>244.13333333333333</v>
      </c>
      <c r="D13" s="21">
        <f t="shared" si="0"/>
        <v>211.47550567052494</v>
      </c>
      <c r="E13" s="4">
        <f t="shared" si="1"/>
        <v>0.57020000000000004</v>
      </c>
      <c r="F13" s="21">
        <v>171.43461104847799</v>
      </c>
      <c r="G13" s="21">
        <v>244.13333333333333</v>
      </c>
      <c r="H13" s="162">
        <f t="shared" si="4"/>
        <v>-0.23356365658696687</v>
      </c>
      <c r="I13" s="1">
        <v>7</v>
      </c>
      <c r="J13" s="323">
        <f t="shared" ref="J13:J76" si="5">100*(+F13/+C13)</f>
        <v>70.221713973980613</v>
      </c>
      <c r="K13" s="144">
        <f t="shared" si="3"/>
        <v>86.622954261547619</v>
      </c>
      <c r="L13" s="395">
        <v>0.16953703703703704</v>
      </c>
      <c r="M13" s="325" t="s">
        <v>1649</v>
      </c>
      <c r="N13" s="325" t="s">
        <v>1809</v>
      </c>
      <c r="O13" s="325" t="s">
        <v>122</v>
      </c>
      <c r="P13" s="383">
        <v>25228</v>
      </c>
      <c r="Q13" s="327"/>
      <c r="R13" s="325" t="s">
        <v>1811</v>
      </c>
      <c r="S13" s="383">
        <v>28009</v>
      </c>
      <c r="T13" s="176"/>
      <c r="U13" s="146"/>
    </row>
    <row r="14" spans="1:21" ht="15.75">
      <c r="A14" s="1">
        <v>8</v>
      </c>
      <c r="B14" s="408">
        <v>0.13564814814814816</v>
      </c>
      <c r="C14" s="21">
        <f t="shared" si="2"/>
        <v>195.33333333333334</v>
      </c>
      <c r="D14" s="21">
        <f t="shared" si="0"/>
        <v>192.04225725964855</v>
      </c>
      <c r="E14" s="4">
        <f t="shared" si="1"/>
        <v>0.62790000000000001</v>
      </c>
      <c r="F14" s="21">
        <v>160.99788247750129</v>
      </c>
      <c r="G14" s="21">
        <v>195.33333333333334</v>
      </c>
      <c r="H14" s="162">
        <f t="shared" si="4"/>
        <v>-0.19282473970727887</v>
      </c>
      <c r="I14" s="1">
        <v>8</v>
      </c>
      <c r="J14" s="323">
        <f t="shared" si="5"/>
        <v>82.422124135239557</v>
      </c>
      <c r="K14" s="144">
        <f t="shared" si="3"/>
        <v>98.315148767738165</v>
      </c>
      <c r="L14" s="395">
        <v>0.13564814814814816</v>
      </c>
      <c r="M14" s="325" t="s">
        <v>1649</v>
      </c>
      <c r="N14" s="325" t="s">
        <v>1650</v>
      </c>
      <c r="O14" s="325" t="s">
        <v>122</v>
      </c>
      <c r="P14" s="383">
        <v>25228</v>
      </c>
      <c r="Q14" s="327" t="s">
        <v>324</v>
      </c>
      <c r="R14" s="325" t="s">
        <v>328</v>
      </c>
      <c r="S14" s="383">
        <v>28393</v>
      </c>
      <c r="T14" s="176"/>
      <c r="U14" s="146"/>
    </row>
    <row r="15" spans="1:21" ht="15.75">
      <c r="A15" s="1">
        <v>9</v>
      </c>
      <c r="B15" s="408">
        <v>0.12288194444444445</v>
      </c>
      <c r="C15" s="21">
        <f t="shared" si="2"/>
        <v>176.95</v>
      </c>
      <c r="D15" s="21">
        <f t="shared" si="0"/>
        <v>177.01605010765314</v>
      </c>
      <c r="E15" s="4">
        <f t="shared" si="1"/>
        <v>0.68120000000000003</v>
      </c>
      <c r="F15" s="21">
        <v>152.52006018054161</v>
      </c>
      <c r="G15" s="21">
        <v>176.95</v>
      </c>
      <c r="H15" s="162">
        <f t="shared" si="4"/>
        <v>-0.16060831537907247</v>
      </c>
      <c r="I15" s="1">
        <v>9</v>
      </c>
      <c r="J15" s="323">
        <f t="shared" si="5"/>
        <v>86.193874077729077</v>
      </c>
      <c r="K15" s="144">
        <f t="shared" si="3"/>
        <v>100.03732698934907</v>
      </c>
      <c r="L15" s="395">
        <v>0.12288194444444445</v>
      </c>
      <c r="M15" s="325"/>
      <c r="N15" s="325"/>
      <c r="O15" s="325"/>
      <c r="P15" s="383"/>
      <c r="Q15" s="327"/>
      <c r="R15" s="325"/>
      <c r="S15" s="383"/>
      <c r="T15" s="176"/>
      <c r="U15" s="146"/>
    </row>
    <row r="16" spans="1:21" ht="15.75">
      <c r="A16" s="1">
        <v>10</v>
      </c>
      <c r="B16" s="408">
        <v>0.12665509259259258</v>
      </c>
      <c r="C16" s="21">
        <f t="shared" si="2"/>
        <v>182.38333333333333</v>
      </c>
      <c r="D16" s="21">
        <f t="shared" si="0"/>
        <v>165.16002374104005</v>
      </c>
      <c r="E16" s="4">
        <f t="shared" si="1"/>
        <v>0.73009999999999997</v>
      </c>
      <c r="F16" s="21">
        <v>145.58401148875058</v>
      </c>
      <c r="G16" s="21">
        <v>182.38333333333333</v>
      </c>
      <c r="H16" s="162">
        <f t="shared" si="4"/>
        <v>-0.13446539940824567</v>
      </c>
      <c r="I16" s="1">
        <v>10</v>
      </c>
      <c r="J16" s="323">
        <f t="shared" si="5"/>
        <v>79.823089548798649</v>
      </c>
      <c r="K16" s="144">
        <f t="shared" si="3"/>
        <v>90.556533166977999</v>
      </c>
      <c r="L16" s="395">
        <v>0.12665509259259258</v>
      </c>
      <c r="M16" s="325"/>
      <c r="N16" s="325"/>
      <c r="O16" s="325"/>
      <c r="P16" s="383"/>
      <c r="Q16" s="327"/>
      <c r="R16" s="325"/>
      <c r="S16" s="383"/>
      <c r="T16" s="176"/>
      <c r="U16" s="146"/>
    </row>
    <row r="17" spans="1:21" ht="15.75">
      <c r="A17" s="1">
        <v>11</v>
      </c>
      <c r="B17" s="408">
        <v>0.1180787037037037</v>
      </c>
      <c r="C17" s="21">
        <f t="shared" si="2"/>
        <v>170.03333333333333</v>
      </c>
      <c r="D17" s="21">
        <f t="shared" si="0"/>
        <v>155.6918442005595</v>
      </c>
      <c r="E17" s="4">
        <f t="shared" si="1"/>
        <v>0.77449999999999997</v>
      </c>
      <c r="F17" s="21">
        <v>139.89190432382705</v>
      </c>
      <c r="G17" s="21">
        <v>170.03333333333333</v>
      </c>
      <c r="H17" s="162">
        <f t="shared" si="4"/>
        <v>-0.11294391875714377</v>
      </c>
      <c r="I17" s="1">
        <v>11</v>
      </c>
      <c r="J17" s="323">
        <f t="shared" si="5"/>
        <v>82.273223480000226</v>
      </c>
      <c r="K17" s="144">
        <f t="shared" si="3"/>
        <v>91.565483748613701</v>
      </c>
      <c r="L17" s="395">
        <v>0.1180787037037037</v>
      </c>
      <c r="M17" s="325" t="s">
        <v>1649</v>
      </c>
      <c r="N17" s="325" t="s">
        <v>1650</v>
      </c>
      <c r="O17" s="325" t="s">
        <v>122</v>
      </c>
      <c r="P17" s="383">
        <v>25228</v>
      </c>
      <c r="Q17" s="327"/>
      <c r="R17" s="325" t="s">
        <v>1812</v>
      </c>
      <c r="S17" s="383">
        <v>29310</v>
      </c>
      <c r="T17" s="176"/>
      <c r="U17" s="146" t="s">
        <v>318</v>
      </c>
    </row>
    <row r="18" spans="1:21" ht="15.75">
      <c r="A18" s="1">
        <v>12</v>
      </c>
      <c r="B18" s="408">
        <v>0.12660879629629629</v>
      </c>
      <c r="C18" s="21">
        <f t="shared" si="2"/>
        <v>182.31666666666666</v>
      </c>
      <c r="D18" s="21">
        <f t="shared" si="0"/>
        <v>148.04583589113975</v>
      </c>
      <c r="E18" s="4">
        <f t="shared" si="1"/>
        <v>0.8145</v>
      </c>
      <c r="F18" s="21">
        <v>135.22676745220099</v>
      </c>
      <c r="G18" s="21">
        <v>182.31666666666666</v>
      </c>
      <c r="H18" s="162">
        <f t="shared" si="4"/>
        <v>-9.479682669682947E-2</v>
      </c>
      <c r="I18" s="1">
        <v>12</v>
      </c>
      <c r="J18" s="323">
        <f t="shared" si="5"/>
        <v>74.171368928897152</v>
      </c>
      <c r="K18" s="144">
        <f t="shared" si="3"/>
        <v>81.202579335116425</v>
      </c>
      <c r="L18" s="395">
        <v>0.12660879629629629</v>
      </c>
      <c r="M18" s="325" t="s">
        <v>1649</v>
      </c>
      <c r="N18" s="325" t="s">
        <v>1650</v>
      </c>
      <c r="O18" s="325" t="s">
        <v>122</v>
      </c>
      <c r="P18" s="383">
        <v>25228</v>
      </c>
      <c r="Q18" s="327"/>
      <c r="R18" s="325" t="s">
        <v>1811</v>
      </c>
      <c r="S18" s="383">
        <v>29836</v>
      </c>
      <c r="T18" s="176"/>
      <c r="U18" s="146"/>
    </row>
    <row r="19" spans="1:21" ht="15.75">
      <c r="A19" s="1">
        <v>13</v>
      </c>
      <c r="B19" s="408">
        <v>0.11321759259259261</v>
      </c>
      <c r="C19" s="21">
        <f t="shared" si="2"/>
        <v>163.03333333333336</v>
      </c>
      <c r="D19" s="21">
        <f t="shared" si="0"/>
        <v>141.86274509803923</v>
      </c>
      <c r="E19" s="4">
        <f t="shared" si="1"/>
        <v>0.85</v>
      </c>
      <c r="F19" s="21">
        <v>131.42826274848747</v>
      </c>
      <c r="G19" s="21">
        <v>163.03333333333336</v>
      </c>
      <c r="H19" s="162">
        <f t="shared" si="4"/>
        <v>-7.9392986952282016E-2</v>
      </c>
      <c r="I19" s="1">
        <v>13</v>
      </c>
      <c r="J19" s="323">
        <f t="shared" si="5"/>
        <v>80.614350489769436</v>
      </c>
      <c r="K19" s="144">
        <f t="shared" si="3"/>
        <v>87.014564566370396</v>
      </c>
      <c r="L19" s="395">
        <v>0.11321759259259261</v>
      </c>
      <c r="M19" s="325" t="s">
        <v>1452</v>
      </c>
      <c r="N19" s="325" t="s">
        <v>1813</v>
      </c>
      <c r="O19" s="325" t="s">
        <v>122</v>
      </c>
      <c r="P19" s="383">
        <v>23245</v>
      </c>
      <c r="Q19" s="327"/>
      <c r="R19" s="325" t="s">
        <v>719</v>
      </c>
      <c r="S19" s="383">
        <v>28140</v>
      </c>
      <c r="T19" s="176"/>
      <c r="U19" s="146"/>
    </row>
    <row r="20" spans="1:21" ht="15.75">
      <c r="A20" s="1">
        <v>14</v>
      </c>
      <c r="B20" s="415">
        <v>0.11230324074074073</v>
      </c>
      <c r="C20" s="21">
        <f t="shared" si="2"/>
        <v>161.71666666666664</v>
      </c>
      <c r="D20" s="21">
        <f t="shared" si="0"/>
        <v>136.8554458442099</v>
      </c>
      <c r="E20" s="4">
        <f t="shared" si="1"/>
        <v>0.88109999999999999</v>
      </c>
      <c r="F20" s="21">
        <v>128.37695230054874</v>
      </c>
      <c r="G20" s="21">
        <v>161.71666666666664</v>
      </c>
      <c r="H20" s="162">
        <f t="shared" si="4"/>
        <v>-6.6043735980051921E-2</v>
      </c>
      <c r="I20" s="1">
        <v>14</v>
      </c>
      <c r="J20" s="323">
        <f t="shared" si="5"/>
        <v>79.383872390321812</v>
      </c>
      <c r="K20" s="144">
        <f t="shared" si="3"/>
        <v>84.626679899542353</v>
      </c>
      <c r="L20" s="395">
        <v>0.11230324074074073</v>
      </c>
      <c r="M20" s="325" t="s">
        <v>1426</v>
      </c>
      <c r="N20" s="325" t="s">
        <v>1814</v>
      </c>
      <c r="O20" s="325" t="s">
        <v>122</v>
      </c>
      <c r="P20" s="383">
        <v>21953</v>
      </c>
      <c r="Q20" s="327"/>
      <c r="R20" s="325" t="s">
        <v>1815</v>
      </c>
      <c r="S20" s="383">
        <v>27349</v>
      </c>
      <c r="T20" s="176"/>
      <c r="U20" s="146"/>
    </row>
    <row r="21" spans="1:21" ht="15.75">
      <c r="A21" s="1">
        <v>15</v>
      </c>
      <c r="B21" s="408">
        <v>0.10359953703703705</v>
      </c>
      <c r="C21" s="21">
        <f t="shared" si="2"/>
        <v>149.18333333333334</v>
      </c>
      <c r="D21" s="21">
        <f t="shared" si="0"/>
        <v>132.83028567232134</v>
      </c>
      <c r="E21" s="4">
        <f t="shared" si="1"/>
        <v>0.90780000000000005</v>
      </c>
      <c r="F21" s="21">
        <v>125.98384424192211</v>
      </c>
      <c r="G21" s="21">
        <v>149.18333333333334</v>
      </c>
      <c r="H21" s="162">
        <f t="shared" si="4"/>
        <v>-5.4343804728265444E-2</v>
      </c>
      <c r="I21" s="1">
        <v>15</v>
      </c>
      <c r="J21" s="323">
        <f t="shared" si="5"/>
        <v>84.449007423922765</v>
      </c>
      <c r="K21" s="144">
        <f t="shared" si="3"/>
        <v>89.038287792864253</v>
      </c>
      <c r="L21" s="395">
        <v>0.10359953703703705</v>
      </c>
      <c r="M21" s="325" t="s">
        <v>1816</v>
      </c>
      <c r="N21" s="325" t="s">
        <v>1817</v>
      </c>
      <c r="O21" s="325" t="s">
        <v>122</v>
      </c>
      <c r="P21" s="383">
        <v>20639</v>
      </c>
      <c r="Q21" s="327"/>
      <c r="R21" s="325" t="s">
        <v>1818</v>
      </c>
      <c r="S21" s="383">
        <v>26342</v>
      </c>
      <c r="T21" s="176"/>
      <c r="U21" s="146"/>
    </row>
    <row r="22" spans="1:21" ht="15.75">
      <c r="A22" s="1">
        <v>16</v>
      </c>
      <c r="B22" s="408">
        <v>9.3831018518518508E-2</v>
      </c>
      <c r="C22" s="21">
        <f t="shared" si="2"/>
        <v>135.11666666666665</v>
      </c>
      <c r="D22" s="21">
        <f t="shared" si="0"/>
        <v>129.65949820788529</v>
      </c>
      <c r="E22" s="4">
        <f t="shared" si="1"/>
        <v>0.93</v>
      </c>
      <c r="F22" s="21">
        <v>124.18334013883216</v>
      </c>
      <c r="G22" s="21">
        <v>135.11666666666665</v>
      </c>
      <c r="H22" s="162">
        <f t="shared" si="4"/>
        <v>-4.4097364935835957E-2</v>
      </c>
      <c r="I22" s="1">
        <v>16</v>
      </c>
      <c r="J22" s="323">
        <f t="shared" si="5"/>
        <v>91.908232494510074</v>
      </c>
      <c r="K22" s="144">
        <f t="shared" si="3"/>
        <v>95.961143363428135</v>
      </c>
      <c r="L22" s="395">
        <v>9.3831018518518508E-2</v>
      </c>
      <c r="M22" s="325" t="s">
        <v>1819</v>
      </c>
      <c r="N22" s="325" t="s">
        <v>1820</v>
      </c>
      <c r="O22" s="325" t="s">
        <v>218</v>
      </c>
      <c r="P22" s="383">
        <v>30611</v>
      </c>
      <c r="Q22" s="327"/>
      <c r="R22" s="325" t="s">
        <v>219</v>
      </c>
      <c r="S22" s="383">
        <v>36814</v>
      </c>
      <c r="T22" s="176"/>
      <c r="U22" s="146"/>
    </row>
    <row r="23" spans="1:21" ht="15.75">
      <c r="A23" s="1">
        <v>17</v>
      </c>
      <c r="B23" s="409">
        <v>9.0810185185185188E-2</v>
      </c>
      <c r="C23" s="21">
        <f t="shared" si="2"/>
        <v>130.76666666666668</v>
      </c>
      <c r="D23" s="21">
        <f t="shared" si="0"/>
        <v>126.92982456140351</v>
      </c>
      <c r="E23" s="4">
        <f t="shared" si="1"/>
        <v>0.95</v>
      </c>
      <c r="F23" s="21">
        <v>122.68051633723275</v>
      </c>
      <c r="G23" s="21">
        <v>130.76666666666668</v>
      </c>
      <c r="H23" s="162">
        <f t="shared" si="4"/>
        <v>-3.4637188944412062E-2</v>
      </c>
      <c r="I23" s="1">
        <v>17</v>
      </c>
      <c r="J23" s="323">
        <f t="shared" si="5"/>
        <v>93.816352029492279</v>
      </c>
      <c r="K23" s="144">
        <f t="shared" si="3"/>
        <v>97.065886740813283</v>
      </c>
      <c r="L23" s="396">
        <v>9.0810185185185188E-2</v>
      </c>
      <c r="M23" s="325" t="s">
        <v>1819</v>
      </c>
      <c r="N23" s="325" t="s">
        <v>1820</v>
      </c>
      <c r="O23" s="325" t="s">
        <v>218</v>
      </c>
      <c r="P23" s="383">
        <v>30611</v>
      </c>
      <c r="Q23" s="327"/>
      <c r="R23" s="325" t="s">
        <v>219</v>
      </c>
      <c r="S23" s="383">
        <v>37178</v>
      </c>
      <c r="T23" s="176"/>
      <c r="U23" s="146"/>
    </row>
    <row r="24" spans="1:21" ht="15.75">
      <c r="A24" s="1">
        <v>18</v>
      </c>
      <c r="B24" s="409">
        <v>8.6481481481481479E-2</v>
      </c>
      <c r="C24" s="21">
        <f t="shared" si="2"/>
        <v>124.53333333333333</v>
      </c>
      <c r="D24" s="21">
        <f t="shared" si="0"/>
        <v>124.56955922865014</v>
      </c>
      <c r="E24" s="4">
        <f t="shared" si="1"/>
        <v>0.96799999999999997</v>
      </c>
      <c r="F24" s="21">
        <v>121.73347438243366</v>
      </c>
      <c r="G24" s="21">
        <v>124.53333333333333</v>
      </c>
      <c r="H24" s="162">
        <f t="shared" si="4"/>
        <v>-2.3297493648351264E-2</v>
      </c>
      <c r="I24" s="1">
        <v>18</v>
      </c>
      <c r="J24" s="323">
        <f t="shared" si="5"/>
        <v>97.751719257842879</v>
      </c>
      <c r="K24" s="144">
        <f t="shared" si="3"/>
        <v>100.02908931636789</v>
      </c>
      <c r="L24" s="396">
        <v>8.6481481481481479E-2</v>
      </c>
      <c r="M24" s="325" t="s">
        <v>1821</v>
      </c>
      <c r="N24" s="325" t="s">
        <v>1822</v>
      </c>
      <c r="O24" s="325" t="s">
        <v>130</v>
      </c>
      <c r="P24" s="383">
        <v>34865</v>
      </c>
      <c r="Q24" s="382" t="s">
        <v>321</v>
      </c>
      <c r="R24" s="325" t="s">
        <v>322</v>
      </c>
      <c r="S24" s="383">
        <v>41663</v>
      </c>
      <c r="T24" s="176"/>
      <c r="U24" s="146"/>
    </row>
    <row r="25" spans="1:21" ht="15.75">
      <c r="A25" s="1">
        <v>19</v>
      </c>
      <c r="B25" s="409">
        <v>8.666666666666667E-2</v>
      </c>
      <c r="C25" s="21">
        <f t="shared" si="2"/>
        <v>124.80000000000001</v>
      </c>
      <c r="D25" s="21">
        <f t="shared" si="0"/>
        <v>122.79361846571622</v>
      </c>
      <c r="E25" s="4">
        <f t="shared" si="1"/>
        <v>0.98199999999999998</v>
      </c>
      <c r="F25" s="21">
        <v>121.64999999999999</v>
      </c>
      <c r="G25" s="21">
        <v>124.80000000000001</v>
      </c>
      <c r="H25" s="162">
        <f t="shared" si="4"/>
        <v>-9.4008916211773957E-3</v>
      </c>
      <c r="I25" s="1">
        <v>19</v>
      </c>
      <c r="J25" s="323">
        <f t="shared" si="5"/>
        <v>97.475961538461519</v>
      </c>
      <c r="K25" s="144">
        <f t="shared" si="3"/>
        <v>98.392322488554655</v>
      </c>
      <c r="L25" s="396">
        <v>8.666666666666667E-2</v>
      </c>
      <c r="M25" s="325" t="s">
        <v>1823</v>
      </c>
      <c r="N25" s="325" t="s">
        <v>1824</v>
      </c>
      <c r="O25" s="325" t="s">
        <v>130</v>
      </c>
      <c r="P25" s="383">
        <v>34120</v>
      </c>
      <c r="Q25" s="382" t="s">
        <v>321</v>
      </c>
      <c r="R25" s="325" t="s">
        <v>322</v>
      </c>
      <c r="S25" s="383">
        <v>41299</v>
      </c>
      <c r="T25" s="176"/>
      <c r="U25" s="146"/>
    </row>
    <row r="26" spans="1:21" ht="15.75">
      <c r="A26" s="1">
        <v>20</v>
      </c>
      <c r="B26" s="409">
        <v>8.6643518518518522E-2</v>
      </c>
      <c r="C26" s="21">
        <f t="shared" si="2"/>
        <v>124.76666666666667</v>
      </c>
      <c r="D26" s="21">
        <f t="shared" si="0"/>
        <v>121.55577956989247</v>
      </c>
      <c r="E26" s="4">
        <f t="shared" si="1"/>
        <v>0.99199999999999999</v>
      </c>
      <c r="F26" s="21">
        <v>121.64999999999999</v>
      </c>
      <c r="G26" s="21">
        <v>124.76666666666667</v>
      </c>
      <c r="H26" s="162">
        <f t="shared" si="4"/>
        <v>7.7452059274579906E-4</v>
      </c>
      <c r="I26" s="1">
        <v>20</v>
      </c>
      <c r="J26" s="323">
        <f t="shared" si="5"/>
        <v>97.502003740315246</v>
      </c>
      <c r="K26" s="144">
        <f t="shared" si="3"/>
        <v>97.426486430584404</v>
      </c>
      <c r="L26" s="396">
        <v>8.6643518518518522E-2</v>
      </c>
      <c r="M26" s="325" t="s">
        <v>1821</v>
      </c>
      <c r="N26" s="325" t="s">
        <v>1822</v>
      </c>
      <c r="O26" s="325" t="s">
        <v>130</v>
      </c>
      <c r="P26" s="383">
        <v>34865</v>
      </c>
      <c r="Q26" s="382" t="s">
        <v>321</v>
      </c>
      <c r="R26" s="325" t="s">
        <v>322</v>
      </c>
      <c r="S26" s="383">
        <v>42391</v>
      </c>
      <c r="T26" s="176"/>
      <c r="U26" s="146"/>
    </row>
    <row r="27" spans="1:21" ht="15.75">
      <c r="A27" s="1">
        <v>21</v>
      </c>
      <c r="B27" s="409">
        <v>8.637731481481481E-2</v>
      </c>
      <c r="C27" s="21">
        <f t="shared" si="2"/>
        <v>124.38333333333333</v>
      </c>
      <c r="D27" s="21">
        <f t="shared" si="0"/>
        <v>120.82498329993319</v>
      </c>
      <c r="E27" s="4">
        <f t="shared" si="1"/>
        <v>0.998</v>
      </c>
      <c r="F27" s="21">
        <v>121.64999999999999</v>
      </c>
      <c r="G27" s="21">
        <v>124.38333333333333</v>
      </c>
      <c r="H27" s="162">
        <f t="shared" si="4"/>
        <v>6.7818882044126368E-3</v>
      </c>
      <c r="I27" s="1">
        <v>21</v>
      </c>
      <c r="J27" s="323">
        <f t="shared" si="5"/>
        <v>97.802492295323589</v>
      </c>
      <c r="K27" s="144">
        <f t="shared" si="3"/>
        <v>97.139206726463783</v>
      </c>
      <c r="L27" s="396">
        <v>8.637731481481481E-2</v>
      </c>
      <c r="M27" s="325" t="s">
        <v>1825</v>
      </c>
      <c r="N27" s="325" t="s">
        <v>1826</v>
      </c>
      <c r="O27" s="325" t="s">
        <v>130</v>
      </c>
      <c r="P27" s="383">
        <v>33235</v>
      </c>
      <c r="Q27" s="382" t="s">
        <v>321</v>
      </c>
      <c r="R27" s="325" t="s">
        <v>322</v>
      </c>
      <c r="S27" s="383">
        <v>40935</v>
      </c>
      <c r="T27" s="176"/>
      <c r="U27" s="146"/>
    </row>
    <row r="28" spans="1:21" ht="15.75">
      <c r="A28" s="1">
        <v>22</v>
      </c>
      <c r="B28" s="408">
        <v>8.671296296296295E-2</v>
      </c>
      <c r="C28" s="21">
        <f t="shared" si="2"/>
        <v>124.86666666666665</v>
      </c>
      <c r="D28" s="21">
        <f t="shared" si="0"/>
        <v>120.58333333333333</v>
      </c>
      <c r="E28" s="4">
        <f t="shared" si="1"/>
        <v>1</v>
      </c>
      <c r="F28" s="21">
        <v>121.64999999999999</v>
      </c>
      <c r="G28" s="21">
        <v>124.86666666666665</v>
      </c>
      <c r="H28" s="162">
        <f t="shared" si="4"/>
        <v>8.7683244280038052E-3</v>
      </c>
      <c r="I28" s="1">
        <v>22</v>
      </c>
      <c r="J28" s="323">
        <f t="shared" si="5"/>
        <v>97.423918846769894</v>
      </c>
      <c r="K28" s="144">
        <f t="shared" si="3"/>
        <v>96.569674319273901</v>
      </c>
      <c r="L28" s="395">
        <v>8.671296296296295E-2</v>
      </c>
      <c r="M28" s="325" t="s">
        <v>1827</v>
      </c>
      <c r="N28" s="325" t="s">
        <v>1828</v>
      </c>
      <c r="O28" s="325" t="s">
        <v>130</v>
      </c>
      <c r="P28" s="383">
        <v>32905</v>
      </c>
      <c r="Q28" s="327" t="s">
        <v>324</v>
      </c>
      <c r="R28" s="325" t="s">
        <v>328</v>
      </c>
      <c r="S28" s="383">
        <v>41189</v>
      </c>
      <c r="T28" s="176"/>
      <c r="U28" s="146"/>
    </row>
    <row r="29" spans="1:21" ht="15.75">
      <c r="A29" s="1">
        <v>23</v>
      </c>
      <c r="B29" s="411">
        <v>8.3738425925925924E-2</v>
      </c>
      <c r="C29" s="21">
        <f t="shared" si="2"/>
        <v>120.58333333333333</v>
      </c>
      <c r="D29" s="21">
        <f t="shared" si="0"/>
        <v>120.58333333333333</v>
      </c>
      <c r="E29" s="4">
        <f t="shared" si="1"/>
        <v>1</v>
      </c>
      <c r="F29" s="21">
        <v>121.64999999999999</v>
      </c>
      <c r="G29" s="21">
        <v>124.25</v>
      </c>
      <c r="H29" s="162">
        <f t="shared" si="4"/>
        <v>8.7683244280038052E-3</v>
      </c>
      <c r="I29" s="1">
        <v>23</v>
      </c>
      <c r="J29" s="323">
        <f t="shared" si="5"/>
        <v>100.88458880442295</v>
      </c>
      <c r="K29" s="144">
        <f t="shared" si="3"/>
        <v>100</v>
      </c>
      <c r="L29" s="436">
        <v>8.3738425925925924E-2</v>
      </c>
      <c r="M29" s="385" t="s">
        <v>1829</v>
      </c>
      <c r="N29" s="398" t="s">
        <v>1679</v>
      </c>
      <c r="O29" s="399" t="s">
        <v>127</v>
      </c>
      <c r="P29" s="400">
        <v>36496</v>
      </c>
      <c r="Q29" s="387" t="s">
        <v>324</v>
      </c>
      <c r="R29" s="385" t="s">
        <v>328</v>
      </c>
      <c r="S29" s="401">
        <v>45207</v>
      </c>
      <c r="T29" s="176"/>
      <c r="U29" s="146"/>
    </row>
    <row r="30" spans="1:21" ht="15.75">
      <c r="A30" s="1">
        <v>24</v>
      </c>
      <c r="B30" s="408">
        <v>8.6134259259259258E-2</v>
      </c>
      <c r="C30" s="21">
        <f t="shared" si="2"/>
        <v>124.03333333333333</v>
      </c>
      <c r="D30" s="21">
        <f t="shared" si="0"/>
        <v>120.58333333333333</v>
      </c>
      <c r="E30" s="4">
        <f t="shared" si="1"/>
        <v>1</v>
      </c>
      <c r="F30" s="21">
        <v>121.64999999999999</v>
      </c>
      <c r="G30" s="21">
        <v>124.03333333333333</v>
      </c>
      <c r="H30" s="162">
        <f t="shared" si="4"/>
        <v>8.7683244280038052E-3</v>
      </c>
      <c r="I30" s="1">
        <v>24</v>
      </c>
      <c r="J30" s="323">
        <f t="shared" si="5"/>
        <v>98.078473528621331</v>
      </c>
      <c r="K30" s="144">
        <f t="shared" si="3"/>
        <v>97.218489653318997</v>
      </c>
      <c r="L30" s="395">
        <v>8.6134259259259258E-2</v>
      </c>
      <c r="M30" s="325" t="s">
        <v>1830</v>
      </c>
      <c r="N30" s="325" t="s">
        <v>1831</v>
      </c>
      <c r="O30" s="325" t="s">
        <v>130</v>
      </c>
      <c r="P30" s="383">
        <v>34232</v>
      </c>
      <c r="Q30" s="382" t="s">
        <v>321</v>
      </c>
      <c r="R30" s="325" t="s">
        <v>322</v>
      </c>
      <c r="S30" s="383">
        <v>43126</v>
      </c>
      <c r="T30" s="176"/>
      <c r="U30" s="146"/>
    </row>
    <row r="31" spans="1:21" ht="15.75">
      <c r="A31" s="1">
        <v>25</v>
      </c>
      <c r="B31" s="408">
        <v>8.5277777777777786E-2</v>
      </c>
      <c r="C31" s="21">
        <f t="shared" si="2"/>
        <v>122.80000000000001</v>
      </c>
      <c r="D31" s="21">
        <f t="shared" si="0"/>
        <v>120.58333333333333</v>
      </c>
      <c r="E31" s="4">
        <f t="shared" si="1"/>
        <v>1</v>
      </c>
      <c r="F31" s="21">
        <v>121.64999999999999</v>
      </c>
      <c r="G31" s="21">
        <v>122.80000000000001</v>
      </c>
      <c r="H31" s="162">
        <f t="shared" si="4"/>
        <v>8.7683244280038052E-3</v>
      </c>
      <c r="I31" s="1">
        <v>25</v>
      </c>
      <c r="J31" s="323">
        <f t="shared" si="5"/>
        <v>99.063517915309433</v>
      </c>
      <c r="K31" s="144">
        <f t="shared" si="3"/>
        <v>98.194896851248629</v>
      </c>
      <c r="L31" s="395">
        <v>8.5277777777777786E-2</v>
      </c>
      <c r="M31" s="325" t="s">
        <v>1397</v>
      </c>
      <c r="N31" s="325" t="s">
        <v>1832</v>
      </c>
      <c r="O31" s="325" t="s">
        <v>130</v>
      </c>
      <c r="P31" s="383">
        <v>34588</v>
      </c>
      <c r="Q31" s="327" t="s">
        <v>326</v>
      </c>
      <c r="R31" s="325" t="s">
        <v>228</v>
      </c>
      <c r="S31" s="383">
        <v>43737</v>
      </c>
      <c r="T31" s="176"/>
      <c r="U31" s="146"/>
    </row>
    <row r="32" spans="1:21" ht="15.75">
      <c r="A32" s="1">
        <v>26</v>
      </c>
      <c r="B32" s="408">
        <v>8.5856481481481492E-2</v>
      </c>
      <c r="C32" s="21">
        <f t="shared" si="2"/>
        <v>123.63333333333335</v>
      </c>
      <c r="D32" s="21">
        <f t="shared" si="0"/>
        <v>120.58333333333333</v>
      </c>
      <c r="E32" s="4">
        <f>1-IF(A32&gt;=H$3,0,IF(A32&gt;=H$4,F$3*(A32-H$3)^2,F$2+F$4*(H$4-A32)+(A32&lt;H$5)*F$5*(H$5-A32)^2))</f>
        <v>1</v>
      </c>
      <c r="F32" s="21">
        <v>121.64999999999999</v>
      </c>
      <c r="G32" s="21">
        <v>123.63333333333335</v>
      </c>
      <c r="H32" s="162">
        <f t="shared" si="4"/>
        <v>8.7683244280038052E-3</v>
      </c>
      <c r="I32" s="1">
        <v>26</v>
      </c>
      <c r="J32" s="323">
        <f t="shared" si="5"/>
        <v>98.395794014559158</v>
      </c>
      <c r="K32" s="144">
        <f t="shared" si="3"/>
        <v>97.53302777028847</v>
      </c>
      <c r="L32" s="395">
        <v>8.5856481481481492E-2</v>
      </c>
      <c r="M32" s="325" t="s">
        <v>1592</v>
      </c>
      <c r="N32" s="325" t="s">
        <v>1669</v>
      </c>
      <c r="O32" s="325" t="s">
        <v>127</v>
      </c>
      <c r="P32" s="383">
        <v>31108</v>
      </c>
      <c r="Q32" s="327" t="s">
        <v>326</v>
      </c>
      <c r="R32" s="325" t="s">
        <v>228</v>
      </c>
      <c r="S32" s="383">
        <v>40811</v>
      </c>
      <c r="T32" s="187" t="s">
        <v>354</v>
      </c>
      <c r="U32" s="146"/>
    </row>
    <row r="33" spans="1:21" ht="15.75">
      <c r="A33" s="1">
        <v>27</v>
      </c>
      <c r="B33" s="408">
        <v>8.5358796296296294E-2</v>
      </c>
      <c r="C33" s="21">
        <f t="shared" si="2"/>
        <v>122.91666666666666</v>
      </c>
      <c r="D33" s="21">
        <f t="shared" si="0"/>
        <v>120.58333333333333</v>
      </c>
      <c r="E33" s="4">
        <f>1-IF(A33&gt;=H$3,0,IF(A33&gt;=H$4,F$3*(A33-H$3)^2,F$2+F$4*(H$4-A33)+(A33&lt;H$5)*F$5*(H$5-A33)^2))</f>
        <v>1</v>
      </c>
      <c r="F33" s="21">
        <v>121.64999999999999</v>
      </c>
      <c r="G33" s="21">
        <v>122.91666666666666</v>
      </c>
      <c r="H33" s="162">
        <f t="shared" si="4"/>
        <v>8.7683244280038052E-3</v>
      </c>
      <c r="I33" s="1">
        <v>27</v>
      </c>
      <c r="J33" s="323">
        <f t="shared" si="5"/>
        <v>98.96949152542372</v>
      </c>
      <c r="K33" s="144">
        <f t="shared" si="3"/>
        <v>98.101694915254242</v>
      </c>
      <c r="L33" s="395">
        <v>8.5358796296296294E-2</v>
      </c>
      <c r="M33" s="325" t="s">
        <v>1833</v>
      </c>
      <c r="N33" s="325" t="s">
        <v>1834</v>
      </c>
      <c r="O33" s="325" t="s">
        <v>130</v>
      </c>
      <c r="P33" s="383">
        <v>33646</v>
      </c>
      <c r="Q33" s="327" t="s">
        <v>323</v>
      </c>
      <c r="R33" s="325" t="s">
        <v>140</v>
      </c>
      <c r="S33" s="383">
        <v>43583</v>
      </c>
      <c r="T33" s="176"/>
      <c r="U33" s="146"/>
    </row>
    <row r="34" spans="1:21" ht="15.75">
      <c r="A34" s="1">
        <v>28</v>
      </c>
      <c r="B34" s="408">
        <v>8.5833333333333331E-2</v>
      </c>
      <c r="C34" s="21">
        <f t="shared" si="2"/>
        <v>123.6</v>
      </c>
      <c r="D34" s="21">
        <f t="shared" si="0"/>
        <v>120.58333333333333</v>
      </c>
      <c r="E34" s="4">
        <f t="shared" ref="E34:E65" si="6">ROUND(1-IF(A34&lt;I$3,0,IF(A34&lt;I$4,G$3*(A34-I$3)^2,G$2+G$4*(A34-I$4)+(A34&gt;I$5)*G$5*(A34-I$5)^2)),4)</f>
        <v>1</v>
      </c>
      <c r="F34" s="21">
        <v>121.64999999999999</v>
      </c>
      <c r="G34" s="21">
        <v>123.6</v>
      </c>
      <c r="H34" s="162">
        <f t="shared" si="4"/>
        <v>8.7683244280038052E-3</v>
      </c>
      <c r="I34" s="1">
        <v>28</v>
      </c>
      <c r="J34" s="323">
        <f t="shared" si="5"/>
        <v>98.422330097087368</v>
      </c>
      <c r="K34" s="144">
        <f t="shared" si="3"/>
        <v>97.559331175836022</v>
      </c>
      <c r="L34" s="395">
        <v>8.5833333333333331E-2</v>
      </c>
      <c r="M34" s="325" t="s">
        <v>1835</v>
      </c>
      <c r="N34" s="325" t="s">
        <v>1836</v>
      </c>
      <c r="O34" s="325" t="s">
        <v>130</v>
      </c>
      <c r="P34" s="383">
        <v>33219</v>
      </c>
      <c r="Q34" s="327" t="s">
        <v>326</v>
      </c>
      <c r="R34" s="325" t="s">
        <v>228</v>
      </c>
      <c r="S34" s="383">
        <v>43737</v>
      </c>
      <c r="T34" s="176"/>
      <c r="U34" s="146"/>
    </row>
    <row r="35" spans="1:21" ht="15.75">
      <c r="A35" s="1">
        <v>29</v>
      </c>
      <c r="B35" s="408">
        <v>8.5578703703703699E-2</v>
      </c>
      <c r="C35" s="21">
        <f t="shared" si="2"/>
        <v>123.23333333333332</v>
      </c>
      <c r="D35" s="21">
        <f t="shared" si="0"/>
        <v>120.58333333333333</v>
      </c>
      <c r="E35" s="4">
        <f t="shared" si="6"/>
        <v>1</v>
      </c>
      <c r="F35" s="21">
        <v>121.64999999999999</v>
      </c>
      <c r="G35" s="21">
        <v>123.23333333333332</v>
      </c>
      <c r="H35" s="162">
        <f t="shared" si="4"/>
        <v>8.7683244280038052E-3</v>
      </c>
      <c r="I35" s="1">
        <v>29</v>
      </c>
      <c r="J35" s="323">
        <f t="shared" si="5"/>
        <v>98.715174465783079</v>
      </c>
      <c r="K35" s="144">
        <f t="shared" si="3"/>
        <v>97.849607790100094</v>
      </c>
      <c r="L35" s="395">
        <v>8.5578703703703699E-2</v>
      </c>
      <c r="M35" s="325" t="s">
        <v>1837</v>
      </c>
      <c r="N35" s="325" t="s">
        <v>1838</v>
      </c>
      <c r="O35" s="325" t="s">
        <v>127</v>
      </c>
      <c r="P35" s="383">
        <v>30967</v>
      </c>
      <c r="Q35" s="327" t="s">
        <v>326</v>
      </c>
      <c r="R35" s="325" t="s">
        <v>228</v>
      </c>
      <c r="S35" s="383">
        <v>41910</v>
      </c>
      <c r="T35" s="176"/>
      <c r="U35" s="146"/>
    </row>
    <row r="36" spans="1:21" ht="15.75">
      <c r="A36" s="1">
        <v>30</v>
      </c>
      <c r="B36" s="408">
        <v>8.5381944444444455E-2</v>
      </c>
      <c r="C36" s="21">
        <f t="shared" si="2"/>
        <v>122.95000000000002</v>
      </c>
      <c r="D36" s="21">
        <f t="shared" si="0"/>
        <v>120.58333333333333</v>
      </c>
      <c r="E36" s="4">
        <f t="shared" si="6"/>
        <v>1</v>
      </c>
      <c r="F36" s="21">
        <v>121.64999999999999</v>
      </c>
      <c r="G36" s="21">
        <v>122.95000000000002</v>
      </c>
      <c r="H36" s="162">
        <f t="shared" si="4"/>
        <v>8.7683244280038052E-3</v>
      </c>
      <c r="I36" s="1">
        <v>30</v>
      </c>
      <c r="J36" s="323">
        <f t="shared" si="5"/>
        <v>98.942659617730769</v>
      </c>
      <c r="K36" s="144">
        <f t="shared" si="3"/>
        <v>98.075098278432947</v>
      </c>
      <c r="L36" s="395">
        <v>8.5381944444444455E-2</v>
      </c>
      <c r="M36" s="325" t="s">
        <v>1431</v>
      </c>
      <c r="N36" s="325" t="s">
        <v>1839</v>
      </c>
      <c r="O36" s="325" t="s">
        <v>127</v>
      </c>
      <c r="P36" s="383">
        <v>30703</v>
      </c>
      <c r="Q36" s="327" t="s">
        <v>326</v>
      </c>
      <c r="R36" s="325" t="s">
        <v>228</v>
      </c>
      <c r="S36" s="383">
        <v>41910</v>
      </c>
      <c r="T36" s="176"/>
      <c r="U36" s="146"/>
    </row>
    <row r="37" spans="1:21" ht="15.75">
      <c r="A37" s="1">
        <v>31</v>
      </c>
      <c r="B37" s="408">
        <v>8.5474537037037043E-2</v>
      </c>
      <c r="C37" s="21">
        <f t="shared" si="2"/>
        <v>123.08333333333334</v>
      </c>
      <c r="D37" s="21">
        <f t="shared" si="0"/>
        <v>120.58333333333333</v>
      </c>
      <c r="E37" s="4">
        <f t="shared" si="6"/>
        <v>1</v>
      </c>
      <c r="F37" s="21">
        <v>121.64999999999999</v>
      </c>
      <c r="G37" s="21">
        <v>123.08333333333334</v>
      </c>
      <c r="H37" s="162">
        <f t="shared" si="4"/>
        <v>8.7683244280038052E-3</v>
      </c>
      <c r="I37" s="1">
        <v>31</v>
      </c>
      <c r="J37" s="323">
        <f t="shared" si="5"/>
        <v>98.83547731888963</v>
      </c>
      <c r="K37" s="144">
        <f t="shared" si="3"/>
        <v>97.96885578876099</v>
      </c>
      <c r="L37" s="395">
        <v>8.5474537037037043E-2</v>
      </c>
      <c r="M37" s="325" t="s">
        <v>1398</v>
      </c>
      <c r="N37" s="325" t="s">
        <v>1840</v>
      </c>
      <c r="O37" s="325" t="s">
        <v>127</v>
      </c>
      <c r="P37" s="383">
        <v>30991</v>
      </c>
      <c r="Q37" s="327" t="s">
        <v>323</v>
      </c>
      <c r="R37" s="325" t="s">
        <v>140</v>
      </c>
      <c r="S37" s="383">
        <v>42484</v>
      </c>
      <c r="T37" s="176"/>
      <c r="U37" s="146"/>
    </row>
    <row r="38" spans="1:21" ht="15.75">
      <c r="A38" s="1">
        <v>32</v>
      </c>
      <c r="B38" s="408">
        <v>8.5787037037037037E-2</v>
      </c>
      <c r="C38" s="21">
        <f t="shared" si="2"/>
        <v>123.53333333333333</v>
      </c>
      <c r="D38" s="21">
        <f t="shared" si="0"/>
        <v>120.58333333333333</v>
      </c>
      <c r="E38" s="4">
        <f t="shared" si="6"/>
        <v>1</v>
      </c>
      <c r="F38" s="21">
        <v>121.67390955041175</v>
      </c>
      <c r="G38" s="21">
        <v>123.53333333333333</v>
      </c>
      <c r="H38" s="162">
        <f t="shared" si="4"/>
        <v>8.9631065616953449E-3</v>
      </c>
      <c r="I38" s="1">
        <v>32</v>
      </c>
      <c r="J38" s="323">
        <f t="shared" si="5"/>
        <v>98.494799959858398</v>
      </c>
      <c r="K38" s="144">
        <f t="shared" si="3"/>
        <v>97.611980572045326</v>
      </c>
      <c r="L38" s="395">
        <v>8.5787037037037037E-2</v>
      </c>
      <c r="M38" s="325" t="s">
        <v>1398</v>
      </c>
      <c r="N38" s="325" t="s">
        <v>1840</v>
      </c>
      <c r="O38" s="325" t="s">
        <v>127</v>
      </c>
      <c r="P38" s="383">
        <v>30991</v>
      </c>
      <c r="Q38" s="327" t="s">
        <v>326</v>
      </c>
      <c r="R38" s="325" t="s">
        <v>228</v>
      </c>
      <c r="S38" s="383">
        <v>43002</v>
      </c>
      <c r="T38" s="176"/>
      <c r="U38" s="146"/>
    </row>
    <row r="39" spans="1:21" ht="15.75">
      <c r="A39" s="1">
        <v>33</v>
      </c>
      <c r="B39" s="408">
        <v>8.4479166666666661E-2</v>
      </c>
      <c r="C39" s="21">
        <f t="shared" si="2"/>
        <v>121.64999999999999</v>
      </c>
      <c r="D39" s="21">
        <f t="shared" si="0"/>
        <v>120.58333333333333</v>
      </c>
      <c r="E39" s="4">
        <f t="shared" si="6"/>
        <v>1</v>
      </c>
      <c r="F39" s="21">
        <v>121.79115343567413</v>
      </c>
      <c r="G39" s="21">
        <v>121.64999999999999</v>
      </c>
      <c r="H39" s="162">
        <f t="shared" si="4"/>
        <v>9.9171415022252241E-3</v>
      </c>
      <c r="I39" s="1">
        <v>33</v>
      </c>
      <c r="J39" s="323">
        <f t="shared" si="5"/>
        <v>100.11603241732358</v>
      </c>
      <c r="K39" s="144">
        <f t="shared" si="3"/>
        <v>99.123167557199622</v>
      </c>
      <c r="L39" s="395">
        <v>8.4479166666666661E-2</v>
      </c>
      <c r="M39" s="325" t="s">
        <v>1398</v>
      </c>
      <c r="N39" s="325" t="s">
        <v>1840</v>
      </c>
      <c r="O39" s="325" t="s">
        <v>127</v>
      </c>
      <c r="P39" s="383">
        <v>30991</v>
      </c>
      <c r="Q39" s="327" t="s">
        <v>326</v>
      </c>
      <c r="R39" s="325" t="s">
        <v>228</v>
      </c>
      <c r="S39" s="383">
        <v>43359</v>
      </c>
      <c r="T39" s="176"/>
      <c r="U39" s="146"/>
    </row>
    <row r="40" spans="1:21" ht="15.75">
      <c r="A40" s="1">
        <v>34</v>
      </c>
      <c r="B40" s="408">
        <v>8.5150462962962969E-2</v>
      </c>
      <c r="C40" s="21">
        <f t="shared" si="2"/>
        <v>122.61666666666667</v>
      </c>
      <c r="D40" s="21">
        <f t="shared" si="0"/>
        <v>120.58333333333333</v>
      </c>
      <c r="E40" s="4">
        <f t="shared" si="6"/>
        <v>1</v>
      </c>
      <c r="F40" s="21">
        <v>122.00668844035674</v>
      </c>
      <c r="G40" s="21">
        <v>122.61666666666667</v>
      </c>
      <c r="H40" s="162">
        <f t="shared" si="4"/>
        <v>1.1666205559863399E-2</v>
      </c>
      <c r="I40" s="1">
        <v>34</v>
      </c>
      <c r="J40" s="323">
        <f t="shared" si="5"/>
        <v>99.502532369463154</v>
      </c>
      <c r="K40" s="144">
        <f t="shared" si="3"/>
        <v>98.341715373114042</v>
      </c>
      <c r="L40" s="395">
        <v>8.5150462962962969E-2</v>
      </c>
      <c r="M40" s="325" t="s">
        <v>1398</v>
      </c>
      <c r="N40" s="325" t="s">
        <v>1840</v>
      </c>
      <c r="O40" s="325" t="s">
        <v>127</v>
      </c>
      <c r="P40" s="383">
        <v>30991</v>
      </c>
      <c r="Q40" s="327" t="s">
        <v>323</v>
      </c>
      <c r="R40" s="325" t="s">
        <v>140</v>
      </c>
      <c r="S40" s="383">
        <v>43583</v>
      </c>
      <c r="T40" s="176"/>
      <c r="U40" s="146"/>
    </row>
    <row r="41" spans="1:21" ht="15.75">
      <c r="A41" s="1">
        <v>35</v>
      </c>
      <c r="B41" s="408">
        <v>8.6099537037037044E-2</v>
      </c>
      <c r="C41" s="21">
        <f t="shared" si="2"/>
        <v>123.98333333333335</v>
      </c>
      <c r="D41" s="21">
        <f t="shared" si="0"/>
        <v>120.58333333333333</v>
      </c>
      <c r="E41" s="4">
        <f t="shared" si="6"/>
        <v>1</v>
      </c>
      <c r="F41" s="21">
        <v>122.32155923169904</v>
      </c>
      <c r="G41" s="21">
        <v>123.98333333333335</v>
      </c>
      <c r="H41" s="162">
        <f t="shared" si="4"/>
        <v>1.4210298734609815E-2</v>
      </c>
      <c r="I41" s="1">
        <v>35</v>
      </c>
      <c r="J41" s="323">
        <f t="shared" si="5"/>
        <v>98.659679444843945</v>
      </c>
      <c r="K41" s="144">
        <f t="shared" si="3"/>
        <v>97.257695926871875</v>
      </c>
      <c r="L41" s="395">
        <v>8.6099537037037044E-2</v>
      </c>
      <c r="M41" s="325" t="s">
        <v>1554</v>
      </c>
      <c r="N41" s="325" t="s">
        <v>1555</v>
      </c>
      <c r="O41" s="325" t="s">
        <v>130</v>
      </c>
      <c r="P41" s="383">
        <v>26772</v>
      </c>
      <c r="Q41" s="327" t="s">
        <v>326</v>
      </c>
      <c r="R41" s="325" t="s">
        <v>228</v>
      </c>
      <c r="S41" s="383">
        <v>39719</v>
      </c>
      <c r="T41" s="176"/>
      <c r="U41" s="146"/>
    </row>
    <row r="42" spans="1:21" ht="15.75">
      <c r="A42" s="1">
        <v>36</v>
      </c>
      <c r="B42" s="408">
        <v>8.711805555555556E-2</v>
      </c>
      <c r="C42" s="21">
        <f t="shared" si="2"/>
        <v>125.45</v>
      </c>
      <c r="D42" s="21">
        <f t="shared" ref="D42:D73" si="7">E$4/E42</f>
        <v>120.59539287262059</v>
      </c>
      <c r="E42" s="4">
        <f t="shared" si="6"/>
        <v>0.99990000000000001</v>
      </c>
      <c r="F42" s="21">
        <v>122.73730192038649</v>
      </c>
      <c r="G42" s="21">
        <v>125.45</v>
      </c>
      <c r="H42" s="162">
        <f t="shared" si="4"/>
        <v>1.7451166143078827E-2</v>
      </c>
      <c r="I42" s="1">
        <v>36</v>
      </c>
      <c r="J42" s="323">
        <f t="shared" si="5"/>
        <v>97.837626082412498</v>
      </c>
      <c r="K42" s="144">
        <f t="shared" si="3"/>
        <v>96.130245414603905</v>
      </c>
      <c r="L42" s="395">
        <v>8.711805555555556E-2</v>
      </c>
      <c r="M42" s="325" t="s">
        <v>1683</v>
      </c>
      <c r="N42" s="325" t="s">
        <v>1684</v>
      </c>
      <c r="O42" s="325" t="s">
        <v>1342</v>
      </c>
      <c r="P42" s="402">
        <v>26441</v>
      </c>
      <c r="Q42" s="327" t="s">
        <v>323</v>
      </c>
      <c r="R42" s="403" t="s">
        <v>140</v>
      </c>
      <c r="S42" s="383">
        <v>39929</v>
      </c>
      <c r="T42" s="176"/>
      <c r="U42" s="146"/>
    </row>
    <row r="43" spans="1:21" ht="15.75">
      <c r="A43" s="1">
        <v>37</v>
      </c>
      <c r="B43" s="408">
        <v>8.4502314814814808E-2</v>
      </c>
      <c r="C43" s="21">
        <f t="shared" si="2"/>
        <v>121.68333333333332</v>
      </c>
      <c r="D43" s="21">
        <f t="shared" si="7"/>
        <v>120.83709122490563</v>
      </c>
      <c r="E43" s="4">
        <f t="shared" si="6"/>
        <v>0.99790000000000001</v>
      </c>
      <c r="F43" s="21">
        <v>123.25596293370468</v>
      </c>
      <c r="G43" s="21">
        <v>121.68333333333332</v>
      </c>
      <c r="H43" s="162">
        <f t="shared" si="4"/>
        <v>1.9624784482841426E-2</v>
      </c>
      <c r="I43" s="1">
        <v>37</v>
      </c>
      <c r="J43" s="323">
        <f t="shared" si="5"/>
        <v>101.29239523383484</v>
      </c>
      <c r="K43" s="144">
        <f t="shared" si="3"/>
        <v>99.304553807620039</v>
      </c>
      <c r="L43" s="395">
        <v>8.4502314814814808E-2</v>
      </c>
      <c r="M43" s="325" t="s">
        <v>1841</v>
      </c>
      <c r="N43" s="325" t="s">
        <v>1842</v>
      </c>
      <c r="O43" s="325" t="s">
        <v>130</v>
      </c>
      <c r="P43" s="402">
        <v>30115</v>
      </c>
      <c r="Q43" s="327" t="s">
        <v>326</v>
      </c>
      <c r="R43" s="403" t="s">
        <v>228</v>
      </c>
      <c r="S43" s="383">
        <v>43737</v>
      </c>
      <c r="T43" s="176"/>
      <c r="U43" s="146"/>
    </row>
    <row r="44" spans="1:21" ht="15.75">
      <c r="A44" s="1">
        <v>38</v>
      </c>
      <c r="B44" s="411">
        <v>8.520833333333333E-2</v>
      </c>
      <c r="C44" s="21">
        <f t="shared" ref="C44:C75" si="8">B44*1440</f>
        <v>122.69999999999999</v>
      </c>
      <c r="D44" s="21">
        <f t="shared" si="7"/>
        <v>121.38447084088317</v>
      </c>
      <c r="E44" s="4">
        <f t="shared" si="6"/>
        <v>0.99339999999999995</v>
      </c>
      <c r="F44" s="21">
        <v>123.88012448304019</v>
      </c>
      <c r="G44" s="21">
        <v>126.08333333333333</v>
      </c>
      <c r="H44" s="162">
        <f t="shared" si="4"/>
        <v>2.0145714678375955E-2</v>
      </c>
      <c r="I44" s="1">
        <v>38</v>
      </c>
      <c r="J44" s="323">
        <f t="shared" si="5"/>
        <v>100.96179664469453</v>
      </c>
      <c r="K44" s="144">
        <f t="shared" si="3"/>
        <v>98.927849096074311</v>
      </c>
      <c r="L44" s="397">
        <v>8.520833333333333E-2</v>
      </c>
      <c r="M44" s="152" t="s">
        <v>1398</v>
      </c>
      <c r="N44" s="148" t="s">
        <v>1840</v>
      </c>
      <c r="O44" s="148" t="s">
        <v>127</v>
      </c>
      <c r="P44" s="177">
        <v>30991</v>
      </c>
      <c r="Q44" s="404" t="s">
        <v>326</v>
      </c>
      <c r="R44" s="152" t="s">
        <v>228</v>
      </c>
      <c r="S44" s="405">
        <v>45193</v>
      </c>
      <c r="T44" s="176"/>
      <c r="U44" s="146"/>
    </row>
    <row r="45" spans="1:21" ht="15.75">
      <c r="A45" s="1">
        <v>39</v>
      </c>
      <c r="B45" s="408">
        <v>8.7500000000000008E-2</v>
      </c>
      <c r="C45" s="21">
        <f t="shared" si="8"/>
        <v>126.00000000000001</v>
      </c>
      <c r="D45" s="21">
        <f t="shared" si="7"/>
        <v>122.23348538604493</v>
      </c>
      <c r="E45" s="4">
        <f t="shared" si="6"/>
        <v>0.98650000000000004</v>
      </c>
      <c r="F45" s="21">
        <v>124.61293722441846</v>
      </c>
      <c r="G45" s="21">
        <v>126.00000000000001</v>
      </c>
      <c r="H45" s="162">
        <f t="shared" si="4"/>
        <v>1.9094741616500974E-2</v>
      </c>
      <c r="I45" s="1">
        <v>39</v>
      </c>
      <c r="J45" s="323">
        <f t="shared" si="5"/>
        <v>98.899156527316222</v>
      </c>
      <c r="K45" s="144">
        <f t="shared" si="3"/>
        <v>97.010702687337229</v>
      </c>
      <c r="L45" s="395">
        <v>8.7500000000000008E-2</v>
      </c>
      <c r="M45" s="325" t="s">
        <v>1843</v>
      </c>
      <c r="N45" s="325" t="s">
        <v>1844</v>
      </c>
      <c r="O45" s="325" t="s">
        <v>127</v>
      </c>
      <c r="P45" s="402">
        <v>27932</v>
      </c>
      <c r="Q45" s="327"/>
      <c r="R45" s="403" t="s">
        <v>1845</v>
      </c>
      <c r="S45" s="383">
        <v>42288</v>
      </c>
      <c r="T45" s="176"/>
      <c r="U45" s="146"/>
    </row>
    <row r="46" spans="1:21" ht="15.75">
      <c r="A46" s="1">
        <v>40</v>
      </c>
      <c r="B46" s="412" t="s">
        <v>1846</v>
      </c>
      <c r="C46" s="21">
        <f t="shared" si="8"/>
        <v>125.88333333333334</v>
      </c>
      <c r="D46" s="21">
        <f t="shared" si="7"/>
        <v>123.25803264165729</v>
      </c>
      <c r="E46" s="4">
        <f t="shared" si="6"/>
        <v>0.97829999999999995</v>
      </c>
      <c r="F46" s="21">
        <v>125.45816089598605</v>
      </c>
      <c r="G46" s="21">
        <v>128.76666666666668</v>
      </c>
      <c r="H46" s="162">
        <f t="shared" si="4"/>
        <v>1.7536748814234785E-2</v>
      </c>
      <c r="I46" s="1">
        <v>40</v>
      </c>
      <c r="J46" s="323">
        <f t="shared" si="5"/>
        <v>99.662248825091524</v>
      </c>
      <c r="K46" s="144">
        <f t="shared" si="3"/>
        <v>97.914497001184131</v>
      </c>
      <c r="L46" s="184" t="s">
        <v>1846</v>
      </c>
      <c r="M46" s="148" t="s">
        <v>1841</v>
      </c>
      <c r="N46" s="148" t="s">
        <v>1842</v>
      </c>
      <c r="O46" s="148" t="s">
        <v>130</v>
      </c>
      <c r="P46" s="149">
        <v>30115</v>
      </c>
      <c r="Q46" s="327" t="s">
        <v>323</v>
      </c>
      <c r="R46" s="148" t="s">
        <v>140</v>
      </c>
      <c r="S46" s="383">
        <v>44836</v>
      </c>
      <c r="T46" s="176"/>
      <c r="U46" s="146"/>
    </row>
    <row r="47" spans="1:21" ht="15.75">
      <c r="A47" s="1">
        <v>41</v>
      </c>
      <c r="B47" s="411">
        <v>8.6284722222222221E-2</v>
      </c>
      <c r="C47" s="21">
        <f t="shared" si="8"/>
        <v>124.25</v>
      </c>
      <c r="D47" s="21">
        <f t="shared" si="7"/>
        <v>124.2999003539154</v>
      </c>
      <c r="E47" s="4">
        <f t="shared" si="6"/>
        <v>0.97009999999999996</v>
      </c>
      <c r="F47" s="21">
        <v>126.42021393230776</v>
      </c>
      <c r="G47" s="21">
        <v>128.69999999999999</v>
      </c>
      <c r="H47" s="162">
        <f t="shared" si="4"/>
        <v>1.6771950564232446E-2</v>
      </c>
      <c r="I47" s="1">
        <v>41</v>
      </c>
      <c r="J47" s="323">
        <f t="shared" si="5"/>
        <v>101.74665105215917</v>
      </c>
      <c r="K47" s="144">
        <f t="shared" si="3"/>
        <v>100.04016125063615</v>
      </c>
      <c r="L47" s="397">
        <v>8.6284722222222221E-2</v>
      </c>
      <c r="M47" s="325" t="s">
        <v>1680</v>
      </c>
      <c r="N47" s="325" t="s">
        <v>1847</v>
      </c>
      <c r="O47" s="325" t="s">
        <v>127</v>
      </c>
      <c r="P47" s="402">
        <v>26914</v>
      </c>
      <c r="Q47" s="327" t="s">
        <v>1848</v>
      </c>
      <c r="R47" s="403" t="s">
        <v>1849</v>
      </c>
      <c r="S47" s="383">
        <v>42190</v>
      </c>
      <c r="T47" s="176"/>
      <c r="U47" s="146"/>
    </row>
    <row r="48" spans="1:21" ht="15.75">
      <c r="A48" s="1">
        <v>42</v>
      </c>
      <c r="B48" s="408">
        <v>8.8773148148148143E-2</v>
      </c>
      <c r="C48" s="21">
        <f t="shared" si="8"/>
        <v>127.83333333333333</v>
      </c>
      <c r="D48" s="21">
        <f t="shared" si="7"/>
        <v>125.35953148282913</v>
      </c>
      <c r="E48" s="4">
        <f t="shared" si="6"/>
        <v>0.96189999999999998</v>
      </c>
      <c r="F48" s="21">
        <v>127.45066197863355</v>
      </c>
      <c r="G48" s="21">
        <v>127.83333333333333</v>
      </c>
      <c r="H48" s="162">
        <f t="shared" si="4"/>
        <v>1.6407372573356963E-2</v>
      </c>
      <c r="I48" s="1">
        <v>42</v>
      </c>
      <c r="J48" s="323">
        <f t="shared" si="5"/>
        <v>99.700648223181403</v>
      </c>
      <c r="K48" s="144">
        <f t="shared" si="3"/>
        <v>98.064822541978458</v>
      </c>
      <c r="L48" s="395">
        <v>8.8773148148148143E-2</v>
      </c>
      <c r="M48" s="325" t="s">
        <v>1843</v>
      </c>
      <c r="N48" s="325" t="s">
        <v>1844</v>
      </c>
      <c r="O48" s="325" t="s">
        <v>127</v>
      </c>
      <c r="P48" s="383">
        <v>27932</v>
      </c>
      <c r="Q48" s="327"/>
      <c r="R48" s="325" t="s">
        <v>334</v>
      </c>
      <c r="S48" s="383">
        <v>43401</v>
      </c>
      <c r="T48" s="176"/>
      <c r="U48" s="146"/>
    </row>
    <row r="49" spans="1:21" ht="15.75">
      <c r="A49" s="1">
        <v>43</v>
      </c>
      <c r="B49" s="408">
        <v>8.9629629629629629E-2</v>
      </c>
      <c r="C49" s="21">
        <f t="shared" si="8"/>
        <v>129.06666666666666</v>
      </c>
      <c r="D49" s="21">
        <f t="shared" si="7"/>
        <v>126.43738422285135</v>
      </c>
      <c r="E49" s="4">
        <f t="shared" si="6"/>
        <v>0.95369999999999999</v>
      </c>
      <c r="F49" s="21">
        <v>128.49804638605187</v>
      </c>
      <c r="G49" s="21">
        <v>129.06666666666666</v>
      </c>
      <c r="H49" s="162">
        <f t="shared" si="4"/>
        <v>1.6036525232528347E-2</v>
      </c>
      <c r="I49" s="1">
        <v>43</v>
      </c>
      <c r="J49" s="323">
        <f t="shared" si="5"/>
        <v>99.559436766052585</v>
      </c>
      <c r="K49" s="144">
        <f t="shared" si="3"/>
        <v>97.962849346217467</v>
      </c>
      <c r="L49" s="395">
        <v>8.9629629629629629E-2</v>
      </c>
      <c r="M49" s="325" t="s">
        <v>1680</v>
      </c>
      <c r="N49" s="325" t="s">
        <v>1847</v>
      </c>
      <c r="O49" s="325" t="s">
        <v>127</v>
      </c>
      <c r="P49" s="383">
        <v>26914</v>
      </c>
      <c r="Q49" s="327" t="s">
        <v>1848</v>
      </c>
      <c r="R49" s="325" t="s">
        <v>1849</v>
      </c>
      <c r="S49" s="383">
        <v>42918</v>
      </c>
      <c r="T49" s="176"/>
      <c r="U49" s="146"/>
    </row>
    <row r="50" spans="1:21" ht="15.75">
      <c r="A50" s="1">
        <v>44</v>
      </c>
      <c r="B50" s="408">
        <v>8.9687499999999989E-2</v>
      </c>
      <c r="C50" s="21">
        <f t="shared" si="8"/>
        <v>129.14999999999998</v>
      </c>
      <c r="D50" s="21">
        <f t="shared" si="7"/>
        <v>127.53393266349373</v>
      </c>
      <c r="E50" s="4">
        <f t="shared" si="6"/>
        <v>0.94550000000000001</v>
      </c>
      <c r="F50" s="21">
        <v>129.56278816137996</v>
      </c>
      <c r="G50" s="21">
        <v>129.14999999999998</v>
      </c>
      <c r="H50" s="162">
        <f t="shared" si="4"/>
        <v>1.565924542592537E-2</v>
      </c>
      <c r="I50" s="1">
        <v>44</v>
      </c>
      <c r="J50" s="323">
        <f t="shared" si="5"/>
        <v>100.31961917257451</v>
      </c>
      <c r="K50" s="144">
        <f t="shared" si="3"/>
        <v>98.748689634915792</v>
      </c>
      <c r="L50" s="395">
        <v>8.9687499999999989E-2</v>
      </c>
      <c r="M50" s="325" t="s">
        <v>1680</v>
      </c>
      <c r="N50" s="325" t="s">
        <v>1847</v>
      </c>
      <c r="O50" s="325" t="s">
        <v>127</v>
      </c>
      <c r="P50" s="383">
        <v>26914</v>
      </c>
      <c r="Q50" s="327" t="s">
        <v>1848</v>
      </c>
      <c r="R50" s="325" t="s">
        <v>1849</v>
      </c>
      <c r="S50" s="383">
        <v>43282</v>
      </c>
      <c r="T50" s="176"/>
      <c r="U50" s="146"/>
    </row>
    <row r="51" spans="1:21" ht="15.75">
      <c r="A51" s="1">
        <v>45</v>
      </c>
      <c r="B51" s="408">
        <v>9.2210648148148153E-2</v>
      </c>
      <c r="C51" s="21">
        <f t="shared" si="8"/>
        <v>132.78333333333333</v>
      </c>
      <c r="D51" s="21">
        <f t="shared" si="7"/>
        <v>128.64966748461893</v>
      </c>
      <c r="E51" s="4">
        <f t="shared" si="6"/>
        <v>0.93730000000000002</v>
      </c>
      <c r="F51" s="21">
        <v>130.64532238196546</v>
      </c>
      <c r="G51" s="21">
        <v>132.78333333333333</v>
      </c>
      <c r="H51" s="162">
        <f t="shared" si="4"/>
        <v>1.5275364329630298E-2</v>
      </c>
      <c r="I51" s="1">
        <v>45</v>
      </c>
      <c r="J51" s="323">
        <f t="shared" si="5"/>
        <v>98.389849917383302</v>
      </c>
      <c r="K51" s="144">
        <f t="shared" si="3"/>
        <v>96.886909113557635</v>
      </c>
      <c r="L51" s="395">
        <v>9.2210648148148153E-2</v>
      </c>
      <c r="M51" s="325" t="s">
        <v>1680</v>
      </c>
      <c r="N51" s="325" t="s">
        <v>1847</v>
      </c>
      <c r="O51" s="325" t="s">
        <v>127</v>
      </c>
      <c r="P51" s="383">
        <v>26914</v>
      </c>
      <c r="Q51" s="327"/>
      <c r="R51" s="325" t="s">
        <v>1850</v>
      </c>
      <c r="S51" s="383">
        <v>43513</v>
      </c>
      <c r="T51" s="176"/>
      <c r="U51" s="146"/>
    </row>
    <row r="52" spans="1:21" ht="15.75">
      <c r="A52" s="1">
        <v>46</v>
      </c>
      <c r="B52" s="408">
        <v>9.402777777777778E-2</v>
      </c>
      <c r="C52" s="21">
        <f t="shared" si="8"/>
        <v>135.4</v>
      </c>
      <c r="D52" s="21">
        <f t="shared" si="7"/>
        <v>129.78509668855165</v>
      </c>
      <c r="E52" s="4">
        <f t="shared" si="6"/>
        <v>0.92910000000000004</v>
      </c>
      <c r="F52" s="21">
        <v>131.74609878845573</v>
      </c>
      <c r="G52" s="21">
        <v>135.4</v>
      </c>
      <c r="H52" s="162">
        <f t="shared" si="4"/>
        <v>1.4884707159738013E-2</v>
      </c>
      <c r="I52" s="1">
        <v>46</v>
      </c>
      <c r="J52" s="323">
        <f t="shared" si="5"/>
        <v>97.301402354841741</v>
      </c>
      <c r="K52" s="144">
        <f t="shared" si="3"/>
        <v>95.853099474558078</v>
      </c>
      <c r="L52" s="395">
        <v>9.402777777777778E-2</v>
      </c>
      <c r="M52" s="325" t="s">
        <v>1851</v>
      </c>
      <c r="N52" s="325" t="s">
        <v>1852</v>
      </c>
      <c r="O52" s="325" t="s">
        <v>127</v>
      </c>
      <c r="P52" s="383">
        <v>23002</v>
      </c>
      <c r="Q52" s="327" t="s">
        <v>1853</v>
      </c>
      <c r="R52" s="325" t="s">
        <v>1854</v>
      </c>
      <c r="S52" s="383">
        <v>40090</v>
      </c>
      <c r="T52" s="176"/>
      <c r="U52" s="146" t="s">
        <v>318</v>
      </c>
    </row>
    <row r="53" spans="1:21" ht="15.75">
      <c r="A53" s="1">
        <v>47</v>
      </c>
      <c r="B53" s="408">
        <v>9.4675925925925927E-2</v>
      </c>
      <c r="C53" s="21">
        <f t="shared" si="8"/>
        <v>136.33333333333334</v>
      </c>
      <c r="D53" s="21">
        <f t="shared" si="7"/>
        <v>130.94074637130342</v>
      </c>
      <c r="E53" s="4">
        <f t="shared" si="6"/>
        <v>0.92090000000000005</v>
      </c>
      <c r="F53" s="21">
        <v>132.86558240778865</v>
      </c>
      <c r="G53" s="21">
        <v>136.33333333333334</v>
      </c>
      <c r="H53" s="162">
        <f t="shared" si="4"/>
        <v>1.448709290700702E-2</v>
      </c>
      <c r="I53" s="1">
        <v>47</v>
      </c>
      <c r="J53" s="323">
        <f t="shared" si="5"/>
        <v>97.456417414025893</v>
      </c>
      <c r="K53" s="144">
        <f t="shared" si="3"/>
        <v>96.044557240564842</v>
      </c>
      <c r="L53" s="395">
        <v>9.4675925925925927E-2</v>
      </c>
      <c r="M53" s="325" t="s">
        <v>1423</v>
      </c>
      <c r="N53" s="325" t="s">
        <v>1424</v>
      </c>
      <c r="O53" s="325" t="s">
        <v>127</v>
      </c>
      <c r="P53" s="383">
        <v>22144</v>
      </c>
      <c r="Q53" s="327"/>
      <c r="R53" s="325" t="s">
        <v>1855</v>
      </c>
      <c r="S53" s="383">
        <v>39432</v>
      </c>
      <c r="T53" s="176"/>
      <c r="U53" s="146"/>
    </row>
    <row r="54" spans="1:21" ht="15.75">
      <c r="A54" s="1">
        <v>48</v>
      </c>
      <c r="B54" s="408">
        <v>9.6493055555555554E-2</v>
      </c>
      <c r="C54" s="21">
        <f t="shared" si="8"/>
        <v>138.94999999999999</v>
      </c>
      <c r="D54" s="21">
        <f t="shared" si="7"/>
        <v>132.11716153537125</v>
      </c>
      <c r="E54" s="4">
        <f t="shared" si="6"/>
        <v>0.91269999999999996</v>
      </c>
      <c r="F54" s="21">
        <v>134.00425420821824</v>
      </c>
      <c r="G54" s="21">
        <v>138.94999999999999</v>
      </c>
      <c r="H54" s="162">
        <f t="shared" si="4"/>
        <v>1.4082334057206802E-2</v>
      </c>
      <c r="I54" s="1">
        <v>48</v>
      </c>
      <c r="J54" s="323">
        <f t="shared" si="5"/>
        <v>96.440629153089787</v>
      </c>
      <c r="K54" s="144">
        <f t="shared" si="3"/>
        <v>95.082519996668779</v>
      </c>
      <c r="L54" s="395">
        <v>9.6493055555555554E-2</v>
      </c>
      <c r="M54" s="325" t="s">
        <v>1825</v>
      </c>
      <c r="N54" s="325" t="s">
        <v>1856</v>
      </c>
      <c r="O54" s="325" t="s">
        <v>1857</v>
      </c>
      <c r="P54" s="383">
        <v>22747</v>
      </c>
      <c r="Q54" s="327"/>
      <c r="R54" s="325" t="s">
        <v>1858</v>
      </c>
      <c r="S54" s="383">
        <v>40549</v>
      </c>
      <c r="T54" s="176"/>
      <c r="U54" s="146"/>
    </row>
    <row r="55" spans="1:21" ht="15.75">
      <c r="A55" s="1">
        <v>49</v>
      </c>
      <c r="B55" s="408">
        <v>9.707175925925926E-2</v>
      </c>
      <c r="C55" s="21">
        <f t="shared" si="8"/>
        <v>139.78333333333333</v>
      </c>
      <c r="D55" s="21">
        <f t="shared" si="7"/>
        <v>133.31490694674775</v>
      </c>
      <c r="E55" s="4">
        <f t="shared" si="6"/>
        <v>0.90449999999999997</v>
      </c>
      <c r="F55" s="21">
        <v>135.162611788313</v>
      </c>
      <c r="G55" s="21">
        <v>139.78333333333333</v>
      </c>
      <c r="H55" s="162">
        <f t="shared" si="4"/>
        <v>1.3670236296255191E-2</v>
      </c>
      <c r="I55" s="1">
        <v>49</v>
      </c>
      <c r="J55" s="323">
        <f t="shared" si="5"/>
        <v>96.694368752817212</v>
      </c>
      <c r="K55" s="144">
        <f t="shared" si="3"/>
        <v>95.372533883448966</v>
      </c>
      <c r="L55" s="395">
        <v>9.707175925925926E-2</v>
      </c>
      <c r="M55" s="325" t="s">
        <v>1859</v>
      </c>
      <c r="N55" s="325" t="s">
        <v>1860</v>
      </c>
      <c r="O55" s="325" t="s">
        <v>259</v>
      </c>
      <c r="P55" s="383">
        <v>16850</v>
      </c>
      <c r="Q55" s="327"/>
      <c r="R55" s="325" t="s">
        <v>1735</v>
      </c>
      <c r="S55" s="383">
        <v>34860</v>
      </c>
      <c r="T55" s="176"/>
      <c r="U55" s="146" t="s">
        <v>318</v>
      </c>
    </row>
    <row r="56" spans="1:21" ht="15.75">
      <c r="A56" s="1">
        <v>50</v>
      </c>
      <c r="B56" s="408">
        <v>9.6863425925925936E-2</v>
      </c>
      <c r="C56" s="21">
        <f t="shared" si="8"/>
        <v>139.48333333333335</v>
      </c>
      <c r="D56" s="21">
        <f t="shared" si="7"/>
        <v>134.53456803897504</v>
      </c>
      <c r="E56" s="4">
        <f t="shared" si="6"/>
        <v>0.89629999999999999</v>
      </c>
      <c r="F56" s="21">
        <v>136.34117010200089</v>
      </c>
      <c r="G56" s="21">
        <v>139.48333333333335</v>
      </c>
      <c r="H56" s="162">
        <f t="shared" si="4"/>
        <v>1.3250598199166668E-2</v>
      </c>
      <c r="I56" s="1">
        <v>50</v>
      </c>
      <c r="J56" s="323">
        <f t="shared" si="5"/>
        <v>97.747284097503311</v>
      </c>
      <c r="K56" s="144">
        <f t="shared" si="3"/>
        <v>96.4520741108675</v>
      </c>
      <c r="L56" s="395">
        <v>9.6863425925925936E-2</v>
      </c>
      <c r="M56" s="325" t="s">
        <v>1695</v>
      </c>
      <c r="N56" s="325" t="s">
        <v>1696</v>
      </c>
      <c r="O56" s="325" t="s">
        <v>143</v>
      </c>
      <c r="P56" s="383">
        <v>14987</v>
      </c>
      <c r="Q56" s="327"/>
      <c r="R56" s="325" t="s">
        <v>222</v>
      </c>
      <c r="S56" s="383">
        <v>33439</v>
      </c>
      <c r="T56" s="176"/>
      <c r="U56" s="146" t="s">
        <v>318</v>
      </c>
    </row>
    <row r="57" spans="1:21" ht="15.75">
      <c r="A57" s="1">
        <v>51</v>
      </c>
      <c r="B57" s="408">
        <v>0.10020833333333334</v>
      </c>
      <c r="C57" s="21">
        <f t="shared" si="8"/>
        <v>144.30000000000001</v>
      </c>
      <c r="D57" s="21">
        <f t="shared" si="7"/>
        <v>135.7767518672822</v>
      </c>
      <c r="E57" s="4">
        <f t="shared" si="6"/>
        <v>0.8881</v>
      </c>
      <c r="F57" s="21">
        <v>137.54046222188052</v>
      </c>
      <c r="G57" s="21">
        <v>144.30000000000001</v>
      </c>
      <c r="H57" s="162">
        <f t="shared" si="4"/>
        <v>1.2823210901771553E-2</v>
      </c>
      <c r="I57" s="1">
        <v>51</v>
      </c>
      <c r="J57" s="323">
        <f t="shared" si="5"/>
        <v>95.31563563539882</v>
      </c>
      <c r="K57" s="144">
        <f t="shared" si="3"/>
        <v>94.093383137409688</v>
      </c>
      <c r="L57" s="395">
        <v>0.10020833333333334</v>
      </c>
      <c r="M57" s="325" t="s">
        <v>1861</v>
      </c>
      <c r="N57" s="325" t="s">
        <v>1862</v>
      </c>
      <c r="O57" s="325" t="s">
        <v>146</v>
      </c>
      <c r="P57" s="383">
        <v>11186</v>
      </c>
      <c r="Q57" s="327"/>
      <c r="R57" s="325" t="s">
        <v>1863</v>
      </c>
      <c r="S57" s="383">
        <v>29842</v>
      </c>
      <c r="T57" s="176"/>
      <c r="U57" s="146" t="s">
        <v>318</v>
      </c>
    </row>
    <row r="58" spans="1:21" ht="15.75">
      <c r="A58" s="1">
        <v>52</v>
      </c>
      <c r="B58" s="408">
        <v>9.8773148148148152E-2</v>
      </c>
      <c r="C58" s="21">
        <f t="shared" si="8"/>
        <v>142.23333333333335</v>
      </c>
      <c r="D58" s="21">
        <f t="shared" si="7"/>
        <v>137.04208811607378</v>
      </c>
      <c r="E58" s="4">
        <f t="shared" si="6"/>
        <v>0.87990000000000002</v>
      </c>
      <c r="F58" s="21">
        <v>138.76104014317536</v>
      </c>
      <c r="G58" s="21">
        <v>142.23333333333335</v>
      </c>
      <c r="H58" s="162">
        <f t="shared" si="4"/>
        <v>1.2387857754078115E-2</v>
      </c>
      <c r="I58" s="1">
        <v>52</v>
      </c>
      <c r="J58" s="323">
        <f t="shared" si="5"/>
        <v>97.558734574531542</v>
      </c>
      <c r="K58" s="144">
        <f t="shared" si="3"/>
        <v>96.35019084795438</v>
      </c>
      <c r="L58" s="395">
        <v>9.8773148148148152E-2</v>
      </c>
      <c r="M58" s="325" t="s">
        <v>1861</v>
      </c>
      <c r="N58" s="325" t="s">
        <v>1862</v>
      </c>
      <c r="O58" s="325" t="s">
        <v>146</v>
      </c>
      <c r="P58" s="383">
        <v>11186</v>
      </c>
      <c r="Q58" s="327" t="s">
        <v>1864</v>
      </c>
      <c r="R58" s="325" t="s">
        <v>1601</v>
      </c>
      <c r="S58" s="383">
        <v>30415</v>
      </c>
      <c r="T58" s="176"/>
      <c r="U58" s="146"/>
    </row>
    <row r="59" spans="1:21" ht="15.75">
      <c r="A59" s="1">
        <v>53</v>
      </c>
      <c r="B59" s="408">
        <v>9.9814814814814815E-2</v>
      </c>
      <c r="C59" s="21">
        <f t="shared" si="8"/>
        <v>143.73333333333332</v>
      </c>
      <c r="D59" s="21">
        <f t="shared" si="7"/>
        <v>138.33123016328247</v>
      </c>
      <c r="E59" s="4">
        <f t="shared" si="6"/>
        <v>0.87170000000000003</v>
      </c>
      <c r="F59" s="21">
        <v>140.0034756308788</v>
      </c>
      <c r="G59" s="21">
        <v>143.73333333333332</v>
      </c>
      <c r="H59" s="162">
        <f t="shared" si="4"/>
        <v>1.1944313954070867E-2</v>
      </c>
      <c r="I59" s="1">
        <v>53</v>
      </c>
      <c r="J59" s="323">
        <f t="shared" si="5"/>
        <v>97.4050155131346</v>
      </c>
      <c r="K59" s="144">
        <f t="shared" si="3"/>
        <v>96.241579427144586</v>
      </c>
      <c r="L59" s="395">
        <v>9.9814814814814815E-2</v>
      </c>
      <c r="M59" s="325" t="s">
        <v>1861</v>
      </c>
      <c r="N59" s="325" t="s">
        <v>1862</v>
      </c>
      <c r="O59" s="325" t="s">
        <v>146</v>
      </c>
      <c r="P59" s="383">
        <v>11186</v>
      </c>
      <c r="Q59" s="327"/>
      <c r="R59" s="325" t="s">
        <v>1865</v>
      </c>
      <c r="S59" s="383">
        <v>30611</v>
      </c>
      <c r="T59" s="176"/>
      <c r="U59" s="146"/>
    </row>
    <row r="60" spans="1:21" ht="15.75">
      <c r="A60" s="1">
        <v>54</v>
      </c>
      <c r="B60" s="408">
        <v>0.10179398148148149</v>
      </c>
      <c r="C60" s="21">
        <f t="shared" si="8"/>
        <v>146.58333333333334</v>
      </c>
      <c r="D60" s="21">
        <f t="shared" si="7"/>
        <v>139.64485620536576</v>
      </c>
      <c r="E60" s="4">
        <f t="shared" si="6"/>
        <v>0.86350000000000005</v>
      </c>
      <c r="F60" s="21">
        <v>141.26836111282074</v>
      </c>
      <c r="G60" s="21">
        <v>146.58333333333334</v>
      </c>
      <c r="H60" s="162">
        <f t="shared" si="4"/>
        <v>1.1492346160641103E-2</v>
      </c>
      <c r="I60" s="1">
        <v>54</v>
      </c>
      <c r="J60" s="323">
        <f t="shared" si="5"/>
        <v>96.374095130974908</v>
      </c>
      <c r="K60" s="144">
        <f t="shared" si="3"/>
        <v>95.2665306688112</v>
      </c>
      <c r="L60" s="395">
        <v>0.10179398148148149</v>
      </c>
      <c r="M60" s="325" t="s">
        <v>1861</v>
      </c>
      <c r="N60" s="325" t="s">
        <v>1862</v>
      </c>
      <c r="O60" s="325" t="s">
        <v>146</v>
      </c>
      <c r="P60" s="383">
        <v>11186</v>
      </c>
      <c r="Q60" s="327" t="s">
        <v>1864</v>
      </c>
      <c r="R60" s="325" t="s">
        <v>1601</v>
      </c>
      <c r="S60" s="383">
        <v>31157</v>
      </c>
      <c r="T60" s="176"/>
      <c r="U60" s="146"/>
    </row>
    <row r="61" spans="1:21" ht="15.75">
      <c r="A61" s="1">
        <v>55</v>
      </c>
      <c r="B61" s="408">
        <v>0.1013425925925926</v>
      </c>
      <c r="C61" s="21">
        <f t="shared" si="8"/>
        <v>145.93333333333334</v>
      </c>
      <c r="D61" s="21">
        <f t="shared" si="7"/>
        <v>140.98367044701664</v>
      </c>
      <c r="E61" s="4">
        <f t="shared" si="6"/>
        <v>0.85529999999999995</v>
      </c>
      <c r="F61" s="21">
        <v>142.55631062158767</v>
      </c>
      <c r="G61" s="21">
        <v>145.93333333333334</v>
      </c>
      <c r="H61" s="162">
        <f t="shared" si="4"/>
        <v>1.1031712084255397E-2</v>
      </c>
      <c r="I61" s="1">
        <v>55</v>
      </c>
      <c r="J61" s="323">
        <f t="shared" si="5"/>
        <v>97.685914085144589</v>
      </c>
      <c r="K61" s="144">
        <f t="shared" si="3"/>
        <v>96.608271206269961</v>
      </c>
      <c r="L61" s="395">
        <v>0.1013425925925926</v>
      </c>
      <c r="M61" s="325" t="s">
        <v>1861</v>
      </c>
      <c r="N61" s="325" t="s">
        <v>1862</v>
      </c>
      <c r="O61" s="325" t="s">
        <v>146</v>
      </c>
      <c r="P61" s="383">
        <v>11186</v>
      </c>
      <c r="Q61" s="327" t="s">
        <v>1864</v>
      </c>
      <c r="R61" s="325" t="s">
        <v>1601</v>
      </c>
      <c r="S61" s="383">
        <v>31521</v>
      </c>
      <c r="T61" s="176"/>
      <c r="U61" s="146"/>
    </row>
    <row r="62" spans="1:21" ht="15.75">
      <c r="A62" s="1">
        <v>56</v>
      </c>
      <c r="B62" s="408">
        <v>0.10214120370370371</v>
      </c>
      <c r="C62" s="21">
        <f t="shared" si="8"/>
        <v>147.08333333333334</v>
      </c>
      <c r="D62" s="21">
        <f t="shared" si="7"/>
        <v>142.34840435997324</v>
      </c>
      <c r="E62" s="4">
        <f t="shared" si="6"/>
        <v>0.84709999999999996</v>
      </c>
      <c r="F62" s="21">
        <v>143.86796078844137</v>
      </c>
      <c r="G62" s="21">
        <v>147.08333333333334</v>
      </c>
      <c r="H62" s="162">
        <f t="shared" si="4"/>
        <v>1.0562160053847133E-2</v>
      </c>
      <c r="I62" s="1">
        <v>56</v>
      </c>
      <c r="J62" s="323">
        <f t="shared" si="5"/>
        <v>97.813911017637182</v>
      </c>
      <c r="K62" s="144">
        <f t="shared" si="3"/>
        <v>96.780784833976142</v>
      </c>
      <c r="L62" s="395">
        <v>0.10214120370370371</v>
      </c>
      <c r="M62" s="325" t="s">
        <v>1866</v>
      </c>
      <c r="N62" s="325" t="s">
        <v>1867</v>
      </c>
      <c r="O62" s="325" t="s">
        <v>259</v>
      </c>
      <c r="P62" s="383">
        <v>7696</v>
      </c>
      <c r="Q62" s="327"/>
      <c r="R62" s="325" t="s">
        <v>260</v>
      </c>
      <c r="S62" s="383">
        <v>28386</v>
      </c>
      <c r="T62" s="176"/>
      <c r="U62" s="146"/>
    </row>
    <row r="63" spans="1:21" ht="15.75">
      <c r="A63" s="1">
        <v>57</v>
      </c>
      <c r="B63" s="408">
        <v>0.10638888888888888</v>
      </c>
      <c r="C63" s="21">
        <f t="shared" si="8"/>
        <v>153.19999999999999</v>
      </c>
      <c r="D63" s="21">
        <f t="shared" si="7"/>
        <v>143.73981801565543</v>
      </c>
      <c r="E63" s="4">
        <f t="shared" si="6"/>
        <v>0.83889999999999998</v>
      </c>
      <c r="F63" s="21">
        <v>145.20397189261709</v>
      </c>
      <c r="G63" s="21">
        <v>153.19999999999999</v>
      </c>
      <c r="H63" s="162">
        <f t="shared" si="4"/>
        <v>1.0083428558307262E-2</v>
      </c>
      <c r="I63" s="1">
        <v>57</v>
      </c>
      <c r="J63" s="323">
        <f t="shared" si="5"/>
        <v>94.780660504319258</v>
      </c>
      <c r="K63" s="144">
        <f t="shared" si="3"/>
        <v>93.824946485414785</v>
      </c>
      <c r="L63" s="395">
        <v>0.10638888888888888</v>
      </c>
      <c r="M63" s="325" t="s">
        <v>1698</v>
      </c>
      <c r="N63" s="325" t="s">
        <v>1699</v>
      </c>
      <c r="O63" s="325" t="s">
        <v>122</v>
      </c>
      <c r="P63" s="383">
        <v>11867</v>
      </c>
      <c r="Q63" s="327" t="s">
        <v>1853</v>
      </c>
      <c r="R63" s="325" t="s">
        <v>1854</v>
      </c>
      <c r="S63" s="383">
        <v>32789</v>
      </c>
      <c r="T63" s="176"/>
      <c r="U63" s="146"/>
    </row>
    <row r="64" spans="1:21" ht="15.75">
      <c r="A64" s="1">
        <v>58</v>
      </c>
      <c r="B64" s="408">
        <v>0.10822916666666667</v>
      </c>
      <c r="C64" s="21">
        <f t="shared" si="8"/>
        <v>155.85</v>
      </c>
      <c r="D64" s="21">
        <f t="shared" si="7"/>
        <v>145.15870149672966</v>
      </c>
      <c r="E64" s="4">
        <f t="shared" si="6"/>
        <v>0.83069999999999999</v>
      </c>
      <c r="F64" s="21">
        <v>146.56502896963516</v>
      </c>
      <c r="G64" s="21">
        <v>155.85</v>
      </c>
      <c r="H64" s="162">
        <f t="shared" si="4"/>
        <v>9.5952457608210247E-3</v>
      </c>
      <c r="I64" s="1">
        <v>58</v>
      </c>
      <c r="J64" s="323">
        <f t="shared" si="5"/>
        <v>94.042367000086742</v>
      </c>
      <c r="K64" s="144">
        <f t="shared" si="3"/>
        <v>93.140007376791573</v>
      </c>
      <c r="L64" s="395">
        <v>0.10822916666666667</v>
      </c>
      <c r="M64" s="325" t="s">
        <v>1868</v>
      </c>
      <c r="N64" s="325" t="s">
        <v>1869</v>
      </c>
      <c r="O64" s="325" t="s">
        <v>122</v>
      </c>
      <c r="P64" s="383">
        <v>9022</v>
      </c>
      <c r="Q64" s="327" t="s">
        <v>1853</v>
      </c>
      <c r="R64" s="325" t="s">
        <v>1854</v>
      </c>
      <c r="S64" s="383">
        <v>30227</v>
      </c>
      <c r="T64" s="176"/>
      <c r="U64" s="146"/>
    </row>
    <row r="65" spans="1:21" ht="15.75">
      <c r="A65" s="1">
        <v>59</v>
      </c>
      <c r="B65" s="408">
        <v>0.10438657407407408</v>
      </c>
      <c r="C65" s="21">
        <f t="shared" si="8"/>
        <v>150.31666666666666</v>
      </c>
      <c r="D65" s="21">
        <f t="shared" si="7"/>
        <v>146.60587639311044</v>
      </c>
      <c r="E65" s="4">
        <f t="shared" si="6"/>
        <v>0.82250000000000001</v>
      </c>
      <c r="F65" s="21">
        <v>147.951842982534</v>
      </c>
      <c r="G65" s="21">
        <v>150.31666666666666</v>
      </c>
      <c r="H65" s="162">
        <f t="shared" si="4"/>
        <v>9.097328984151028E-3</v>
      </c>
      <c r="I65" s="1">
        <v>59</v>
      </c>
      <c r="J65" s="323">
        <f t="shared" si="5"/>
        <v>98.426772136068749</v>
      </c>
      <c r="K65" s="144">
        <f t="shared" si="3"/>
        <v>97.53135140909886</v>
      </c>
      <c r="L65" s="395">
        <v>0.10438657407407408</v>
      </c>
      <c r="M65" s="325" t="s">
        <v>1870</v>
      </c>
      <c r="N65" s="325" t="s">
        <v>1871</v>
      </c>
      <c r="O65" s="325" t="s">
        <v>152</v>
      </c>
      <c r="P65" s="383">
        <v>21923</v>
      </c>
      <c r="Q65" s="327" t="s">
        <v>1864</v>
      </c>
      <c r="R65" s="325" t="s">
        <v>1601</v>
      </c>
      <c r="S65" s="383">
        <v>43562</v>
      </c>
      <c r="T65" s="176"/>
      <c r="U65" s="146"/>
    </row>
    <row r="66" spans="1:21" ht="15.75">
      <c r="A66" s="1">
        <v>60</v>
      </c>
      <c r="B66" s="408">
        <v>0.10868055555555556</v>
      </c>
      <c r="C66" s="21">
        <f t="shared" si="8"/>
        <v>156.5</v>
      </c>
      <c r="D66" s="21">
        <f t="shared" si="7"/>
        <v>148.0821973883499</v>
      </c>
      <c r="E66" s="4">
        <f t="shared" ref="E66:E97" si="9">ROUND(1-IF(A66&lt;I$3,0,IF(A66&lt;I$4,G$3*(A66-I$3)^2,G$2+G$4*(A66-I$4)+(A66&gt;I$5)*G$5*(A66-I$5)^2)),4)</f>
        <v>0.81430000000000002</v>
      </c>
      <c r="F66" s="21">
        <v>149.36515206023228</v>
      </c>
      <c r="G66" s="21">
        <v>156.5</v>
      </c>
      <c r="H66" s="162">
        <f t="shared" si="4"/>
        <v>8.5893841648219324E-3</v>
      </c>
      <c r="I66" s="1">
        <v>60</v>
      </c>
      <c r="J66" s="323">
        <f t="shared" si="5"/>
        <v>95.440991731777814</v>
      </c>
      <c r="K66" s="144">
        <f t="shared" si="3"/>
        <v>94.621212388721972</v>
      </c>
      <c r="L66" s="395">
        <v>0.10868055555555556</v>
      </c>
      <c r="M66" s="325" t="s">
        <v>1872</v>
      </c>
      <c r="N66" s="325" t="s">
        <v>1873</v>
      </c>
      <c r="O66" s="325" t="s">
        <v>125</v>
      </c>
      <c r="P66" s="383">
        <v>17903</v>
      </c>
      <c r="Q66" s="327"/>
      <c r="R66" s="325" t="s">
        <v>1874</v>
      </c>
      <c r="S66" s="383">
        <v>39845</v>
      </c>
      <c r="T66" s="176"/>
      <c r="U66" s="146"/>
    </row>
    <row r="67" spans="1:21" ht="15.75">
      <c r="A67" s="1">
        <v>61</v>
      </c>
      <c r="B67" s="408">
        <v>0.10986111111111112</v>
      </c>
      <c r="C67" s="21">
        <f t="shared" si="8"/>
        <v>158.20000000000002</v>
      </c>
      <c r="D67" s="21">
        <f t="shared" si="7"/>
        <v>149.5885539428524</v>
      </c>
      <c r="E67" s="4">
        <f t="shared" si="9"/>
        <v>0.80610000000000004</v>
      </c>
      <c r="F67" s="21">
        <v>150.80572280755254</v>
      </c>
      <c r="G67" s="21">
        <v>158.20000000000002</v>
      </c>
      <c r="H67" s="162">
        <f t="shared" si="4"/>
        <v>8.0711052739915277E-3</v>
      </c>
      <c r="I67" s="1">
        <v>61</v>
      </c>
      <c r="J67" s="323">
        <f t="shared" si="5"/>
        <v>95.325994189350524</v>
      </c>
      <c r="K67" s="144">
        <f t="shared" si="3"/>
        <v>94.556608054900366</v>
      </c>
      <c r="L67" s="395">
        <v>0.10986111111111112</v>
      </c>
      <c r="M67" s="325" t="s">
        <v>1872</v>
      </c>
      <c r="N67" s="325" t="s">
        <v>1873</v>
      </c>
      <c r="O67" s="325" t="s">
        <v>125</v>
      </c>
      <c r="P67" s="383">
        <v>17903</v>
      </c>
      <c r="Q67" s="327"/>
      <c r="R67" s="325" t="s">
        <v>1874</v>
      </c>
      <c r="S67" s="383">
        <v>40216</v>
      </c>
      <c r="T67" s="176"/>
      <c r="U67" s="146"/>
    </row>
    <row r="68" spans="1:21" ht="15.75">
      <c r="A68" s="1">
        <v>62</v>
      </c>
      <c r="B68" s="408">
        <v>0.11188657407407408</v>
      </c>
      <c r="C68" s="21">
        <f t="shared" si="8"/>
        <v>161.11666666666667</v>
      </c>
      <c r="D68" s="21">
        <f t="shared" si="7"/>
        <v>151.12587208087896</v>
      </c>
      <c r="E68" s="4">
        <f t="shared" si="9"/>
        <v>0.79790000000000005</v>
      </c>
      <c r="F68" s="21">
        <v>152.2743516917912</v>
      </c>
      <c r="G68" s="21">
        <v>161.11666666666667</v>
      </c>
      <c r="H68" s="162">
        <f t="shared" si="4"/>
        <v>7.5421737026127493E-3</v>
      </c>
      <c r="I68" s="1">
        <v>62</v>
      </c>
      <c r="J68" s="323">
        <f t="shared" si="5"/>
        <v>94.511855813669925</v>
      </c>
      <c r="K68" s="144">
        <f t="shared" si="3"/>
        <v>93.799030980166933</v>
      </c>
      <c r="L68" s="395">
        <v>0.11188657407407408</v>
      </c>
      <c r="M68" s="325" t="s">
        <v>1410</v>
      </c>
      <c r="N68" s="325" t="s">
        <v>1875</v>
      </c>
      <c r="O68" s="325" t="s">
        <v>269</v>
      </c>
      <c r="P68" s="383">
        <v>7063</v>
      </c>
      <c r="Q68" s="327"/>
      <c r="R68" s="325" t="s">
        <v>1876</v>
      </c>
      <c r="S68" s="383">
        <v>29911</v>
      </c>
      <c r="T68" s="176"/>
      <c r="U68" s="146"/>
    </row>
    <row r="69" spans="1:21" ht="15.75">
      <c r="A69" s="1">
        <v>63</v>
      </c>
      <c r="B69" s="408">
        <v>0.11484953703703704</v>
      </c>
      <c r="C69" s="21">
        <f t="shared" si="8"/>
        <v>165.38333333333333</v>
      </c>
      <c r="D69" s="21">
        <f t="shared" si="7"/>
        <v>152.69511628888608</v>
      </c>
      <c r="E69" s="4">
        <f t="shared" si="9"/>
        <v>0.78969999999999996</v>
      </c>
      <c r="F69" s="21">
        <v>153.77186651110404</v>
      </c>
      <c r="G69" s="21">
        <v>165.38333333333333</v>
      </c>
      <c r="H69" s="162">
        <f t="shared" si="4"/>
        <v>7.0022576082875319E-3</v>
      </c>
      <c r="I69" s="1">
        <v>63</v>
      </c>
      <c r="J69" s="323">
        <f t="shared" si="5"/>
        <v>92.979058658331581</v>
      </c>
      <c r="K69" s="144">
        <f t="shared" si="3"/>
        <v>92.327995337429869</v>
      </c>
      <c r="L69" s="395">
        <v>0.11484953703703704</v>
      </c>
      <c r="M69" s="325" t="s">
        <v>1410</v>
      </c>
      <c r="N69" s="325" t="s">
        <v>1877</v>
      </c>
      <c r="O69" s="325" t="s">
        <v>269</v>
      </c>
      <c r="P69" s="383">
        <v>19513</v>
      </c>
      <c r="Q69" s="327"/>
      <c r="R69" s="325" t="s">
        <v>1849</v>
      </c>
      <c r="S69" s="383">
        <v>42554</v>
      </c>
      <c r="T69" s="176"/>
      <c r="U69" s="146"/>
    </row>
    <row r="70" spans="1:21" ht="15.75">
      <c r="A70" s="1">
        <v>64</v>
      </c>
      <c r="B70" s="408">
        <v>0.11300925925925925</v>
      </c>
      <c r="C70" s="21">
        <f t="shared" si="8"/>
        <v>162.73333333333332</v>
      </c>
      <c r="D70" s="21">
        <f t="shared" si="7"/>
        <v>154.29729153337598</v>
      </c>
      <c r="E70" s="4">
        <f t="shared" si="9"/>
        <v>0.78149999999999997</v>
      </c>
      <c r="F70" s="21">
        <v>155.29912795039618</v>
      </c>
      <c r="G70" s="21">
        <v>162.73333333333332</v>
      </c>
      <c r="H70" s="162">
        <f t="shared" si="4"/>
        <v>6.4510112210043793E-3</v>
      </c>
      <c r="I70" s="1">
        <v>64</v>
      </c>
      <c r="J70" s="323">
        <f t="shared" si="5"/>
        <v>95.431664041619939</v>
      </c>
      <c r="K70" s="144">
        <f t="shared" si="3"/>
        <v>94.81603330604834</v>
      </c>
      <c r="L70" s="395">
        <v>0.11300925925925925</v>
      </c>
      <c r="M70" s="325" t="s">
        <v>1878</v>
      </c>
      <c r="N70" s="325" t="s">
        <v>338</v>
      </c>
      <c r="O70" s="325" t="s">
        <v>122</v>
      </c>
      <c r="P70" s="383">
        <v>5708</v>
      </c>
      <c r="Q70" s="327" t="s">
        <v>344</v>
      </c>
      <c r="R70" s="325" t="s">
        <v>345</v>
      </c>
      <c r="S70" s="383">
        <v>29156</v>
      </c>
      <c r="T70" s="176"/>
      <c r="U70" s="146"/>
    </row>
    <row r="71" spans="1:21" ht="15.75">
      <c r="A71" s="1">
        <v>65</v>
      </c>
      <c r="B71" s="408">
        <v>0.11246527777777778</v>
      </c>
      <c r="C71" s="21">
        <f t="shared" si="8"/>
        <v>161.94999999999999</v>
      </c>
      <c r="D71" s="21">
        <f t="shared" si="7"/>
        <v>155.93344540712962</v>
      </c>
      <c r="E71" s="4">
        <f t="shared" si="9"/>
        <v>0.77329999999999999</v>
      </c>
      <c r="F71" s="21">
        <v>156.85703123086029</v>
      </c>
      <c r="G71" s="21">
        <v>161.94999999999999</v>
      </c>
      <c r="H71" s="162">
        <f t="shared" si="4"/>
        <v>5.8880741047007265E-3</v>
      </c>
      <c r="I71" s="1">
        <v>65</v>
      </c>
      <c r="J71" s="323">
        <f t="shared" si="5"/>
        <v>96.855221507169063</v>
      </c>
      <c r="K71" s="144">
        <f t="shared" si="3"/>
        <v>96.284930785507655</v>
      </c>
      <c r="L71" s="395">
        <v>0.11246527777777778</v>
      </c>
      <c r="M71" s="325" t="s">
        <v>1879</v>
      </c>
      <c r="N71" s="325" t="s">
        <v>1880</v>
      </c>
      <c r="O71" s="325" t="s">
        <v>305</v>
      </c>
      <c r="P71" s="383">
        <v>9836</v>
      </c>
      <c r="Q71" s="327" t="s">
        <v>323</v>
      </c>
      <c r="R71" s="325" t="s">
        <v>140</v>
      </c>
      <c r="S71" s="383">
        <v>33706</v>
      </c>
      <c r="T71" s="176"/>
      <c r="U71" s="146"/>
    </row>
    <row r="72" spans="1:21" ht="15.75">
      <c r="A72" s="1">
        <v>66</v>
      </c>
      <c r="B72" s="408">
        <v>0.11306712962962963</v>
      </c>
      <c r="C72" s="21">
        <f t="shared" si="8"/>
        <v>162.81666666666666</v>
      </c>
      <c r="D72" s="21">
        <f t="shared" si="7"/>
        <v>157.60467041345356</v>
      </c>
      <c r="E72" s="4">
        <f t="shared" si="9"/>
        <v>0.7651</v>
      </c>
      <c r="F72" s="21">
        <v>158.44650785980639</v>
      </c>
      <c r="G72" s="21">
        <v>162.81666666666666</v>
      </c>
      <c r="H72" s="162">
        <f t="shared" si="4"/>
        <v>5.31307037134378E-3</v>
      </c>
      <c r="I72" s="1">
        <v>66</v>
      </c>
      <c r="J72" s="323">
        <f t="shared" si="5"/>
        <v>97.315902053315412</v>
      </c>
      <c r="K72" s="144">
        <f t="shared" si="3"/>
        <v>96.798855817455348</v>
      </c>
      <c r="L72" s="395">
        <v>0.11306712962962963</v>
      </c>
      <c r="M72" s="325" t="s">
        <v>1878</v>
      </c>
      <c r="N72" s="325" t="s">
        <v>338</v>
      </c>
      <c r="O72" s="325" t="s">
        <v>122</v>
      </c>
      <c r="P72" s="383">
        <v>5708</v>
      </c>
      <c r="Q72" s="327"/>
      <c r="R72" s="325" t="s">
        <v>1863</v>
      </c>
      <c r="S72" s="383">
        <v>29842</v>
      </c>
      <c r="T72" s="176"/>
      <c r="U72" s="146"/>
    </row>
    <row r="73" spans="1:21" ht="15.75">
      <c r="A73" s="1">
        <v>67</v>
      </c>
      <c r="B73" s="408">
        <v>0.11883101851851852</v>
      </c>
      <c r="C73" s="21">
        <f t="shared" si="8"/>
        <v>171.11666666666667</v>
      </c>
      <c r="D73" s="21">
        <f t="shared" si="7"/>
        <v>159.31210639890782</v>
      </c>
      <c r="E73" s="4">
        <f t="shared" si="9"/>
        <v>0.75690000000000002</v>
      </c>
      <c r="F73" s="21">
        <v>160.06852748797019</v>
      </c>
      <c r="G73" s="21">
        <v>171.11666666666667</v>
      </c>
      <c r="H73" s="162">
        <f t="shared" si="4"/>
        <v>4.7256078439230935E-3</v>
      </c>
      <c r="I73" s="1">
        <v>67</v>
      </c>
      <c r="J73" s="323">
        <f t="shared" si="5"/>
        <v>93.543504911641278</v>
      </c>
      <c r="K73" s="144">
        <f t="shared" si="3"/>
        <v>93.101454991082775</v>
      </c>
      <c r="L73" s="395">
        <v>0.11883101851851852</v>
      </c>
      <c r="M73" s="325" t="s">
        <v>1881</v>
      </c>
      <c r="N73" s="325" t="s">
        <v>1882</v>
      </c>
      <c r="O73" s="325" t="s">
        <v>298</v>
      </c>
      <c r="P73" s="383">
        <v>8454</v>
      </c>
      <c r="Q73" s="327"/>
      <c r="R73" s="325" t="s">
        <v>1883</v>
      </c>
      <c r="S73" s="383">
        <v>32971</v>
      </c>
      <c r="T73" s="176"/>
      <c r="U73" s="146"/>
    </row>
    <row r="74" spans="1:21" ht="15.75">
      <c r="A74" s="1">
        <v>68</v>
      </c>
      <c r="B74" s="408">
        <v>0.11877314814814814</v>
      </c>
      <c r="C74" s="21">
        <f t="shared" si="8"/>
        <v>171.03333333333333</v>
      </c>
      <c r="D74" s="21">
        <f t="shared" ref="D74:D105" si="10">E$4/E74</f>
        <v>161.05694314589732</v>
      </c>
      <c r="E74" s="4">
        <f t="shared" si="9"/>
        <v>0.74870000000000003</v>
      </c>
      <c r="F74" s="21">
        <v>161.72409988208031</v>
      </c>
      <c r="G74" s="21">
        <v>171.03333333333333</v>
      </c>
      <c r="H74" s="162">
        <f t="shared" si="4"/>
        <v>4.1252771644389426E-3</v>
      </c>
      <c r="I74" s="1">
        <v>68</v>
      </c>
      <c r="J74" s="323">
        <f t="shared" si="5"/>
        <v>94.557064830684254</v>
      </c>
      <c r="K74" s="144">
        <f t="shared" ref="K74:K98" si="11">100*(+D74/+C74)</f>
        <v>94.166990730401864</v>
      </c>
      <c r="L74" s="395">
        <v>0.11877314814814814</v>
      </c>
      <c r="M74" s="325" t="s">
        <v>1456</v>
      </c>
      <c r="N74" s="325" t="s">
        <v>1585</v>
      </c>
      <c r="O74" s="325" t="s">
        <v>192</v>
      </c>
      <c r="P74" s="383">
        <v>11388</v>
      </c>
      <c r="Q74" s="327" t="s">
        <v>340</v>
      </c>
      <c r="R74" s="325" t="s">
        <v>1337</v>
      </c>
      <c r="S74" s="383">
        <v>36478</v>
      </c>
      <c r="T74" s="176"/>
      <c r="U74" s="146"/>
    </row>
    <row r="75" spans="1:21" ht="15.75">
      <c r="A75" s="1">
        <v>69</v>
      </c>
      <c r="B75" s="408">
        <v>0.12002314814814814</v>
      </c>
      <c r="C75" s="21">
        <f t="shared" si="8"/>
        <v>172.83333333333331</v>
      </c>
      <c r="D75" s="21">
        <f t="shared" si="10"/>
        <v>162.84042313751968</v>
      </c>
      <c r="E75" s="4">
        <f t="shared" si="9"/>
        <v>0.74050000000000005</v>
      </c>
      <c r="F75" s="21">
        <v>163.41427702111827</v>
      </c>
      <c r="G75" s="21">
        <v>172.83333333333331</v>
      </c>
      <c r="H75" s="162">
        <f t="shared" ref="H75:H106" si="12">((F75-D75)/F75)</f>
        <v>3.5116508426275865E-3</v>
      </c>
      <c r="I75" s="1">
        <v>69</v>
      </c>
      <c r="J75" s="323">
        <f t="shared" si="5"/>
        <v>94.550208498236231</v>
      </c>
      <c r="K75" s="144">
        <f t="shared" si="11"/>
        <v>94.218181178892792</v>
      </c>
      <c r="L75" s="395">
        <v>0.12002314814814814</v>
      </c>
      <c r="M75" s="325" t="s">
        <v>1456</v>
      </c>
      <c r="N75" s="325" t="s">
        <v>1585</v>
      </c>
      <c r="O75" s="325" t="s">
        <v>192</v>
      </c>
      <c r="P75" s="383">
        <v>11388</v>
      </c>
      <c r="Q75" s="327" t="s">
        <v>340</v>
      </c>
      <c r="R75" s="325" t="s">
        <v>1337</v>
      </c>
      <c r="S75" s="383">
        <v>36828</v>
      </c>
      <c r="T75" s="176"/>
    </row>
    <row r="76" spans="1:21" ht="15.75">
      <c r="A76" s="1">
        <v>70</v>
      </c>
      <c r="B76" s="408">
        <v>0.12109953703703703</v>
      </c>
      <c r="C76" s="21">
        <f t="shared" ref="C76:C97" si="13">B76*1440</f>
        <v>174.38333333333333</v>
      </c>
      <c r="D76" s="21">
        <f t="shared" si="10"/>
        <v>164.6638445081706</v>
      </c>
      <c r="E76" s="4">
        <f t="shared" si="9"/>
        <v>0.73229999999999995</v>
      </c>
      <c r="F76" s="21">
        <v>165.14015532541364</v>
      </c>
      <c r="G76" s="21">
        <v>174.38333333333333</v>
      </c>
      <c r="H76" s="162">
        <f t="shared" si="12"/>
        <v>2.8842822407697363E-3</v>
      </c>
      <c r="I76" s="1">
        <v>70</v>
      </c>
      <c r="J76" s="323">
        <f t="shared" si="5"/>
        <v>94.699506064463534</v>
      </c>
      <c r="K76" s="144">
        <f t="shared" si="11"/>
        <v>94.426365960912122</v>
      </c>
      <c r="L76" s="395">
        <v>0.12109953703703703</v>
      </c>
      <c r="M76" s="325" t="s">
        <v>1884</v>
      </c>
      <c r="N76" s="325" t="s">
        <v>1885</v>
      </c>
      <c r="O76" s="325" t="s">
        <v>122</v>
      </c>
      <c r="P76" s="383">
        <v>17626</v>
      </c>
      <c r="Q76" s="406" t="s">
        <v>1886</v>
      </c>
      <c r="R76" s="325" t="s">
        <v>1087</v>
      </c>
      <c r="S76" s="383">
        <v>43449</v>
      </c>
      <c r="T76" s="176"/>
      <c r="U76" s="146"/>
    </row>
    <row r="77" spans="1:21" ht="15.75">
      <c r="A77" s="1">
        <v>71</v>
      </c>
      <c r="B77" s="408">
        <v>0.12567129629629628</v>
      </c>
      <c r="C77" s="21">
        <f t="shared" si="13"/>
        <v>180.96666666666664</v>
      </c>
      <c r="D77" s="21">
        <f t="shared" si="10"/>
        <v>166.52856419463242</v>
      </c>
      <c r="E77" s="4">
        <f t="shared" si="9"/>
        <v>0.72409999999999997</v>
      </c>
      <c r="F77" s="21">
        <v>166.96782180765825</v>
      </c>
      <c r="G77" s="21">
        <v>180.96666666666664</v>
      </c>
      <c r="H77" s="162">
        <f t="shared" si="12"/>
        <v>2.6307920189067428E-3</v>
      </c>
      <c r="I77" s="1">
        <v>71</v>
      </c>
      <c r="J77" s="323">
        <f t="shared" ref="J77:J98" si="14">100*(+F77/+C77)</f>
        <v>92.264406966840085</v>
      </c>
      <c r="K77" s="144">
        <f t="shared" si="11"/>
        <v>92.021678501362558</v>
      </c>
      <c r="L77" s="395">
        <v>0.12567129629629628</v>
      </c>
      <c r="M77" s="325" t="s">
        <v>1410</v>
      </c>
      <c r="N77" s="325" t="s">
        <v>1719</v>
      </c>
      <c r="O77" s="325" t="s">
        <v>122</v>
      </c>
      <c r="P77" s="383">
        <v>9106</v>
      </c>
      <c r="Q77" s="327" t="s">
        <v>1853</v>
      </c>
      <c r="R77" s="325" t="s">
        <v>1854</v>
      </c>
      <c r="S77" s="383">
        <v>35344</v>
      </c>
      <c r="T77" s="176"/>
      <c r="U77" s="146"/>
    </row>
    <row r="78" spans="1:21" ht="15.75">
      <c r="A78" s="1">
        <v>72</v>
      </c>
      <c r="B78" s="408">
        <v>0.12442129629629629</v>
      </c>
      <c r="C78" s="21">
        <f t="shared" si="13"/>
        <v>179.16666666666666</v>
      </c>
      <c r="D78" s="21">
        <f t="shared" si="10"/>
        <v>168.53016538551128</v>
      </c>
      <c r="E78" s="4">
        <f t="shared" si="9"/>
        <v>0.71550000000000002</v>
      </c>
      <c r="F78" s="21">
        <v>168.99976174715053</v>
      </c>
      <c r="G78" s="21">
        <v>179.16666666666666</v>
      </c>
      <c r="H78" s="162">
        <f t="shared" si="12"/>
        <v>2.778680613419062E-3</v>
      </c>
      <c r="I78" s="1">
        <v>72</v>
      </c>
      <c r="J78" s="323">
        <f t="shared" si="14"/>
        <v>94.325448417014258</v>
      </c>
      <c r="K78" s="144">
        <f t="shared" si="11"/>
        <v>94.06334812214584</v>
      </c>
      <c r="L78" s="395">
        <v>0.12442129629629629</v>
      </c>
      <c r="M78" s="325" t="s">
        <v>1456</v>
      </c>
      <c r="N78" s="325" t="s">
        <v>1585</v>
      </c>
      <c r="O78" s="325" t="s">
        <v>192</v>
      </c>
      <c r="P78" s="383">
        <v>11388</v>
      </c>
      <c r="Q78" s="327" t="s">
        <v>1887</v>
      </c>
      <c r="R78" s="325" t="s">
        <v>1338</v>
      </c>
      <c r="S78" s="383">
        <v>37892</v>
      </c>
      <c r="T78" s="176"/>
      <c r="U78" s="146"/>
    </row>
    <row r="79" spans="1:21" ht="15.75">
      <c r="A79" s="1">
        <v>73</v>
      </c>
      <c r="B79" s="408">
        <v>0.12140046296296296</v>
      </c>
      <c r="C79" s="21">
        <f t="shared" si="13"/>
        <v>174.81666666666666</v>
      </c>
      <c r="D79" s="21">
        <f t="shared" si="10"/>
        <v>170.72537637453394</v>
      </c>
      <c r="E79" s="4">
        <f t="shared" si="9"/>
        <v>0.70630000000000004</v>
      </c>
      <c r="F79" s="21">
        <v>171.25035281232775</v>
      </c>
      <c r="G79" s="21">
        <v>174.81666666666666</v>
      </c>
      <c r="H79" s="162">
        <f t="shared" si="12"/>
        <v>3.0655495254315137E-3</v>
      </c>
      <c r="I79" s="1">
        <v>73</v>
      </c>
      <c r="J79" s="323">
        <f t="shared" si="14"/>
        <v>97.959969193818907</v>
      </c>
      <c r="K79" s="144">
        <f t="shared" si="11"/>
        <v>97.659668056745502</v>
      </c>
      <c r="L79" s="395">
        <v>0.12140046296296296</v>
      </c>
      <c r="M79" s="325" t="s">
        <v>1456</v>
      </c>
      <c r="N79" s="325" t="s">
        <v>1585</v>
      </c>
      <c r="O79" s="325" t="s">
        <v>192</v>
      </c>
      <c r="P79" s="383">
        <v>11388</v>
      </c>
      <c r="Q79" s="327" t="s">
        <v>1887</v>
      </c>
      <c r="R79" s="325" t="s">
        <v>1338</v>
      </c>
      <c r="S79" s="383">
        <v>38256</v>
      </c>
      <c r="T79" s="176"/>
      <c r="U79" s="146"/>
    </row>
    <row r="80" spans="1:21" ht="15.75">
      <c r="A80" s="1">
        <v>74</v>
      </c>
      <c r="B80" s="408">
        <v>0.12407407407407407</v>
      </c>
      <c r="C80" s="21">
        <f t="shared" si="13"/>
        <v>178.66666666666666</v>
      </c>
      <c r="D80" s="21">
        <f t="shared" si="10"/>
        <v>173.17727033366842</v>
      </c>
      <c r="E80" s="4">
        <f t="shared" si="9"/>
        <v>0.69630000000000003</v>
      </c>
      <c r="F80" s="21">
        <v>173.73520697911391</v>
      </c>
      <c r="G80" s="21">
        <v>178.66666666666666</v>
      </c>
      <c r="H80" s="162">
        <f t="shared" si="12"/>
        <v>3.2114195801002392E-3</v>
      </c>
      <c r="I80" s="1">
        <v>74</v>
      </c>
      <c r="J80" s="323">
        <f t="shared" si="14"/>
        <v>97.239854652489129</v>
      </c>
      <c r="K80" s="144">
        <f t="shared" si="11"/>
        <v>96.927576679292031</v>
      </c>
      <c r="L80" s="395">
        <v>0.12407407407407407</v>
      </c>
      <c r="M80" s="325" t="s">
        <v>1456</v>
      </c>
      <c r="N80" s="325" t="s">
        <v>1585</v>
      </c>
      <c r="O80" s="325" t="s">
        <v>192</v>
      </c>
      <c r="P80" s="383">
        <v>11388</v>
      </c>
      <c r="Q80" s="327" t="s">
        <v>1864</v>
      </c>
      <c r="R80" s="325" t="s">
        <v>1601</v>
      </c>
      <c r="S80" s="383">
        <v>38452</v>
      </c>
      <c r="T80" s="176"/>
      <c r="U80" s="146"/>
    </row>
    <row r="81" spans="1:21" ht="15.75">
      <c r="A81" s="1">
        <v>75</v>
      </c>
      <c r="B81" s="408">
        <v>0.13096064814814815</v>
      </c>
      <c r="C81" s="21">
        <f t="shared" si="13"/>
        <v>188.58333333333334</v>
      </c>
      <c r="D81" s="21">
        <f t="shared" si="10"/>
        <v>175.85435807690439</v>
      </c>
      <c r="E81" s="4">
        <f t="shared" si="9"/>
        <v>0.68569999999999998</v>
      </c>
      <c r="F81" s="21">
        <v>176.47225222258567</v>
      </c>
      <c r="G81" s="21">
        <v>188.58333333333334</v>
      </c>
      <c r="H81" s="162">
        <f t="shared" si="12"/>
        <v>3.5013671435547974E-3</v>
      </c>
      <c r="I81" s="1">
        <v>75</v>
      </c>
      <c r="J81" s="323">
        <f t="shared" si="14"/>
        <v>93.577862424702957</v>
      </c>
      <c r="K81" s="144">
        <f t="shared" si="11"/>
        <v>93.250211971845005</v>
      </c>
      <c r="L81" s="395">
        <v>0.13096064814814815</v>
      </c>
      <c r="M81" s="325" t="s">
        <v>1456</v>
      </c>
      <c r="N81" s="325" t="s">
        <v>1585</v>
      </c>
      <c r="O81" s="325" t="s">
        <v>192</v>
      </c>
      <c r="P81" s="383">
        <v>11388</v>
      </c>
      <c r="Q81" s="327" t="s">
        <v>1887</v>
      </c>
      <c r="R81" s="325" t="s">
        <v>1338</v>
      </c>
      <c r="S81" s="383">
        <v>38984</v>
      </c>
      <c r="T81" s="176"/>
      <c r="U81" s="146"/>
    </row>
    <row r="82" spans="1:21" ht="15.75">
      <c r="A82" s="1">
        <v>76</v>
      </c>
      <c r="B82" s="408">
        <v>0.12840277777777778</v>
      </c>
      <c r="C82" s="21">
        <f t="shared" si="13"/>
        <v>184.9</v>
      </c>
      <c r="D82" s="21">
        <f t="shared" si="10"/>
        <v>178.82742597261355</v>
      </c>
      <c r="E82" s="4">
        <f t="shared" si="9"/>
        <v>0.67430000000000001</v>
      </c>
      <c r="F82" s="21">
        <v>179.48209125775412</v>
      </c>
      <c r="G82" s="21">
        <v>184.9</v>
      </c>
      <c r="H82" s="162">
        <f t="shared" si="12"/>
        <v>3.6475242769508538E-3</v>
      </c>
      <c r="I82" s="1">
        <v>76</v>
      </c>
      <c r="J82" s="323">
        <f t="shared" si="14"/>
        <v>97.069816797054685</v>
      </c>
      <c r="K82" s="144">
        <f t="shared" si="11"/>
        <v>96.715752283728264</v>
      </c>
      <c r="L82" s="395">
        <v>0.12840277777777778</v>
      </c>
      <c r="M82" s="325" t="s">
        <v>1456</v>
      </c>
      <c r="N82" s="325" t="s">
        <v>1585</v>
      </c>
      <c r="O82" s="325" t="s">
        <v>192</v>
      </c>
      <c r="P82" s="383">
        <v>11388</v>
      </c>
      <c r="Q82" s="327" t="s">
        <v>1864</v>
      </c>
      <c r="R82" s="325" t="s">
        <v>1601</v>
      </c>
      <c r="S82" s="383">
        <v>39187</v>
      </c>
      <c r="T82" s="176"/>
      <c r="U82" s="146"/>
    </row>
    <row r="83" spans="1:21" ht="15.75">
      <c r="A83" s="1">
        <v>77</v>
      </c>
      <c r="B83" s="408">
        <v>0.14822916666666666</v>
      </c>
      <c r="C83" s="21">
        <f t="shared" si="13"/>
        <v>213.45</v>
      </c>
      <c r="D83" s="21">
        <f t="shared" si="10"/>
        <v>182.06754240273793</v>
      </c>
      <c r="E83" s="4">
        <f t="shared" si="9"/>
        <v>0.6623</v>
      </c>
      <c r="F83" s="21">
        <v>182.78843647143941</v>
      </c>
      <c r="G83" s="21">
        <v>213.45</v>
      </c>
      <c r="H83" s="162">
        <f t="shared" si="12"/>
        <v>3.9438713007106576E-3</v>
      </c>
      <c r="I83" s="1">
        <v>77</v>
      </c>
      <c r="J83" s="323">
        <f t="shared" si="14"/>
        <v>85.635247819835755</v>
      </c>
      <c r="K83" s="144">
        <f t="shared" si="11"/>
        <v>85.297513423629852</v>
      </c>
      <c r="L83" s="395">
        <v>0.14822916666666666</v>
      </c>
      <c r="M83" s="325" t="s">
        <v>1456</v>
      </c>
      <c r="N83" s="325" t="s">
        <v>1726</v>
      </c>
      <c r="O83" s="325" t="s">
        <v>122</v>
      </c>
      <c r="P83" s="383">
        <v>2750</v>
      </c>
      <c r="Q83" s="327" t="s">
        <v>1888</v>
      </c>
      <c r="R83" s="325" t="s">
        <v>719</v>
      </c>
      <c r="S83" s="383">
        <v>31018</v>
      </c>
      <c r="T83" s="176"/>
      <c r="U83" s="146"/>
    </row>
    <row r="84" spans="1:21" ht="15.75">
      <c r="A84" s="1">
        <v>78</v>
      </c>
      <c r="B84" s="408">
        <v>0.15068287037037037</v>
      </c>
      <c r="C84" s="21">
        <f t="shared" si="13"/>
        <v>216.98333333333332</v>
      </c>
      <c r="D84" s="21">
        <f t="shared" si="10"/>
        <v>185.65563253784964</v>
      </c>
      <c r="E84" s="4">
        <f t="shared" si="9"/>
        <v>0.64949999999999997</v>
      </c>
      <c r="F84" s="21">
        <v>186.41863971858677</v>
      </c>
      <c r="G84" s="21">
        <v>216.98333333333332</v>
      </c>
      <c r="H84" s="162">
        <f t="shared" si="12"/>
        <v>4.0929768712450187E-3</v>
      </c>
      <c r="I84" s="1">
        <v>78</v>
      </c>
      <c r="J84" s="323">
        <f t="shared" si="14"/>
        <v>85.913805846187927</v>
      </c>
      <c r="K84" s="144">
        <f t="shared" si="11"/>
        <v>85.562162625938853</v>
      </c>
      <c r="L84" s="395">
        <v>0.15068287037037037</v>
      </c>
      <c r="M84" s="325" t="s">
        <v>1460</v>
      </c>
      <c r="N84" s="325" t="s">
        <v>1596</v>
      </c>
      <c r="O84" s="325" t="s">
        <v>122</v>
      </c>
      <c r="P84" s="383">
        <v>7482</v>
      </c>
      <c r="Q84" s="327" t="s">
        <v>1853</v>
      </c>
      <c r="R84" s="325" t="s">
        <v>1854</v>
      </c>
      <c r="S84" s="383">
        <v>36072</v>
      </c>
      <c r="T84" s="176"/>
      <c r="U84" s="146"/>
    </row>
    <row r="85" spans="1:21" ht="15.75">
      <c r="A85" s="1">
        <v>79</v>
      </c>
      <c r="B85" s="408">
        <v>0.15765046296296295</v>
      </c>
      <c r="C85" s="21">
        <f t="shared" si="13"/>
        <v>227.01666666666665</v>
      </c>
      <c r="D85" s="21">
        <f t="shared" si="10"/>
        <v>189.56662998480323</v>
      </c>
      <c r="E85" s="4">
        <f t="shared" si="9"/>
        <v>0.6361</v>
      </c>
      <c r="F85" s="21">
        <v>190.40434118767541</v>
      </c>
      <c r="G85" s="21">
        <v>227.01666666666665</v>
      </c>
      <c r="H85" s="162">
        <f t="shared" si="12"/>
        <v>4.3996433991306981E-3</v>
      </c>
      <c r="I85" s="1">
        <v>79</v>
      </c>
      <c r="J85" s="323">
        <f t="shared" si="14"/>
        <v>83.87240636708411</v>
      </c>
      <c r="K85" s="144">
        <f t="shared" si="11"/>
        <v>83.503397688041957</v>
      </c>
      <c r="L85" s="395">
        <v>0.15765046296296295</v>
      </c>
      <c r="M85" s="325" t="s">
        <v>1889</v>
      </c>
      <c r="N85" s="325" t="s">
        <v>1890</v>
      </c>
      <c r="O85" s="325" t="s">
        <v>298</v>
      </c>
      <c r="P85" s="383">
        <v>11668</v>
      </c>
      <c r="Q85" s="327"/>
      <c r="R85" s="325" t="s">
        <v>1891</v>
      </c>
      <c r="S85" s="383">
        <v>40811</v>
      </c>
      <c r="T85" s="176"/>
      <c r="U85" s="146"/>
    </row>
    <row r="86" spans="1:21" ht="15.75">
      <c r="A86" s="1">
        <v>80</v>
      </c>
      <c r="B86" s="408">
        <v>0.13604166666666667</v>
      </c>
      <c r="C86" s="21">
        <f t="shared" si="13"/>
        <v>195.9</v>
      </c>
      <c r="D86" s="21">
        <f t="shared" si="10"/>
        <v>193.8950527951975</v>
      </c>
      <c r="E86" s="4">
        <f>ROUND(1-IF(A86&lt;I$3,0,IF(A86&lt;I$4,G$3*(A86-I$3)^2,G$2+G$4*(A86-I$4)+(A86&gt;I$5)*G$5*(A86-I$5)^2)),4)</f>
        <v>0.62190000000000001</v>
      </c>
      <c r="F86" s="21">
        <v>194.78226896925514</v>
      </c>
      <c r="G86" s="21">
        <v>195.9</v>
      </c>
      <c r="H86" s="162">
        <f t="shared" si="12"/>
        <v>4.5549124093922626E-3</v>
      </c>
      <c r="I86" s="1">
        <v>80</v>
      </c>
      <c r="J86" s="323">
        <f t="shared" si="14"/>
        <v>99.429437962866331</v>
      </c>
      <c r="K86" s="144">
        <f t="shared" si="11"/>
        <v>98.976545582030369</v>
      </c>
      <c r="L86" s="395">
        <v>0.13604166666666667</v>
      </c>
      <c r="M86" s="325" t="s">
        <v>1456</v>
      </c>
      <c r="N86" s="325" t="s">
        <v>1585</v>
      </c>
      <c r="O86" s="325" t="s">
        <v>192</v>
      </c>
      <c r="P86" s="383">
        <v>11388</v>
      </c>
      <c r="Q86" s="327" t="s">
        <v>1887</v>
      </c>
      <c r="R86" s="325" t="s">
        <v>1338</v>
      </c>
      <c r="S86" s="383">
        <v>40832</v>
      </c>
      <c r="T86" s="176"/>
      <c r="U86" s="146"/>
    </row>
    <row r="87" spans="1:21" ht="15.75">
      <c r="A87" s="1">
        <v>81</v>
      </c>
      <c r="B87" s="408">
        <v>0.14616898148148147</v>
      </c>
      <c r="C87" s="21">
        <f t="shared" si="13"/>
        <v>210.48333333333332</v>
      </c>
      <c r="D87" s="21">
        <f t="shared" si="10"/>
        <v>198.6218635040905</v>
      </c>
      <c r="E87" s="4">
        <f t="shared" si="9"/>
        <v>0.60709999999999997</v>
      </c>
      <c r="F87" s="21">
        <v>199.59523104399054</v>
      </c>
      <c r="G87" s="21">
        <v>210.48333333333332</v>
      </c>
      <c r="H87" s="162">
        <f t="shared" si="12"/>
        <v>4.8767073983120874E-3</v>
      </c>
      <c r="I87" s="1">
        <v>81</v>
      </c>
      <c r="J87" s="323">
        <f t="shared" si="14"/>
        <v>94.827095277848073</v>
      </c>
      <c r="K87" s="144">
        <f t="shared" si="11"/>
        <v>94.364651280746145</v>
      </c>
      <c r="L87" s="395">
        <v>0.14616898148148147</v>
      </c>
      <c r="M87" s="325" t="s">
        <v>1456</v>
      </c>
      <c r="N87" s="325" t="s">
        <v>1585</v>
      </c>
      <c r="O87" s="325" t="s">
        <v>192</v>
      </c>
      <c r="P87" s="383">
        <v>11388</v>
      </c>
      <c r="Q87" s="327" t="s">
        <v>1887</v>
      </c>
      <c r="R87" s="325" t="s">
        <v>1338</v>
      </c>
      <c r="S87" s="383">
        <v>41196</v>
      </c>
      <c r="T87" s="176"/>
      <c r="U87" s="146"/>
    </row>
    <row r="88" spans="1:21" ht="15.75">
      <c r="A88" s="1">
        <v>82</v>
      </c>
      <c r="B88" s="408">
        <v>0.15414351851851851</v>
      </c>
      <c r="C88" s="21">
        <f t="shared" si="13"/>
        <v>221.96666666666667</v>
      </c>
      <c r="D88" s="21">
        <f t="shared" si="10"/>
        <v>203.86024232178076</v>
      </c>
      <c r="E88" s="4">
        <f t="shared" si="9"/>
        <v>0.59150000000000003</v>
      </c>
      <c r="F88" s="21">
        <v>204.89335524027598</v>
      </c>
      <c r="G88" s="21">
        <v>221.96666666666667</v>
      </c>
      <c r="H88" s="162">
        <f t="shared" si="12"/>
        <v>5.042198256179178E-3</v>
      </c>
      <c r="I88" s="1">
        <v>82</v>
      </c>
      <c r="J88" s="323">
        <f t="shared" si="14"/>
        <v>92.30816424700825</v>
      </c>
      <c r="K88" s="144">
        <f t="shared" si="11"/>
        <v>91.842728182210891</v>
      </c>
      <c r="L88" s="395">
        <v>0.15414351851851851</v>
      </c>
      <c r="M88" s="325" t="s">
        <v>1456</v>
      </c>
      <c r="N88" s="325" t="s">
        <v>1585</v>
      </c>
      <c r="O88" s="325" t="s">
        <v>192</v>
      </c>
      <c r="P88" s="383">
        <v>11388</v>
      </c>
      <c r="Q88" s="327" t="s">
        <v>1887</v>
      </c>
      <c r="R88" s="325" t="s">
        <v>1338</v>
      </c>
      <c r="S88" s="383">
        <v>41567</v>
      </c>
      <c r="T88" s="176"/>
      <c r="U88" s="146"/>
    </row>
    <row r="89" spans="1:21" ht="15.75">
      <c r="A89" s="1">
        <v>83</v>
      </c>
      <c r="B89" s="408">
        <v>0.17994212962962963</v>
      </c>
      <c r="C89" s="21">
        <f t="shared" si="13"/>
        <v>259.11666666666667</v>
      </c>
      <c r="D89" s="21">
        <f t="shared" si="10"/>
        <v>209.60078799466942</v>
      </c>
      <c r="E89" s="4">
        <f t="shared" si="9"/>
        <v>0.57530000000000003</v>
      </c>
      <c r="F89" s="21">
        <v>210.73565191632591</v>
      </c>
      <c r="G89" s="21">
        <v>259.11666666666667</v>
      </c>
      <c r="H89" s="162">
        <f t="shared" si="12"/>
        <v>5.3852488239963065E-3</v>
      </c>
      <c r="I89" s="1">
        <v>83</v>
      </c>
      <c r="J89" s="323">
        <f t="shared" si="14"/>
        <v>81.328482118605223</v>
      </c>
      <c r="K89" s="144">
        <f t="shared" si="11"/>
        <v>80.890508005918605</v>
      </c>
      <c r="L89" s="395">
        <v>0.17994212962962963</v>
      </c>
      <c r="M89" s="325" t="s">
        <v>1889</v>
      </c>
      <c r="N89" s="325" t="s">
        <v>1890</v>
      </c>
      <c r="O89" s="325" t="s">
        <v>298</v>
      </c>
      <c r="P89" s="383">
        <v>11668</v>
      </c>
      <c r="Q89" s="327"/>
      <c r="R89" s="325" t="s">
        <v>1892</v>
      </c>
      <c r="S89" s="383">
        <v>42267</v>
      </c>
      <c r="T89" s="176"/>
      <c r="U89" s="146"/>
    </row>
    <row r="90" spans="1:21" ht="15.75">
      <c r="A90" s="1">
        <v>84</v>
      </c>
      <c r="B90" s="408">
        <v>0.17906250000000001</v>
      </c>
      <c r="C90" s="21">
        <f t="shared" si="13"/>
        <v>257.85000000000002</v>
      </c>
      <c r="D90" s="21">
        <f t="shared" si="10"/>
        <v>215.98304376380679</v>
      </c>
      <c r="E90" s="4">
        <f t="shared" si="9"/>
        <v>0.55830000000000002</v>
      </c>
      <c r="F90" s="21">
        <v>217.19200112122138</v>
      </c>
      <c r="G90" s="21">
        <v>257.85000000000002</v>
      </c>
      <c r="H90" s="162">
        <f t="shared" si="12"/>
        <v>5.566307005661018E-3</v>
      </c>
      <c r="I90" s="1">
        <v>84</v>
      </c>
      <c r="J90" s="323">
        <f t="shared" si="14"/>
        <v>84.231918216490726</v>
      </c>
      <c r="K90" s="144">
        <f t="shared" si="11"/>
        <v>83.763057500022015</v>
      </c>
      <c r="L90" s="395">
        <v>0.17906250000000001</v>
      </c>
      <c r="M90" s="325" t="s">
        <v>1456</v>
      </c>
      <c r="N90" s="325" t="s">
        <v>1726</v>
      </c>
      <c r="O90" s="325" t="s">
        <v>122</v>
      </c>
      <c r="P90" s="383">
        <v>2750</v>
      </c>
      <c r="Q90" s="327" t="s">
        <v>1853</v>
      </c>
      <c r="R90" s="325" t="s">
        <v>1854</v>
      </c>
      <c r="S90" s="383">
        <v>33517</v>
      </c>
      <c r="T90" s="176"/>
      <c r="U90" s="146"/>
    </row>
    <row r="91" spans="1:21" ht="15.75">
      <c r="A91" s="1">
        <v>85</v>
      </c>
      <c r="B91" s="408">
        <v>0.1643287037037037</v>
      </c>
      <c r="C91" s="21">
        <f t="shared" si="13"/>
        <v>236.63333333333333</v>
      </c>
      <c r="D91" s="21">
        <f t="shared" si="10"/>
        <v>223.01337772023919</v>
      </c>
      <c r="E91" s="4">
        <f t="shared" si="9"/>
        <v>0.54069999999999996</v>
      </c>
      <c r="F91" s="21">
        <v>224.34570446672021</v>
      </c>
      <c r="G91" s="21">
        <v>236.63333333333333</v>
      </c>
      <c r="H91" s="162">
        <f t="shared" si="12"/>
        <v>5.9387218919480372E-3</v>
      </c>
      <c r="I91" s="1">
        <v>85</v>
      </c>
      <c r="J91" s="323">
        <f t="shared" si="14"/>
        <v>94.807312776470027</v>
      </c>
      <c r="K91" s="144">
        <f t="shared" si="11"/>
        <v>94.244278512567632</v>
      </c>
      <c r="L91" s="395">
        <v>0.1643287037037037</v>
      </c>
      <c r="M91" s="325" t="s">
        <v>1456</v>
      </c>
      <c r="N91" s="325" t="s">
        <v>1585</v>
      </c>
      <c r="O91" s="325" t="s">
        <v>192</v>
      </c>
      <c r="P91" s="383">
        <v>11388</v>
      </c>
      <c r="Q91" s="327" t="s">
        <v>1887</v>
      </c>
      <c r="R91" s="325" t="s">
        <v>1338</v>
      </c>
      <c r="S91" s="383">
        <v>42659</v>
      </c>
      <c r="T91" s="176"/>
      <c r="U91" s="146"/>
    </row>
    <row r="92" spans="1:21" ht="15.75">
      <c r="A92" s="1">
        <v>86</v>
      </c>
      <c r="B92" s="408">
        <v>0.19091435185185182</v>
      </c>
      <c r="C92" s="21">
        <f t="shared" si="13"/>
        <v>274.91666666666663</v>
      </c>
      <c r="D92" s="21">
        <f t="shared" si="10"/>
        <v>230.86987044482737</v>
      </c>
      <c r="E92" s="4">
        <f t="shared" si="9"/>
        <v>0.52229999999999999</v>
      </c>
      <c r="F92" s="21">
        <v>232.29679758861985</v>
      </c>
      <c r="G92" s="21">
        <v>274.91666666666663</v>
      </c>
      <c r="H92" s="162">
        <f t="shared" si="12"/>
        <v>6.1426896909679467E-3</v>
      </c>
      <c r="I92" s="1">
        <v>86</v>
      </c>
      <c r="J92" s="323">
        <f t="shared" si="14"/>
        <v>84.497167961910833</v>
      </c>
      <c r="K92" s="144">
        <f t="shared" si="11"/>
        <v>83.978128079355216</v>
      </c>
      <c r="L92" s="395">
        <v>0.19091435185185182</v>
      </c>
      <c r="M92" s="325" t="s">
        <v>1490</v>
      </c>
      <c r="N92" s="325" t="s">
        <v>1893</v>
      </c>
      <c r="O92" s="325" t="s">
        <v>269</v>
      </c>
      <c r="P92" s="383">
        <v>6632</v>
      </c>
      <c r="Q92" s="327"/>
      <c r="R92" s="325" t="s">
        <v>1849</v>
      </c>
      <c r="S92" s="383">
        <v>38172</v>
      </c>
      <c r="T92" s="176"/>
      <c r="U92" s="146"/>
    </row>
    <row r="93" spans="1:21" ht="15.75">
      <c r="A93" s="1">
        <v>87</v>
      </c>
      <c r="B93" s="408">
        <v>0.21505787037037039</v>
      </c>
      <c r="C93" s="21">
        <f t="shared" si="13"/>
        <v>309.68333333333334</v>
      </c>
      <c r="D93" s="21">
        <f t="shared" si="10"/>
        <v>239.58540300682165</v>
      </c>
      <c r="E93" s="4">
        <f t="shared" si="9"/>
        <v>0.50329999999999997</v>
      </c>
      <c r="F93" s="21">
        <v>241.16640085166534</v>
      </c>
      <c r="G93" s="21">
        <v>309.68333333333334</v>
      </c>
      <c r="H93" s="162">
        <f t="shared" si="12"/>
        <v>6.5556306320469614E-3</v>
      </c>
      <c r="I93" s="1">
        <v>87</v>
      </c>
      <c r="J93" s="323">
        <f t="shared" si="14"/>
        <v>77.875163075722085</v>
      </c>
      <c r="K93" s="144">
        <f t="shared" si="11"/>
        <v>77.364642271187222</v>
      </c>
      <c r="L93" s="395">
        <v>0.21505787037037039</v>
      </c>
      <c r="M93" s="325" t="s">
        <v>1467</v>
      </c>
      <c r="N93" s="325" t="s">
        <v>1728</v>
      </c>
      <c r="O93" s="325" t="s">
        <v>250</v>
      </c>
      <c r="P93" s="383">
        <v>10817</v>
      </c>
      <c r="Q93" s="327"/>
      <c r="R93" s="325" t="s">
        <v>1894</v>
      </c>
      <c r="S93" s="383">
        <v>42666</v>
      </c>
      <c r="T93" s="176"/>
      <c r="U93" s="146"/>
    </row>
    <row r="94" spans="1:21" ht="15.75">
      <c r="A94" s="1">
        <v>88</v>
      </c>
      <c r="B94" s="408">
        <v>0.25408564814814816</v>
      </c>
      <c r="C94" s="21">
        <f t="shared" si="13"/>
        <v>365.88333333333333</v>
      </c>
      <c r="D94" s="21">
        <f t="shared" si="10"/>
        <v>249.39675973802136</v>
      </c>
      <c r="E94" s="4">
        <f t="shared" si="9"/>
        <v>0.48349999999999999</v>
      </c>
      <c r="F94" s="21">
        <v>251.10250823849475</v>
      </c>
      <c r="G94" s="21">
        <v>365.88333333333333</v>
      </c>
      <c r="H94" s="162">
        <f t="shared" si="12"/>
        <v>6.7930364871277467E-3</v>
      </c>
      <c r="I94" s="1">
        <v>88</v>
      </c>
      <c r="J94" s="323">
        <f t="shared" si="14"/>
        <v>68.629119001091809</v>
      </c>
      <c r="K94" s="144">
        <f t="shared" si="11"/>
        <v>68.162918891637958</v>
      </c>
      <c r="L94" s="395">
        <v>0.25408564814814816</v>
      </c>
      <c r="M94" s="325" t="s">
        <v>1736</v>
      </c>
      <c r="N94" s="325" t="s">
        <v>1737</v>
      </c>
      <c r="O94" s="325" t="s">
        <v>122</v>
      </c>
      <c r="P94" s="383">
        <v>8090</v>
      </c>
      <c r="Q94" s="327"/>
      <c r="R94" s="325" t="s">
        <v>1895</v>
      </c>
      <c r="S94" s="383">
        <v>40300</v>
      </c>
      <c r="T94" s="176"/>
      <c r="U94" s="146"/>
    </row>
    <row r="95" spans="1:21" ht="15.75">
      <c r="A95" s="1">
        <v>89</v>
      </c>
      <c r="B95" s="408">
        <v>0.27474537037037039</v>
      </c>
      <c r="C95" s="21">
        <f t="shared" si="13"/>
        <v>395.63333333333338</v>
      </c>
      <c r="D95" s="21">
        <f t="shared" si="10"/>
        <v>260.38292665371051</v>
      </c>
      <c r="E95" s="4">
        <f t="shared" si="9"/>
        <v>0.46310000000000001</v>
      </c>
      <c r="F95" s="21">
        <v>262.28780076045138</v>
      </c>
      <c r="G95" s="21">
        <v>395.63333333333338</v>
      </c>
      <c r="H95" s="162">
        <f t="shared" si="12"/>
        <v>7.2625341369978273E-3</v>
      </c>
      <c r="I95" s="1">
        <v>89</v>
      </c>
      <c r="J95" s="323">
        <f t="shared" si="14"/>
        <v>66.295678008370885</v>
      </c>
      <c r="K95" s="144">
        <f t="shared" si="11"/>
        <v>65.814203383699677</v>
      </c>
      <c r="L95" s="395">
        <v>0.27474537037037039</v>
      </c>
      <c r="M95" s="325" t="s">
        <v>1896</v>
      </c>
      <c r="N95" s="325" t="s">
        <v>1897</v>
      </c>
      <c r="O95" s="325" t="s">
        <v>122</v>
      </c>
      <c r="P95" s="383">
        <v>2526</v>
      </c>
      <c r="Q95" s="327"/>
      <c r="R95" s="325" t="s">
        <v>303</v>
      </c>
      <c r="S95" s="383">
        <v>35127</v>
      </c>
      <c r="T95" s="176"/>
      <c r="U95" s="146"/>
    </row>
    <row r="96" spans="1:21" ht="15.75">
      <c r="A96" s="1">
        <v>90</v>
      </c>
      <c r="B96" s="408">
        <v>0.27484953703703702</v>
      </c>
      <c r="C96" s="21">
        <f t="shared" si="13"/>
        <v>395.7833333333333</v>
      </c>
      <c r="D96" s="21">
        <f t="shared" si="10"/>
        <v>272.8747077015916</v>
      </c>
      <c r="E96" s="4">
        <f t="shared" si="9"/>
        <v>0.44190000000000002</v>
      </c>
      <c r="F96" s="21">
        <v>274.95036089353789</v>
      </c>
      <c r="G96" s="21">
        <v>395.7833333333333</v>
      </c>
      <c r="H96" s="162">
        <f t="shared" si="12"/>
        <v>7.549192462234993E-3</v>
      </c>
      <c r="I96" s="1">
        <v>90</v>
      </c>
      <c r="J96" s="323">
        <f t="shared" si="14"/>
        <v>69.469918952340407</v>
      </c>
      <c r="K96" s="144">
        <f t="shared" si="11"/>
        <v>68.945477163833317</v>
      </c>
      <c r="L96" s="395">
        <v>0.27484953703703702</v>
      </c>
      <c r="M96" s="325" t="s">
        <v>1736</v>
      </c>
      <c r="N96" s="325" t="s">
        <v>1737</v>
      </c>
      <c r="O96" s="325" t="s">
        <v>122</v>
      </c>
      <c r="P96" s="383">
        <v>8090</v>
      </c>
      <c r="Q96" s="327"/>
      <c r="R96" s="325" t="s">
        <v>1898</v>
      </c>
      <c r="S96" s="383">
        <v>41224</v>
      </c>
      <c r="T96" s="176"/>
      <c r="U96" s="146"/>
    </row>
    <row r="97" spans="1:21" ht="15.75">
      <c r="A97" s="1">
        <v>91</v>
      </c>
      <c r="B97" s="408">
        <v>0.3513310185185185</v>
      </c>
      <c r="C97" s="21">
        <f t="shared" si="13"/>
        <v>505.91666666666663</v>
      </c>
      <c r="D97" s="21">
        <f t="shared" si="10"/>
        <v>287.03483297627548</v>
      </c>
      <c r="E97" s="4">
        <f t="shared" si="9"/>
        <v>0.42009999999999997</v>
      </c>
      <c r="F97" s="21">
        <v>289.37862689663132</v>
      </c>
      <c r="G97" s="21">
        <v>505.91666666666663</v>
      </c>
      <c r="H97" s="162">
        <f t="shared" si="12"/>
        <v>8.0994023141628228E-3</v>
      </c>
      <c r="I97" s="1">
        <v>91</v>
      </c>
      <c r="J97" s="323">
        <f t="shared" si="14"/>
        <v>57.19887205995019</v>
      </c>
      <c r="K97" s="144">
        <f t="shared" si="11"/>
        <v>56.735595383220328</v>
      </c>
      <c r="L97" s="395">
        <v>0.3513310185185185</v>
      </c>
      <c r="M97" s="330" t="s">
        <v>1896</v>
      </c>
      <c r="N97" s="330" t="s">
        <v>1899</v>
      </c>
      <c r="O97" s="325" t="s">
        <v>122</v>
      </c>
      <c r="P97" s="156">
        <v>2526</v>
      </c>
      <c r="Q97" s="330" t="s">
        <v>1900</v>
      </c>
      <c r="R97" s="330" t="s">
        <v>301</v>
      </c>
      <c r="S97" s="407">
        <v>36100</v>
      </c>
      <c r="T97" s="176"/>
      <c r="U97" s="146"/>
    </row>
    <row r="98" spans="1:21">
      <c r="A98" s="1">
        <v>92</v>
      </c>
      <c r="B98" s="413">
        <v>0.2361226851851852</v>
      </c>
      <c r="C98" s="21">
        <f>B98*1440</f>
        <v>340.01666666666671</v>
      </c>
      <c r="D98" s="21">
        <f t="shared" si="10"/>
        <v>303.35429769392033</v>
      </c>
      <c r="E98" s="4">
        <f t="shared" ref="E98:E106" si="15">ROUND(1-IF(A98&lt;I$3,0,IF(A98&lt;I$4,G$3*(A98-I$3)^2,G$2+G$4*(A98-I$4)+(A98&gt;I$5)*G$5*(A98-I$5)^2)),4)</f>
        <v>0.39750000000000002</v>
      </c>
      <c r="F98" s="21">
        <v>305.94268195919011</v>
      </c>
      <c r="G98" s="21">
        <v>340.01666666666671</v>
      </c>
      <c r="H98" s="162">
        <f t="shared" si="12"/>
        <v>8.4603568508137966E-3</v>
      </c>
      <c r="I98" s="1">
        <v>92</v>
      </c>
      <c r="J98" s="323">
        <f t="shared" si="14"/>
        <v>89.978731030593622</v>
      </c>
      <c r="K98" s="144">
        <f t="shared" si="11"/>
        <v>89.217478857091407</v>
      </c>
      <c r="L98" s="377">
        <v>0.2361226851851852</v>
      </c>
      <c r="M98" s="325" t="s">
        <v>1901</v>
      </c>
      <c r="N98" s="325" t="s">
        <v>1902</v>
      </c>
      <c r="O98" s="325" t="s">
        <v>1903</v>
      </c>
      <c r="P98" s="383">
        <v>4109</v>
      </c>
      <c r="Q98" s="327" t="s">
        <v>1887</v>
      </c>
      <c r="R98" s="325" t="s">
        <v>1338</v>
      </c>
      <c r="S98" s="383">
        <v>37892</v>
      </c>
      <c r="T98" s="178"/>
      <c r="U98" s="146"/>
    </row>
    <row r="99" spans="1:21">
      <c r="A99" s="1">
        <v>93</v>
      </c>
      <c r="B99" s="414"/>
      <c r="C99" s="21"/>
      <c r="D99" s="21">
        <f t="shared" si="10"/>
        <v>322.15691513046573</v>
      </c>
      <c r="E99" s="4">
        <f t="shared" si="15"/>
        <v>0.37430000000000002</v>
      </c>
      <c r="F99" s="21">
        <v>325.12524604885306</v>
      </c>
      <c r="G99" s="21">
        <v>367.2166666666667</v>
      </c>
      <c r="H99" s="162">
        <f t="shared" si="12"/>
        <v>9.1298075263626394E-3</v>
      </c>
      <c r="I99" s="1">
        <v>93</v>
      </c>
      <c r="J99" s="153"/>
      <c r="K99" s="144"/>
      <c r="L99" s="3"/>
    </row>
    <row r="100" spans="1:21">
      <c r="A100" s="1">
        <v>94</v>
      </c>
      <c r="B100" s="410"/>
      <c r="C100" s="21"/>
      <c r="D100" s="21">
        <f t="shared" si="10"/>
        <v>344.22875630412028</v>
      </c>
      <c r="E100" s="4">
        <f t="shared" si="15"/>
        <v>0.3503</v>
      </c>
      <c r="F100" s="21">
        <v>347.56795289189972</v>
      </c>
      <c r="G100" s="21"/>
      <c r="H100" s="162">
        <f t="shared" si="12"/>
        <v>9.6073201225718146E-3</v>
      </c>
      <c r="I100" s="1">
        <v>94</v>
      </c>
      <c r="J100" s="153"/>
      <c r="K100" s="144"/>
      <c r="L100" s="3"/>
    </row>
    <row r="101" spans="1:21">
      <c r="A101" s="1">
        <v>95</v>
      </c>
      <c r="B101" s="3"/>
      <c r="C101" s="21"/>
      <c r="D101" s="21">
        <f t="shared" si="10"/>
        <v>370.22822638419814</v>
      </c>
      <c r="E101" s="4">
        <f t="shared" si="15"/>
        <v>0.32569999999999999</v>
      </c>
      <c r="F101" s="21">
        <v>374.14249400649271</v>
      </c>
      <c r="G101" s="21"/>
      <c r="H101" s="162">
        <f t="shared" si="12"/>
        <v>1.0461970198516524E-2</v>
      </c>
      <c r="I101" s="1">
        <v>95</v>
      </c>
      <c r="J101" s="153"/>
      <c r="K101" s="144"/>
      <c r="L101" s="3"/>
    </row>
    <row r="102" spans="1:21">
      <c r="A102" s="1">
        <v>96</v>
      </c>
      <c r="B102" s="3"/>
      <c r="C102" s="21"/>
      <c r="D102" s="21">
        <f t="shared" si="10"/>
        <v>401.54290154290152</v>
      </c>
      <c r="E102" s="4">
        <f t="shared" si="15"/>
        <v>0.30030000000000001</v>
      </c>
      <c r="F102" s="21">
        <v>406.06375184214096</v>
      </c>
      <c r="G102" s="21"/>
      <c r="H102" s="162">
        <f t="shared" si="12"/>
        <v>1.1133351053203443E-2</v>
      </c>
      <c r="I102" s="1">
        <v>96</v>
      </c>
      <c r="J102" s="153"/>
      <c r="K102" s="144"/>
      <c r="L102" s="3"/>
    </row>
    <row r="103" spans="1:21">
      <c r="A103" s="1">
        <v>97</v>
      </c>
      <c r="B103" s="3"/>
      <c r="C103" s="21"/>
      <c r="D103" s="21">
        <f t="shared" si="10"/>
        <v>439.60384007777373</v>
      </c>
      <c r="E103" s="4">
        <f t="shared" si="15"/>
        <v>0.27429999999999999</v>
      </c>
      <c r="F103" s="21">
        <v>445.07698752577102</v>
      </c>
      <c r="G103" s="21"/>
      <c r="H103" s="162">
        <f t="shared" si="12"/>
        <v>1.229708028362258E-2</v>
      </c>
      <c r="I103" s="1">
        <v>97</v>
      </c>
      <c r="J103" s="153"/>
      <c r="K103" s="143"/>
      <c r="L103" s="3"/>
    </row>
    <row r="104" spans="1:21">
      <c r="A104" s="1">
        <v>98</v>
      </c>
      <c r="B104" s="3"/>
      <c r="C104" s="21"/>
      <c r="D104" s="21">
        <f t="shared" si="10"/>
        <v>487.20538720538718</v>
      </c>
      <c r="E104" s="4">
        <f t="shared" si="15"/>
        <v>0.2475</v>
      </c>
      <c r="F104" s="21">
        <v>493.78256113425897</v>
      </c>
      <c r="G104" s="21"/>
      <c r="H104" s="162">
        <f t="shared" si="12"/>
        <v>1.3319980182701228E-2</v>
      </c>
      <c r="I104" s="1">
        <v>98</v>
      </c>
      <c r="J104" s="153"/>
      <c r="K104" s="143"/>
      <c r="L104" s="3"/>
    </row>
    <row r="105" spans="1:21">
      <c r="A105" s="1">
        <v>99</v>
      </c>
      <c r="C105" s="21"/>
      <c r="D105" s="21">
        <f t="shared" si="10"/>
        <v>547.8570346812055</v>
      </c>
      <c r="E105" s="4">
        <f t="shared" si="15"/>
        <v>0.22009999999999999</v>
      </c>
      <c r="F105" s="21">
        <v>556.23252485671253</v>
      </c>
      <c r="G105" s="21"/>
      <c r="H105" s="162">
        <f t="shared" si="12"/>
        <v>1.505753403698315E-2</v>
      </c>
      <c r="I105" s="1">
        <v>99</v>
      </c>
      <c r="J105" s="153"/>
      <c r="K105" s="143"/>
    </row>
    <row r="106" spans="1:21">
      <c r="A106" s="1">
        <v>100</v>
      </c>
      <c r="D106" s="21">
        <f>E$4/E106</f>
        <v>628.36546812576</v>
      </c>
      <c r="E106" s="4">
        <f t="shared" si="15"/>
        <v>0.19189999999999999</v>
      </c>
      <c r="F106" s="21">
        <v>639.10771841434075</v>
      </c>
      <c r="G106" s="21"/>
      <c r="H106" s="162">
        <f t="shared" si="12"/>
        <v>1.6808199899749021E-2</v>
      </c>
      <c r="I106" s="1">
        <v>100</v>
      </c>
      <c r="J106" s="153"/>
      <c r="K106" s="143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3882-60D1-404F-8B73-A823F7702935}">
  <dimension ref="A1:K106"/>
  <sheetViews>
    <sheetView topLeftCell="A69" workbookViewId="0">
      <selection activeCell="D106" sqref="D106"/>
    </sheetView>
  </sheetViews>
  <sheetFormatPr defaultRowHeight="15"/>
  <sheetData>
    <row r="1" spans="1:11" ht="31.5">
      <c r="A1" s="211" t="s">
        <v>2233</v>
      </c>
      <c r="B1" s="212"/>
      <c r="C1" s="213"/>
      <c r="D1" s="214" t="s">
        <v>32</v>
      </c>
      <c r="E1" s="214" t="s">
        <v>44</v>
      </c>
      <c r="F1" s="214"/>
      <c r="G1" s="214"/>
      <c r="H1" s="214"/>
      <c r="I1" s="214"/>
      <c r="J1" s="215"/>
      <c r="K1" s="212" t="s">
        <v>2224</v>
      </c>
    </row>
    <row r="2" spans="1:11" ht="22.5">
      <c r="A2" s="211"/>
      <c r="B2" s="212"/>
      <c r="C2" s="213"/>
      <c r="D2" s="214"/>
      <c r="E2" s="214"/>
      <c r="F2" s="30"/>
      <c r="G2" s="314"/>
      <c r="H2" s="214"/>
      <c r="I2" s="214"/>
      <c r="J2" s="215"/>
      <c r="K2" s="212">
        <f>Parameters!M13</f>
        <v>-0.41974410028276538</v>
      </c>
    </row>
    <row r="3" spans="1:11" ht="22.5">
      <c r="A3" s="211"/>
      <c r="B3" s="212"/>
      <c r="C3" s="213"/>
      <c r="D3" s="214"/>
      <c r="E3" s="214"/>
      <c r="F3" s="30"/>
      <c r="G3" s="314"/>
      <c r="H3" s="212"/>
      <c r="I3" s="256"/>
      <c r="J3" s="215"/>
      <c r="K3" s="215"/>
    </row>
    <row r="4" spans="1:11" ht="15.75">
      <c r="A4" s="212"/>
      <c r="B4" s="212"/>
      <c r="C4" s="212"/>
      <c r="D4" s="219">
        <f>Parameters!G13</f>
        <v>1.6203703703703703E-3</v>
      </c>
      <c r="E4" s="220">
        <f>D4*1440</f>
        <v>2.3333333333333335</v>
      </c>
      <c r="F4" s="221"/>
      <c r="G4" s="221"/>
      <c r="H4" s="212"/>
      <c r="I4" s="256"/>
      <c r="J4" s="215"/>
      <c r="K4" s="215"/>
    </row>
    <row r="5" spans="1:11" ht="15.75">
      <c r="A5" s="212"/>
      <c r="B5" s="212"/>
      <c r="C5" s="212"/>
      <c r="D5" s="219"/>
      <c r="E5" s="212">
        <f>E4*60</f>
        <v>140</v>
      </c>
      <c r="F5" s="221"/>
      <c r="G5" s="221"/>
      <c r="H5" s="212"/>
      <c r="I5" s="256"/>
      <c r="J5" s="215"/>
      <c r="K5" s="215"/>
    </row>
    <row r="6" spans="1:11" ht="31.5">
      <c r="A6" s="506" t="s">
        <v>42</v>
      </c>
      <c r="B6" s="506" t="s">
        <v>32</v>
      </c>
      <c r="C6" s="506" t="s">
        <v>43</v>
      </c>
      <c r="D6" s="506" t="s">
        <v>2227</v>
      </c>
      <c r="E6" s="506" t="s">
        <v>2226</v>
      </c>
      <c r="F6" s="215"/>
    </row>
    <row r="7" spans="1:11">
      <c r="A7" s="215">
        <v>1</v>
      </c>
      <c r="B7" s="215"/>
      <c r="C7" s="215"/>
      <c r="D7" s="215"/>
      <c r="E7" s="215"/>
      <c r="F7" s="215"/>
    </row>
    <row r="8" spans="1:11">
      <c r="A8" s="215">
        <v>2</v>
      </c>
      <c r="B8" s="215"/>
      <c r="C8" s="215"/>
      <c r="D8" s="215"/>
      <c r="E8" s="215"/>
      <c r="F8" s="215"/>
    </row>
    <row r="9" spans="1:11">
      <c r="A9" s="215">
        <v>3</v>
      </c>
      <c r="D9" s="222">
        <f t="shared" ref="D9:D72" si="0">E$4/E9</f>
        <v>3.171318276138662</v>
      </c>
      <c r="E9" s="227">
        <f>Mile!$E9*(1-$K$2)+'5K'!$E9*$K$2</f>
        <v>0.73576132389157634</v>
      </c>
    </row>
    <row r="10" spans="1:11">
      <c r="A10" s="215">
        <v>4</v>
      </c>
      <c r="D10" s="222">
        <f t="shared" si="0"/>
        <v>3.0995703333847104</v>
      </c>
      <c r="E10" s="227">
        <f>Mile!$E10*(1-$K$2)+'5K'!$E10*$K$2</f>
        <v>0.75279251069142505</v>
      </c>
    </row>
    <row r="11" spans="1:11">
      <c r="A11" s="215">
        <v>5</v>
      </c>
      <c r="D11" s="222">
        <f t="shared" si="0"/>
        <v>3.0308902065039618</v>
      </c>
      <c r="E11" s="227">
        <f>Mile!$E11*(1-$K$2)+'5K'!$E11*$K$2</f>
        <v>0.76985082743223532</v>
      </c>
    </row>
    <row r="12" spans="1:11">
      <c r="A12" s="215">
        <v>6</v>
      </c>
      <c r="D12" s="222">
        <f t="shared" si="0"/>
        <v>2.9650854968661591</v>
      </c>
      <c r="E12" s="227">
        <f>Mile!$E12*(1-$K$2)+'5K'!$E12*$K$2</f>
        <v>0.78693627411400668</v>
      </c>
    </row>
    <row r="13" spans="1:11">
      <c r="A13" s="215">
        <v>7</v>
      </c>
      <c r="D13" s="222">
        <f t="shared" si="0"/>
        <v>2.9019795640467994</v>
      </c>
      <c r="E13" s="227">
        <f>Mile!$E13*(1-$K$2)+'5K'!$E13*$K$2</f>
        <v>0.8040488507367396</v>
      </c>
    </row>
    <row r="14" spans="1:11">
      <c r="A14" s="215">
        <v>8</v>
      </c>
      <c r="D14" s="222">
        <f t="shared" si="0"/>
        <v>2.8414099448778338</v>
      </c>
      <c r="E14" s="227">
        <f>Mile!$E14*(1-$K$2)+'5K'!$E14*$K$2</f>
        <v>0.82118855730043383</v>
      </c>
    </row>
    <row r="15" spans="1:11">
      <c r="A15" s="215">
        <v>9</v>
      </c>
      <c r="D15" s="222">
        <f t="shared" si="0"/>
        <v>2.7832269590858183</v>
      </c>
      <c r="E15" s="227">
        <f>Mile!$E15*(1-$K$2)+'5K'!$E15*$K$2</f>
        <v>0.83835539380508972</v>
      </c>
    </row>
    <row r="16" spans="1:11">
      <c r="A16" s="215">
        <v>10</v>
      </c>
      <c r="D16" s="222">
        <f t="shared" si="0"/>
        <v>2.7272924763213924</v>
      </c>
      <c r="E16" s="227">
        <f>Mile!$E16*(1-$K$2)+'5K'!$E16*$K$2</f>
        <v>0.85554936025070694</v>
      </c>
    </row>
    <row r="17" spans="1:5">
      <c r="A17" s="215">
        <v>11</v>
      </c>
      <c r="D17" s="222">
        <f t="shared" si="0"/>
        <v>2.6734788231988045</v>
      </c>
      <c r="E17" s="227">
        <f>Mile!$E17*(1-$K$2)+'5K'!$E17*$K$2</f>
        <v>0.87277045663728559</v>
      </c>
    </row>
    <row r="18" spans="1:5">
      <c r="A18" s="215">
        <v>12</v>
      </c>
      <c r="D18" s="222">
        <f t="shared" si="0"/>
        <v>2.6216678121413652</v>
      </c>
      <c r="E18" s="227">
        <f>Mile!$E18*(1-$K$2)+'5K'!$E18*$K$2</f>
        <v>0.89001868296482545</v>
      </c>
    </row>
    <row r="19" spans="1:5">
      <c r="A19" s="215">
        <v>13</v>
      </c>
      <c r="D19" s="222">
        <f t="shared" si="0"/>
        <v>2.5717498764843922</v>
      </c>
      <c r="E19" s="227">
        <f>Mile!$E19*(1-$K$2)+'5K'!$E19*$K$2</f>
        <v>0.90729403923332685</v>
      </c>
    </row>
    <row r="20" spans="1:5">
      <c r="A20" s="215">
        <v>14</v>
      </c>
      <c r="D20" s="222">
        <f t="shared" si="0"/>
        <v>2.5236232985148841</v>
      </c>
      <c r="E20" s="227">
        <f>Mile!$E20*(1-$K$2)+'5K'!$E20*$K$2</f>
        <v>0.92459652544278947</v>
      </c>
    </row>
    <row r="21" spans="1:5">
      <c r="A21" s="215">
        <v>15</v>
      </c>
      <c r="D21" s="222">
        <f t="shared" si="0"/>
        <v>2.4771935190020691</v>
      </c>
      <c r="E21" s="227">
        <f>Mile!$E21*(1-$K$2)+'5K'!$E21*$K$2</f>
        <v>0.94192614159321342</v>
      </c>
    </row>
    <row r="22" spans="1:5">
      <c r="A22" s="215">
        <v>16</v>
      </c>
      <c r="D22" s="222">
        <f t="shared" si="0"/>
        <v>2.4298551787692193</v>
      </c>
      <c r="E22" s="227">
        <f>Mile!$E22*(1-$K$2)+'5K'!$E22*$K$2</f>
        <v>0.96027670855479696</v>
      </c>
    </row>
    <row r="23" spans="1:5">
      <c r="A23" s="215">
        <v>17</v>
      </c>
      <c r="D23" s="222">
        <f t="shared" si="0"/>
        <v>2.3818403180028715</v>
      </c>
      <c r="E23" s="227">
        <f>Mile!$E23*(1-$K$2)+'5K'!$E23*$K$2</f>
        <v>0.97963466135705923</v>
      </c>
    </row>
    <row r="24" spans="1:5">
      <c r="A24" s="215">
        <v>18</v>
      </c>
      <c r="D24" s="222">
        <f t="shared" si="0"/>
        <v>2.3461647531931611</v>
      </c>
      <c r="E24" s="227">
        <f>Mile!$E24*(1-$K$2)+'5K'!$E24*$K$2</f>
        <v>0.9945308956490102</v>
      </c>
    </row>
    <row r="25" spans="1:5">
      <c r="A25" s="215">
        <v>19</v>
      </c>
      <c r="D25" s="222">
        <f t="shared" si="0"/>
        <v>2.3333333333333335</v>
      </c>
      <c r="E25" s="227">
        <f>Mile!$E25*(1-$K$2)+'5K'!$E25*$K$2</f>
        <v>1</v>
      </c>
    </row>
    <row r="26" spans="1:5">
      <c r="A26" s="215">
        <v>20</v>
      </c>
      <c r="D26" s="222">
        <f t="shared" si="0"/>
        <v>2.3333333333333335</v>
      </c>
      <c r="E26" s="227">
        <f>Mile!$E26*(1-$K$2)+'5K'!$E26*$K$2</f>
        <v>1</v>
      </c>
    </row>
    <row r="27" spans="1:5">
      <c r="A27" s="215">
        <v>21</v>
      </c>
      <c r="D27" s="222">
        <f t="shared" si="0"/>
        <v>2.3333333333333335</v>
      </c>
      <c r="E27" s="227">
        <f>Mile!$E27*(1-$K$2)+'5K'!$E27*$K$2</f>
        <v>1</v>
      </c>
    </row>
    <row r="28" spans="1:5">
      <c r="A28" s="215">
        <v>22</v>
      </c>
      <c r="D28" s="222">
        <f t="shared" si="0"/>
        <v>2.3333333333333335</v>
      </c>
      <c r="E28" s="227">
        <f>Mile!$E28*(1-$K$2)+'5K'!$E28*$K$2</f>
        <v>1</v>
      </c>
    </row>
    <row r="29" spans="1:5">
      <c r="A29" s="215">
        <v>23</v>
      </c>
      <c r="D29" s="222">
        <f t="shared" si="0"/>
        <v>2.3333333333333335</v>
      </c>
      <c r="E29" s="227">
        <f>Mile!$E29*(1-$K$2)+'5K'!$E29*$K$2</f>
        <v>1</v>
      </c>
    </row>
    <row r="30" spans="1:5">
      <c r="A30" s="215">
        <v>24</v>
      </c>
      <c r="D30" s="222">
        <f t="shared" si="0"/>
        <v>2.3333333333333335</v>
      </c>
      <c r="E30" s="227">
        <f>Mile!$E30*(1-$K$2)+'5K'!$E30*$K$2</f>
        <v>1</v>
      </c>
    </row>
    <row r="31" spans="1:5">
      <c r="A31" s="215">
        <v>25</v>
      </c>
      <c r="D31" s="222">
        <f t="shared" si="0"/>
        <v>2.3333333333333335</v>
      </c>
      <c r="E31" s="227">
        <f>Mile!$E31*(1-$K$2)+'5K'!$E31*$K$2</f>
        <v>1</v>
      </c>
    </row>
    <row r="32" spans="1:5">
      <c r="A32" s="215">
        <v>26</v>
      </c>
      <c r="D32" s="222">
        <f t="shared" si="0"/>
        <v>2.3333333333333335</v>
      </c>
      <c r="E32" s="227">
        <f>Mile!$E32*(1-$K$2)+'5K'!$E32*$K$2</f>
        <v>1</v>
      </c>
    </row>
    <row r="33" spans="1:5">
      <c r="A33" s="215">
        <v>27</v>
      </c>
      <c r="D33" s="222">
        <f t="shared" si="0"/>
        <v>2.3333333333333335</v>
      </c>
      <c r="E33" s="227">
        <f>Mile!$E33*(1-$K$2)+'5K'!$E33*$K$2</f>
        <v>1</v>
      </c>
    </row>
    <row r="34" spans="1:5">
      <c r="A34" s="215">
        <v>28</v>
      </c>
      <c r="D34" s="222">
        <f t="shared" si="0"/>
        <v>2.3333333333333335</v>
      </c>
      <c r="E34" s="227">
        <f>Mile!$E34*(1-$K$2)+'5K'!$E34*$K$2</f>
        <v>1</v>
      </c>
    </row>
    <row r="35" spans="1:5">
      <c r="A35" s="215">
        <v>29</v>
      </c>
      <c r="D35" s="222">
        <f t="shared" si="0"/>
        <v>2.3333333333333335</v>
      </c>
      <c r="E35" s="227">
        <f>Mile!$E35*(1-$K$2)+'5K'!$E35*$K$2</f>
        <v>1</v>
      </c>
    </row>
    <row r="36" spans="1:5">
      <c r="A36" s="215">
        <v>30</v>
      </c>
      <c r="D36" s="222">
        <f t="shared" si="0"/>
        <v>2.3332353971540809</v>
      </c>
      <c r="E36" s="227">
        <f>Mile!$E36*(1-$K$2)+'5K'!$E36*$K$2</f>
        <v>1.0000419744100282</v>
      </c>
    </row>
    <row r="37" spans="1:5">
      <c r="A37" s="215">
        <v>31</v>
      </c>
      <c r="D37" s="222">
        <f t="shared" si="0"/>
        <v>2.3334831539653309</v>
      </c>
      <c r="E37" s="227">
        <f>Mile!$E37*(1-$K$2)+'5K'!$E37*$K$2</f>
        <v>0.99993579528022614</v>
      </c>
    </row>
    <row r="38" spans="1:5">
      <c r="A38" s="215">
        <v>32</v>
      </c>
      <c r="D38" s="222">
        <f t="shared" si="0"/>
        <v>2.3348755461817978</v>
      </c>
      <c r="E38" s="227">
        <f>Mile!$E38*(1-$K$2)+'5K'!$E38*$K$2</f>
        <v>0.99933948820056551</v>
      </c>
    </row>
    <row r="39" spans="1:5">
      <c r="A39" s="215">
        <v>33</v>
      </c>
      <c r="D39" s="222">
        <f t="shared" si="0"/>
        <v>2.3377491573680982</v>
      </c>
      <c r="E39" s="227">
        <f>Mile!$E39*(1-$K$2)+'5K'!$E39*$K$2</f>
        <v>0.99811107876101812</v>
      </c>
    </row>
    <row r="40" spans="1:5">
      <c r="A40" s="215">
        <v>34</v>
      </c>
      <c r="D40" s="222">
        <f t="shared" si="0"/>
        <v>2.3417812121729846</v>
      </c>
      <c r="E40" s="227">
        <f>Mile!$E40*(1-$K$2)+'5K'!$E40*$K$2</f>
        <v>0.9963925413716116</v>
      </c>
    </row>
    <row r="41" spans="1:5">
      <c r="A41" s="215">
        <v>35</v>
      </c>
      <c r="D41" s="222">
        <f t="shared" si="0"/>
        <v>2.3473188902049644</v>
      </c>
      <c r="E41" s="227">
        <f>Mile!$E41*(1-$K$2)+'5K'!$E41*$K$2</f>
        <v>0.99404190162231865</v>
      </c>
    </row>
    <row r="42" spans="1:5">
      <c r="A42" s="215">
        <v>36</v>
      </c>
      <c r="D42" s="222">
        <f t="shared" si="0"/>
        <v>2.3545829483478342</v>
      </c>
      <c r="E42" s="227">
        <f>Mile!$E42*(1-$K$2)+'5K'!$E42*$K$2</f>
        <v>0.99097521069308203</v>
      </c>
    </row>
    <row r="43" spans="1:5">
      <c r="A43" s="215">
        <v>37</v>
      </c>
      <c r="D43" s="222">
        <f t="shared" si="0"/>
        <v>2.3641699746787084</v>
      </c>
      <c r="E43" s="227">
        <f>Mile!$E43*(1-$K$2)+'5K'!$E43*$K$2</f>
        <v>0.98695667330367587</v>
      </c>
    </row>
    <row r="44" spans="1:5">
      <c r="A44" s="215">
        <v>38</v>
      </c>
      <c r="D44" s="222">
        <f t="shared" si="0"/>
        <v>2.3765815549252789</v>
      </c>
      <c r="E44" s="227">
        <f>Mile!$E44*(1-$K$2)+'5K'!$E44*$K$2</f>
        <v>0.98180234063404348</v>
      </c>
    </row>
    <row r="45" spans="1:5">
      <c r="A45" s="215">
        <v>39</v>
      </c>
      <c r="D45" s="222">
        <f t="shared" si="0"/>
        <v>2.3915577508898829</v>
      </c>
      <c r="E45" s="227">
        <f>Mile!$E45*(1-$K$2)+'5K'!$E45*$K$2</f>
        <v>0.97565418709421325</v>
      </c>
    </row>
    <row r="46" spans="1:5">
      <c r="A46" s="215">
        <v>40</v>
      </c>
      <c r="D46" s="222">
        <f t="shared" si="0"/>
        <v>2.4091935060546241</v>
      </c>
      <c r="E46" s="227">
        <f>Mile!$E46*(1-$K$2)+'5K'!$E46*$K$2</f>
        <v>0.96851221268418497</v>
      </c>
    </row>
    <row r="47" spans="1:5">
      <c r="A47" s="215">
        <v>41</v>
      </c>
      <c r="D47" s="222">
        <f t="shared" si="0"/>
        <v>2.4299621309752188</v>
      </c>
      <c r="E47" s="227">
        <f>Mile!$E47*(1-$K$2)+'5K'!$E47*$K$2</f>
        <v>0.96023444299393046</v>
      </c>
    </row>
    <row r="48" spans="1:5">
      <c r="A48" s="215">
        <v>42</v>
      </c>
      <c r="D48" s="222">
        <f t="shared" si="0"/>
        <v>2.4514575537082055</v>
      </c>
      <c r="E48" s="227">
        <f>Mile!$E48*(1-$K$2)+'5K'!$E48*$K$2</f>
        <v>0.95181469889364756</v>
      </c>
    </row>
    <row r="49" spans="1:5">
      <c r="A49" s="215">
        <v>43</v>
      </c>
      <c r="D49" s="222">
        <f t="shared" si="0"/>
        <v>2.4733366671909027</v>
      </c>
      <c r="E49" s="227">
        <f>Mile!$E49*(1-$K$2)+'5K'!$E49*$K$2</f>
        <v>0.94339495479336488</v>
      </c>
    </row>
    <row r="50" spans="1:5">
      <c r="A50" s="215">
        <v>44</v>
      </c>
      <c r="D50" s="222">
        <f t="shared" si="0"/>
        <v>2.4956098371888076</v>
      </c>
      <c r="E50" s="227">
        <f>Mile!$E50*(1-$K$2)+'5K'!$E50*$K$2</f>
        <v>0.93497521069308198</v>
      </c>
    </row>
    <row r="51" spans="1:5">
      <c r="A51" s="215">
        <v>45</v>
      </c>
      <c r="D51" s="222">
        <f t="shared" si="0"/>
        <v>2.5182878062482814</v>
      </c>
      <c r="E51" s="227">
        <f>Mile!$E51*(1-$K$2)+'5K'!$E51*$K$2</f>
        <v>0.9265554665927993</v>
      </c>
    </row>
    <row r="52" spans="1:5">
      <c r="A52" s="215">
        <v>46</v>
      </c>
      <c r="D52" s="222">
        <f t="shared" si="0"/>
        <v>2.5413817109728583</v>
      </c>
      <c r="E52" s="227">
        <f>Mile!$E52*(1-$K$2)+'5K'!$E52*$K$2</f>
        <v>0.91813572249251663</v>
      </c>
    </row>
    <row r="53" spans="1:5">
      <c r="A53" s="215">
        <v>47</v>
      </c>
      <c r="D53" s="222">
        <f t="shared" si="0"/>
        <v>2.5649031002589382</v>
      </c>
      <c r="E53" s="227">
        <f>Mile!$E53*(1-$K$2)+'5K'!$E53*$K$2</f>
        <v>0.90971597839223373</v>
      </c>
    </row>
    <row r="54" spans="1:5">
      <c r="A54" s="215">
        <v>48</v>
      </c>
      <c r="D54" s="222">
        <f t="shared" si="0"/>
        <v>2.5888639545536059</v>
      </c>
      <c r="E54" s="227">
        <f>Mile!$E54*(1-$K$2)+'5K'!$E54*$K$2</f>
        <v>0.90129623429195105</v>
      </c>
    </row>
    <row r="55" spans="1:5">
      <c r="A55" s="215">
        <v>49</v>
      </c>
      <c r="D55" s="222">
        <f t="shared" si="0"/>
        <v>2.6132767062020545</v>
      </c>
      <c r="E55" s="227">
        <f>Mile!$E55*(1-$K$2)+'5K'!$E55*$K$2</f>
        <v>0.89287649019166815</v>
      </c>
    </row>
    <row r="56" spans="1:5">
      <c r="A56" s="215">
        <v>50</v>
      </c>
      <c r="D56" s="222">
        <f t="shared" si="0"/>
        <v>2.6381542609572053</v>
      </c>
      <c r="E56" s="227">
        <f>Mile!$E56*(1-$K$2)+'5K'!$E56*$K$2</f>
        <v>0.88445674609138547</v>
      </c>
    </row>
    <row r="57" spans="1:5">
      <c r="A57" s="215">
        <v>51</v>
      </c>
      <c r="D57" s="222">
        <f t="shared" si="0"/>
        <v>2.6635100207297309</v>
      </c>
      <c r="E57" s="227">
        <f>Mile!$E57*(1-$K$2)+'5K'!$E57*$K$2</f>
        <v>0.87603700199110279</v>
      </c>
    </row>
    <row r="58" spans="1:5">
      <c r="A58" s="215">
        <v>52</v>
      </c>
      <c r="D58" s="222">
        <f t="shared" si="0"/>
        <v>2.6893579076627332</v>
      </c>
      <c r="E58" s="227">
        <f>Mile!$E58*(1-$K$2)+'5K'!$E58*$K$2</f>
        <v>0.86761725789081989</v>
      </c>
    </row>
    <row r="59" spans="1:5">
      <c r="A59" s="215">
        <v>53</v>
      </c>
      <c r="D59" s="222">
        <f t="shared" si="0"/>
        <v>2.7157123896219444</v>
      </c>
      <c r="E59" s="227">
        <f>Mile!$E59*(1-$K$2)+'5K'!$E59*$K$2</f>
        <v>0.85919751379053722</v>
      </c>
    </row>
    <row r="60" spans="1:5">
      <c r="A60" s="215">
        <v>54</v>
      </c>
      <c r="D60" s="222">
        <f t="shared" si="0"/>
        <v>2.7425885071995215</v>
      </c>
      <c r="E60" s="227">
        <f>Mile!$E60*(1-$K$2)+'5K'!$E60*$K$2</f>
        <v>0.85077776969025454</v>
      </c>
    </row>
    <row r="61" spans="1:5">
      <c r="A61" s="215">
        <v>55</v>
      </c>
      <c r="D61" s="222">
        <f t="shared" si="0"/>
        <v>2.7700019023373232</v>
      </c>
      <c r="E61" s="227">
        <f>Mile!$E61*(1-$K$2)+'5K'!$E61*$K$2</f>
        <v>0.84235802558997186</v>
      </c>
    </row>
    <row r="62" spans="1:5">
      <c r="A62" s="215">
        <v>56</v>
      </c>
      <c r="D62" s="222">
        <f t="shared" si="0"/>
        <v>2.7979688486841376</v>
      </c>
      <c r="E62" s="227">
        <f>Mile!$E62*(1-$K$2)+'5K'!$E62*$K$2</f>
        <v>0.83393828148968896</v>
      </c>
    </row>
    <row r="63" spans="1:5">
      <c r="A63" s="215">
        <v>57</v>
      </c>
      <c r="D63" s="222">
        <f t="shared" si="0"/>
        <v>2.8265062838106494</v>
      </c>
      <c r="E63" s="227">
        <f>Mile!$E63*(1-$K$2)+'5K'!$E63*$K$2</f>
        <v>0.82551853738940628</v>
      </c>
    </row>
    <row r="64" spans="1:5">
      <c r="A64" s="215">
        <v>58</v>
      </c>
      <c r="D64" s="222">
        <f t="shared" si="0"/>
        <v>2.8556318434161527</v>
      </c>
      <c r="E64" s="227">
        <f>Mile!$E64*(1-$K$2)+'5K'!$E64*$K$2</f>
        <v>0.81709879328912338</v>
      </c>
    </row>
    <row r="65" spans="1:5">
      <c r="A65" s="215">
        <v>59</v>
      </c>
      <c r="D65" s="222">
        <f t="shared" si="0"/>
        <v>2.8853638976721645</v>
      </c>
      <c r="E65" s="227">
        <f>Mile!$E65*(1-$K$2)+'5K'!$E65*$K$2</f>
        <v>0.8086790491888407</v>
      </c>
    </row>
    <row r="66" spans="1:5">
      <c r="A66" s="215">
        <v>60</v>
      </c>
      <c r="D66" s="222">
        <f t="shared" si="0"/>
        <v>2.9157215898603313</v>
      </c>
      <c r="E66" s="227">
        <f>Mile!$E66*(1-$K$2)+'5K'!$E66*$K$2</f>
        <v>0.8002593050885578</v>
      </c>
    </row>
    <row r="67" spans="1:5">
      <c r="A67" s="215">
        <v>61</v>
      </c>
      <c r="D67" s="222">
        <f t="shared" si="0"/>
        <v>2.9467248774753796</v>
      </c>
      <c r="E67" s="227">
        <f>Mile!$E67*(1-$K$2)+'5K'!$E67*$K$2</f>
        <v>0.79183956098827513</v>
      </c>
    </row>
    <row r="68" spans="1:5">
      <c r="A68" s="215">
        <v>62</v>
      </c>
      <c r="D68" s="222">
        <f t="shared" si="0"/>
        <v>2.9783945759785855</v>
      </c>
      <c r="E68" s="227">
        <f>Mile!$E68*(1-$K$2)+'5K'!$E68*$K$2</f>
        <v>0.78341981688799245</v>
      </c>
    </row>
    <row r="69" spans="1:5">
      <c r="A69" s="215">
        <v>63</v>
      </c>
      <c r="D69" s="222">
        <f t="shared" si="0"/>
        <v>3.0107524054033057</v>
      </c>
      <c r="E69" s="227">
        <f>Mile!$E69*(1-$K$2)+'5K'!$E69*$K$2</f>
        <v>0.77500007278770955</v>
      </c>
    </row>
    <row r="70" spans="1:5">
      <c r="A70" s="215">
        <v>64</v>
      </c>
      <c r="D70" s="222">
        <f t="shared" si="0"/>
        <v>3.0438210400318662</v>
      </c>
      <c r="E70" s="227">
        <f>Mile!$E70*(1-$K$2)+'5K'!$E70*$K$2</f>
        <v>0.76658032868742687</v>
      </c>
    </row>
    <row r="71" spans="1:5">
      <c r="A71" s="215">
        <v>65</v>
      </c>
      <c r="D71" s="222">
        <f t="shared" si="0"/>
        <v>3.0776241613825772</v>
      </c>
      <c r="E71" s="227">
        <f>Mile!$E71*(1-$K$2)+'5K'!$E71*$K$2</f>
        <v>0.75816058458714397</v>
      </c>
    </row>
    <row r="72" spans="1:5">
      <c r="A72" s="215">
        <v>66</v>
      </c>
      <c r="D72" s="222">
        <f t="shared" si="0"/>
        <v>3.1121865147670631</v>
      </c>
      <c r="E72" s="227">
        <f>Mile!$E72*(1-$K$2)+'5K'!$E72*$K$2</f>
        <v>0.74974084048686129</v>
      </c>
    </row>
    <row r="73" spans="1:5">
      <c r="A73" s="215">
        <v>67</v>
      </c>
      <c r="D73" s="222">
        <f t="shared" ref="D73:D104" si="1">E$4/E73</f>
        <v>3.14934341303973</v>
      </c>
      <c r="E73" s="227">
        <f>Mile!$E73*(1-$K$2)+'5K'!$E73*$K$2</f>
        <v>0.74089517315649367</v>
      </c>
    </row>
    <row r="74" spans="1:5">
      <c r="A74" s="215">
        <v>68</v>
      </c>
      <c r="D74" s="222">
        <f t="shared" si="1"/>
        <v>3.1915480831342204</v>
      </c>
      <c r="E74" s="227">
        <f>Mile!$E74*(1-$K$2)+'5K'!$E74*$K$2</f>
        <v>0.73109765936595639</v>
      </c>
    </row>
    <row r="75" spans="1:5">
      <c r="A75" s="215">
        <v>69</v>
      </c>
      <c r="D75" s="222">
        <f t="shared" si="1"/>
        <v>3.2386798105974788</v>
      </c>
      <c r="E75" s="227">
        <f>Mile!$E75*(1-$K$2)+'5K'!$E75*$K$2</f>
        <v>0.72045817116539068</v>
      </c>
    </row>
    <row r="76" spans="1:5">
      <c r="A76" s="215">
        <v>70</v>
      </c>
      <c r="D76" s="222">
        <f t="shared" si="1"/>
        <v>3.2921774220882494</v>
      </c>
      <c r="E76" s="227">
        <f>Mile!$E76*(1-$K$2)+'5K'!$E76*$K$2</f>
        <v>0.70875078532471225</v>
      </c>
    </row>
    <row r="77" spans="1:5">
      <c r="A77" s="215">
        <v>71</v>
      </c>
      <c r="D77" s="222">
        <f t="shared" si="1"/>
        <v>3.3510391467105478</v>
      </c>
      <c r="E77" s="227">
        <f>Mile!$E77*(1-$K$2)+'5K'!$E77*$K$2</f>
        <v>0.69630142507400539</v>
      </c>
    </row>
    <row r="78" spans="1:5">
      <c r="A78" s="215">
        <v>72</v>
      </c>
      <c r="D78" s="222">
        <f t="shared" si="1"/>
        <v>3.4171704789875958</v>
      </c>
      <c r="E78" s="227">
        <f>Mile!$E78*(1-$K$2)+'5K'!$E78*$K$2</f>
        <v>0.68282614159321353</v>
      </c>
    </row>
    <row r="79" spans="1:5">
      <c r="A79" s="215">
        <v>73</v>
      </c>
      <c r="D79" s="222">
        <f t="shared" si="1"/>
        <v>3.489832980400438</v>
      </c>
      <c r="E79" s="227">
        <f>Mile!$E79*(1-$K$2)+'5K'!$E79*$K$2</f>
        <v>0.66860888370239346</v>
      </c>
    </row>
    <row r="80" spans="1:5">
      <c r="A80" s="215">
        <v>74</v>
      </c>
      <c r="D80" s="222">
        <f t="shared" si="1"/>
        <v>3.5702464660940012</v>
      </c>
      <c r="E80" s="227">
        <f>Mile!$E80*(1-$K$2)+'5K'!$E80*$K$2</f>
        <v>0.65354965140154531</v>
      </c>
    </row>
    <row r="81" spans="1:5">
      <c r="A81" s="215">
        <v>75</v>
      </c>
      <c r="D81" s="222">
        <f t="shared" si="1"/>
        <v>3.6605756068780813</v>
      </c>
      <c r="E81" s="227">
        <f>Mile!$E81*(1-$K$2)+'5K'!$E81*$K$2</f>
        <v>0.63742252146058387</v>
      </c>
    </row>
    <row r="82" spans="1:5">
      <c r="A82" s="215">
        <v>76</v>
      </c>
      <c r="D82" s="222">
        <f t="shared" si="1"/>
        <v>3.760084577733056</v>
      </c>
      <c r="E82" s="227">
        <f>Mile!$E82*(1-$K$2)+'5K'!$E82*$K$2</f>
        <v>0.62055341710959422</v>
      </c>
    </row>
    <row r="83" spans="1:5">
      <c r="A83" s="215">
        <v>77</v>
      </c>
      <c r="D83" s="222">
        <f t="shared" si="1"/>
        <v>3.8717345910653957</v>
      </c>
      <c r="E83" s="227">
        <f>Mile!$E83*(1-$K$2)+'5K'!$E83*$K$2</f>
        <v>0.6026583895285198</v>
      </c>
    </row>
    <row r="84" spans="1:5">
      <c r="A84" s="215">
        <v>78</v>
      </c>
      <c r="D84" s="222">
        <f t="shared" si="1"/>
        <v>3.9952874725565457</v>
      </c>
      <c r="E84" s="227">
        <f>Mile!$E84*(1-$K$2)+'5K'!$E84*$K$2</f>
        <v>0.58402138753741695</v>
      </c>
    </row>
    <row r="85" spans="1:5">
      <c r="A85" s="215">
        <v>79</v>
      </c>
      <c r="D85" s="222">
        <f t="shared" si="1"/>
        <v>4.1331409072294569</v>
      </c>
      <c r="E85" s="227">
        <f>Mile!$E85*(1-$K$2)+'5K'!$E85*$K$2</f>
        <v>0.56454241113628578</v>
      </c>
    </row>
    <row r="86" spans="1:5">
      <c r="A86" s="215">
        <v>80</v>
      </c>
      <c r="D86" s="222">
        <f t="shared" si="1"/>
        <v>4.2892508747285465</v>
      </c>
      <c r="E86" s="227">
        <f>Mile!$E86*(1-$K$2)+'5K'!$E86*$K$2</f>
        <v>0.54399553709504178</v>
      </c>
    </row>
    <row r="87" spans="1:5">
      <c r="A87" s="215">
        <v>81</v>
      </c>
      <c r="D87" s="222">
        <f t="shared" si="1"/>
        <v>4.4639438982261188</v>
      </c>
      <c r="E87" s="227">
        <f>Mile!$E87*(1-$K$2)+'5K'!$E87*$K$2</f>
        <v>0.52270668864376924</v>
      </c>
    </row>
    <row r="88" spans="1:5">
      <c r="A88" s="215">
        <v>82</v>
      </c>
      <c r="D88" s="222">
        <f t="shared" si="1"/>
        <v>4.6630116399514252</v>
      </c>
      <c r="E88" s="227">
        <f>Mile!$E88*(1-$K$2)+'5K'!$E88*$K$2</f>
        <v>0.50039191696241181</v>
      </c>
    </row>
    <row r="89" spans="1:5">
      <c r="A89" s="215">
        <v>83</v>
      </c>
      <c r="D89" s="222">
        <f t="shared" si="1"/>
        <v>4.8882493386681309</v>
      </c>
      <c r="E89" s="227">
        <f>Mile!$E89*(1-$K$2)+'5K'!$E89*$K$2</f>
        <v>0.47733517087102628</v>
      </c>
    </row>
    <row r="90" spans="1:5">
      <c r="A90" s="215">
        <v>84</v>
      </c>
      <c r="D90" s="222">
        <f t="shared" si="1"/>
        <v>5.1458883189283702</v>
      </c>
      <c r="E90" s="227">
        <f>Mile!$E90*(1-$K$2)+'5K'!$E90*$K$2</f>
        <v>0.45343645036961266</v>
      </c>
    </row>
    <row r="91" spans="1:5">
      <c r="A91" s="215">
        <v>85</v>
      </c>
      <c r="D91" s="222">
        <f t="shared" si="1"/>
        <v>5.4457354003192444</v>
      </c>
      <c r="E91" s="227">
        <f>Mile!$E91*(1-$K$2)+'5K'!$E91*$K$2</f>
        <v>0.42846983222808566</v>
      </c>
    </row>
    <row r="92" spans="1:5">
      <c r="A92" s="215">
        <v>86</v>
      </c>
      <c r="D92" s="222">
        <f t="shared" si="1"/>
        <v>5.7933413235278124</v>
      </c>
      <c r="E92" s="227">
        <f>Mile!$E92*(1-$K$2)+'5K'!$E92*$K$2</f>
        <v>0.40276123967653049</v>
      </c>
    </row>
    <row r="93" spans="1:5">
      <c r="A93" s="215">
        <v>87</v>
      </c>
      <c r="D93" s="222">
        <f t="shared" si="1"/>
        <v>6.2052327269844865</v>
      </c>
      <c r="E93" s="227">
        <f>Mile!$E93*(1-$K$2)+'5K'!$E93*$K$2</f>
        <v>0.37602672389489045</v>
      </c>
    </row>
    <row r="94" spans="1:5">
      <c r="A94" s="215">
        <v>88</v>
      </c>
      <c r="D94" s="222">
        <f t="shared" si="1"/>
        <v>6.694396123458298</v>
      </c>
      <c r="E94" s="227">
        <f>Mile!$E94*(1-$K$2)+'5K'!$E94*$K$2</f>
        <v>0.34855023370322202</v>
      </c>
    </row>
    <row r="95" spans="1:5">
      <c r="A95" s="215">
        <v>89</v>
      </c>
      <c r="D95" s="222">
        <f t="shared" si="1"/>
        <v>7.2863892919805204</v>
      </c>
      <c r="E95" s="227">
        <f>Mile!$E95*(1-$K$2)+'5K'!$E95*$K$2</f>
        <v>0.32023176910152545</v>
      </c>
    </row>
    <row r="96" spans="1:5">
      <c r="A96" s="215">
        <v>90</v>
      </c>
      <c r="D96" s="222">
        <f t="shared" si="1"/>
        <v>8.0225895898668114</v>
      </c>
      <c r="E96" s="227">
        <f>Mile!$E96*(1-$K$2)+'5K'!$E96*$K$2</f>
        <v>0.29084540685971583</v>
      </c>
    </row>
    <row r="97" spans="1:5">
      <c r="A97" s="215">
        <v>91</v>
      </c>
      <c r="D97" s="222">
        <f t="shared" si="1"/>
        <v>8.9496761047249205</v>
      </c>
      <c r="E97" s="227">
        <f>Mile!$E97*(1-$K$2)+'5K'!$E97*$K$2</f>
        <v>0.26071707020787782</v>
      </c>
    </row>
    <row r="98" spans="1:5">
      <c r="A98" s="215">
        <v>92</v>
      </c>
      <c r="D98" s="222">
        <f t="shared" si="1"/>
        <v>10.164247989560005</v>
      </c>
      <c r="E98" s="227">
        <f>Mile!$E98*(1-$K$2)+'5K'!$E98*$K$2</f>
        <v>0.22956281032595505</v>
      </c>
    </row>
    <row r="99" spans="1:5">
      <c r="A99" s="215">
        <v>93</v>
      </c>
      <c r="D99" s="222">
        <f t="shared" si="1"/>
        <v>11.804389898127937</v>
      </c>
      <c r="E99" s="227">
        <f>Mile!$E99*(1-$K$2)+'5K'!$E99*$K$2</f>
        <v>0.19766657603400392</v>
      </c>
    </row>
    <row r="100" spans="1:5">
      <c r="A100" s="215">
        <v>94</v>
      </c>
      <c r="D100" s="222">
        <f t="shared" si="1"/>
        <v>14.147556124387</v>
      </c>
      <c r="E100" s="227">
        <f>Mile!$E100*(1-$K$2)+'5K'!$E100*$K$2</f>
        <v>0.16492836733202459</v>
      </c>
    </row>
    <row r="101" spans="1:5">
      <c r="A101" s="215">
        <v>95</v>
      </c>
      <c r="D101" s="222">
        <f t="shared" si="1"/>
        <v>17.79509684867692</v>
      </c>
      <c r="E101" s="227">
        <f>Mile!$E101*(1-$K$2)+'5K'!$E101*$K$2</f>
        <v>0.1311222609899321</v>
      </c>
    </row>
    <row r="102" spans="1:5">
      <c r="A102" s="215">
        <v>96</v>
      </c>
      <c r="D102" s="222">
        <f t="shared" si="1"/>
        <v>24.161047265299704</v>
      </c>
      <c r="E102" s="227">
        <f>Mile!$E102*(1-$K$2)+'5K'!$E102*$K$2</f>
        <v>9.6574180237811391E-2</v>
      </c>
    </row>
    <row r="103" spans="1:5">
      <c r="A103" s="215">
        <v>97</v>
      </c>
      <c r="D103" s="222">
        <f t="shared" si="1"/>
        <v>38.251255595657447</v>
      </c>
      <c r="E103" s="227">
        <f>Mile!$E103*(1-$K$2)+'5K'!$E103*$K$2</f>
        <v>6.1000176255605845E-2</v>
      </c>
    </row>
    <row r="104" spans="1:5">
      <c r="A104" s="215">
        <v>98</v>
      </c>
      <c r="D104" s="222">
        <f t="shared" si="1"/>
        <v>94.527411676426581</v>
      </c>
      <c r="E104" s="227">
        <f>Mile!$E104*(1-$K$2)+'5K'!$E104*$K$2</f>
        <v>2.468419786337199E-2</v>
      </c>
    </row>
    <row r="105" spans="1:5">
      <c r="A105" s="215">
        <v>99</v>
      </c>
      <c r="D105" s="222"/>
      <c r="E105" s="227"/>
    </row>
    <row r="106" spans="1:5">
      <c r="A106" s="215">
        <v>100</v>
      </c>
      <c r="D106" s="222"/>
      <c r="E106" s="22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>
      <c r="A1" s="26" t="s">
        <v>1907</v>
      </c>
      <c r="B1" s="27"/>
      <c r="C1" s="28"/>
      <c r="D1" s="29" t="s">
        <v>32</v>
      </c>
      <c r="E1" s="29" t="s">
        <v>44</v>
      </c>
      <c r="F1" s="29" t="s">
        <v>45</v>
      </c>
      <c r="G1" s="29" t="s">
        <v>46</v>
      </c>
      <c r="H1" s="29" t="s">
        <v>47</v>
      </c>
      <c r="I1" s="29" t="s">
        <v>48</v>
      </c>
    </row>
    <row r="2" spans="1:9" ht="22.5">
      <c r="A2" s="26"/>
      <c r="B2" s="27"/>
      <c r="C2" s="28"/>
      <c r="D2" s="29"/>
      <c r="E2" s="29"/>
      <c r="F2" s="30">
        <f>(+H$3-H$4)*F$4/2</f>
        <v>2.1000000000000001E-2</v>
      </c>
      <c r="G2" s="30">
        <f>(+I$4-I$3)*G$4/2</f>
        <v>9.7500000000000003E-2</v>
      </c>
      <c r="H2" s="29"/>
      <c r="I2" s="29"/>
    </row>
    <row r="3" spans="1:9" ht="22.5">
      <c r="A3" s="26"/>
      <c r="B3" s="27"/>
      <c r="C3" s="28"/>
      <c r="D3" s="29"/>
      <c r="E3" s="29"/>
      <c r="F3" s="30">
        <f>F4/(2*(+H3-H4))</f>
        <v>1.7142857142857144E-3</v>
      </c>
      <c r="G3" s="30">
        <f>G4/(2*(+I4-I3))</f>
        <v>2.5641025641025641E-4</v>
      </c>
      <c r="H3" s="27">
        <v>20.5</v>
      </c>
      <c r="I3" s="27">
        <v>26</v>
      </c>
    </row>
    <row r="4" spans="1:9" ht="15.75">
      <c r="A4" s="27"/>
      <c r="B4" s="27"/>
      <c r="C4" s="27"/>
      <c r="D4" s="31">
        <f>Parameters!G31</f>
        <v>0.10208333333333333</v>
      </c>
      <c r="E4" s="32">
        <f>D4*1440</f>
        <v>147</v>
      </c>
      <c r="F4" s="30">
        <v>1.2E-2</v>
      </c>
      <c r="G4" s="30">
        <v>0.01</v>
      </c>
      <c r="H4" s="27">
        <v>17</v>
      </c>
      <c r="I4" s="27">
        <v>45.5</v>
      </c>
    </row>
    <row r="5" spans="1:9" ht="15.75">
      <c r="A5" s="27"/>
      <c r="B5" s="27"/>
      <c r="C5" s="27"/>
      <c r="D5" s="31"/>
      <c r="E5" s="27">
        <f>E4*60</f>
        <v>8820</v>
      </c>
      <c r="F5" s="30">
        <v>1.1000000000000001E-3</v>
      </c>
      <c r="G5" s="30">
        <v>1.1E-4</v>
      </c>
      <c r="H5" s="27">
        <v>15</v>
      </c>
      <c r="I5" s="27">
        <v>54</v>
      </c>
    </row>
    <row r="6" spans="1:9" ht="47.25">
      <c r="A6" s="33" t="s">
        <v>42</v>
      </c>
      <c r="B6" s="33" t="s">
        <v>56</v>
      </c>
      <c r="C6" s="33" t="s">
        <v>57</v>
      </c>
      <c r="D6" s="33" t="s">
        <v>109</v>
      </c>
      <c r="E6" s="33" t="s">
        <v>113</v>
      </c>
      <c r="F6" s="28" t="s">
        <v>112</v>
      </c>
      <c r="G6" s="33" t="s">
        <v>42</v>
      </c>
      <c r="I6" s="34"/>
    </row>
    <row r="7" spans="1:9">
      <c r="A7" s="1">
        <v>1</v>
      </c>
      <c r="B7" s="36"/>
      <c r="G7" s="1">
        <v>1</v>
      </c>
    </row>
    <row r="8" spans="1:9">
      <c r="A8" s="1">
        <v>2</v>
      </c>
      <c r="B8" s="36"/>
      <c r="G8" s="1">
        <v>2</v>
      </c>
    </row>
    <row r="9" spans="1:9">
      <c r="A9" s="1">
        <v>3</v>
      </c>
      <c r="B9" s="36"/>
      <c r="C9" s="21"/>
      <c r="D9" s="21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37"/>
      <c r="C10" s="21"/>
      <c r="D10" s="16">
        <f t="shared" ref="D10:D41" si="1">E$4/E10</f>
        <v>213.07435860269607</v>
      </c>
      <c r="E10" s="4">
        <f t="shared" si="0"/>
        <v>0.68989999999999996</v>
      </c>
      <c r="F10" s="16"/>
      <c r="G10" s="1">
        <v>4</v>
      </c>
    </row>
    <row r="11" spans="1:9">
      <c r="A11" s="1">
        <v>5</v>
      </c>
      <c r="B11" s="37"/>
      <c r="C11" s="21"/>
      <c r="D11" s="16">
        <f t="shared" si="1"/>
        <v>202.75862068965517</v>
      </c>
      <c r="E11" s="4">
        <f t="shared" si="0"/>
        <v>0.72499999999999998</v>
      </c>
      <c r="F11" s="16"/>
      <c r="G11" s="1">
        <v>5</v>
      </c>
      <c r="I11" s="4"/>
    </row>
    <row r="12" spans="1:9">
      <c r="A12" s="1">
        <v>6</v>
      </c>
      <c r="B12" s="37"/>
      <c r="C12" s="21"/>
      <c r="D12" s="16">
        <f t="shared" si="1"/>
        <v>193.95698640981661</v>
      </c>
      <c r="E12" s="4">
        <f t="shared" si="0"/>
        <v>0.75790000000000002</v>
      </c>
      <c r="F12" s="16"/>
      <c r="G12" s="1">
        <v>6</v>
      </c>
      <c r="I12" s="4"/>
    </row>
    <row r="13" spans="1:9">
      <c r="A13" s="1">
        <v>7</v>
      </c>
      <c r="B13" s="37"/>
      <c r="C13" s="21"/>
      <c r="D13" s="16">
        <f t="shared" si="1"/>
        <v>186.40628962718742</v>
      </c>
      <c r="E13" s="4">
        <f t="shared" si="0"/>
        <v>0.78859999999999997</v>
      </c>
      <c r="F13" s="16"/>
      <c r="G13" s="1">
        <v>7</v>
      </c>
      <c r="I13" s="4"/>
    </row>
    <row r="14" spans="1:9">
      <c r="A14" s="1">
        <v>8</v>
      </c>
      <c r="B14" s="37"/>
      <c r="C14" s="21"/>
      <c r="D14" s="16">
        <f t="shared" si="1"/>
        <v>179.9045404479256</v>
      </c>
      <c r="E14" s="4">
        <f t="shared" si="0"/>
        <v>0.81709999999999994</v>
      </c>
      <c r="F14" s="16"/>
      <c r="G14" s="1">
        <v>8</v>
      </c>
      <c r="I14" s="4"/>
    </row>
    <row r="15" spans="1:9">
      <c r="A15" s="1">
        <v>9</v>
      </c>
      <c r="B15" s="37"/>
      <c r="C15" s="21"/>
      <c r="D15" s="16">
        <f t="shared" si="1"/>
        <v>174.29452217216033</v>
      </c>
      <c r="E15" s="4">
        <f t="shared" si="0"/>
        <v>0.84339999999999993</v>
      </c>
      <c r="F15" s="16"/>
      <c r="G15" s="1">
        <v>9</v>
      </c>
      <c r="I15" s="4"/>
    </row>
    <row r="16" spans="1:9">
      <c r="A16" s="1">
        <v>10</v>
      </c>
      <c r="B16" s="37"/>
      <c r="C16" s="21"/>
      <c r="D16" s="16">
        <f t="shared" si="1"/>
        <v>169.45244956772336</v>
      </c>
      <c r="E16" s="4">
        <f t="shared" si="0"/>
        <v>0.86749999999999994</v>
      </c>
      <c r="F16" s="16"/>
      <c r="G16" s="1">
        <v>10</v>
      </c>
      <c r="I16" s="4"/>
    </row>
    <row r="17" spans="1:9">
      <c r="A17" s="1">
        <v>11</v>
      </c>
      <c r="B17" s="37"/>
      <c r="C17" s="21"/>
      <c r="D17" s="16">
        <f t="shared" si="1"/>
        <v>165.27996402068811</v>
      </c>
      <c r="E17" s="4">
        <f t="shared" si="0"/>
        <v>0.88939999999999997</v>
      </c>
      <c r="F17" s="16"/>
      <c r="G17" s="1">
        <v>11</v>
      </c>
      <c r="I17" s="4"/>
    </row>
    <row r="18" spans="1:9">
      <c r="A18" s="1">
        <v>12</v>
      </c>
      <c r="B18" s="37"/>
      <c r="C18" s="21"/>
      <c r="D18" s="16">
        <f t="shared" si="1"/>
        <v>161.69838301616983</v>
      </c>
      <c r="E18" s="4">
        <f t="shared" si="0"/>
        <v>0.90910000000000002</v>
      </c>
      <c r="F18" s="16"/>
      <c r="G18" s="1">
        <v>12</v>
      </c>
      <c r="I18" s="4"/>
    </row>
    <row r="19" spans="1:9">
      <c r="A19" s="1">
        <v>13</v>
      </c>
      <c r="B19" s="37"/>
      <c r="C19" s="21"/>
      <c r="D19" s="16">
        <f t="shared" si="1"/>
        <v>158.6445067990503</v>
      </c>
      <c r="E19" s="4">
        <f t="shared" si="0"/>
        <v>0.92659999999999998</v>
      </c>
      <c r="F19" s="16"/>
      <c r="G19" s="1">
        <v>13</v>
      </c>
      <c r="I19" s="4"/>
    </row>
    <row r="20" spans="1:9">
      <c r="A20" s="1">
        <v>14</v>
      </c>
      <c r="B20" s="37"/>
      <c r="C20" s="21"/>
      <c r="D20" s="16">
        <f t="shared" si="1"/>
        <v>156.06752309162331</v>
      </c>
      <c r="E20" s="4">
        <f t="shared" si="0"/>
        <v>0.94189999999999996</v>
      </c>
      <c r="F20" s="16"/>
      <c r="G20" s="1">
        <v>14</v>
      </c>
      <c r="I20" s="4"/>
    </row>
    <row r="21" spans="1:9">
      <c r="A21" s="1">
        <v>15</v>
      </c>
      <c r="B21" s="37"/>
      <c r="C21" s="21"/>
      <c r="D21" s="16">
        <f t="shared" si="1"/>
        <v>153.92670157068062</v>
      </c>
      <c r="E21" s="4">
        <f t="shared" si="0"/>
        <v>0.95499999999999996</v>
      </c>
      <c r="F21" s="16"/>
      <c r="G21" s="1">
        <v>15</v>
      </c>
      <c r="I21" s="4"/>
    </row>
    <row r="22" spans="1:9">
      <c r="A22" s="1">
        <v>16</v>
      </c>
      <c r="B22" s="37"/>
      <c r="C22" s="21"/>
      <c r="D22" s="16">
        <f t="shared" si="1"/>
        <v>152.01654601861426</v>
      </c>
      <c r="E22" s="4">
        <f t="shared" si="0"/>
        <v>0.96699999999999997</v>
      </c>
      <c r="F22" s="16"/>
      <c r="G22" s="1">
        <v>16</v>
      </c>
      <c r="I22" s="4"/>
    </row>
    <row r="23" spans="1:9">
      <c r="A23" s="1">
        <v>17</v>
      </c>
      <c r="B23" s="37"/>
      <c r="C23" s="21"/>
      <c r="D23" s="16">
        <f t="shared" si="1"/>
        <v>150.15321756894789</v>
      </c>
      <c r="E23" s="4">
        <f t="shared" si="0"/>
        <v>0.97899999999999998</v>
      </c>
      <c r="F23" s="16"/>
      <c r="G23" s="1">
        <v>17</v>
      </c>
      <c r="I23" s="4"/>
    </row>
    <row r="24" spans="1:9">
      <c r="A24" s="1">
        <v>18</v>
      </c>
      <c r="B24" s="37"/>
      <c r="C24" s="21"/>
      <c r="D24" s="16">
        <f t="shared" si="1"/>
        <v>148.59205776173286</v>
      </c>
      <c r="E24" s="4">
        <f t="shared" si="0"/>
        <v>0.98928571428571432</v>
      </c>
      <c r="F24" s="16"/>
      <c r="G24" s="1">
        <v>18</v>
      </c>
      <c r="I24" s="4"/>
    </row>
    <row r="25" spans="1:9">
      <c r="A25" s="1">
        <v>19</v>
      </c>
      <c r="B25" s="37"/>
      <c r="C25" s="21"/>
      <c r="D25" s="16">
        <f t="shared" si="1"/>
        <v>147.56919546823462</v>
      </c>
      <c r="E25" s="4">
        <f t="shared" si="0"/>
        <v>0.99614285714285711</v>
      </c>
      <c r="F25" s="16"/>
      <c r="G25" s="1">
        <v>19</v>
      </c>
      <c r="I25" s="4"/>
    </row>
    <row r="26" spans="1:9">
      <c r="A26" s="1">
        <v>20</v>
      </c>
      <c r="B26" s="37"/>
      <c r="C26" s="21"/>
      <c r="D26" s="16">
        <f t="shared" si="1"/>
        <v>147.06302701157639</v>
      </c>
      <c r="E26" s="4">
        <f t="shared" si="0"/>
        <v>0.99957142857142856</v>
      </c>
      <c r="F26" s="16"/>
      <c r="G26" s="1">
        <v>20</v>
      </c>
      <c r="I26" s="4"/>
    </row>
    <row r="27" spans="1:9">
      <c r="A27" s="1">
        <v>21</v>
      </c>
      <c r="B27" s="37"/>
      <c r="C27" s="21"/>
      <c r="D27" s="16">
        <f t="shared" si="1"/>
        <v>147</v>
      </c>
      <c r="E27" s="4">
        <f t="shared" si="0"/>
        <v>1</v>
      </c>
      <c r="F27" s="16"/>
      <c r="G27" s="1">
        <v>21</v>
      </c>
      <c r="I27" s="4"/>
    </row>
    <row r="28" spans="1:9">
      <c r="A28" s="1">
        <v>22</v>
      </c>
      <c r="B28" s="37"/>
      <c r="C28" s="21"/>
      <c r="D28" s="16">
        <f t="shared" si="1"/>
        <v>147</v>
      </c>
      <c r="E28" s="4">
        <f t="shared" si="0"/>
        <v>1</v>
      </c>
      <c r="F28" s="16"/>
      <c r="G28" s="1">
        <v>22</v>
      </c>
      <c r="I28" s="4"/>
    </row>
    <row r="29" spans="1:9">
      <c r="A29" s="1">
        <v>23</v>
      </c>
      <c r="B29" s="37"/>
      <c r="C29" s="21"/>
      <c r="D29" s="16">
        <f t="shared" si="1"/>
        <v>147</v>
      </c>
      <c r="E29" s="4">
        <f t="shared" si="0"/>
        <v>1</v>
      </c>
      <c r="F29" s="16"/>
      <c r="G29" s="1">
        <v>23</v>
      </c>
      <c r="I29" s="4"/>
    </row>
    <row r="30" spans="1:9">
      <c r="A30" s="1">
        <v>24</v>
      </c>
      <c r="B30" s="37"/>
      <c r="C30" s="21"/>
      <c r="D30" s="16">
        <f t="shared" si="1"/>
        <v>147</v>
      </c>
      <c r="E30" s="4">
        <f t="shared" si="0"/>
        <v>1</v>
      </c>
      <c r="F30" s="16"/>
      <c r="G30" s="1">
        <v>24</v>
      </c>
      <c r="I30" s="4"/>
    </row>
    <row r="31" spans="1:9">
      <c r="A31" s="1">
        <v>25</v>
      </c>
      <c r="B31" s="37"/>
      <c r="C31" s="21"/>
      <c r="D31" s="16">
        <f t="shared" si="1"/>
        <v>147</v>
      </c>
      <c r="E31" s="4">
        <f t="shared" si="0"/>
        <v>1</v>
      </c>
      <c r="F31" s="16"/>
      <c r="G31" s="1">
        <v>25</v>
      </c>
      <c r="I31" s="4"/>
    </row>
    <row r="32" spans="1:9">
      <c r="A32" s="1">
        <v>26</v>
      </c>
      <c r="B32" s="37"/>
      <c r="C32" s="21"/>
      <c r="D32" s="16">
        <f t="shared" si="1"/>
        <v>147</v>
      </c>
      <c r="E32" s="4">
        <f t="shared" si="0"/>
        <v>1</v>
      </c>
      <c r="F32" s="16"/>
      <c r="G32" s="1">
        <v>26</v>
      </c>
      <c r="I32" s="4"/>
    </row>
    <row r="33" spans="1:11">
      <c r="A33" s="1">
        <v>27</v>
      </c>
      <c r="B33" s="37">
        <v>0.13100694444444444</v>
      </c>
      <c r="C33" s="16">
        <f>B33*1440</f>
        <v>188.65</v>
      </c>
      <c r="D33" s="16">
        <f t="shared" si="1"/>
        <v>147</v>
      </c>
      <c r="E33" s="4">
        <f t="shared" si="0"/>
        <v>1</v>
      </c>
      <c r="F33" s="16">
        <f>100*(D33/C33)</f>
        <v>77.922077922077918</v>
      </c>
      <c r="G33" s="1">
        <v>27</v>
      </c>
      <c r="H33" s="38">
        <v>0.13100694444444444</v>
      </c>
      <c r="I33" s="19" t="s">
        <v>66</v>
      </c>
      <c r="J33" s="19" t="s">
        <v>68</v>
      </c>
      <c r="K33" s="19">
        <v>32589</v>
      </c>
    </row>
    <row r="34" spans="1:11">
      <c r="A34" s="1">
        <v>28</v>
      </c>
      <c r="B34" s="37"/>
      <c r="C34" s="16"/>
      <c r="D34" s="16">
        <f t="shared" si="1"/>
        <v>147.15092402464066</v>
      </c>
      <c r="E34" s="4">
        <f t="shared" ref="E34:E65" si="2">1-IF(A34&lt;I$3,0,IF(A34&lt;I$4,G$3*(A34-I$3)^2,G$2+G$4*(A34-I$4)+(A34&gt;I$5)*G$5*(A34-I$5)^2))</f>
        <v>0.99897435897435893</v>
      </c>
      <c r="F34" s="16"/>
      <c r="G34" s="1">
        <v>28</v>
      </c>
      <c r="I34" s="4"/>
    </row>
    <row r="35" spans="1:11">
      <c r="A35" s="1">
        <v>29</v>
      </c>
      <c r="B35" s="37"/>
      <c r="C35" s="16"/>
      <c r="D35" s="16">
        <f t="shared" si="1"/>
        <v>147.34001542020047</v>
      </c>
      <c r="E35" s="4">
        <f t="shared" si="2"/>
        <v>0.99769230769230766</v>
      </c>
      <c r="F35" s="16"/>
      <c r="G35" s="1">
        <v>29</v>
      </c>
      <c r="I35" s="4"/>
    </row>
    <row r="36" spans="1:11">
      <c r="A36" s="1">
        <v>30</v>
      </c>
      <c r="B36" s="37"/>
      <c r="C36" s="16"/>
      <c r="D36" s="16">
        <f t="shared" si="1"/>
        <v>147.60556127703398</v>
      </c>
      <c r="E36" s="4">
        <f t="shared" si="2"/>
        <v>0.99589743589743585</v>
      </c>
      <c r="F36" s="16"/>
      <c r="G36" s="1">
        <v>30</v>
      </c>
      <c r="I36" s="4"/>
    </row>
    <row r="37" spans="1:11">
      <c r="A37" s="1">
        <v>31</v>
      </c>
      <c r="B37" s="37"/>
      <c r="C37" s="16"/>
      <c r="D37" s="16">
        <f t="shared" si="1"/>
        <v>147.94838709677418</v>
      </c>
      <c r="E37" s="4">
        <f t="shared" si="2"/>
        <v>0.99358974358974361</v>
      </c>
      <c r="F37" s="16"/>
      <c r="G37" s="1">
        <v>31</v>
      </c>
      <c r="I37" s="4"/>
    </row>
    <row r="38" spans="1:11">
      <c r="A38" s="1">
        <v>32</v>
      </c>
      <c r="B38" s="37"/>
      <c r="C38" s="16"/>
      <c r="D38" s="16">
        <f t="shared" si="1"/>
        <v>148.36956521739131</v>
      </c>
      <c r="E38" s="4">
        <f t="shared" si="2"/>
        <v>0.99076923076923074</v>
      </c>
      <c r="F38" s="16"/>
      <c r="G38" s="1">
        <v>32</v>
      </c>
      <c r="I38" s="4"/>
    </row>
    <row r="39" spans="1:11">
      <c r="A39" s="1">
        <v>33</v>
      </c>
      <c r="B39" s="37"/>
      <c r="C39" s="16"/>
      <c r="D39" s="16">
        <f t="shared" si="1"/>
        <v>148.87042326668399</v>
      </c>
      <c r="E39" s="4">
        <f t="shared" si="2"/>
        <v>0.98743589743589744</v>
      </c>
      <c r="F39" s="16"/>
      <c r="G39" s="1">
        <v>33</v>
      </c>
      <c r="I39" s="4"/>
    </row>
    <row r="40" spans="1:11">
      <c r="A40" s="1">
        <v>34</v>
      </c>
      <c r="B40" s="37"/>
      <c r="C40" s="16"/>
      <c r="D40" s="16">
        <f t="shared" si="1"/>
        <v>149.45255474452554</v>
      </c>
      <c r="E40" s="4">
        <f t="shared" si="2"/>
        <v>0.9835897435897436</v>
      </c>
      <c r="F40" s="16"/>
      <c r="G40" s="1">
        <v>34</v>
      </c>
      <c r="I40" s="4"/>
    </row>
    <row r="41" spans="1:11">
      <c r="A41" s="1">
        <v>35</v>
      </c>
      <c r="B41" s="37">
        <v>0.14483796296296297</v>
      </c>
      <c r="C41" s="16">
        <f>B41*1440</f>
        <v>208.56666666666669</v>
      </c>
      <c r="D41" s="16">
        <f t="shared" si="1"/>
        <v>150.11783189316574</v>
      </c>
      <c r="E41" s="4">
        <f t="shared" si="2"/>
        <v>0.97923076923076924</v>
      </c>
      <c r="F41" s="16">
        <f>100*(D41/C41)</f>
        <v>71.975946248920749</v>
      </c>
      <c r="G41" s="1">
        <v>35</v>
      </c>
      <c r="H41" s="19" t="s">
        <v>58</v>
      </c>
      <c r="I41" s="4"/>
    </row>
    <row r="42" spans="1:11">
      <c r="A42" s="1">
        <v>36</v>
      </c>
      <c r="B42" s="37"/>
      <c r="C42" s="16"/>
      <c r="D42" s="16">
        <f t="shared" ref="D42:D73" si="3">E$4/E42</f>
        <v>150.86842105263159</v>
      </c>
      <c r="E42" s="4">
        <f t="shared" si="2"/>
        <v>0.97435897435897434</v>
      </c>
      <c r="F42" s="16"/>
      <c r="G42" s="1">
        <v>36</v>
      </c>
      <c r="I42" s="4"/>
    </row>
    <row r="43" spans="1:11">
      <c r="A43" s="1">
        <v>37</v>
      </c>
      <c r="B43" s="37"/>
      <c r="C43" s="16"/>
      <c r="D43" s="16">
        <f t="shared" si="3"/>
        <v>151.70680074093676</v>
      </c>
      <c r="E43" s="4">
        <f t="shared" si="2"/>
        <v>0.96897435897435902</v>
      </c>
      <c r="F43" s="16"/>
      <c r="G43" s="1">
        <v>37</v>
      </c>
      <c r="I43" s="4"/>
    </row>
    <row r="44" spans="1:11">
      <c r="A44" s="1">
        <v>38</v>
      </c>
      <c r="B44" s="37"/>
      <c r="C44" s="16"/>
      <c r="D44" s="16">
        <f t="shared" si="3"/>
        <v>152.63578274760383</v>
      </c>
      <c r="E44" s="4">
        <f t="shared" si="2"/>
        <v>0.96307692307692305</v>
      </c>
      <c r="F44" s="16"/>
      <c r="G44" s="1">
        <v>38</v>
      </c>
      <c r="I44" s="4"/>
    </row>
    <row r="45" spans="1:11">
      <c r="A45" s="1">
        <v>39</v>
      </c>
      <c r="B45" s="37"/>
      <c r="C45" s="16"/>
      <c r="D45" s="16">
        <f t="shared" si="3"/>
        <v>153.65853658536585</v>
      </c>
      <c r="E45" s="4">
        <f t="shared" si="2"/>
        <v>0.95666666666666667</v>
      </c>
      <c r="F45" s="16"/>
      <c r="G45" s="1">
        <v>39</v>
      </c>
      <c r="I45" s="4"/>
    </row>
    <row r="46" spans="1:11">
      <c r="A46" s="1">
        <v>40</v>
      </c>
      <c r="B46" s="37">
        <v>0.1509837962962963</v>
      </c>
      <c r="C46" s="16">
        <f>B46*1440</f>
        <v>217.41666666666666</v>
      </c>
      <c r="D46" s="16">
        <f t="shared" si="3"/>
        <v>154.77861771058315</v>
      </c>
      <c r="E46" s="4">
        <f t="shared" si="2"/>
        <v>0.94974358974358974</v>
      </c>
      <c r="F46" s="16">
        <f>100*(D46/C46)</f>
        <v>71.189858663357526</v>
      </c>
      <c r="G46" s="1">
        <v>40</v>
      </c>
      <c r="H46" s="19" t="s">
        <v>59</v>
      </c>
      <c r="I46" s="4"/>
    </row>
    <row r="47" spans="1:11">
      <c r="A47" s="1">
        <v>41</v>
      </c>
      <c r="B47" s="37"/>
      <c r="C47" s="16"/>
      <c r="D47" s="16">
        <f t="shared" si="3"/>
        <v>156</v>
      </c>
      <c r="E47" s="4">
        <f t="shared" si="2"/>
        <v>0.94230769230769229</v>
      </c>
      <c r="F47" s="16"/>
      <c r="G47" s="1">
        <v>41</v>
      </c>
      <c r="H47" s="19"/>
      <c r="I47" s="4"/>
    </row>
    <row r="48" spans="1:11">
      <c r="A48" s="1">
        <v>42</v>
      </c>
      <c r="B48" s="37"/>
      <c r="C48" s="16"/>
      <c r="D48" s="16">
        <f t="shared" si="3"/>
        <v>157.3271130625686</v>
      </c>
      <c r="E48" s="4">
        <f t="shared" si="2"/>
        <v>0.93435897435897441</v>
      </c>
      <c r="F48" s="16"/>
      <c r="G48" s="1">
        <v>42</v>
      </c>
      <c r="H48" s="19"/>
      <c r="I48" s="4"/>
    </row>
    <row r="49" spans="1:13">
      <c r="A49" s="1">
        <v>43</v>
      </c>
      <c r="B49" s="37"/>
      <c r="C49" s="16"/>
      <c r="D49" s="16">
        <f t="shared" si="3"/>
        <v>158.76488507338686</v>
      </c>
      <c r="E49" s="4">
        <f t="shared" si="2"/>
        <v>0.92589743589743589</v>
      </c>
      <c r="F49" s="16"/>
      <c r="G49" s="1">
        <v>43</v>
      </c>
      <c r="H49" s="19"/>
      <c r="I49" s="4"/>
    </row>
    <row r="50" spans="1:13">
      <c r="A50" s="1">
        <v>44</v>
      </c>
      <c r="B50" s="37"/>
      <c r="C50" s="16"/>
      <c r="D50" s="16">
        <f t="shared" si="3"/>
        <v>160.31879194630872</v>
      </c>
      <c r="E50" s="4">
        <f t="shared" si="2"/>
        <v>0.91692307692307695</v>
      </c>
      <c r="F50" s="16"/>
      <c r="G50" s="1">
        <v>44</v>
      </c>
      <c r="H50" s="19"/>
      <c r="I50" s="4"/>
    </row>
    <row r="51" spans="1:13">
      <c r="A51" s="1">
        <v>45</v>
      </c>
      <c r="B51" s="37">
        <v>0.15251157407407406</v>
      </c>
      <c r="C51" s="16">
        <f>B51*1440</f>
        <v>219.61666666666665</v>
      </c>
      <c r="D51" s="16">
        <f t="shared" si="3"/>
        <v>161.99491381746256</v>
      </c>
      <c r="E51" s="4">
        <f t="shared" si="2"/>
        <v>0.90743589743589748</v>
      </c>
      <c r="F51" s="16">
        <f>100*(D51/C51)</f>
        <v>73.762577438322481</v>
      </c>
      <c r="G51" s="1">
        <v>45</v>
      </c>
      <c r="H51" s="19" t="s">
        <v>60</v>
      </c>
      <c r="I51" s="4"/>
    </row>
    <row r="52" spans="1:13">
      <c r="A52" s="1">
        <v>46</v>
      </c>
      <c r="B52" s="37"/>
      <c r="C52" s="16"/>
      <c r="D52" s="16">
        <f t="shared" si="3"/>
        <v>163.78830083565461</v>
      </c>
      <c r="E52" s="4">
        <f t="shared" si="2"/>
        <v>0.89749999999999996</v>
      </c>
      <c r="F52" s="16"/>
      <c r="G52" s="1">
        <v>46</v>
      </c>
      <c r="H52" s="19"/>
      <c r="I52" s="4"/>
    </row>
    <row r="53" spans="1:13">
      <c r="A53" s="1">
        <v>47</v>
      </c>
      <c r="B53" s="37">
        <v>0.14761574074074074</v>
      </c>
      <c r="C53" s="16">
        <f>B53*1440</f>
        <v>212.56666666666666</v>
      </c>
      <c r="D53" s="16">
        <f t="shared" si="3"/>
        <v>165.63380281690141</v>
      </c>
      <c r="E53" s="4">
        <f t="shared" si="2"/>
        <v>0.88749999999999996</v>
      </c>
      <c r="F53" s="16">
        <f>100*(D53/C53)</f>
        <v>77.920873208515644</v>
      </c>
      <c r="G53" s="1">
        <v>47</v>
      </c>
      <c r="H53" s="39" t="s">
        <v>61</v>
      </c>
      <c r="I53" s="38">
        <v>0.14761574074074074</v>
      </c>
      <c r="J53" s="19" t="s">
        <v>67</v>
      </c>
      <c r="K53" s="19" t="s">
        <v>70</v>
      </c>
      <c r="L53" s="19" t="s">
        <v>73</v>
      </c>
      <c r="M53" s="19">
        <v>-121783</v>
      </c>
    </row>
    <row r="54" spans="1:13">
      <c r="A54" s="1">
        <v>48</v>
      </c>
      <c r="B54" s="37"/>
      <c r="C54" s="16"/>
      <c r="D54" s="16">
        <f t="shared" si="3"/>
        <v>167.52136752136752</v>
      </c>
      <c r="E54" s="4">
        <f t="shared" si="2"/>
        <v>0.87749999999999995</v>
      </c>
      <c r="F54" s="16"/>
      <c r="G54" s="1">
        <v>48</v>
      </c>
      <c r="H54" s="19"/>
      <c r="I54" s="4"/>
    </row>
    <row r="55" spans="1:13">
      <c r="A55" s="1">
        <v>49</v>
      </c>
      <c r="B55" s="37"/>
      <c r="C55" s="16"/>
      <c r="D55" s="16">
        <f t="shared" si="3"/>
        <v>169.45244956772336</v>
      </c>
      <c r="E55" s="4">
        <f t="shared" si="2"/>
        <v>0.86749999999999994</v>
      </c>
      <c r="F55" s="16"/>
      <c r="G55" s="1">
        <v>49</v>
      </c>
      <c r="H55" s="19"/>
      <c r="I55" s="4"/>
    </row>
    <row r="56" spans="1:13">
      <c r="A56" s="1">
        <v>50</v>
      </c>
      <c r="B56" s="37">
        <v>0.15760416666666666</v>
      </c>
      <c r="C56" s="16">
        <f>B56*1440</f>
        <v>226.95</v>
      </c>
      <c r="D56" s="16">
        <f t="shared" si="3"/>
        <v>171.42857142857144</v>
      </c>
      <c r="E56" s="4">
        <f t="shared" si="2"/>
        <v>0.85749999999999993</v>
      </c>
      <c r="F56" s="16">
        <f>100*(D56/C56)</f>
        <v>75.535832310452278</v>
      </c>
      <c r="G56" s="1">
        <v>50</v>
      </c>
      <c r="H56" s="19" t="s">
        <v>62</v>
      </c>
      <c r="I56" s="4"/>
    </row>
    <row r="57" spans="1:13">
      <c r="A57" s="1">
        <v>51</v>
      </c>
      <c r="B57" s="37"/>
      <c r="C57" s="16"/>
      <c r="D57" s="16">
        <f t="shared" si="3"/>
        <v>173.45132743362831</v>
      </c>
      <c r="E57" s="4">
        <f t="shared" si="2"/>
        <v>0.84750000000000003</v>
      </c>
      <c r="F57" s="16"/>
      <c r="G57" s="1">
        <v>51</v>
      </c>
      <c r="I57" s="4"/>
    </row>
    <row r="58" spans="1:13">
      <c r="A58" s="1">
        <v>52</v>
      </c>
      <c r="B58" s="37"/>
      <c r="C58" s="16"/>
      <c r="D58" s="16">
        <f t="shared" si="3"/>
        <v>175.52238805970148</v>
      </c>
      <c r="E58" s="4">
        <f t="shared" si="2"/>
        <v>0.83750000000000002</v>
      </c>
      <c r="F58" s="16"/>
      <c r="G58" s="1">
        <v>52</v>
      </c>
      <c r="I58" s="4"/>
    </row>
    <row r="59" spans="1:13">
      <c r="A59" s="1">
        <v>53</v>
      </c>
      <c r="B59" s="37"/>
      <c r="C59" s="16"/>
      <c r="D59" s="16">
        <f t="shared" si="3"/>
        <v>177.64350453172204</v>
      </c>
      <c r="E59" s="4">
        <f t="shared" si="2"/>
        <v>0.82750000000000001</v>
      </c>
      <c r="F59" s="16"/>
      <c r="G59" s="1">
        <v>53</v>
      </c>
      <c r="I59" s="4"/>
    </row>
    <row r="60" spans="1:13">
      <c r="A60" s="1">
        <v>54</v>
      </c>
      <c r="B60" s="37"/>
      <c r="C60" s="16"/>
      <c r="D60" s="16">
        <f t="shared" si="3"/>
        <v>179.81651376146789</v>
      </c>
      <c r="E60" s="4">
        <f t="shared" si="2"/>
        <v>0.8175</v>
      </c>
      <c r="F60" s="16"/>
      <c r="G60" s="1">
        <v>54</v>
      </c>
      <c r="I60" s="4"/>
    </row>
    <row r="61" spans="1:13">
      <c r="A61" s="1">
        <v>55</v>
      </c>
      <c r="B61" s="37">
        <v>0.16452546296296297</v>
      </c>
      <c r="C61" s="16">
        <f>B61*1440</f>
        <v>236.91666666666669</v>
      </c>
      <c r="D61" s="16">
        <f t="shared" si="3"/>
        <v>182.06814550588933</v>
      </c>
      <c r="E61" s="4">
        <f t="shared" si="2"/>
        <v>0.80739000000000005</v>
      </c>
      <c r="F61" s="16">
        <f>100*(D61/C61)</f>
        <v>76.849023780185433</v>
      </c>
      <c r="G61" s="1">
        <v>55</v>
      </c>
      <c r="H61" s="19" t="s">
        <v>61</v>
      </c>
      <c r="I61" s="38">
        <v>0.16452546296296297</v>
      </c>
      <c r="J61" s="19" t="s">
        <v>67</v>
      </c>
      <c r="K61" s="19" t="s">
        <v>71</v>
      </c>
      <c r="L61" s="19" t="s">
        <v>74</v>
      </c>
      <c r="M61" s="19">
        <v>-101792</v>
      </c>
    </row>
    <row r="62" spans="1:13">
      <c r="A62" s="1">
        <v>56</v>
      </c>
      <c r="B62" s="37"/>
      <c r="C62" s="16"/>
      <c r="D62" s="16">
        <f t="shared" si="3"/>
        <v>184.42777206232907</v>
      </c>
      <c r="E62" s="4">
        <f t="shared" si="2"/>
        <v>0.79705999999999999</v>
      </c>
      <c r="F62" s="16"/>
      <c r="G62" s="1">
        <v>56</v>
      </c>
      <c r="I62" s="4"/>
    </row>
    <row r="63" spans="1:13">
      <c r="A63" s="1">
        <v>57</v>
      </c>
      <c r="B63" s="37"/>
      <c r="C63" s="16"/>
      <c r="D63" s="16">
        <f t="shared" si="3"/>
        <v>186.90162871419307</v>
      </c>
      <c r="E63" s="4">
        <f t="shared" si="2"/>
        <v>0.78651000000000004</v>
      </c>
      <c r="F63" s="16"/>
      <c r="G63" s="1">
        <v>57</v>
      </c>
      <c r="I63" s="4"/>
    </row>
    <row r="64" spans="1:13">
      <c r="A64" s="1">
        <v>58</v>
      </c>
      <c r="B64" s="37"/>
      <c r="C64" s="16"/>
      <c r="D64" s="16">
        <f t="shared" si="3"/>
        <v>189.49648077964267</v>
      </c>
      <c r="E64" s="4">
        <f t="shared" si="2"/>
        <v>0.77573999999999999</v>
      </c>
      <c r="F64" s="16"/>
      <c r="G64" s="1">
        <v>58</v>
      </c>
      <c r="I64" s="4"/>
    </row>
    <row r="65" spans="1:13">
      <c r="A65" s="1">
        <v>59</v>
      </c>
      <c r="B65" s="37"/>
      <c r="C65" s="16"/>
      <c r="D65" s="16">
        <f t="shared" si="3"/>
        <v>192.21967963386726</v>
      </c>
      <c r="E65" s="4">
        <f t="shared" si="2"/>
        <v>0.76475000000000004</v>
      </c>
      <c r="F65" s="16"/>
      <c r="G65" s="1">
        <v>59</v>
      </c>
      <c r="I65" s="4"/>
    </row>
    <row r="66" spans="1:13">
      <c r="A66" s="1">
        <v>60</v>
      </c>
      <c r="B66" s="37">
        <v>0.18365740740740741</v>
      </c>
      <c r="C66" s="16">
        <f>B66*1440</f>
        <v>264.46666666666664</v>
      </c>
      <c r="D66" s="16">
        <f t="shared" si="3"/>
        <v>195.07922605302971</v>
      </c>
      <c r="E66" s="4">
        <f t="shared" ref="E66:E97" si="4">1-IF(A66&lt;I$3,0,IF(A66&lt;I$4,G$3*(A66-I$3)^2,G$2+G$4*(A66-I$4)+(A66&gt;I$5)*G$5*(A66-I$5)^2))</f>
        <v>0.75353999999999999</v>
      </c>
      <c r="F66" s="16">
        <f>100*(D66/C66)</f>
        <v>73.763256637142575</v>
      </c>
      <c r="G66" s="1">
        <v>60</v>
      </c>
      <c r="H66" s="19" t="s">
        <v>63</v>
      </c>
      <c r="I66" s="4"/>
    </row>
    <row r="67" spans="1:13">
      <c r="A67" s="1">
        <v>61</v>
      </c>
      <c r="B67" s="37"/>
      <c r="C67" s="16"/>
      <c r="D67" s="16">
        <f t="shared" si="3"/>
        <v>198.08384201802966</v>
      </c>
      <c r="E67" s="4">
        <f t="shared" si="4"/>
        <v>0.74211000000000005</v>
      </c>
      <c r="F67" s="16"/>
      <c r="G67" s="1">
        <v>61</v>
      </c>
      <c r="I67" s="4"/>
    </row>
    <row r="68" spans="1:13">
      <c r="A68" s="1">
        <v>62</v>
      </c>
      <c r="B68" s="37"/>
      <c r="C68" s="16"/>
      <c r="D68" s="16">
        <f t="shared" si="3"/>
        <v>201.24305232319361</v>
      </c>
      <c r="E68" s="4">
        <f t="shared" si="4"/>
        <v>0.73046</v>
      </c>
      <c r="F68" s="16"/>
      <c r="G68" s="1">
        <v>62</v>
      </c>
      <c r="I68" s="4"/>
    </row>
    <row r="69" spans="1:13">
      <c r="A69" s="1">
        <v>63</v>
      </c>
      <c r="B69" s="37"/>
      <c r="C69" s="16"/>
      <c r="D69" s="16">
        <f t="shared" si="3"/>
        <v>204.56727758527114</v>
      </c>
      <c r="E69" s="4">
        <f t="shared" si="4"/>
        <v>0.71859000000000006</v>
      </c>
      <c r="F69" s="16"/>
      <c r="G69" s="1">
        <v>63</v>
      </c>
      <c r="I69" s="4"/>
    </row>
    <row r="70" spans="1:13">
      <c r="A70" s="1">
        <v>64</v>
      </c>
      <c r="B70" s="37"/>
      <c r="C70" s="16"/>
      <c r="D70" s="16">
        <f t="shared" si="3"/>
        <v>208.06794055201698</v>
      </c>
      <c r="E70" s="4">
        <f t="shared" si="4"/>
        <v>0.70650000000000002</v>
      </c>
      <c r="F70" s="16"/>
      <c r="G70" s="1">
        <v>64</v>
      </c>
      <c r="I70" s="4"/>
    </row>
    <row r="71" spans="1:13">
      <c r="A71" s="1">
        <v>65</v>
      </c>
      <c r="B71" s="37">
        <v>0.1933101851851852</v>
      </c>
      <c r="C71" s="16">
        <f>B71*1440</f>
        <v>278.36666666666667</v>
      </c>
      <c r="D71" s="16">
        <f t="shared" si="3"/>
        <v>211.75758798023594</v>
      </c>
      <c r="E71" s="4">
        <f t="shared" si="4"/>
        <v>0.69419000000000008</v>
      </c>
      <c r="F71" s="16">
        <f>100*(D71/C71)</f>
        <v>76.071460177309035</v>
      </c>
      <c r="G71" s="1">
        <v>65</v>
      </c>
      <c r="H71" s="19" t="s">
        <v>64</v>
      </c>
      <c r="I71" s="4"/>
    </row>
    <row r="72" spans="1:13">
      <c r="A72" s="1">
        <v>66</v>
      </c>
      <c r="B72" s="37"/>
      <c r="C72" s="16"/>
      <c r="D72" s="16">
        <f t="shared" si="3"/>
        <v>215.65003080714729</v>
      </c>
      <c r="E72" s="4">
        <f t="shared" si="4"/>
        <v>0.68165999999999993</v>
      </c>
      <c r="F72" s="16"/>
      <c r="G72" s="1">
        <v>66</v>
      </c>
      <c r="I72" s="4"/>
    </row>
    <row r="73" spans="1:13">
      <c r="A73" s="1">
        <v>67</v>
      </c>
      <c r="B73" s="37">
        <v>0.20196759259259259</v>
      </c>
      <c r="C73" s="16">
        <f>B73*1440</f>
        <v>290.83333333333331</v>
      </c>
      <c r="D73" s="16">
        <f t="shared" si="3"/>
        <v>219.76050589765438</v>
      </c>
      <c r="E73" s="4">
        <f t="shared" si="4"/>
        <v>0.66891</v>
      </c>
      <c r="F73" s="16">
        <f>100*(D73/C73)</f>
        <v>75.562351598047357</v>
      </c>
      <c r="G73" s="1">
        <v>67</v>
      </c>
      <c r="H73" s="38">
        <v>0.20196759259259259</v>
      </c>
      <c r="I73" s="19" t="s">
        <v>67</v>
      </c>
      <c r="J73" s="19" t="s">
        <v>69</v>
      </c>
      <c r="K73" s="19" t="s">
        <v>72</v>
      </c>
      <c r="L73" s="19">
        <v>-111399</v>
      </c>
      <c r="M73" s="19"/>
    </row>
    <row r="74" spans="1:13">
      <c r="A74" s="1">
        <v>68</v>
      </c>
      <c r="B74" s="37"/>
      <c r="C74" s="16"/>
      <c r="D74" s="16">
        <f t="shared" ref="D74:D105" si="5">E$4/E74</f>
        <v>224.10586334115925</v>
      </c>
      <c r="E74" s="4">
        <f t="shared" si="4"/>
        <v>0.65593999999999997</v>
      </c>
      <c r="F74" s="16"/>
      <c r="G74" s="1">
        <v>68</v>
      </c>
      <c r="I74" s="4"/>
    </row>
    <row r="75" spans="1:13">
      <c r="A75" s="1">
        <v>69</v>
      </c>
      <c r="B75" s="37"/>
      <c r="C75" s="16"/>
      <c r="D75" s="16">
        <f t="shared" si="5"/>
        <v>228.70478413068847</v>
      </c>
      <c r="E75" s="4">
        <f t="shared" si="4"/>
        <v>0.64274999999999993</v>
      </c>
      <c r="F75" s="16"/>
      <c r="G75" s="1">
        <v>69</v>
      </c>
      <c r="I75" s="4"/>
    </row>
    <row r="76" spans="1:13">
      <c r="A76" s="1">
        <v>70</v>
      </c>
      <c r="B76" s="37">
        <v>0.21802083333333333</v>
      </c>
      <c r="C76" s="16">
        <f>B76*1440</f>
        <v>313.95</v>
      </c>
      <c r="D76" s="16">
        <f t="shared" si="5"/>
        <v>233.57803413099438</v>
      </c>
      <c r="E76" s="4">
        <f t="shared" si="4"/>
        <v>0.62934000000000001</v>
      </c>
      <c r="F76" s="16">
        <f>100*(D76/C76)</f>
        <v>74.39975605382844</v>
      </c>
      <c r="G76" s="1">
        <v>70</v>
      </c>
      <c r="H76" s="19" t="s">
        <v>65</v>
      </c>
      <c r="I76" s="4"/>
    </row>
    <row r="77" spans="1:13">
      <c r="A77" s="1">
        <v>71</v>
      </c>
      <c r="B77" s="37"/>
      <c r="C77" s="16"/>
      <c r="D77" s="16">
        <f t="shared" si="5"/>
        <v>238.74876159230809</v>
      </c>
      <c r="E77" s="4">
        <f t="shared" si="4"/>
        <v>0.61570999999999998</v>
      </c>
      <c r="F77" s="16"/>
      <c r="G77" s="1">
        <v>71</v>
      </c>
      <c r="I77" s="4"/>
    </row>
    <row r="78" spans="1:13">
      <c r="A78" s="1">
        <v>72</v>
      </c>
      <c r="B78" s="37"/>
      <c r="C78" s="16"/>
      <c r="D78" s="16">
        <f t="shared" si="5"/>
        <v>244.24284717376136</v>
      </c>
      <c r="E78" s="4">
        <f t="shared" si="4"/>
        <v>0.60185999999999995</v>
      </c>
      <c r="F78" s="16"/>
      <c r="G78" s="1">
        <v>72</v>
      </c>
      <c r="I78" s="4"/>
    </row>
    <row r="79" spans="1:13">
      <c r="A79" s="1">
        <v>73</v>
      </c>
      <c r="B79" s="37"/>
      <c r="C79" s="16"/>
      <c r="D79" s="16">
        <f t="shared" si="5"/>
        <v>250.08931761343339</v>
      </c>
      <c r="E79" s="4">
        <f t="shared" si="4"/>
        <v>0.58778999999999992</v>
      </c>
      <c r="F79" s="16"/>
      <c r="G79" s="1">
        <v>73</v>
      </c>
      <c r="I79" s="4"/>
    </row>
    <row r="80" spans="1:13">
      <c r="A80" s="1">
        <v>74</v>
      </c>
      <c r="B80" s="37"/>
      <c r="C80" s="16"/>
      <c r="D80" s="16">
        <f t="shared" si="5"/>
        <v>256.3208369659983</v>
      </c>
      <c r="E80" s="4">
        <f t="shared" si="4"/>
        <v>0.5734999999999999</v>
      </c>
      <c r="F80" s="16"/>
      <c r="G80" s="1">
        <v>74</v>
      </c>
      <c r="I80" s="4"/>
    </row>
    <row r="81" spans="1:9">
      <c r="A81" s="1">
        <v>75</v>
      </c>
      <c r="B81" s="37"/>
      <c r="C81" s="16"/>
      <c r="D81" s="16">
        <f t="shared" si="5"/>
        <v>262.97429292116135</v>
      </c>
      <c r="E81" s="4">
        <f t="shared" si="4"/>
        <v>0.5589900000000001</v>
      </c>
      <c r="F81" s="16"/>
      <c r="G81" s="1">
        <v>75</v>
      </c>
      <c r="I81" s="4"/>
    </row>
    <row r="82" spans="1:9">
      <c r="A82" s="1">
        <v>76</v>
      </c>
      <c r="B82" s="37"/>
      <c r="C82" s="16"/>
      <c r="D82" s="16">
        <f t="shared" si="5"/>
        <v>270.09150038584499</v>
      </c>
      <c r="E82" s="4">
        <f t="shared" si="4"/>
        <v>0.54425999999999997</v>
      </c>
      <c r="F82" s="16"/>
      <c r="G82" s="1">
        <v>76</v>
      </c>
      <c r="I82" s="4"/>
    </row>
    <row r="83" spans="1:9">
      <c r="A83" s="1">
        <v>77</v>
      </c>
      <c r="B83" s="37"/>
      <c r="C83" s="16"/>
      <c r="D83" s="16">
        <f t="shared" si="5"/>
        <v>277.72005063195485</v>
      </c>
      <c r="E83" s="4">
        <f t="shared" si="4"/>
        <v>0.52930999999999995</v>
      </c>
      <c r="F83" s="16"/>
      <c r="G83" s="1">
        <v>77</v>
      </c>
      <c r="I83" s="4"/>
    </row>
    <row r="84" spans="1:9">
      <c r="A84" s="1">
        <v>78</v>
      </c>
      <c r="B84" s="37"/>
      <c r="C84" s="16"/>
      <c r="D84" s="16">
        <f t="shared" si="5"/>
        <v>285.91434239701249</v>
      </c>
      <c r="E84" s="4">
        <f t="shared" si="4"/>
        <v>0.51414000000000004</v>
      </c>
      <c r="F84" s="16"/>
      <c r="G84" s="1">
        <v>78</v>
      </c>
      <c r="I84" s="4"/>
    </row>
    <row r="85" spans="1:9">
      <c r="A85" s="1">
        <v>79</v>
      </c>
      <c r="B85" s="37"/>
      <c r="C85" s="16"/>
      <c r="D85" s="16">
        <f t="shared" si="5"/>
        <v>294.73684210526312</v>
      </c>
      <c r="E85" s="4">
        <f t="shared" si="4"/>
        <v>0.49875000000000003</v>
      </c>
      <c r="F85" s="16"/>
      <c r="G85" s="1">
        <v>79</v>
      </c>
      <c r="I85" s="4"/>
    </row>
    <row r="86" spans="1:9">
      <c r="A86" s="1">
        <v>80</v>
      </c>
      <c r="B86" s="37"/>
      <c r="C86" s="16">
        <f>B86*1440</f>
        <v>0</v>
      </c>
      <c r="D86" s="16">
        <f t="shared" si="5"/>
        <v>304.25963488843814</v>
      </c>
      <c r="E86" s="4">
        <f t="shared" si="4"/>
        <v>0.48314000000000001</v>
      </c>
      <c r="F86" s="16" t="e">
        <f>100*(D86/C86)</f>
        <v>#DIV/0!</v>
      </c>
      <c r="G86" s="1">
        <v>80</v>
      </c>
      <c r="H86" s="19"/>
      <c r="I86" s="4"/>
    </row>
    <row r="87" spans="1:9">
      <c r="A87" s="1">
        <v>81</v>
      </c>
      <c r="B87" s="37"/>
      <c r="C87" s="16"/>
      <c r="D87" s="16">
        <f t="shared" si="5"/>
        <v>314.56634782050457</v>
      </c>
      <c r="E87" s="4">
        <f t="shared" si="4"/>
        <v>0.46731</v>
      </c>
      <c r="F87" s="16"/>
      <c r="G87" s="1">
        <v>81</v>
      </c>
      <c r="I87" s="4"/>
    </row>
    <row r="88" spans="1:9">
      <c r="A88" s="1">
        <v>82</v>
      </c>
      <c r="B88" s="37"/>
      <c r="C88" s="16"/>
      <c r="D88" s="16">
        <f t="shared" si="5"/>
        <v>325.75455391570273</v>
      </c>
      <c r="E88" s="4">
        <f t="shared" si="4"/>
        <v>0.45125999999999999</v>
      </c>
      <c r="F88" s="16"/>
      <c r="G88" s="1">
        <v>82</v>
      </c>
      <c r="I88" s="4"/>
    </row>
    <row r="89" spans="1:9">
      <c r="A89" s="1">
        <v>83</v>
      </c>
      <c r="B89" s="37"/>
      <c r="C89" s="16"/>
      <c r="D89" s="16">
        <f t="shared" si="5"/>
        <v>337.93880319087793</v>
      </c>
      <c r="E89" s="4">
        <f t="shared" si="4"/>
        <v>0.43498999999999999</v>
      </c>
      <c r="F89" s="16"/>
      <c r="G89" s="1">
        <v>83</v>
      </c>
      <c r="I89" s="4"/>
    </row>
    <row r="90" spans="1:9">
      <c r="A90" s="1">
        <v>84</v>
      </c>
      <c r="B90" s="37"/>
      <c r="C90" s="16"/>
      <c r="D90" s="16">
        <f t="shared" si="5"/>
        <v>351.25448028673839</v>
      </c>
      <c r="E90" s="4">
        <f t="shared" si="4"/>
        <v>0.41849999999999998</v>
      </c>
      <c r="F90" s="16"/>
      <c r="G90" s="1">
        <v>84</v>
      </c>
      <c r="I90" s="4"/>
    </row>
    <row r="91" spans="1:9">
      <c r="A91" s="1">
        <v>85</v>
      </c>
      <c r="B91" s="37"/>
      <c r="C91" s="16">
        <f>B91*1440</f>
        <v>0</v>
      </c>
      <c r="D91" s="16">
        <f t="shared" si="5"/>
        <v>365.86276413051598</v>
      </c>
      <c r="E91" s="4">
        <f t="shared" si="4"/>
        <v>0.40178999999999998</v>
      </c>
      <c r="F91" s="16" t="e">
        <f>100*(D91/C91)</f>
        <v>#DIV/0!</v>
      </c>
      <c r="G91" s="1">
        <v>85</v>
      </c>
      <c r="H91" s="19"/>
      <c r="I91" s="4"/>
    </row>
    <row r="92" spans="1:9">
      <c r="A92" s="1">
        <v>86</v>
      </c>
      <c r="B92" s="37"/>
      <c r="C92" s="16"/>
      <c r="D92" s="16">
        <f t="shared" si="5"/>
        <v>381.95707530010912</v>
      </c>
      <c r="E92" s="4">
        <f t="shared" si="4"/>
        <v>0.38485999999999998</v>
      </c>
      <c r="F92" s="16"/>
      <c r="G92" s="1">
        <v>86</v>
      </c>
      <c r="I92" s="4"/>
    </row>
    <row r="93" spans="1:9">
      <c r="A93" s="1">
        <v>87</v>
      </c>
      <c r="B93" s="37"/>
      <c r="C93" s="16"/>
      <c r="D93" s="16">
        <f t="shared" si="5"/>
        <v>399.77155910908056</v>
      </c>
      <c r="E93" s="4">
        <f t="shared" si="4"/>
        <v>0.36770999999999998</v>
      </c>
      <c r="F93" s="16"/>
      <c r="G93" s="1">
        <v>87</v>
      </c>
      <c r="I93" s="4"/>
    </row>
    <row r="94" spans="1:9">
      <c r="A94" s="1">
        <v>88</v>
      </c>
      <c r="B94" s="37"/>
      <c r="C94" s="16"/>
      <c r="D94" s="16">
        <f t="shared" si="5"/>
        <v>419.59239595821191</v>
      </c>
      <c r="E94" s="4">
        <f t="shared" si="4"/>
        <v>0.3503400000000001</v>
      </c>
      <c r="F94" s="16"/>
      <c r="G94" s="1">
        <v>88</v>
      </c>
      <c r="I94" s="4"/>
    </row>
    <row r="95" spans="1:9">
      <c r="A95" s="1">
        <v>89</v>
      </c>
      <c r="B95" s="37"/>
      <c r="C95" s="21"/>
      <c r="D95" s="16">
        <f t="shared" si="5"/>
        <v>441.77310293012772</v>
      </c>
      <c r="E95" s="4">
        <f t="shared" si="4"/>
        <v>0.33274999999999999</v>
      </c>
      <c r="F95" s="16"/>
      <c r="G95" s="1">
        <v>89</v>
      </c>
      <c r="I95" s="4"/>
    </row>
    <row r="96" spans="1:9">
      <c r="A96" s="1">
        <v>90</v>
      </c>
      <c r="B96" s="37"/>
      <c r="C96" s="21"/>
      <c r="D96" s="16">
        <f t="shared" si="5"/>
        <v>466.75557248999809</v>
      </c>
      <c r="E96" s="4">
        <f t="shared" si="4"/>
        <v>0.31494</v>
      </c>
      <c r="F96" s="16"/>
      <c r="G96" s="1">
        <v>90</v>
      </c>
      <c r="I96" s="4"/>
    </row>
    <row r="97" spans="1:9">
      <c r="A97" s="1">
        <v>91</v>
      </c>
      <c r="B97" s="36"/>
      <c r="C97" s="21"/>
      <c r="D97" s="16">
        <f t="shared" si="5"/>
        <v>495.09952510861876</v>
      </c>
      <c r="E97" s="4">
        <f t="shared" si="4"/>
        <v>0.29691000000000001</v>
      </c>
      <c r="F97" s="16"/>
      <c r="G97" s="1">
        <v>91</v>
      </c>
      <c r="I97" s="4"/>
    </row>
    <row r="98" spans="1:9">
      <c r="A98" s="1">
        <v>92</v>
      </c>
      <c r="B98" s="36"/>
      <c r="C98" s="21"/>
      <c r="D98" s="16">
        <f t="shared" si="5"/>
        <v>527.52458192779727</v>
      </c>
      <c r="E98" s="4">
        <f t="shared" ref="E98:E106" si="6">1-IF(A98&lt;I$3,0,IF(A98&lt;I$4,G$3*(A98-I$3)^2,G$2+G$4*(A98-I$4)+(A98&gt;I$5)*G$5*(A98-I$5)^2))</f>
        <v>0.27866000000000002</v>
      </c>
      <c r="F98" s="16"/>
      <c r="G98" s="1">
        <v>92</v>
      </c>
      <c r="I98" s="4"/>
    </row>
    <row r="99" spans="1:9">
      <c r="A99" s="1">
        <v>93</v>
      </c>
      <c r="B99" s="36"/>
      <c r="C99" s="21"/>
      <c r="D99" s="16">
        <f t="shared" si="5"/>
        <v>564.97175141242951</v>
      </c>
      <c r="E99" s="4">
        <f t="shared" si="6"/>
        <v>0.26018999999999992</v>
      </c>
      <c r="F99" s="16"/>
      <c r="G99" s="1">
        <v>93</v>
      </c>
      <c r="I99" s="4"/>
    </row>
    <row r="100" spans="1:9">
      <c r="A100" s="1">
        <v>94</v>
      </c>
      <c r="B100" s="36"/>
      <c r="C100" s="21"/>
      <c r="D100" s="16">
        <f t="shared" si="5"/>
        <v>608.69565217391323</v>
      </c>
      <c r="E100" s="4">
        <f t="shared" si="6"/>
        <v>0.24149999999999994</v>
      </c>
      <c r="F100" s="16"/>
      <c r="G100" s="1">
        <v>94</v>
      </c>
      <c r="I100" s="4"/>
    </row>
    <row r="101" spans="1:9">
      <c r="A101" s="1">
        <v>95</v>
      </c>
      <c r="B101" s="36"/>
      <c r="C101" s="21"/>
      <c r="D101" s="16">
        <f t="shared" si="5"/>
        <v>660.40702637135553</v>
      </c>
      <c r="E101" s="4">
        <f t="shared" si="6"/>
        <v>0.22258999999999995</v>
      </c>
      <c r="F101" s="16"/>
      <c r="G101" s="1">
        <v>95</v>
      </c>
      <c r="I101" s="4"/>
    </row>
    <row r="102" spans="1:9">
      <c r="A102" s="1">
        <v>96</v>
      </c>
      <c r="B102" s="36"/>
      <c r="C102" s="21"/>
      <c r="D102" s="16">
        <f t="shared" si="5"/>
        <v>722.50073724565038</v>
      </c>
      <c r="E102" s="4">
        <f t="shared" si="6"/>
        <v>0.20345999999999997</v>
      </c>
      <c r="F102" s="16"/>
      <c r="G102" s="1">
        <v>96</v>
      </c>
      <c r="I102" s="4"/>
    </row>
    <row r="103" spans="1:9">
      <c r="A103" s="1">
        <v>97</v>
      </c>
      <c r="B103" s="36"/>
      <c r="C103" s="21"/>
      <c r="D103" s="16">
        <f t="shared" si="5"/>
        <v>798.43571777741568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6"/>
      <c r="C104" s="21"/>
      <c r="D104" s="16">
        <f t="shared" si="5"/>
        <v>893.39978120821729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1"/>
      <c r="D105" s="16">
        <f t="shared" si="5"/>
        <v>1015.5440414507776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6">
        <f>E$4/E106</f>
        <v>1178.4511784511787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24" customWidth="1"/>
    <col min="6" max="6" width="13" style="124" customWidth="1"/>
    <col min="7" max="7" width="10.6640625" style="124" customWidth="1"/>
    <col min="8" max="16384" width="9.6640625" style="124"/>
  </cols>
  <sheetData>
    <row r="1" spans="1:9" ht="47.25">
      <c r="A1" s="26" t="s">
        <v>1908</v>
      </c>
      <c r="B1" s="121"/>
      <c r="C1" s="122"/>
      <c r="D1" s="123" t="s">
        <v>32</v>
      </c>
      <c r="E1" s="123" t="s">
        <v>44</v>
      </c>
      <c r="F1" s="123" t="s">
        <v>45</v>
      </c>
      <c r="G1" s="123" t="s">
        <v>46</v>
      </c>
      <c r="H1" s="123" t="s">
        <v>47</v>
      </c>
      <c r="I1" s="123" t="s">
        <v>48</v>
      </c>
    </row>
    <row r="2" spans="1:9" ht="22.5">
      <c r="A2" s="120"/>
      <c r="B2" s="121"/>
      <c r="C2" s="122"/>
      <c r="D2" s="123"/>
      <c r="E2" s="123"/>
      <c r="F2" s="125">
        <f>(+H$3-H$4)*F$4/2</f>
        <v>2.1000000000000001E-2</v>
      </c>
      <c r="G2" s="125">
        <f>(+I$4-I$3)*G$4/2</f>
        <v>9.7500000000000003E-2</v>
      </c>
      <c r="H2" s="123"/>
      <c r="I2" s="123"/>
    </row>
    <row r="3" spans="1:9" ht="22.5">
      <c r="A3" s="120"/>
      <c r="B3" s="121"/>
      <c r="C3" s="122"/>
      <c r="D3" s="123"/>
      <c r="E3" s="123"/>
      <c r="F3" s="125">
        <f>F4/(2*(+H3-H4))</f>
        <v>1.7142857142857144E-3</v>
      </c>
      <c r="G3" s="125">
        <f>G4/(2*(+I4-I3))</f>
        <v>2.5641025641025641E-4</v>
      </c>
      <c r="H3" s="121">
        <v>20.5</v>
      </c>
      <c r="I3" s="121">
        <v>26</v>
      </c>
    </row>
    <row r="4" spans="1:9" ht="15.75">
      <c r="A4" s="121"/>
      <c r="B4" s="121"/>
      <c r="C4" s="121"/>
      <c r="D4" s="126">
        <f>Parameters!G33</f>
        <v>0.24722222222222223</v>
      </c>
      <c r="E4" s="127">
        <f>D4*1440</f>
        <v>356</v>
      </c>
      <c r="F4" s="125">
        <v>1.2E-2</v>
      </c>
      <c r="G4" s="125">
        <v>0.01</v>
      </c>
      <c r="H4" s="121">
        <v>17</v>
      </c>
      <c r="I4" s="121">
        <v>45.5</v>
      </c>
    </row>
    <row r="5" spans="1:9" ht="15.75">
      <c r="A5" s="121"/>
      <c r="B5" s="121"/>
      <c r="C5" s="121"/>
      <c r="D5" s="126"/>
      <c r="E5" s="121">
        <f>E4*60</f>
        <v>21360</v>
      </c>
      <c r="F5" s="125">
        <v>1.1000000000000001E-3</v>
      </c>
      <c r="G5" s="125">
        <v>1.1E-4</v>
      </c>
      <c r="H5" s="121">
        <v>15</v>
      </c>
      <c r="I5" s="121">
        <v>54</v>
      </c>
    </row>
    <row r="6" spans="1:9" ht="47.25">
      <c r="A6" s="435" t="s">
        <v>42</v>
      </c>
      <c r="B6" s="435" t="s">
        <v>56</v>
      </c>
      <c r="C6" s="435" t="s">
        <v>57</v>
      </c>
      <c r="D6" s="315" t="s">
        <v>109</v>
      </c>
      <c r="E6" s="315" t="s">
        <v>113</v>
      </c>
      <c r="F6" s="431" t="s">
        <v>112</v>
      </c>
      <c r="G6" s="435" t="s">
        <v>42</v>
      </c>
      <c r="I6" s="128"/>
    </row>
    <row r="7" spans="1:9">
      <c r="A7" s="124">
        <v>1</v>
      </c>
      <c r="B7" s="129"/>
      <c r="G7" s="124">
        <v>1</v>
      </c>
    </row>
    <row r="8" spans="1:9">
      <c r="A8" s="124">
        <v>2</v>
      </c>
      <c r="B8" s="129"/>
      <c r="G8" s="124">
        <v>2</v>
      </c>
    </row>
    <row r="9" spans="1:9">
      <c r="A9" s="124">
        <v>3</v>
      </c>
      <c r="B9" s="129"/>
      <c r="C9" s="130"/>
      <c r="D9" s="130"/>
      <c r="E9" s="131">
        <f t="shared" ref="E9:E33" si="0">1-IF(A9&gt;=H$3,0,IF(A9&gt;=H$4,F$3*(A9-H$3)^2,F$2+F$4*(H$4-A9)+(A9&lt;H$5)*F$5*(H$5-A9)^2))</f>
        <v>0.65259999999999996</v>
      </c>
      <c r="G9" s="124">
        <v>3</v>
      </c>
    </row>
    <row r="10" spans="1:9">
      <c r="A10" s="124">
        <v>4</v>
      </c>
      <c r="B10" s="132"/>
      <c r="C10" s="130"/>
      <c r="D10" s="133">
        <f t="shared" ref="D10:D41" si="1">E$4/E10</f>
        <v>516.01681403101907</v>
      </c>
      <c r="E10" s="131">
        <f t="shared" si="0"/>
        <v>0.68989999999999996</v>
      </c>
      <c r="F10" s="133"/>
      <c r="G10" s="124">
        <v>4</v>
      </c>
    </row>
    <row r="11" spans="1:9">
      <c r="A11" s="124">
        <v>5</v>
      </c>
      <c r="B11" s="132"/>
      <c r="C11" s="130"/>
      <c r="D11" s="133">
        <f t="shared" si="1"/>
        <v>491.0344827586207</v>
      </c>
      <c r="E11" s="131">
        <f t="shared" si="0"/>
        <v>0.72499999999999998</v>
      </c>
      <c r="F11" s="133"/>
      <c r="G11" s="124">
        <v>5</v>
      </c>
      <c r="I11" s="131"/>
    </row>
    <row r="12" spans="1:9">
      <c r="A12" s="124">
        <v>6</v>
      </c>
      <c r="B12" s="132"/>
      <c r="C12" s="130"/>
      <c r="D12" s="133">
        <f t="shared" si="1"/>
        <v>469.71896028499799</v>
      </c>
      <c r="E12" s="131">
        <f t="shared" si="0"/>
        <v>0.75790000000000002</v>
      </c>
      <c r="F12" s="133"/>
      <c r="G12" s="124">
        <v>6</v>
      </c>
      <c r="I12" s="131"/>
    </row>
    <row r="13" spans="1:9">
      <c r="A13" s="124">
        <v>7</v>
      </c>
      <c r="B13" s="132"/>
      <c r="C13" s="130"/>
      <c r="D13" s="133">
        <f t="shared" si="1"/>
        <v>451.43291909713417</v>
      </c>
      <c r="E13" s="131">
        <f t="shared" si="0"/>
        <v>0.78859999999999997</v>
      </c>
      <c r="F13" s="133"/>
      <c r="G13" s="124">
        <v>7</v>
      </c>
      <c r="I13" s="131"/>
    </row>
    <row r="14" spans="1:9">
      <c r="A14" s="124">
        <v>8</v>
      </c>
      <c r="B14" s="132"/>
      <c r="C14" s="130"/>
      <c r="D14" s="133">
        <f t="shared" si="1"/>
        <v>435.68718639089468</v>
      </c>
      <c r="E14" s="131">
        <f t="shared" si="0"/>
        <v>0.81709999999999994</v>
      </c>
      <c r="F14" s="133"/>
      <c r="G14" s="124">
        <v>8</v>
      </c>
      <c r="I14" s="131"/>
    </row>
    <row r="15" spans="1:9">
      <c r="A15" s="124">
        <v>9</v>
      </c>
      <c r="B15" s="132"/>
      <c r="C15" s="130"/>
      <c r="D15" s="133">
        <f t="shared" si="1"/>
        <v>422.10101968223859</v>
      </c>
      <c r="E15" s="131">
        <f t="shared" si="0"/>
        <v>0.84339999999999993</v>
      </c>
      <c r="F15" s="133"/>
      <c r="G15" s="124">
        <v>9</v>
      </c>
      <c r="I15" s="131"/>
    </row>
    <row r="16" spans="1:9">
      <c r="A16" s="124">
        <v>10</v>
      </c>
      <c r="B16" s="132"/>
      <c r="C16" s="130"/>
      <c r="D16" s="133">
        <f t="shared" si="1"/>
        <v>410.37463976945247</v>
      </c>
      <c r="E16" s="131">
        <f t="shared" si="0"/>
        <v>0.86749999999999994</v>
      </c>
      <c r="F16" s="133"/>
      <c r="G16" s="124">
        <v>10</v>
      </c>
      <c r="I16" s="131"/>
    </row>
    <row r="17" spans="1:9">
      <c r="A17" s="124">
        <v>11</v>
      </c>
      <c r="B17" s="132"/>
      <c r="C17" s="130"/>
      <c r="D17" s="133">
        <f t="shared" si="1"/>
        <v>400.26984483921746</v>
      </c>
      <c r="E17" s="131">
        <f t="shared" si="0"/>
        <v>0.88939999999999997</v>
      </c>
      <c r="F17" s="133"/>
      <c r="G17" s="124">
        <v>11</v>
      </c>
      <c r="I17" s="131"/>
    </row>
    <row r="18" spans="1:9">
      <c r="A18" s="124">
        <v>12</v>
      </c>
      <c r="B18" s="132"/>
      <c r="C18" s="130"/>
      <c r="D18" s="133">
        <f t="shared" si="1"/>
        <v>391.59608403915962</v>
      </c>
      <c r="E18" s="131">
        <f t="shared" si="0"/>
        <v>0.90910000000000002</v>
      </c>
      <c r="F18" s="133"/>
      <c r="G18" s="124">
        <v>12</v>
      </c>
      <c r="I18" s="131"/>
    </row>
    <row r="19" spans="1:9">
      <c r="A19" s="124">
        <v>13</v>
      </c>
      <c r="B19" s="132"/>
      <c r="C19" s="130"/>
      <c r="D19" s="133">
        <f t="shared" si="1"/>
        <v>384.20030218001295</v>
      </c>
      <c r="E19" s="131">
        <f t="shared" si="0"/>
        <v>0.92659999999999998</v>
      </c>
      <c r="F19" s="133"/>
      <c r="G19" s="124">
        <v>13</v>
      </c>
      <c r="I19" s="131"/>
    </row>
    <row r="20" spans="1:9">
      <c r="A20" s="124">
        <v>14</v>
      </c>
      <c r="B20" s="132"/>
      <c r="C20" s="130"/>
      <c r="D20" s="133">
        <f t="shared" si="1"/>
        <v>377.95944367767282</v>
      </c>
      <c r="E20" s="131">
        <f t="shared" si="0"/>
        <v>0.94189999999999996</v>
      </c>
      <c r="F20" s="133"/>
      <c r="G20" s="124">
        <v>14</v>
      </c>
      <c r="I20" s="131"/>
    </row>
    <row r="21" spans="1:9">
      <c r="A21" s="124">
        <v>15</v>
      </c>
      <c r="B21" s="132"/>
      <c r="C21" s="130"/>
      <c r="D21" s="133">
        <f t="shared" si="1"/>
        <v>372.77486910994764</v>
      </c>
      <c r="E21" s="131">
        <f t="shared" si="0"/>
        <v>0.95499999999999996</v>
      </c>
      <c r="F21" s="133"/>
      <c r="G21" s="124">
        <v>15</v>
      </c>
      <c r="I21" s="131"/>
    </row>
    <row r="22" spans="1:9">
      <c r="A22" s="124">
        <v>16</v>
      </c>
      <c r="B22" s="132"/>
      <c r="C22" s="130"/>
      <c r="D22" s="133">
        <f t="shared" si="1"/>
        <v>368.14891416752846</v>
      </c>
      <c r="E22" s="131">
        <f t="shared" si="0"/>
        <v>0.96699999999999997</v>
      </c>
      <c r="F22" s="133"/>
      <c r="G22" s="124">
        <v>16</v>
      </c>
      <c r="I22" s="131"/>
    </row>
    <row r="23" spans="1:9">
      <c r="A23" s="124">
        <v>17</v>
      </c>
      <c r="B23" s="132"/>
      <c r="C23" s="130"/>
      <c r="D23" s="133">
        <f t="shared" si="1"/>
        <v>363.63636363636363</v>
      </c>
      <c r="E23" s="131">
        <f t="shared" si="0"/>
        <v>0.97899999999999998</v>
      </c>
      <c r="F23" s="133"/>
      <c r="G23" s="124">
        <v>17</v>
      </c>
      <c r="I23" s="131"/>
    </row>
    <row r="24" spans="1:9">
      <c r="A24" s="124">
        <v>18</v>
      </c>
      <c r="B24" s="132"/>
      <c r="C24" s="130"/>
      <c r="D24" s="133">
        <f t="shared" si="1"/>
        <v>359.85559566787003</v>
      </c>
      <c r="E24" s="131">
        <f t="shared" si="0"/>
        <v>0.98928571428571432</v>
      </c>
      <c r="F24" s="133"/>
      <c r="G24" s="124">
        <v>18</v>
      </c>
      <c r="I24" s="131"/>
    </row>
    <row r="25" spans="1:9">
      <c r="A25" s="124">
        <v>19</v>
      </c>
      <c r="B25" s="132"/>
      <c r="C25" s="130"/>
      <c r="D25" s="133">
        <f t="shared" si="1"/>
        <v>357.37845977341175</v>
      </c>
      <c r="E25" s="131">
        <f t="shared" si="0"/>
        <v>0.99614285714285711</v>
      </c>
      <c r="F25" s="133"/>
      <c r="G25" s="124">
        <v>19</v>
      </c>
      <c r="I25" s="131"/>
    </row>
    <row r="26" spans="1:9">
      <c r="A26" s="124">
        <v>20</v>
      </c>
      <c r="B26" s="132"/>
      <c r="C26" s="130"/>
      <c r="D26" s="133">
        <f t="shared" si="1"/>
        <v>356.15263684436189</v>
      </c>
      <c r="E26" s="131">
        <f t="shared" si="0"/>
        <v>0.99957142857142856</v>
      </c>
      <c r="F26" s="133"/>
      <c r="G26" s="124">
        <v>20</v>
      </c>
      <c r="I26" s="131"/>
    </row>
    <row r="27" spans="1:9">
      <c r="A27" s="124">
        <v>21</v>
      </c>
      <c r="B27" s="132"/>
      <c r="C27" s="130"/>
      <c r="D27" s="133">
        <f t="shared" si="1"/>
        <v>356</v>
      </c>
      <c r="E27" s="131">
        <f t="shared" si="0"/>
        <v>1</v>
      </c>
      <c r="F27" s="133"/>
      <c r="G27" s="124">
        <v>21</v>
      </c>
      <c r="I27" s="131"/>
    </row>
    <row r="28" spans="1:9">
      <c r="A28" s="124">
        <v>22</v>
      </c>
      <c r="B28" s="132"/>
      <c r="C28" s="130"/>
      <c r="D28" s="133">
        <f t="shared" si="1"/>
        <v>356</v>
      </c>
      <c r="E28" s="131">
        <f t="shared" si="0"/>
        <v>1</v>
      </c>
      <c r="F28" s="133"/>
      <c r="G28" s="124">
        <v>22</v>
      </c>
      <c r="I28" s="131"/>
    </row>
    <row r="29" spans="1:9">
      <c r="A29" s="124">
        <v>23</v>
      </c>
      <c r="B29" s="132"/>
      <c r="C29" s="130"/>
      <c r="D29" s="133">
        <f t="shared" si="1"/>
        <v>356</v>
      </c>
      <c r="E29" s="131">
        <f t="shared" si="0"/>
        <v>1</v>
      </c>
      <c r="F29" s="133"/>
      <c r="G29" s="124">
        <v>23</v>
      </c>
      <c r="I29" s="131"/>
    </row>
    <row r="30" spans="1:9">
      <c r="A30" s="124">
        <v>24</v>
      </c>
      <c r="B30" s="132"/>
      <c r="C30" s="130"/>
      <c r="D30" s="133">
        <f t="shared" si="1"/>
        <v>356</v>
      </c>
      <c r="E30" s="131">
        <f t="shared" si="0"/>
        <v>1</v>
      </c>
      <c r="F30" s="133"/>
      <c r="G30" s="124">
        <v>24</v>
      </c>
      <c r="I30" s="131"/>
    </row>
    <row r="31" spans="1:9">
      <c r="A31" s="124">
        <v>25</v>
      </c>
      <c r="B31" s="132"/>
      <c r="C31" s="130"/>
      <c r="D31" s="133">
        <f t="shared" si="1"/>
        <v>356</v>
      </c>
      <c r="E31" s="131">
        <f t="shared" si="0"/>
        <v>1</v>
      </c>
      <c r="F31" s="133"/>
      <c r="G31" s="124">
        <v>25</v>
      </c>
      <c r="I31" s="131"/>
    </row>
    <row r="32" spans="1:9">
      <c r="A32" s="124">
        <v>26</v>
      </c>
      <c r="B32" s="132"/>
      <c r="C32" s="130"/>
      <c r="D32" s="133">
        <f t="shared" si="1"/>
        <v>356</v>
      </c>
      <c r="E32" s="131">
        <f t="shared" si="0"/>
        <v>1</v>
      </c>
      <c r="F32" s="133"/>
      <c r="G32" s="124">
        <v>26</v>
      </c>
      <c r="I32" s="131"/>
    </row>
    <row r="33" spans="1:13">
      <c r="A33" s="124">
        <v>27</v>
      </c>
      <c r="B33" s="132">
        <v>0.27304398148148146</v>
      </c>
      <c r="C33" s="133">
        <f>B33*1440</f>
        <v>393.18333333333328</v>
      </c>
      <c r="D33" s="133">
        <f t="shared" si="1"/>
        <v>356</v>
      </c>
      <c r="E33" s="131">
        <f t="shared" si="0"/>
        <v>1</v>
      </c>
      <c r="F33" s="133">
        <f>100*(D33/C33)</f>
        <v>90.543003687847062</v>
      </c>
      <c r="G33" s="124">
        <v>27</v>
      </c>
      <c r="I33" s="131"/>
    </row>
    <row r="34" spans="1:13">
      <c r="A34" s="124">
        <v>28</v>
      </c>
      <c r="B34" s="132"/>
      <c r="C34" s="133"/>
      <c r="D34" s="133">
        <f t="shared" si="1"/>
        <v>356.36550308008214</v>
      </c>
      <c r="E34" s="131">
        <f t="shared" ref="E34:E65" si="2">1-IF(A34&lt;I$3,0,IF(A34&lt;I$4,G$3*(A34-I$3)^2,G$2+G$4*(A34-I$4)+(A34&gt;I$5)*G$5*(A34-I$5)^2))</f>
        <v>0.99897435897435893</v>
      </c>
      <c r="F34" s="133"/>
      <c r="G34" s="124">
        <v>28</v>
      </c>
      <c r="I34" s="131"/>
    </row>
    <row r="35" spans="1:13">
      <c r="A35" s="124">
        <v>29</v>
      </c>
      <c r="B35" s="132"/>
      <c r="C35" s="133"/>
      <c r="D35" s="133">
        <f t="shared" si="1"/>
        <v>356.82343870470316</v>
      </c>
      <c r="E35" s="131">
        <f t="shared" si="2"/>
        <v>0.99769230769230766</v>
      </c>
      <c r="F35" s="133"/>
      <c r="G35" s="124">
        <v>29</v>
      </c>
      <c r="I35" s="131"/>
    </row>
    <row r="36" spans="1:13">
      <c r="A36" s="124">
        <v>30</v>
      </c>
      <c r="B36" s="132"/>
      <c r="C36" s="133"/>
      <c r="D36" s="133">
        <f t="shared" si="1"/>
        <v>357.46652935118436</v>
      </c>
      <c r="E36" s="131">
        <f t="shared" si="2"/>
        <v>0.99589743589743585</v>
      </c>
      <c r="F36" s="133"/>
      <c r="G36" s="124">
        <v>30</v>
      </c>
      <c r="I36" s="131"/>
    </row>
    <row r="37" spans="1:13">
      <c r="A37" s="124">
        <v>31</v>
      </c>
      <c r="B37" s="132"/>
      <c r="C37" s="133"/>
      <c r="D37" s="133">
        <f t="shared" si="1"/>
        <v>358.2967741935484</v>
      </c>
      <c r="E37" s="131">
        <f t="shared" si="2"/>
        <v>0.99358974358974361</v>
      </c>
      <c r="F37" s="133"/>
      <c r="G37" s="124">
        <v>31</v>
      </c>
      <c r="I37" s="131"/>
    </row>
    <row r="38" spans="1:13">
      <c r="A38" s="124">
        <v>32</v>
      </c>
      <c r="B38" s="132"/>
      <c r="C38" s="133"/>
      <c r="D38" s="133">
        <f t="shared" si="1"/>
        <v>359.31677018633542</v>
      </c>
      <c r="E38" s="131">
        <f t="shared" si="2"/>
        <v>0.99076923076923074</v>
      </c>
      <c r="F38" s="133"/>
      <c r="G38" s="124">
        <v>32</v>
      </c>
      <c r="I38" s="131"/>
    </row>
    <row r="39" spans="1:13">
      <c r="A39" s="124">
        <v>33</v>
      </c>
      <c r="B39" s="132"/>
      <c r="C39" s="133"/>
      <c r="D39" s="133">
        <f t="shared" si="1"/>
        <v>360.52973253700338</v>
      </c>
      <c r="E39" s="131">
        <f t="shared" si="2"/>
        <v>0.98743589743589744</v>
      </c>
      <c r="F39" s="133"/>
      <c r="G39" s="124">
        <v>33</v>
      </c>
      <c r="I39" s="131"/>
    </row>
    <row r="40" spans="1:13">
      <c r="A40" s="124">
        <v>34</v>
      </c>
      <c r="B40" s="132"/>
      <c r="C40" s="133"/>
      <c r="D40" s="133">
        <f t="shared" si="1"/>
        <v>361.93952033368089</v>
      </c>
      <c r="E40" s="131">
        <f t="shared" si="2"/>
        <v>0.9835897435897436</v>
      </c>
      <c r="F40" s="133"/>
      <c r="G40" s="124">
        <v>34</v>
      </c>
      <c r="I40" s="131"/>
    </row>
    <row r="41" spans="1:13">
      <c r="A41" s="124">
        <v>35</v>
      </c>
      <c r="B41" s="132">
        <v>0.29221064814814812</v>
      </c>
      <c r="C41" s="133">
        <f>B41*1440</f>
        <v>420.7833333333333</v>
      </c>
      <c r="D41" s="133">
        <f t="shared" si="1"/>
        <v>363.55066771406126</v>
      </c>
      <c r="E41" s="131">
        <f t="shared" si="2"/>
        <v>0.97923076923076924</v>
      </c>
      <c r="F41" s="133">
        <f>100*(D41/C41)</f>
        <v>86.398542649992777</v>
      </c>
      <c r="G41" s="124">
        <v>35</v>
      </c>
      <c r="H41" s="134" t="s">
        <v>75</v>
      </c>
      <c r="I41" s="131"/>
    </row>
    <row r="42" spans="1:13">
      <c r="A42" s="124">
        <v>36</v>
      </c>
      <c r="B42" s="132"/>
      <c r="C42" s="133"/>
      <c r="D42" s="133">
        <f t="shared" ref="D42:D73" si="3">E$4/E42</f>
        <v>365.36842105263156</v>
      </c>
      <c r="E42" s="131">
        <f t="shared" si="2"/>
        <v>0.97435897435897434</v>
      </c>
      <c r="F42" s="133"/>
      <c r="G42" s="124">
        <v>36</v>
      </c>
      <c r="I42" s="131"/>
    </row>
    <row r="43" spans="1:13">
      <c r="A43" s="124">
        <v>37</v>
      </c>
      <c r="B43" s="132"/>
      <c r="C43" s="133"/>
      <c r="D43" s="133">
        <f t="shared" si="3"/>
        <v>367.3987827467584</v>
      </c>
      <c r="E43" s="131">
        <f t="shared" si="2"/>
        <v>0.96897435897435902</v>
      </c>
      <c r="F43" s="133"/>
      <c r="G43" s="124">
        <v>37</v>
      </c>
      <c r="I43" s="131"/>
    </row>
    <row r="44" spans="1:13">
      <c r="A44" s="124">
        <v>38</v>
      </c>
      <c r="B44" s="132"/>
      <c r="C44" s="133"/>
      <c r="D44" s="133">
        <f t="shared" si="3"/>
        <v>369.6485623003195</v>
      </c>
      <c r="E44" s="131">
        <f t="shared" si="2"/>
        <v>0.96307692307692305</v>
      </c>
      <c r="F44" s="133"/>
      <c r="G44" s="124">
        <v>38</v>
      </c>
      <c r="I44" s="131"/>
    </row>
    <row r="45" spans="1:13">
      <c r="A45" s="124">
        <v>39</v>
      </c>
      <c r="B45" s="132"/>
      <c r="C45" s="133"/>
      <c r="D45" s="133">
        <f t="shared" si="3"/>
        <v>372.1254355400697</v>
      </c>
      <c r="E45" s="131">
        <f t="shared" si="2"/>
        <v>0.95666666666666667</v>
      </c>
      <c r="F45" s="133"/>
      <c r="G45" s="124">
        <v>39</v>
      </c>
      <c r="I45" s="131"/>
    </row>
    <row r="46" spans="1:13">
      <c r="A46" s="124">
        <v>40</v>
      </c>
      <c r="B46" s="132">
        <v>0.30581018518518521</v>
      </c>
      <c r="C46" s="133">
        <f>B46*1440</f>
        <v>440.36666666666673</v>
      </c>
      <c r="D46" s="133">
        <f t="shared" si="3"/>
        <v>374.8380129589633</v>
      </c>
      <c r="E46" s="131">
        <f t="shared" si="2"/>
        <v>0.94974358974358974</v>
      </c>
      <c r="F46" s="133">
        <f>100*(D46/C46)</f>
        <v>85.119524553545517</v>
      </c>
      <c r="G46" s="124">
        <v>40</v>
      </c>
      <c r="H46" s="134" t="s">
        <v>76</v>
      </c>
      <c r="I46" s="131"/>
      <c r="M46" s="134"/>
    </row>
    <row r="47" spans="1:13">
      <c r="A47" s="124">
        <v>41</v>
      </c>
      <c r="B47" s="132"/>
      <c r="C47" s="133"/>
      <c r="D47" s="133">
        <f t="shared" si="3"/>
        <v>377.79591836734693</v>
      </c>
      <c r="E47" s="131">
        <f t="shared" si="2"/>
        <v>0.94230769230769229</v>
      </c>
      <c r="F47" s="133"/>
      <c r="G47" s="124">
        <v>41</v>
      </c>
      <c r="H47" s="134"/>
      <c r="I47" s="131"/>
      <c r="M47" s="134"/>
    </row>
    <row r="48" spans="1:13">
      <c r="A48" s="124">
        <v>42</v>
      </c>
      <c r="B48" s="132"/>
      <c r="C48" s="133"/>
      <c r="D48" s="133">
        <f t="shared" si="3"/>
        <v>381.00987925356748</v>
      </c>
      <c r="E48" s="131">
        <f t="shared" si="2"/>
        <v>0.93435897435897441</v>
      </c>
      <c r="F48" s="133"/>
      <c r="G48" s="124">
        <v>42</v>
      </c>
      <c r="H48" s="134"/>
      <c r="I48" s="131"/>
      <c r="M48" s="134"/>
    </row>
    <row r="49" spans="1:13">
      <c r="A49" s="124">
        <v>43</v>
      </c>
      <c r="B49" s="132"/>
      <c r="C49" s="133"/>
      <c r="D49" s="133">
        <f t="shared" si="3"/>
        <v>384.49183051786207</v>
      </c>
      <c r="E49" s="131">
        <f t="shared" si="2"/>
        <v>0.92589743589743589</v>
      </c>
      <c r="F49" s="133"/>
      <c r="G49" s="124">
        <v>43</v>
      </c>
      <c r="H49" s="134"/>
      <c r="I49" s="131"/>
      <c r="M49" s="134"/>
    </row>
    <row r="50" spans="1:13">
      <c r="A50" s="124">
        <v>44</v>
      </c>
      <c r="B50" s="132"/>
      <c r="C50" s="133"/>
      <c r="D50" s="133">
        <f t="shared" si="3"/>
        <v>388.25503355704694</v>
      </c>
      <c r="E50" s="131">
        <f t="shared" si="2"/>
        <v>0.91692307692307695</v>
      </c>
      <c r="F50" s="133"/>
      <c r="G50" s="124">
        <v>44</v>
      </c>
      <c r="H50" s="134"/>
      <c r="I50" s="131"/>
      <c r="M50" s="134"/>
    </row>
    <row r="51" spans="1:13">
      <c r="A51" s="124">
        <v>45</v>
      </c>
      <c r="B51" s="132">
        <v>0.3240972222222222</v>
      </c>
      <c r="C51" s="133">
        <f>B51*1440</f>
        <v>466.7</v>
      </c>
      <c r="D51" s="133">
        <f t="shared" si="3"/>
        <v>392.31421305453517</v>
      </c>
      <c r="E51" s="131">
        <f t="shared" si="2"/>
        <v>0.90743589743589748</v>
      </c>
      <c r="F51" s="133">
        <f>100*(D51/C51)</f>
        <v>84.061326988329796</v>
      </c>
      <c r="G51" s="124">
        <v>45</v>
      </c>
      <c r="H51" s="134" t="s">
        <v>77</v>
      </c>
      <c r="I51" s="131"/>
      <c r="M51" s="134"/>
    </row>
    <row r="52" spans="1:13">
      <c r="A52" s="124">
        <v>46</v>
      </c>
      <c r="B52" s="132"/>
      <c r="C52" s="133"/>
      <c r="D52" s="133">
        <f t="shared" si="3"/>
        <v>396.65738161559892</v>
      </c>
      <c r="E52" s="131">
        <f t="shared" si="2"/>
        <v>0.89749999999999996</v>
      </c>
      <c r="F52" s="133"/>
      <c r="G52" s="124">
        <v>46</v>
      </c>
      <c r="H52" s="134"/>
      <c r="I52" s="131"/>
      <c r="M52" s="134"/>
    </row>
    <row r="53" spans="1:13">
      <c r="A53" s="124">
        <v>47</v>
      </c>
      <c r="B53" s="132"/>
      <c r="C53" s="133"/>
      <c r="D53" s="133">
        <f t="shared" si="3"/>
        <v>401.12676056338029</v>
      </c>
      <c r="E53" s="131">
        <f t="shared" si="2"/>
        <v>0.88749999999999996</v>
      </c>
      <c r="F53" s="133"/>
      <c r="G53" s="124">
        <v>47</v>
      </c>
      <c r="H53" s="134"/>
      <c r="I53" s="131"/>
      <c r="M53" s="134"/>
    </row>
    <row r="54" spans="1:13">
      <c r="A54" s="124">
        <v>48</v>
      </c>
      <c r="B54" s="132"/>
      <c r="C54" s="133"/>
      <c r="D54" s="133">
        <f t="shared" si="3"/>
        <v>405.69800569800572</v>
      </c>
      <c r="E54" s="131">
        <f t="shared" si="2"/>
        <v>0.87749999999999995</v>
      </c>
      <c r="F54" s="133"/>
      <c r="G54" s="124">
        <v>48</v>
      </c>
      <c r="H54" s="134"/>
      <c r="I54" s="131"/>
      <c r="M54" s="134"/>
    </row>
    <row r="55" spans="1:13">
      <c r="A55" s="124">
        <v>49</v>
      </c>
      <c r="B55" s="132"/>
      <c r="C55" s="133"/>
      <c r="D55" s="133">
        <f t="shared" si="3"/>
        <v>410.37463976945247</v>
      </c>
      <c r="E55" s="131">
        <f t="shared" si="2"/>
        <v>0.86749999999999994</v>
      </c>
      <c r="F55" s="133"/>
      <c r="G55" s="124">
        <v>49</v>
      </c>
      <c r="H55" s="134"/>
      <c r="I55" s="131"/>
      <c r="M55" s="134"/>
    </row>
    <row r="56" spans="1:13">
      <c r="A56" s="124">
        <v>50</v>
      </c>
      <c r="B56" s="132">
        <v>0.32787037037037037</v>
      </c>
      <c r="C56" s="133">
        <f>B56*1440</f>
        <v>472.13333333333333</v>
      </c>
      <c r="D56" s="133">
        <f t="shared" si="3"/>
        <v>415.16034985422743</v>
      </c>
      <c r="E56" s="131">
        <f t="shared" si="2"/>
        <v>0.85749999999999993</v>
      </c>
      <c r="F56" s="133">
        <f>100*(D56/C56)</f>
        <v>87.93286144893267</v>
      </c>
      <c r="G56" s="124">
        <v>50</v>
      </c>
      <c r="H56" s="134" t="s">
        <v>78</v>
      </c>
      <c r="I56" s="131"/>
      <c r="M56" s="134"/>
    </row>
    <row r="57" spans="1:13">
      <c r="A57" s="124">
        <v>51</v>
      </c>
      <c r="B57" s="132"/>
      <c r="C57" s="133"/>
      <c r="D57" s="133">
        <f t="shared" si="3"/>
        <v>420.05899705014747</v>
      </c>
      <c r="E57" s="131">
        <f t="shared" si="2"/>
        <v>0.84750000000000003</v>
      </c>
      <c r="F57" s="133"/>
      <c r="G57" s="124">
        <v>51</v>
      </c>
      <c r="I57" s="131"/>
    </row>
    <row r="58" spans="1:13">
      <c r="A58" s="124">
        <v>52</v>
      </c>
      <c r="B58" s="132"/>
      <c r="C58" s="133"/>
      <c r="D58" s="133">
        <f t="shared" si="3"/>
        <v>425.07462686567163</v>
      </c>
      <c r="E58" s="131">
        <f t="shared" si="2"/>
        <v>0.83750000000000002</v>
      </c>
      <c r="F58" s="133"/>
      <c r="G58" s="124">
        <v>52</v>
      </c>
      <c r="I58" s="131"/>
    </row>
    <row r="59" spans="1:13">
      <c r="A59" s="124">
        <v>53</v>
      </c>
      <c r="B59" s="132"/>
      <c r="C59" s="133"/>
      <c r="D59" s="133">
        <f t="shared" si="3"/>
        <v>430.21148036253777</v>
      </c>
      <c r="E59" s="131">
        <f t="shared" si="2"/>
        <v>0.82750000000000001</v>
      </c>
      <c r="F59" s="133"/>
      <c r="G59" s="124">
        <v>53</v>
      </c>
      <c r="I59" s="131"/>
    </row>
    <row r="60" spans="1:13">
      <c r="A60" s="124">
        <v>54</v>
      </c>
      <c r="B60" s="132"/>
      <c r="C60" s="133"/>
      <c r="D60" s="133">
        <f t="shared" si="3"/>
        <v>435.47400611620793</v>
      </c>
      <c r="E60" s="131">
        <f t="shared" si="2"/>
        <v>0.8175</v>
      </c>
      <c r="F60" s="133"/>
      <c r="G60" s="124">
        <v>54</v>
      </c>
      <c r="I60" s="131"/>
    </row>
    <row r="61" spans="1:13">
      <c r="A61" s="124">
        <v>55</v>
      </c>
      <c r="B61" s="132">
        <v>0.36291666666666667</v>
      </c>
      <c r="C61" s="133">
        <f>B61*1440</f>
        <v>522.6</v>
      </c>
      <c r="D61" s="133">
        <f t="shared" si="3"/>
        <v>440.92693741562317</v>
      </c>
      <c r="E61" s="131">
        <f t="shared" si="2"/>
        <v>0.80739000000000005</v>
      </c>
      <c r="F61" s="133">
        <f>100*(D61/C61)</f>
        <v>84.371782896215691</v>
      </c>
      <c r="G61" s="124">
        <v>55</v>
      </c>
      <c r="H61" s="134" t="s">
        <v>79</v>
      </c>
      <c r="I61" s="131"/>
    </row>
    <row r="62" spans="1:13">
      <c r="A62" s="124">
        <v>56</v>
      </c>
      <c r="B62" s="132"/>
      <c r="C62" s="133"/>
      <c r="D62" s="133">
        <f t="shared" si="3"/>
        <v>446.64140717135473</v>
      </c>
      <c r="E62" s="131">
        <f t="shared" si="2"/>
        <v>0.79705999999999999</v>
      </c>
      <c r="F62" s="133"/>
      <c r="G62" s="124">
        <v>56</v>
      </c>
      <c r="I62" s="131"/>
    </row>
    <row r="63" spans="1:13">
      <c r="A63" s="124">
        <v>57</v>
      </c>
      <c r="B63" s="132"/>
      <c r="C63" s="133"/>
      <c r="D63" s="133">
        <f t="shared" si="3"/>
        <v>452.63251579763767</v>
      </c>
      <c r="E63" s="131">
        <f t="shared" si="2"/>
        <v>0.78651000000000004</v>
      </c>
      <c r="F63" s="133"/>
      <c r="G63" s="124">
        <v>57</v>
      </c>
      <c r="I63" s="131"/>
    </row>
    <row r="64" spans="1:13">
      <c r="A64" s="124">
        <v>58</v>
      </c>
      <c r="B64" s="132"/>
      <c r="C64" s="133"/>
      <c r="D64" s="133">
        <f t="shared" si="3"/>
        <v>458.91664733029108</v>
      </c>
      <c r="E64" s="131">
        <f t="shared" si="2"/>
        <v>0.77573999999999999</v>
      </c>
      <c r="F64" s="133"/>
      <c r="G64" s="124">
        <v>58</v>
      </c>
      <c r="I64" s="131"/>
    </row>
    <row r="65" spans="1:9">
      <c r="A65" s="124">
        <v>59</v>
      </c>
      <c r="B65" s="132"/>
      <c r="C65" s="133"/>
      <c r="D65" s="133">
        <f t="shared" si="3"/>
        <v>465.51160509970578</v>
      </c>
      <c r="E65" s="131">
        <f t="shared" si="2"/>
        <v>0.76475000000000004</v>
      </c>
      <c r="F65" s="133"/>
      <c r="G65" s="124">
        <v>59</v>
      </c>
      <c r="I65" s="131"/>
    </row>
    <row r="66" spans="1:9">
      <c r="A66" s="124">
        <v>60</v>
      </c>
      <c r="B66" s="132">
        <v>0.38896990740740739</v>
      </c>
      <c r="C66" s="133">
        <f>B66*1440</f>
        <v>560.11666666666667</v>
      </c>
      <c r="D66" s="133">
        <f t="shared" si="3"/>
        <v>472.43676513522837</v>
      </c>
      <c r="E66" s="131">
        <f t="shared" ref="E66:E97" si="4">1-IF(A66&lt;I$3,0,IF(A66&lt;I$4,G$3*(A66-I$3)^2,G$2+G$4*(A66-I$4)+(A66&gt;I$5)*G$5*(A66-I$5)^2))</f>
        <v>0.75353999999999999</v>
      </c>
      <c r="F66" s="133">
        <f>100*(D66/C66)</f>
        <v>84.346135948206339</v>
      </c>
      <c r="G66" s="124">
        <v>60</v>
      </c>
      <c r="H66" s="134" t="s">
        <v>80</v>
      </c>
      <c r="I66" s="131"/>
    </row>
    <row r="67" spans="1:9">
      <c r="A67" s="124">
        <v>61</v>
      </c>
      <c r="B67" s="132"/>
      <c r="C67" s="133"/>
      <c r="D67" s="133">
        <f t="shared" si="3"/>
        <v>479.71325005726914</v>
      </c>
      <c r="E67" s="131">
        <f t="shared" si="4"/>
        <v>0.74211000000000005</v>
      </c>
      <c r="F67" s="133"/>
      <c r="G67" s="124">
        <v>61</v>
      </c>
      <c r="I67" s="131"/>
    </row>
    <row r="68" spans="1:9">
      <c r="A68" s="124">
        <v>62</v>
      </c>
      <c r="B68" s="132"/>
      <c r="C68" s="133"/>
      <c r="D68" s="133">
        <f t="shared" si="3"/>
        <v>487.36412671467292</v>
      </c>
      <c r="E68" s="131">
        <f t="shared" si="4"/>
        <v>0.73046</v>
      </c>
      <c r="F68" s="133"/>
      <c r="G68" s="124">
        <v>62</v>
      </c>
      <c r="I68" s="131"/>
    </row>
    <row r="69" spans="1:9">
      <c r="A69" s="124">
        <v>63</v>
      </c>
      <c r="B69" s="132"/>
      <c r="C69" s="133"/>
      <c r="D69" s="133">
        <f t="shared" si="3"/>
        <v>495.41463143099679</v>
      </c>
      <c r="E69" s="131">
        <f t="shared" si="4"/>
        <v>0.71859000000000006</v>
      </c>
      <c r="F69" s="133"/>
      <c r="G69" s="124">
        <v>63</v>
      </c>
      <c r="I69" s="131"/>
    </row>
    <row r="70" spans="1:9">
      <c r="A70" s="124">
        <v>64</v>
      </c>
      <c r="B70" s="132"/>
      <c r="C70" s="133"/>
      <c r="D70" s="133">
        <f t="shared" si="3"/>
        <v>503.89242745930642</v>
      </c>
      <c r="E70" s="131">
        <f t="shared" si="4"/>
        <v>0.70650000000000002</v>
      </c>
      <c r="F70" s="133"/>
      <c r="G70" s="124">
        <v>64</v>
      </c>
      <c r="I70" s="131"/>
    </row>
    <row r="71" spans="1:9">
      <c r="A71" s="124">
        <v>65</v>
      </c>
      <c r="B71" s="132">
        <v>0.43149305555555556</v>
      </c>
      <c r="C71" s="133">
        <f>B71*1440</f>
        <v>621.35</v>
      </c>
      <c r="D71" s="133">
        <f t="shared" si="3"/>
        <v>512.82790014261218</v>
      </c>
      <c r="E71" s="131">
        <f t="shared" si="4"/>
        <v>0.69419000000000008</v>
      </c>
      <c r="F71" s="133">
        <f>100*(D71/C71)</f>
        <v>82.53446530017095</v>
      </c>
      <c r="G71" s="124">
        <v>65</v>
      </c>
      <c r="H71" s="134" t="s">
        <v>81</v>
      </c>
      <c r="I71" s="131"/>
    </row>
    <row r="72" spans="1:9">
      <c r="A72" s="124">
        <v>66</v>
      </c>
      <c r="B72" s="132"/>
      <c r="C72" s="133"/>
      <c r="D72" s="133">
        <f t="shared" si="3"/>
        <v>522.25449637649274</v>
      </c>
      <c r="E72" s="131">
        <f t="shared" si="4"/>
        <v>0.68165999999999993</v>
      </c>
      <c r="F72" s="133"/>
      <c r="G72" s="124">
        <v>66</v>
      </c>
      <c r="I72" s="131"/>
    </row>
    <row r="73" spans="1:9">
      <c r="A73" s="124">
        <v>67</v>
      </c>
      <c r="B73" s="132"/>
      <c r="C73" s="133"/>
      <c r="D73" s="133">
        <f t="shared" si="3"/>
        <v>532.20911632357115</v>
      </c>
      <c r="E73" s="131">
        <f t="shared" si="4"/>
        <v>0.66891</v>
      </c>
      <c r="F73" s="133"/>
      <c r="G73" s="124">
        <v>67</v>
      </c>
      <c r="I73" s="131"/>
    </row>
    <row r="74" spans="1:9">
      <c r="A74" s="124">
        <v>68</v>
      </c>
      <c r="B74" s="132"/>
      <c r="C74" s="133"/>
      <c r="D74" s="133">
        <f t="shared" ref="D74:D105" si="5">E$4/E74</f>
        <v>542.73256700307957</v>
      </c>
      <c r="E74" s="131">
        <f t="shared" si="4"/>
        <v>0.65593999999999997</v>
      </c>
      <c r="F74" s="133"/>
      <c r="G74" s="124">
        <v>68</v>
      </c>
      <c r="I74" s="131"/>
    </row>
    <row r="75" spans="1:9">
      <c r="A75" s="124">
        <v>69</v>
      </c>
      <c r="B75" s="132"/>
      <c r="C75" s="133"/>
      <c r="D75" s="133">
        <f t="shared" si="5"/>
        <v>553.8700894593544</v>
      </c>
      <c r="E75" s="131">
        <f t="shared" si="4"/>
        <v>0.64274999999999993</v>
      </c>
      <c r="F75" s="133"/>
      <c r="G75" s="124">
        <v>69</v>
      </c>
      <c r="I75" s="131"/>
    </row>
    <row r="76" spans="1:9">
      <c r="A76" s="124">
        <v>70</v>
      </c>
      <c r="B76" s="132">
        <v>0.48353009259259261</v>
      </c>
      <c r="C76" s="133">
        <f>B76*1440</f>
        <v>696.2833333333333</v>
      </c>
      <c r="D76" s="133">
        <f t="shared" si="5"/>
        <v>565.67197381383676</v>
      </c>
      <c r="E76" s="131">
        <f t="shared" si="4"/>
        <v>0.62934000000000001</v>
      </c>
      <c r="F76" s="133">
        <f>100*(D76/C76)</f>
        <v>81.241636376068669</v>
      </c>
      <c r="G76" s="124">
        <v>70</v>
      </c>
      <c r="H76" s="134" t="s">
        <v>82</v>
      </c>
      <c r="I76" s="131"/>
    </row>
    <row r="77" spans="1:9">
      <c r="A77" s="124">
        <v>71</v>
      </c>
      <c r="B77" s="132"/>
      <c r="C77" s="133"/>
      <c r="D77" s="133">
        <f t="shared" si="5"/>
        <v>578.19427977456917</v>
      </c>
      <c r="E77" s="131">
        <f t="shared" si="4"/>
        <v>0.61570999999999998</v>
      </c>
      <c r="F77" s="133"/>
      <c r="G77" s="124">
        <v>71</v>
      </c>
      <c r="I77" s="131"/>
    </row>
    <row r="78" spans="1:9">
      <c r="A78" s="124">
        <v>72</v>
      </c>
      <c r="B78" s="132"/>
      <c r="C78" s="133"/>
      <c r="D78" s="133">
        <f t="shared" si="5"/>
        <v>591.49968431196623</v>
      </c>
      <c r="E78" s="131">
        <f t="shared" si="4"/>
        <v>0.60185999999999995</v>
      </c>
      <c r="F78" s="133"/>
      <c r="G78" s="124">
        <v>72</v>
      </c>
      <c r="I78" s="131"/>
    </row>
    <row r="79" spans="1:9">
      <c r="A79" s="124">
        <v>73</v>
      </c>
      <c r="B79" s="132"/>
      <c r="C79" s="133"/>
      <c r="D79" s="133">
        <f t="shared" si="5"/>
        <v>605.65848347198835</v>
      </c>
      <c r="E79" s="131">
        <f t="shared" si="4"/>
        <v>0.58778999999999992</v>
      </c>
      <c r="F79" s="133"/>
      <c r="G79" s="124">
        <v>73</v>
      </c>
      <c r="I79" s="131"/>
    </row>
    <row r="80" spans="1:9">
      <c r="A80" s="124">
        <v>74</v>
      </c>
      <c r="B80" s="132"/>
      <c r="C80" s="133"/>
      <c r="D80" s="133">
        <f t="shared" si="5"/>
        <v>620.74978204010472</v>
      </c>
      <c r="E80" s="131">
        <f t="shared" si="4"/>
        <v>0.5734999999999999</v>
      </c>
      <c r="F80" s="133"/>
      <c r="G80" s="124">
        <v>74</v>
      </c>
      <c r="I80" s="131"/>
    </row>
    <row r="81" spans="1:9">
      <c r="A81" s="124">
        <v>75</v>
      </c>
      <c r="B81" s="132"/>
      <c r="C81" s="133"/>
      <c r="D81" s="133">
        <f t="shared" si="5"/>
        <v>636.86291346893495</v>
      </c>
      <c r="E81" s="131">
        <f t="shared" si="4"/>
        <v>0.5589900000000001</v>
      </c>
      <c r="F81" s="133"/>
      <c r="G81" s="124">
        <v>75</v>
      </c>
      <c r="I81" s="131"/>
    </row>
    <row r="82" spans="1:9">
      <c r="A82" s="124">
        <v>76</v>
      </c>
      <c r="B82" s="132"/>
      <c r="C82" s="133"/>
      <c r="D82" s="133">
        <f t="shared" si="5"/>
        <v>654.09914379157021</v>
      </c>
      <c r="E82" s="131">
        <f t="shared" si="4"/>
        <v>0.54425999999999997</v>
      </c>
      <c r="F82" s="133"/>
      <c r="G82" s="124">
        <v>76</v>
      </c>
      <c r="I82" s="131"/>
    </row>
    <row r="83" spans="1:9">
      <c r="A83" s="124">
        <v>77</v>
      </c>
      <c r="B83" s="132"/>
      <c r="C83" s="133"/>
      <c r="D83" s="133">
        <f t="shared" si="5"/>
        <v>672.57372806106071</v>
      </c>
      <c r="E83" s="131">
        <f t="shared" si="4"/>
        <v>0.52930999999999995</v>
      </c>
      <c r="F83" s="133"/>
      <c r="G83" s="124">
        <v>77</v>
      </c>
      <c r="I83" s="131"/>
    </row>
    <row r="84" spans="1:9">
      <c r="A84" s="124">
        <v>78</v>
      </c>
      <c r="B84" s="132"/>
      <c r="C84" s="133"/>
      <c r="D84" s="133">
        <f t="shared" si="5"/>
        <v>692.41840743766284</v>
      </c>
      <c r="E84" s="131">
        <f t="shared" si="4"/>
        <v>0.51414000000000004</v>
      </c>
      <c r="F84" s="133"/>
      <c r="G84" s="124">
        <v>78</v>
      </c>
      <c r="I84" s="131"/>
    </row>
    <row r="85" spans="1:9">
      <c r="A85" s="124">
        <v>79</v>
      </c>
      <c r="B85" s="132"/>
      <c r="C85" s="133"/>
      <c r="D85" s="133">
        <f t="shared" si="5"/>
        <v>713.78446115288216</v>
      </c>
      <c r="E85" s="131">
        <f t="shared" si="4"/>
        <v>0.49875000000000003</v>
      </c>
      <c r="F85" s="133"/>
      <c r="G85" s="124">
        <v>79</v>
      </c>
      <c r="I85" s="131"/>
    </row>
    <row r="86" spans="1:9">
      <c r="A86" s="124">
        <v>80</v>
      </c>
      <c r="B86" s="132">
        <v>0.72173611111111113</v>
      </c>
      <c r="C86" s="133">
        <f>B86*1440</f>
        <v>1039.3</v>
      </c>
      <c r="D86" s="133">
        <f t="shared" si="5"/>
        <v>736.84646272302018</v>
      </c>
      <c r="E86" s="131">
        <f t="shared" si="4"/>
        <v>0.48314000000000001</v>
      </c>
      <c r="F86" s="133">
        <f>100*(D86/C86)</f>
        <v>70.898341453191591</v>
      </c>
      <c r="G86" s="124">
        <v>80</v>
      </c>
      <c r="H86" s="134" t="s">
        <v>83</v>
      </c>
      <c r="I86" s="131"/>
    </row>
    <row r="87" spans="1:9">
      <c r="A87" s="124">
        <v>81</v>
      </c>
      <c r="B87" s="132"/>
      <c r="C87" s="133"/>
      <c r="D87" s="133">
        <f t="shared" si="5"/>
        <v>761.80693757890901</v>
      </c>
      <c r="E87" s="131">
        <f t="shared" si="4"/>
        <v>0.46731</v>
      </c>
      <c r="F87" s="133"/>
      <c r="G87" s="124">
        <v>81</v>
      </c>
      <c r="I87" s="131"/>
    </row>
    <row r="88" spans="1:9">
      <c r="A88" s="124">
        <v>82</v>
      </c>
      <c r="B88" s="132"/>
      <c r="C88" s="133"/>
      <c r="D88" s="133">
        <f t="shared" si="5"/>
        <v>788.90218499313039</v>
      </c>
      <c r="E88" s="131">
        <f t="shared" si="4"/>
        <v>0.45125999999999999</v>
      </c>
      <c r="F88" s="133"/>
      <c r="G88" s="124">
        <v>82</v>
      </c>
      <c r="I88" s="131"/>
    </row>
    <row r="89" spans="1:9">
      <c r="A89" s="124">
        <v>83</v>
      </c>
      <c r="B89" s="132"/>
      <c r="C89" s="133"/>
      <c r="D89" s="133">
        <f t="shared" si="5"/>
        <v>818.40961861192216</v>
      </c>
      <c r="E89" s="131">
        <f t="shared" si="4"/>
        <v>0.43498999999999999</v>
      </c>
      <c r="F89" s="133"/>
      <c r="G89" s="124">
        <v>83</v>
      </c>
      <c r="I89" s="131"/>
    </row>
    <row r="90" spans="1:9">
      <c r="A90" s="124">
        <v>84</v>
      </c>
      <c r="B90" s="132"/>
      <c r="C90" s="133"/>
      <c r="D90" s="133">
        <f t="shared" si="5"/>
        <v>850.65710872162492</v>
      </c>
      <c r="E90" s="131">
        <f t="shared" si="4"/>
        <v>0.41849999999999998</v>
      </c>
      <c r="F90" s="133"/>
      <c r="G90" s="124">
        <v>84</v>
      </c>
      <c r="I90" s="131"/>
    </row>
    <row r="91" spans="1:9">
      <c r="A91" s="124">
        <v>85</v>
      </c>
      <c r="B91" s="132">
        <v>0.76061342592592596</v>
      </c>
      <c r="C91" s="133">
        <f>B91*1440</f>
        <v>1095.2833333333333</v>
      </c>
      <c r="D91" s="133">
        <f t="shared" si="5"/>
        <v>886.03499340451481</v>
      </c>
      <c r="E91" s="131">
        <f t="shared" si="4"/>
        <v>0.40178999999999998</v>
      </c>
      <c r="F91" s="133">
        <f>100*(D91/C91)</f>
        <v>80.89550588777773</v>
      </c>
      <c r="G91" s="124">
        <v>85</v>
      </c>
      <c r="H91" s="134" t="s">
        <v>84</v>
      </c>
      <c r="I91" s="131"/>
    </row>
    <row r="92" spans="1:9">
      <c r="A92" s="124">
        <v>86</v>
      </c>
      <c r="B92" s="132"/>
      <c r="C92" s="133"/>
      <c r="D92" s="133">
        <f t="shared" si="5"/>
        <v>925.01169256352966</v>
      </c>
      <c r="E92" s="131">
        <f t="shared" si="4"/>
        <v>0.38485999999999998</v>
      </c>
      <c r="F92" s="133"/>
      <c r="G92" s="124">
        <v>86</v>
      </c>
      <c r="I92" s="131"/>
    </row>
    <row r="93" spans="1:9">
      <c r="A93" s="124">
        <v>87</v>
      </c>
      <c r="B93" s="132"/>
      <c r="C93" s="133"/>
      <c r="D93" s="133">
        <f t="shared" si="5"/>
        <v>968.15425199205902</v>
      </c>
      <c r="E93" s="131">
        <f t="shared" si="4"/>
        <v>0.36770999999999998</v>
      </c>
      <c r="F93" s="133"/>
      <c r="G93" s="124">
        <v>87</v>
      </c>
      <c r="I93" s="131"/>
    </row>
    <row r="94" spans="1:9">
      <c r="A94" s="124">
        <v>88</v>
      </c>
      <c r="B94" s="132"/>
      <c r="C94" s="133"/>
      <c r="D94" s="133">
        <f t="shared" si="5"/>
        <v>1016.1557344294112</v>
      </c>
      <c r="E94" s="131">
        <f t="shared" si="4"/>
        <v>0.3503400000000001</v>
      </c>
      <c r="F94" s="133"/>
      <c r="G94" s="124">
        <v>88</v>
      </c>
      <c r="I94" s="131"/>
    </row>
    <row r="95" spans="1:9">
      <c r="A95" s="124">
        <v>89</v>
      </c>
      <c r="B95" s="132"/>
      <c r="C95" s="130"/>
      <c r="D95" s="133">
        <f t="shared" si="5"/>
        <v>1069.8722764838467</v>
      </c>
      <c r="E95" s="131">
        <f t="shared" si="4"/>
        <v>0.33274999999999999</v>
      </c>
      <c r="F95" s="133"/>
      <c r="G95" s="124">
        <v>89</v>
      </c>
      <c r="I95" s="131"/>
    </row>
    <row r="96" spans="1:9">
      <c r="A96" s="124">
        <v>90</v>
      </c>
      <c r="B96" s="132"/>
      <c r="C96" s="130"/>
      <c r="D96" s="133">
        <f t="shared" si="5"/>
        <v>1130.3740394995873</v>
      </c>
      <c r="E96" s="131">
        <f t="shared" si="4"/>
        <v>0.31494</v>
      </c>
      <c r="F96" s="133"/>
      <c r="G96" s="124">
        <v>90</v>
      </c>
      <c r="I96" s="131"/>
    </row>
    <row r="97" spans="1:9">
      <c r="A97" s="124">
        <v>91</v>
      </c>
      <c r="B97" s="129"/>
      <c r="C97" s="130"/>
      <c r="D97" s="133">
        <f t="shared" si="5"/>
        <v>1199.0165369977433</v>
      </c>
      <c r="E97" s="131">
        <f t="shared" si="4"/>
        <v>0.29691000000000001</v>
      </c>
      <c r="F97" s="133"/>
      <c r="G97" s="124">
        <v>91</v>
      </c>
      <c r="I97" s="131"/>
    </row>
    <row r="98" spans="1:9">
      <c r="A98" s="124">
        <v>92</v>
      </c>
      <c r="B98" s="129"/>
      <c r="C98" s="130"/>
      <c r="D98" s="133">
        <f t="shared" si="5"/>
        <v>1277.5425249407879</v>
      </c>
      <c r="E98" s="131">
        <f t="shared" ref="E98:E106" si="6">1-IF(A98&lt;I$3,0,IF(A98&lt;I$4,G$3*(A98-I$3)^2,G$2+G$4*(A98-I$4)+(A98&gt;I$5)*G$5*(A98-I$5)^2))</f>
        <v>0.27866000000000002</v>
      </c>
      <c r="F98" s="133"/>
      <c r="G98" s="124">
        <v>92</v>
      </c>
      <c r="I98" s="131"/>
    </row>
    <row r="99" spans="1:9">
      <c r="A99" s="124">
        <v>93</v>
      </c>
      <c r="B99" s="129"/>
      <c r="C99" s="130"/>
      <c r="D99" s="133">
        <f t="shared" si="5"/>
        <v>1368.2309081824824</v>
      </c>
      <c r="E99" s="131">
        <f t="shared" si="6"/>
        <v>0.26018999999999992</v>
      </c>
      <c r="F99" s="133"/>
      <c r="G99" s="124">
        <v>93</v>
      </c>
      <c r="I99" s="131"/>
    </row>
    <row r="100" spans="1:9">
      <c r="A100" s="124">
        <v>94</v>
      </c>
      <c r="B100" s="129"/>
      <c r="C100" s="130"/>
      <c r="D100" s="133">
        <f t="shared" si="5"/>
        <v>1474.1200828157355</v>
      </c>
      <c r="E100" s="131">
        <f t="shared" si="6"/>
        <v>0.24149999999999994</v>
      </c>
      <c r="F100" s="133"/>
      <c r="G100" s="124">
        <v>94</v>
      </c>
      <c r="I100" s="131"/>
    </row>
    <row r="101" spans="1:9">
      <c r="A101" s="124">
        <v>95</v>
      </c>
      <c r="B101" s="129"/>
      <c r="C101" s="130"/>
      <c r="D101" s="133">
        <f t="shared" si="5"/>
        <v>1599.3530706680447</v>
      </c>
      <c r="E101" s="131">
        <f t="shared" si="6"/>
        <v>0.22258999999999995</v>
      </c>
      <c r="F101" s="133"/>
      <c r="G101" s="124">
        <v>95</v>
      </c>
      <c r="I101" s="131"/>
    </row>
    <row r="102" spans="1:9">
      <c r="A102" s="124">
        <v>96</v>
      </c>
      <c r="B102" s="129"/>
      <c r="C102" s="130"/>
      <c r="D102" s="133">
        <f t="shared" si="5"/>
        <v>1749.7296765949084</v>
      </c>
      <c r="E102" s="131">
        <f t="shared" si="6"/>
        <v>0.20345999999999997</v>
      </c>
      <c r="F102" s="133"/>
      <c r="G102" s="124">
        <v>96</v>
      </c>
      <c r="I102" s="131"/>
    </row>
    <row r="103" spans="1:9">
      <c r="A103" s="124">
        <v>97</v>
      </c>
      <c r="B103" s="129"/>
      <c r="C103" s="130"/>
      <c r="D103" s="133">
        <f t="shared" si="5"/>
        <v>1933.626636250068</v>
      </c>
      <c r="E103" s="131">
        <f t="shared" si="6"/>
        <v>0.18411</v>
      </c>
      <c r="G103" s="124">
        <v>97</v>
      </c>
      <c r="I103" s="131"/>
    </row>
    <row r="104" spans="1:9">
      <c r="A104" s="124">
        <v>98</v>
      </c>
      <c r="B104" s="129"/>
      <c r="C104" s="130"/>
      <c r="D104" s="133">
        <f t="shared" si="5"/>
        <v>2163.6076334022137</v>
      </c>
      <c r="E104" s="131">
        <f t="shared" si="6"/>
        <v>0.16453999999999991</v>
      </c>
      <c r="G104" s="124">
        <v>98</v>
      </c>
      <c r="I104" s="131"/>
    </row>
    <row r="105" spans="1:9">
      <c r="A105" s="124">
        <v>99</v>
      </c>
      <c r="C105" s="130"/>
      <c r="D105" s="133">
        <f t="shared" si="5"/>
        <v>2459.4127806563051</v>
      </c>
      <c r="E105" s="131">
        <f t="shared" si="6"/>
        <v>0.14474999999999993</v>
      </c>
      <c r="G105" s="124">
        <v>99</v>
      </c>
      <c r="I105" s="131"/>
    </row>
    <row r="106" spans="1:9">
      <c r="A106" s="124">
        <v>100</v>
      </c>
      <c r="D106" s="133">
        <f>E$4/E106</f>
        <v>2853.9361872695213</v>
      </c>
      <c r="E106" s="131">
        <f t="shared" si="6"/>
        <v>0.12473999999999996</v>
      </c>
      <c r="G106" s="124">
        <v>100</v>
      </c>
      <c r="I106" s="131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>
      <c r="A1" s="26" t="s">
        <v>1909</v>
      </c>
      <c r="B1" s="27"/>
      <c r="C1" s="28"/>
      <c r="D1" s="29" t="s">
        <v>32</v>
      </c>
      <c r="E1" s="29" t="s">
        <v>44</v>
      </c>
      <c r="F1" s="29" t="s">
        <v>45</v>
      </c>
      <c r="G1" s="29" t="s">
        <v>46</v>
      </c>
      <c r="H1" s="29" t="s">
        <v>47</v>
      </c>
      <c r="I1" s="29" t="s">
        <v>48</v>
      </c>
    </row>
    <row r="2" spans="1:9" ht="22.5">
      <c r="A2" s="26"/>
      <c r="B2" s="27"/>
      <c r="C2" s="28"/>
      <c r="D2" s="29"/>
      <c r="E2" s="29"/>
      <c r="F2" s="30">
        <f>(+H$3-H$4)*F$4/2</f>
        <v>2.1000000000000001E-2</v>
      </c>
      <c r="G2" s="30">
        <f>(+I$4-I$3)*G$4/2</f>
        <v>9.7500000000000003E-2</v>
      </c>
      <c r="H2" s="29"/>
      <c r="I2" s="29"/>
    </row>
    <row r="3" spans="1:9" ht="22.5">
      <c r="A3" s="26"/>
      <c r="B3" s="27"/>
      <c r="C3" s="28"/>
      <c r="D3" s="29"/>
      <c r="E3" s="29"/>
      <c r="F3" s="30">
        <f>F4/(2*(+H3-H4))</f>
        <v>1.7142857142857144E-3</v>
      </c>
      <c r="G3" s="30">
        <f>G4/(2*(+I4-I3))</f>
        <v>2.5641025641025641E-4</v>
      </c>
      <c r="H3" s="27">
        <v>20.5</v>
      </c>
      <c r="I3" s="27">
        <v>26</v>
      </c>
    </row>
    <row r="4" spans="1:9" ht="15.75">
      <c r="A4" s="27"/>
      <c r="B4" s="27"/>
      <c r="C4" s="27"/>
      <c r="D4" s="31">
        <f>Parameters!G36</f>
        <v>0.61111111111111116</v>
      </c>
      <c r="E4" s="78">
        <f>D4*1440</f>
        <v>880.00000000000011</v>
      </c>
      <c r="F4" s="30">
        <v>1.2E-2</v>
      </c>
      <c r="G4" s="30">
        <v>0.01</v>
      </c>
      <c r="H4" s="27">
        <v>17</v>
      </c>
      <c r="I4" s="27">
        <v>45.5</v>
      </c>
    </row>
    <row r="5" spans="1:9" ht="15.75">
      <c r="A5" s="27"/>
      <c r="B5" s="27"/>
      <c r="C5" s="27"/>
      <c r="D5" s="31"/>
      <c r="E5" s="27">
        <f>E4*60</f>
        <v>52800.000000000007</v>
      </c>
      <c r="F5" s="30">
        <v>1.1000000000000001E-3</v>
      </c>
      <c r="G5" s="30">
        <v>1.1E-4</v>
      </c>
      <c r="H5" s="27">
        <v>15</v>
      </c>
      <c r="I5" s="27">
        <v>54</v>
      </c>
    </row>
    <row r="6" spans="1:9" ht="47.25">
      <c r="A6" s="315" t="s">
        <v>42</v>
      </c>
      <c r="B6" s="315" t="s">
        <v>56</v>
      </c>
      <c r="C6" s="315" t="s">
        <v>57</v>
      </c>
      <c r="D6" s="315" t="s">
        <v>109</v>
      </c>
      <c r="E6" s="315" t="s">
        <v>113</v>
      </c>
      <c r="F6" s="431" t="s">
        <v>112</v>
      </c>
      <c r="G6" s="315" t="s">
        <v>42</v>
      </c>
      <c r="I6" s="34"/>
    </row>
    <row r="7" spans="1:9">
      <c r="A7" s="1">
        <v>1</v>
      </c>
      <c r="B7" s="36"/>
      <c r="G7" s="1">
        <v>1</v>
      </c>
    </row>
    <row r="8" spans="1:9">
      <c r="A8" s="1">
        <v>2</v>
      </c>
      <c r="B8" s="36"/>
      <c r="G8" s="1">
        <v>2</v>
      </c>
    </row>
    <row r="9" spans="1:9">
      <c r="A9" s="1">
        <v>3</v>
      </c>
      <c r="B9" s="36"/>
      <c r="C9" s="21"/>
      <c r="D9" s="21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37"/>
      <c r="C10" s="21"/>
      <c r="D10" s="16">
        <f t="shared" ref="D10:D41" si="1">E$4/E10</f>
        <v>1275.5471807508336</v>
      </c>
      <c r="E10" s="4">
        <f t="shared" si="0"/>
        <v>0.68989999999999996</v>
      </c>
      <c r="F10" s="16"/>
      <c r="G10" s="1">
        <v>4</v>
      </c>
    </row>
    <row r="11" spans="1:9">
      <c r="A11" s="1">
        <v>5</v>
      </c>
      <c r="B11" s="37"/>
      <c r="C11" s="21"/>
      <c r="D11" s="16">
        <f t="shared" si="1"/>
        <v>1213.793103448276</v>
      </c>
      <c r="E11" s="4">
        <f t="shared" si="0"/>
        <v>0.72499999999999998</v>
      </c>
      <c r="F11" s="16"/>
      <c r="G11" s="1">
        <v>5</v>
      </c>
      <c r="I11" s="4"/>
    </row>
    <row r="12" spans="1:9">
      <c r="A12" s="1">
        <v>6</v>
      </c>
      <c r="B12" s="37"/>
      <c r="C12" s="21"/>
      <c r="D12" s="16">
        <f t="shared" si="1"/>
        <v>1161.1030478955008</v>
      </c>
      <c r="E12" s="4">
        <f t="shared" si="0"/>
        <v>0.75790000000000002</v>
      </c>
      <c r="F12" s="16"/>
      <c r="G12" s="1">
        <v>6</v>
      </c>
      <c r="I12" s="4"/>
    </row>
    <row r="13" spans="1:9">
      <c r="A13" s="1">
        <v>7</v>
      </c>
      <c r="B13" s="37"/>
      <c r="C13" s="21"/>
      <c r="D13" s="16">
        <f t="shared" si="1"/>
        <v>1115.901597768197</v>
      </c>
      <c r="E13" s="4">
        <f t="shared" si="0"/>
        <v>0.78859999999999997</v>
      </c>
      <c r="F13" s="16"/>
      <c r="G13" s="1">
        <v>7</v>
      </c>
      <c r="I13" s="4"/>
    </row>
    <row r="14" spans="1:9">
      <c r="A14" s="1">
        <v>8</v>
      </c>
      <c r="B14" s="37"/>
      <c r="C14" s="21"/>
      <c r="D14" s="16">
        <f t="shared" si="1"/>
        <v>1076.9795618651331</v>
      </c>
      <c r="E14" s="4">
        <f t="shared" si="0"/>
        <v>0.81709999999999994</v>
      </c>
      <c r="F14" s="16"/>
      <c r="G14" s="1">
        <v>8</v>
      </c>
      <c r="I14" s="4"/>
    </row>
    <row r="15" spans="1:9">
      <c r="A15" s="1">
        <v>9</v>
      </c>
      <c r="B15" s="37"/>
      <c r="C15" s="21"/>
      <c r="D15" s="16">
        <f t="shared" si="1"/>
        <v>1043.3957789898034</v>
      </c>
      <c r="E15" s="4">
        <f t="shared" si="0"/>
        <v>0.84339999999999993</v>
      </c>
      <c r="F15" s="16"/>
      <c r="G15" s="1">
        <v>9</v>
      </c>
      <c r="I15" s="4"/>
    </row>
    <row r="16" spans="1:9">
      <c r="A16" s="1">
        <v>10</v>
      </c>
      <c r="B16" s="37"/>
      <c r="C16" s="21"/>
      <c r="D16" s="16">
        <f t="shared" si="1"/>
        <v>1014.4092219020175</v>
      </c>
      <c r="E16" s="4">
        <f t="shared" si="0"/>
        <v>0.86749999999999994</v>
      </c>
      <c r="F16" s="16"/>
      <c r="G16" s="1">
        <v>10</v>
      </c>
      <c r="I16" s="4"/>
    </row>
    <row r="17" spans="1:9">
      <c r="A17" s="1">
        <v>11</v>
      </c>
      <c r="B17" s="37"/>
      <c r="C17" s="21"/>
      <c r="D17" s="16">
        <f t="shared" si="1"/>
        <v>989.43107713065001</v>
      </c>
      <c r="E17" s="4">
        <f t="shared" si="0"/>
        <v>0.88939999999999997</v>
      </c>
      <c r="F17" s="16"/>
      <c r="G17" s="1">
        <v>11</v>
      </c>
      <c r="I17" s="4"/>
    </row>
    <row r="18" spans="1:9">
      <c r="A18" s="1">
        <v>12</v>
      </c>
      <c r="B18" s="37"/>
      <c r="C18" s="21"/>
      <c r="D18" s="16">
        <f t="shared" si="1"/>
        <v>967.99032009679911</v>
      </c>
      <c r="E18" s="4">
        <f t="shared" si="0"/>
        <v>0.90910000000000002</v>
      </c>
      <c r="F18" s="16"/>
      <c r="G18" s="1">
        <v>12</v>
      </c>
      <c r="I18" s="4"/>
    </row>
    <row r="19" spans="1:9">
      <c r="A19" s="1">
        <v>13</v>
      </c>
      <c r="B19" s="37"/>
      <c r="C19" s="21"/>
      <c r="D19" s="16">
        <f t="shared" si="1"/>
        <v>949.70861213036926</v>
      </c>
      <c r="E19" s="4">
        <f t="shared" si="0"/>
        <v>0.92659999999999998</v>
      </c>
      <c r="F19" s="16"/>
      <c r="G19" s="1">
        <v>13</v>
      </c>
      <c r="I19" s="4"/>
    </row>
    <row r="20" spans="1:9">
      <c r="A20" s="1">
        <v>14</v>
      </c>
      <c r="B20" s="37"/>
      <c r="C20" s="21"/>
      <c r="D20" s="16">
        <f t="shared" si="1"/>
        <v>934.28177088862958</v>
      </c>
      <c r="E20" s="4">
        <f t="shared" si="0"/>
        <v>0.94189999999999996</v>
      </c>
      <c r="F20" s="16"/>
      <c r="G20" s="1">
        <v>14</v>
      </c>
      <c r="I20" s="4"/>
    </row>
    <row r="21" spans="1:9">
      <c r="A21" s="1">
        <v>15</v>
      </c>
      <c r="B21" s="37"/>
      <c r="C21" s="21"/>
      <c r="D21" s="16">
        <f t="shared" si="1"/>
        <v>921.46596858638759</v>
      </c>
      <c r="E21" s="4">
        <f t="shared" si="0"/>
        <v>0.95499999999999996</v>
      </c>
      <c r="F21" s="16"/>
      <c r="G21" s="1">
        <v>15</v>
      </c>
      <c r="I21" s="4"/>
    </row>
    <row r="22" spans="1:9">
      <c r="A22" s="1">
        <v>16</v>
      </c>
      <c r="B22" s="37"/>
      <c r="C22" s="21"/>
      <c r="D22" s="16">
        <f t="shared" si="1"/>
        <v>910.03102378490189</v>
      </c>
      <c r="E22" s="4">
        <f t="shared" si="0"/>
        <v>0.96699999999999997</v>
      </c>
      <c r="F22" s="16"/>
      <c r="G22" s="1">
        <v>16</v>
      </c>
      <c r="I22" s="4"/>
    </row>
    <row r="23" spans="1:9">
      <c r="A23" s="1">
        <v>17</v>
      </c>
      <c r="B23" s="37"/>
      <c r="C23" s="21"/>
      <c r="D23" s="16">
        <f t="shared" si="1"/>
        <v>898.8764044943822</v>
      </c>
      <c r="E23" s="4">
        <f t="shared" si="0"/>
        <v>0.97899999999999998</v>
      </c>
      <c r="F23" s="16"/>
      <c r="G23" s="1">
        <v>17</v>
      </c>
      <c r="I23" s="4"/>
    </row>
    <row r="24" spans="1:9">
      <c r="A24" s="1">
        <v>18</v>
      </c>
      <c r="B24" s="37"/>
      <c r="C24" s="21"/>
      <c r="D24" s="16">
        <f t="shared" si="1"/>
        <v>889.53068592057775</v>
      </c>
      <c r="E24" s="4">
        <f t="shared" si="0"/>
        <v>0.98928571428571432</v>
      </c>
      <c r="F24" s="16"/>
      <c r="G24" s="1">
        <v>18</v>
      </c>
      <c r="I24" s="4"/>
    </row>
    <row r="25" spans="1:9">
      <c r="A25" s="1">
        <v>19</v>
      </c>
      <c r="B25" s="37"/>
      <c r="C25" s="21"/>
      <c r="D25" s="16">
        <f t="shared" si="1"/>
        <v>883.40742865337745</v>
      </c>
      <c r="E25" s="4">
        <f t="shared" si="0"/>
        <v>0.99614285714285711</v>
      </c>
      <c r="F25" s="16"/>
      <c r="G25" s="1">
        <v>19</v>
      </c>
      <c r="I25" s="4"/>
    </row>
    <row r="26" spans="1:9">
      <c r="A26" s="1">
        <v>20</v>
      </c>
      <c r="B26" s="37"/>
      <c r="C26" s="21"/>
      <c r="D26" s="16">
        <f t="shared" si="1"/>
        <v>880.37730455909684</v>
      </c>
      <c r="E26" s="4">
        <f t="shared" si="0"/>
        <v>0.99957142857142856</v>
      </c>
      <c r="F26" s="16"/>
      <c r="G26" s="1">
        <v>20</v>
      </c>
      <c r="I26" s="4"/>
    </row>
    <row r="27" spans="1:9">
      <c r="A27" s="1">
        <v>21</v>
      </c>
      <c r="B27" s="37"/>
      <c r="C27" s="21"/>
      <c r="D27" s="16">
        <f t="shared" si="1"/>
        <v>880.00000000000011</v>
      </c>
      <c r="E27" s="4">
        <f t="shared" si="0"/>
        <v>1</v>
      </c>
      <c r="F27" s="16"/>
      <c r="G27" s="1">
        <v>21</v>
      </c>
      <c r="I27" s="4"/>
    </row>
    <row r="28" spans="1:9">
      <c r="A28" s="1">
        <v>22</v>
      </c>
      <c r="B28" s="37"/>
      <c r="C28" s="21"/>
      <c r="D28" s="16">
        <f t="shared" si="1"/>
        <v>880.00000000000011</v>
      </c>
      <c r="E28" s="4">
        <f t="shared" si="0"/>
        <v>1</v>
      </c>
      <c r="F28" s="16"/>
      <c r="G28" s="1">
        <v>22</v>
      </c>
      <c r="I28" s="4"/>
    </row>
    <row r="29" spans="1:9">
      <c r="A29" s="1">
        <v>23</v>
      </c>
      <c r="B29" s="37"/>
      <c r="C29" s="21"/>
      <c r="D29" s="16">
        <f t="shared" si="1"/>
        <v>880.00000000000011</v>
      </c>
      <c r="E29" s="4">
        <f t="shared" si="0"/>
        <v>1</v>
      </c>
      <c r="F29" s="16"/>
      <c r="G29" s="1">
        <v>23</v>
      </c>
      <c r="I29" s="4"/>
    </row>
    <row r="30" spans="1:9">
      <c r="A30" s="1">
        <v>24</v>
      </c>
      <c r="B30" s="37"/>
      <c r="C30" s="21"/>
      <c r="D30" s="16">
        <f t="shared" si="1"/>
        <v>880.00000000000011</v>
      </c>
      <c r="E30" s="4">
        <f t="shared" si="0"/>
        <v>1</v>
      </c>
      <c r="F30" s="16"/>
      <c r="G30" s="1">
        <v>24</v>
      </c>
      <c r="I30" s="4"/>
    </row>
    <row r="31" spans="1:9">
      <c r="A31" s="1">
        <v>25</v>
      </c>
      <c r="B31" s="37"/>
      <c r="C31" s="21"/>
      <c r="D31" s="16">
        <f t="shared" si="1"/>
        <v>880.00000000000011</v>
      </c>
      <c r="E31" s="4">
        <f t="shared" si="0"/>
        <v>1</v>
      </c>
      <c r="F31" s="16"/>
      <c r="G31" s="1">
        <v>25</v>
      </c>
      <c r="I31" s="4"/>
    </row>
    <row r="32" spans="1:9">
      <c r="A32" s="1">
        <v>26</v>
      </c>
      <c r="B32" s="37"/>
      <c r="C32" s="21"/>
      <c r="D32" s="16">
        <f t="shared" si="1"/>
        <v>880.00000000000011</v>
      </c>
      <c r="E32" s="4">
        <f t="shared" si="0"/>
        <v>1</v>
      </c>
      <c r="F32" s="16"/>
      <c r="G32" s="1">
        <v>26</v>
      </c>
      <c r="I32" s="4"/>
    </row>
    <row r="33" spans="1:16">
      <c r="A33" s="1">
        <v>27</v>
      </c>
      <c r="B33" s="37"/>
      <c r="C33" s="16"/>
      <c r="D33" s="16">
        <f t="shared" si="1"/>
        <v>880.00000000000011</v>
      </c>
      <c r="E33" s="4">
        <f t="shared" si="0"/>
        <v>1</v>
      </c>
      <c r="F33" s="16"/>
      <c r="G33" s="1">
        <v>27</v>
      </c>
      <c r="I33" s="4"/>
    </row>
    <row r="34" spans="1:16">
      <c r="A34" s="1">
        <v>28</v>
      </c>
      <c r="B34" s="37"/>
      <c r="C34" s="16"/>
      <c r="D34" s="16">
        <f t="shared" si="1"/>
        <v>880.90349075975371</v>
      </c>
      <c r="E34" s="4">
        <f t="shared" ref="E34:E65" si="2">1-IF(A34&lt;I$3,0,IF(A34&lt;I$4,G$3*(A34-I$3)^2,G$2+G$4*(A34-I$4)+(A34&gt;I$5)*G$5*(A34-I$5)^2))</f>
        <v>0.99897435897435893</v>
      </c>
      <c r="F34" s="16"/>
      <c r="G34" s="1">
        <v>28</v>
      </c>
      <c r="I34" s="4"/>
    </row>
    <row r="35" spans="1:16">
      <c r="A35" s="1">
        <v>29</v>
      </c>
      <c r="B35" s="37"/>
      <c r="C35" s="16"/>
      <c r="D35" s="16">
        <f t="shared" si="1"/>
        <v>882.03546646106417</v>
      </c>
      <c r="E35" s="4">
        <f t="shared" si="2"/>
        <v>0.99769230769230766</v>
      </c>
      <c r="F35" s="16"/>
      <c r="G35" s="1">
        <v>29</v>
      </c>
      <c r="I35" s="4"/>
    </row>
    <row r="36" spans="1:16">
      <c r="A36" s="1">
        <v>30</v>
      </c>
      <c r="B36" s="37"/>
      <c r="C36" s="16"/>
      <c r="D36" s="16">
        <f t="shared" si="1"/>
        <v>883.62512873326489</v>
      </c>
      <c r="E36" s="4">
        <f t="shared" si="2"/>
        <v>0.99589743589743585</v>
      </c>
      <c r="F36" s="16"/>
      <c r="G36" s="1">
        <v>30</v>
      </c>
      <c r="I36" s="4"/>
    </row>
    <row r="37" spans="1:16">
      <c r="A37" s="1">
        <v>31</v>
      </c>
      <c r="B37" s="37"/>
      <c r="C37" s="16"/>
      <c r="D37" s="16">
        <f t="shared" si="1"/>
        <v>885.67741935483878</v>
      </c>
      <c r="E37" s="4">
        <f t="shared" si="2"/>
        <v>0.99358974358974361</v>
      </c>
      <c r="F37" s="16"/>
      <c r="G37" s="1">
        <v>31</v>
      </c>
      <c r="I37" s="4"/>
    </row>
    <row r="38" spans="1:16">
      <c r="A38" s="1">
        <v>32</v>
      </c>
      <c r="B38" s="37"/>
      <c r="C38" s="16"/>
      <c r="D38" s="16">
        <f t="shared" si="1"/>
        <v>888.19875776397532</v>
      </c>
      <c r="E38" s="4">
        <f t="shared" si="2"/>
        <v>0.99076923076923074</v>
      </c>
      <c r="F38" s="16"/>
      <c r="G38" s="1">
        <v>32</v>
      </c>
      <c r="I38" s="4"/>
    </row>
    <row r="39" spans="1:16">
      <c r="A39" s="1">
        <v>33</v>
      </c>
      <c r="B39" s="37"/>
      <c r="C39" s="16"/>
      <c r="D39" s="16">
        <f t="shared" si="1"/>
        <v>891.19709166450286</v>
      </c>
      <c r="E39" s="4">
        <f t="shared" si="2"/>
        <v>0.98743589743589744</v>
      </c>
      <c r="F39" s="16"/>
      <c r="G39" s="1">
        <v>33</v>
      </c>
      <c r="I39" s="4"/>
    </row>
    <row r="40" spans="1:16">
      <c r="A40" s="1">
        <v>34</v>
      </c>
      <c r="B40" s="37"/>
      <c r="C40" s="16"/>
      <c r="D40" s="16">
        <f t="shared" si="1"/>
        <v>894.6819603753911</v>
      </c>
      <c r="E40" s="4">
        <f t="shared" si="2"/>
        <v>0.9835897435897436</v>
      </c>
      <c r="F40" s="16"/>
      <c r="G40" s="1">
        <v>34</v>
      </c>
      <c r="I40" s="4"/>
    </row>
    <row r="41" spans="1:16">
      <c r="A41" s="1">
        <v>35</v>
      </c>
      <c r="B41" s="37"/>
      <c r="C41" s="16"/>
      <c r="D41" s="16">
        <f t="shared" si="1"/>
        <v>898.66457187745493</v>
      </c>
      <c r="E41" s="4">
        <f t="shared" si="2"/>
        <v>0.97923076923076924</v>
      </c>
      <c r="F41" s="16"/>
      <c r="G41" s="1">
        <v>35</v>
      </c>
      <c r="H41" s="19"/>
      <c r="I41" s="4"/>
    </row>
    <row r="42" spans="1:16">
      <c r="A42" s="1">
        <v>36</v>
      </c>
      <c r="B42" s="37"/>
      <c r="C42" s="16"/>
      <c r="D42" s="16">
        <f t="shared" ref="D42:D73" si="3">E$4/E42</f>
        <v>903.1578947368422</v>
      </c>
      <c r="E42" s="4">
        <f t="shared" si="2"/>
        <v>0.97435897435897434</v>
      </c>
      <c r="F42" s="16"/>
      <c r="G42" s="1">
        <v>36</v>
      </c>
      <c r="I42" s="4"/>
    </row>
    <row r="43" spans="1:16">
      <c r="A43" s="1">
        <v>37</v>
      </c>
      <c r="B43" s="37"/>
      <c r="C43" s="16"/>
      <c r="D43" s="16">
        <f t="shared" si="3"/>
        <v>908.1767663403017</v>
      </c>
      <c r="E43" s="4">
        <f t="shared" si="2"/>
        <v>0.96897435897435902</v>
      </c>
      <c r="F43" s="16"/>
      <c r="G43" s="1">
        <v>37</v>
      </c>
      <c r="I43" s="4"/>
    </row>
    <row r="44" spans="1:16">
      <c r="A44" s="1">
        <v>38</v>
      </c>
      <c r="B44" s="37"/>
      <c r="C44" s="16"/>
      <c r="D44" s="16">
        <f t="shared" si="3"/>
        <v>913.73801916932916</v>
      </c>
      <c r="E44" s="4">
        <f t="shared" si="2"/>
        <v>0.96307692307692305</v>
      </c>
      <c r="F44" s="16"/>
      <c r="G44" s="1">
        <v>38</v>
      </c>
      <c r="I44" s="4"/>
    </row>
    <row r="45" spans="1:16">
      <c r="A45" s="1">
        <v>39</v>
      </c>
      <c r="B45" s="37"/>
      <c r="C45" s="16"/>
      <c r="D45" s="16">
        <f t="shared" si="3"/>
        <v>919.86062717770051</v>
      </c>
      <c r="E45" s="4">
        <f t="shared" si="2"/>
        <v>0.95666666666666667</v>
      </c>
      <c r="F45" s="16"/>
      <c r="G45" s="1">
        <v>39</v>
      </c>
      <c r="I45" s="4"/>
    </row>
    <row r="46" spans="1:16">
      <c r="A46" s="1">
        <v>40</v>
      </c>
      <c r="B46" s="37"/>
      <c r="C46" s="16"/>
      <c r="D46" s="16">
        <f t="shared" si="3"/>
        <v>926.56587473002173</v>
      </c>
      <c r="E46" s="4">
        <f t="shared" si="2"/>
        <v>0.94974358974358974</v>
      </c>
      <c r="F46" s="16"/>
      <c r="G46" s="1">
        <v>40</v>
      </c>
      <c r="H46" s="19"/>
      <c r="I46" s="4"/>
      <c r="M46" s="19"/>
      <c r="N46" s="19"/>
      <c r="O46" s="19"/>
      <c r="P46" s="19"/>
    </row>
    <row r="47" spans="1:16">
      <c r="A47" s="1">
        <v>41</v>
      </c>
      <c r="B47" s="37"/>
      <c r="C47" s="16"/>
      <c r="D47" s="16">
        <f t="shared" si="3"/>
        <v>933.8775510204083</v>
      </c>
      <c r="E47" s="4">
        <f t="shared" si="2"/>
        <v>0.94230769230769229</v>
      </c>
      <c r="F47" s="16"/>
      <c r="G47" s="1">
        <v>41</v>
      </c>
      <c r="H47" s="19"/>
      <c r="I47" s="4"/>
      <c r="M47" s="19"/>
      <c r="N47" s="19"/>
      <c r="O47" s="19"/>
      <c r="P47" s="19"/>
    </row>
    <row r="48" spans="1:16">
      <c r="A48" s="1">
        <v>42</v>
      </c>
      <c r="B48" s="37">
        <v>0.79167824074074078</v>
      </c>
      <c r="C48" s="16">
        <f>B48*1440</f>
        <v>1140.0166666666667</v>
      </c>
      <c r="D48" s="16">
        <f t="shared" si="3"/>
        <v>941.82217343578486</v>
      </c>
      <c r="E48" s="4">
        <f t="shared" si="2"/>
        <v>0.93435897435897441</v>
      </c>
      <c r="F48" s="16">
        <f>100*(D48/C48)</f>
        <v>82.614772307637452</v>
      </c>
      <c r="G48" s="1">
        <v>42</v>
      </c>
      <c r="H48" s="19"/>
      <c r="I48" s="4"/>
      <c r="M48" s="19"/>
      <c r="N48" s="19"/>
      <c r="O48" s="19"/>
      <c r="P48" s="19"/>
    </row>
    <row r="49" spans="1:16">
      <c r="A49" s="1">
        <v>43</v>
      </c>
      <c r="B49" s="37"/>
      <c r="C49" s="16"/>
      <c r="D49" s="16">
        <f t="shared" si="3"/>
        <v>950.42924397673789</v>
      </c>
      <c r="E49" s="4">
        <f t="shared" si="2"/>
        <v>0.92589743589743589</v>
      </c>
      <c r="F49" s="16"/>
      <c r="G49" s="1">
        <v>43</v>
      </c>
      <c r="H49" s="19"/>
      <c r="I49" s="4"/>
      <c r="M49" s="19"/>
      <c r="N49" s="19"/>
      <c r="O49" s="19"/>
      <c r="P49" s="19"/>
    </row>
    <row r="50" spans="1:16">
      <c r="A50" s="1">
        <v>44</v>
      </c>
      <c r="B50" s="37"/>
      <c r="C50" s="16"/>
      <c r="D50" s="16">
        <f t="shared" si="3"/>
        <v>959.73154362416119</v>
      </c>
      <c r="E50" s="4">
        <f t="shared" si="2"/>
        <v>0.91692307692307695</v>
      </c>
      <c r="F50" s="16"/>
      <c r="G50" s="1">
        <v>44</v>
      </c>
      <c r="H50" s="19"/>
      <c r="I50" s="4"/>
      <c r="M50" s="19"/>
      <c r="N50" s="19"/>
      <c r="O50" s="19"/>
      <c r="P50" s="19"/>
    </row>
    <row r="51" spans="1:16">
      <c r="A51" s="1">
        <v>45</v>
      </c>
      <c r="B51" s="37">
        <v>0.79202546296296295</v>
      </c>
      <c r="C51" s="16">
        <f>B51*1440</f>
        <v>1140.5166666666667</v>
      </c>
      <c r="D51" s="16">
        <f t="shared" si="3"/>
        <v>969.76547047188478</v>
      </c>
      <c r="E51" s="4">
        <f t="shared" si="2"/>
        <v>0.90743589743589748</v>
      </c>
      <c r="F51" s="16">
        <f>100*(D51/C51)</f>
        <v>85.028610174209192</v>
      </c>
      <c r="G51" s="1">
        <v>45</v>
      </c>
      <c r="H51" s="19"/>
      <c r="I51" s="4"/>
      <c r="M51" s="19"/>
      <c r="N51" s="19"/>
      <c r="O51" s="19"/>
      <c r="P51" s="19"/>
    </row>
    <row r="52" spans="1:16">
      <c r="A52" s="1">
        <v>46</v>
      </c>
      <c r="B52" s="37"/>
      <c r="C52" s="16"/>
      <c r="D52" s="16">
        <f t="shared" si="3"/>
        <v>980.50139275766037</v>
      </c>
      <c r="E52" s="4">
        <f t="shared" si="2"/>
        <v>0.89749999999999996</v>
      </c>
      <c r="F52" s="16"/>
      <c r="G52" s="1">
        <v>46</v>
      </c>
      <c r="H52" s="19"/>
      <c r="I52" s="4"/>
      <c r="M52" s="19"/>
      <c r="N52" s="19"/>
      <c r="O52" s="19"/>
      <c r="P52" s="19"/>
    </row>
    <row r="53" spans="1:16">
      <c r="A53" s="1">
        <v>47</v>
      </c>
      <c r="B53" s="37"/>
      <c r="C53" s="16"/>
      <c r="D53" s="16">
        <f t="shared" si="3"/>
        <v>991.54929577464804</v>
      </c>
      <c r="E53" s="4">
        <f t="shared" si="2"/>
        <v>0.88749999999999996</v>
      </c>
      <c r="F53" s="16"/>
      <c r="G53" s="1">
        <v>47</v>
      </c>
      <c r="H53" s="19"/>
      <c r="I53" s="4"/>
      <c r="M53" s="19"/>
      <c r="N53" s="19"/>
      <c r="O53" s="19"/>
      <c r="P53" s="19"/>
    </row>
    <row r="54" spans="1:16">
      <c r="A54" s="1">
        <v>48</v>
      </c>
      <c r="B54" s="37"/>
      <c r="C54" s="16"/>
      <c r="D54" s="16">
        <f t="shared" si="3"/>
        <v>1002.849002849003</v>
      </c>
      <c r="E54" s="4">
        <f t="shared" si="2"/>
        <v>0.87749999999999995</v>
      </c>
      <c r="F54" s="16"/>
      <c r="G54" s="1">
        <v>48</v>
      </c>
      <c r="H54" s="19"/>
      <c r="I54" s="4"/>
      <c r="M54" s="19"/>
      <c r="N54" s="19"/>
      <c r="O54" s="19"/>
      <c r="P54" s="19"/>
    </row>
    <row r="55" spans="1:16">
      <c r="A55" s="1">
        <v>49</v>
      </c>
      <c r="B55" s="37">
        <v>0.82611111111111113</v>
      </c>
      <c r="C55" s="16">
        <f>B55*1440</f>
        <v>1189.6000000000001</v>
      </c>
      <c r="D55" s="16">
        <f t="shared" si="3"/>
        <v>1014.4092219020175</v>
      </c>
      <c r="E55" s="4">
        <f t="shared" si="2"/>
        <v>0.86749999999999994</v>
      </c>
      <c r="F55" s="16">
        <f>100*(D55/C55)</f>
        <v>85.273135667620835</v>
      </c>
      <c r="G55" s="1">
        <v>49</v>
      </c>
      <c r="H55" s="19"/>
      <c r="I55" s="4"/>
      <c r="M55" s="19"/>
      <c r="N55" s="19"/>
      <c r="O55" s="19"/>
      <c r="P55" s="19"/>
    </row>
    <row r="56" spans="1:16">
      <c r="A56" s="1">
        <v>50</v>
      </c>
      <c r="B56" s="37"/>
      <c r="C56" s="16"/>
      <c r="D56" s="16">
        <f t="shared" si="3"/>
        <v>1026.2390670553939</v>
      </c>
      <c r="E56" s="4">
        <f t="shared" si="2"/>
        <v>0.85749999999999993</v>
      </c>
      <c r="F56" s="16"/>
      <c r="G56" s="1">
        <v>50</v>
      </c>
      <c r="H56" s="19"/>
      <c r="I56" s="4"/>
      <c r="M56" s="19"/>
      <c r="N56" s="19"/>
      <c r="O56" s="19"/>
      <c r="P56" s="19"/>
    </row>
    <row r="57" spans="1:16">
      <c r="A57" s="1">
        <v>51</v>
      </c>
      <c r="B57" s="37">
        <v>0.79746527777777776</v>
      </c>
      <c r="C57" s="16">
        <f>B57*1440</f>
        <v>1148.3499999999999</v>
      </c>
      <c r="D57" s="16">
        <f t="shared" si="3"/>
        <v>1038.3480825958702</v>
      </c>
      <c r="E57" s="4">
        <f t="shared" si="2"/>
        <v>0.84750000000000003</v>
      </c>
      <c r="F57" s="16">
        <f>100*(D57/C57)</f>
        <v>90.420871911513927</v>
      </c>
      <c r="G57" s="1">
        <v>51</v>
      </c>
      <c r="I57" s="4"/>
    </row>
    <row r="58" spans="1:16">
      <c r="A58" s="1">
        <v>52</v>
      </c>
      <c r="B58" s="37"/>
      <c r="C58" s="16"/>
      <c r="D58" s="16">
        <f t="shared" si="3"/>
        <v>1050.7462686567164</v>
      </c>
      <c r="E58" s="4">
        <f t="shared" si="2"/>
        <v>0.83750000000000002</v>
      </c>
      <c r="F58" s="16"/>
      <c r="G58" s="1">
        <v>52</v>
      </c>
      <c r="I58" s="4"/>
    </row>
    <row r="59" spans="1:16">
      <c r="A59" s="1">
        <v>53</v>
      </c>
      <c r="B59" s="37"/>
      <c r="C59" s="16"/>
      <c r="D59" s="16">
        <f t="shared" si="3"/>
        <v>1063.4441087613295</v>
      </c>
      <c r="E59" s="4">
        <f t="shared" si="2"/>
        <v>0.82750000000000001</v>
      </c>
      <c r="F59" s="16"/>
      <c r="G59" s="1">
        <v>53</v>
      </c>
      <c r="I59" s="4"/>
    </row>
    <row r="60" spans="1:16">
      <c r="A60" s="1">
        <v>54</v>
      </c>
      <c r="B60" s="37"/>
      <c r="C60" s="16"/>
      <c r="D60" s="16">
        <f t="shared" si="3"/>
        <v>1076.4525993883794</v>
      </c>
      <c r="E60" s="4">
        <f t="shared" si="2"/>
        <v>0.8175</v>
      </c>
      <c r="F60" s="16"/>
      <c r="G60" s="1">
        <v>54</v>
      </c>
      <c r="I60" s="4"/>
    </row>
    <row r="61" spans="1:16">
      <c r="A61" s="1">
        <v>55</v>
      </c>
      <c r="B61" s="37"/>
      <c r="C61" s="16"/>
      <c r="D61" s="16">
        <f t="shared" si="3"/>
        <v>1089.9317554094057</v>
      </c>
      <c r="E61" s="4">
        <f t="shared" si="2"/>
        <v>0.80739000000000005</v>
      </c>
      <c r="F61" s="16"/>
      <c r="G61" s="1">
        <v>55</v>
      </c>
      <c r="H61" s="19"/>
      <c r="I61" s="4"/>
    </row>
    <row r="62" spans="1:16">
      <c r="A62" s="1">
        <v>56</v>
      </c>
      <c r="B62" s="37"/>
      <c r="C62" s="16"/>
      <c r="D62" s="16">
        <f t="shared" si="3"/>
        <v>1104.0574109853715</v>
      </c>
      <c r="E62" s="4">
        <f t="shared" si="2"/>
        <v>0.79705999999999999</v>
      </c>
      <c r="F62" s="16"/>
      <c r="G62" s="1">
        <v>56</v>
      </c>
      <c r="I62" s="4"/>
    </row>
    <row r="63" spans="1:16">
      <c r="A63" s="1">
        <v>57</v>
      </c>
      <c r="B63" s="37"/>
      <c r="C63" s="16"/>
      <c r="D63" s="16">
        <f t="shared" si="3"/>
        <v>1118.8668929829246</v>
      </c>
      <c r="E63" s="4">
        <f t="shared" si="2"/>
        <v>0.78651000000000004</v>
      </c>
      <c r="F63" s="16"/>
      <c r="G63" s="1">
        <v>57</v>
      </c>
      <c r="I63" s="4"/>
    </row>
    <row r="64" spans="1:16">
      <c r="A64" s="1">
        <v>58</v>
      </c>
      <c r="B64" s="37"/>
      <c r="C64" s="16"/>
      <c r="D64" s="16">
        <f t="shared" si="3"/>
        <v>1134.4007012658883</v>
      </c>
      <c r="E64" s="4">
        <f t="shared" si="2"/>
        <v>0.77573999999999999</v>
      </c>
      <c r="F64" s="16"/>
      <c r="G64" s="1">
        <v>58</v>
      </c>
      <c r="I64" s="4"/>
    </row>
    <row r="65" spans="1:9">
      <c r="A65" s="1">
        <v>59</v>
      </c>
      <c r="B65" s="37"/>
      <c r="C65" s="16"/>
      <c r="D65" s="16">
        <f t="shared" si="3"/>
        <v>1150.7028440666886</v>
      </c>
      <c r="E65" s="4">
        <f t="shared" si="2"/>
        <v>0.76475000000000004</v>
      </c>
      <c r="F65" s="16"/>
      <c r="G65" s="1">
        <v>59</v>
      </c>
      <c r="I65" s="4"/>
    </row>
    <row r="66" spans="1:9">
      <c r="A66" s="1">
        <v>60</v>
      </c>
      <c r="B66" s="37"/>
      <c r="C66" s="16"/>
      <c r="D66" s="16">
        <f t="shared" si="3"/>
        <v>1167.8212171882051</v>
      </c>
      <c r="E66" s="4">
        <f t="shared" ref="E66:E97" si="4">1-IF(A66&lt;I$3,0,IF(A66&lt;I$4,G$3*(A66-I$3)^2,G$2+G$4*(A66-I$4)+(A66&gt;I$5)*G$5*(A66-I$5)^2))</f>
        <v>0.75353999999999999</v>
      </c>
      <c r="F66" s="16"/>
      <c r="G66" s="1">
        <v>60</v>
      </c>
      <c r="H66" s="19"/>
      <c r="I66" s="4"/>
    </row>
    <row r="67" spans="1:9">
      <c r="A67" s="1">
        <v>61</v>
      </c>
      <c r="B67" s="37"/>
      <c r="C67" s="16"/>
      <c r="D67" s="16">
        <f t="shared" si="3"/>
        <v>1185.8080338494294</v>
      </c>
      <c r="E67" s="4">
        <f t="shared" si="4"/>
        <v>0.74211000000000005</v>
      </c>
      <c r="F67" s="16"/>
      <c r="G67" s="1">
        <v>61</v>
      </c>
      <c r="I67" s="4"/>
    </row>
    <row r="68" spans="1:9">
      <c r="A68" s="1">
        <v>62</v>
      </c>
      <c r="B68" s="37"/>
      <c r="C68" s="16"/>
      <c r="D68" s="16">
        <f t="shared" si="3"/>
        <v>1204.7203132272816</v>
      </c>
      <c r="E68" s="4">
        <f t="shared" si="4"/>
        <v>0.73046</v>
      </c>
      <c r="F68" s="16"/>
      <c r="G68" s="1">
        <v>62</v>
      </c>
      <c r="I68" s="4"/>
    </row>
    <row r="69" spans="1:9">
      <c r="A69" s="1">
        <v>63</v>
      </c>
      <c r="B69" s="37"/>
      <c r="C69" s="16"/>
      <c r="D69" s="16">
        <f t="shared" si="3"/>
        <v>1224.6204372451607</v>
      </c>
      <c r="E69" s="4">
        <f t="shared" si="4"/>
        <v>0.71859000000000006</v>
      </c>
      <c r="F69" s="16"/>
      <c r="G69" s="1">
        <v>63</v>
      </c>
      <c r="I69" s="4"/>
    </row>
    <row r="70" spans="1:9">
      <c r="A70" s="1">
        <v>64</v>
      </c>
      <c r="B70" s="37"/>
      <c r="C70" s="16"/>
      <c r="D70" s="16">
        <f t="shared" si="3"/>
        <v>1245.5767869780609</v>
      </c>
      <c r="E70" s="4">
        <f t="shared" si="4"/>
        <v>0.70650000000000002</v>
      </c>
      <c r="F70" s="16"/>
      <c r="G70" s="1">
        <v>64</v>
      </c>
      <c r="I70" s="4"/>
    </row>
    <row r="71" spans="1:9">
      <c r="A71" s="1">
        <v>65</v>
      </c>
      <c r="B71" s="37"/>
      <c r="C71" s="16"/>
      <c r="D71" s="16">
        <f t="shared" si="3"/>
        <v>1267.664472262637</v>
      </c>
      <c r="E71" s="4">
        <f t="shared" si="4"/>
        <v>0.69419000000000008</v>
      </c>
      <c r="F71" s="16"/>
      <c r="G71" s="1">
        <v>65</v>
      </c>
      <c r="H71" s="19"/>
      <c r="I71" s="4"/>
    </row>
    <row r="72" spans="1:9">
      <c r="A72" s="1">
        <v>66</v>
      </c>
      <c r="B72" s="37"/>
      <c r="C72" s="16"/>
      <c r="D72" s="16">
        <f t="shared" si="3"/>
        <v>1290.9661708182969</v>
      </c>
      <c r="E72" s="4">
        <f t="shared" si="4"/>
        <v>0.68165999999999993</v>
      </c>
      <c r="F72" s="16"/>
      <c r="G72" s="1">
        <v>66</v>
      </c>
      <c r="I72" s="4"/>
    </row>
    <row r="73" spans="1:9">
      <c r="A73" s="1">
        <v>67</v>
      </c>
      <c r="B73" s="37"/>
      <c r="C73" s="16"/>
      <c r="D73" s="16">
        <f t="shared" si="3"/>
        <v>1315.5730965301761</v>
      </c>
      <c r="E73" s="4">
        <f t="shared" si="4"/>
        <v>0.66891</v>
      </c>
      <c r="F73" s="16"/>
      <c r="G73" s="1">
        <v>67</v>
      </c>
      <c r="I73" s="4"/>
    </row>
    <row r="74" spans="1:9">
      <c r="A74" s="1">
        <v>68</v>
      </c>
      <c r="B74" s="37"/>
      <c r="C74" s="16"/>
      <c r="D74" s="16">
        <f t="shared" ref="D74:D105" si="5">E$4/E74</f>
        <v>1341.5861206817699</v>
      </c>
      <c r="E74" s="4">
        <f t="shared" si="4"/>
        <v>0.65593999999999997</v>
      </c>
      <c r="F74" s="16"/>
      <c r="G74" s="1">
        <v>68</v>
      </c>
      <c r="I74" s="4"/>
    </row>
    <row r="75" spans="1:9">
      <c r="A75" s="1">
        <v>69</v>
      </c>
      <c r="B75" s="37"/>
      <c r="C75" s="16"/>
      <c r="D75" s="16">
        <f t="shared" si="5"/>
        <v>1369.1170750680672</v>
      </c>
      <c r="E75" s="4">
        <f t="shared" si="4"/>
        <v>0.64274999999999993</v>
      </c>
      <c r="F75" s="16"/>
      <c r="G75" s="1">
        <v>69</v>
      </c>
      <c r="I75" s="4"/>
    </row>
    <row r="76" spans="1:9">
      <c r="A76" s="1">
        <v>70</v>
      </c>
      <c r="B76" s="37"/>
      <c r="C76" s="16"/>
      <c r="D76" s="16">
        <f t="shared" si="5"/>
        <v>1398.29027234881</v>
      </c>
      <c r="E76" s="4">
        <f t="shared" si="4"/>
        <v>0.62934000000000001</v>
      </c>
      <c r="F76" s="16"/>
      <c r="G76" s="1">
        <v>70</v>
      </c>
      <c r="H76" s="19"/>
      <c r="I76" s="4"/>
    </row>
    <row r="77" spans="1:9">
      <c r="A77" s="1">
        <v>71</v>
      </c>
      <c r="B77" s="37"/>
      <c r="C77" s="16"/>
      <c r="D77" s="16">
        <f t="shared" si="5"/>
        <v>1429.2442870832049</v>
      </c>
      <c r="E77" s="4">
        <f t="shared" si="4"/>
        <v>0.61570999999999998</v>
      </c>
      <c r="F77" s="16"/>
      <c r="G77" s="1">
        <v>71</v>
      </c>
      <c r="I77" s="4"/>
    </row>
    <row r="78" spans="1:9">
      <c r="A78" s="1">
        <v>72</v>
      </c>
      <c r="B78" s="37"/>
      <c r="C78" s="16"/>
      <c r="D78" s="16">
        <f t="shared" si="5"/>
        <v>1462.1340511082315</v>
      </c>
      <c r="E78" s="4">
        <f t="shared" si="4"/>
        <v>0.60185999999999995</v>
      </c>
      <c r="F78" s="16"/>
      <c r="G78" s="1">
        <v>72</v>
      </c>
      <c r="I78" s="4"/>
    </row>
    <row r="79" spans="1:9">
      <c r="A79" s="1">
        <v>73</v>
      </c>
      <c r="B79" s="37"/>
      <c r="C79" s="16"/>
      <c r="D79" s="16">
        <f t="shared" si="5"/>
        <v>1497.133329930758</v>
      </c>
      <c r="E79" s="4">
        <f t="shared" si="4"/>
        <v>0.58778999999999992</v>
      </c>
      <c r="F79" s="16"/>
      <c r="G79" s="1">
        <v>73</v>
      </c>
      <c r="I79" s="4"/>
    </row>
    <row r="80" spans="1:9">
      <c r="A80" s="1">
        <v>74</v>
      </c>
      <c r="B80" s="37"/>
      <c r="C80" s="16"/>
      <c r="D80" s="16">
        <f t="shared" si="5"/>
        <v>1534.437663469922</v>
      </c>
      <c r="E80" s="4">
        <f t="shared" si="4"/>
        <v>0.5734999999999999</v>
      </c>
      <c r="F80" s="16"/>
      <c r="G80" s="1">
        <v>74</v>
      </c>
      <c r="I80" s="4"/>
    </row>
    <row r="81" spans="1:9">
      <c r="A81" s="1">
        <v>75</v>
      </c>
      <c r="B81" s="37"/>
      <c r="C81" s="16"/>
      <c r="D81" s="16">
        <f t="shared" si="5"/>
        <v>1574.267875990626</v>
      </c>
      <c r="E81" s="4">
        <f t="shared" si="4"/>
        <v>0.5589900000000001</v>
      </c>
      <c r="F81" s="16"/>
      <c r="G81" s="1">
        <v>75</v>
      </c>
      <c r="I81" s="4"/>
    </row>
    <row r="82" spans="1:9">
      <c r="A82" s="1">
        <v>76</v>
      </c>
      <c r="B82" s="37"/>
      <c r="C82" s="16"/>
      <c r="D82" s="16">
        <f t="shared" si="5"/>
        <v>1616.8742880241064</v>
      </c>
      <c r="E82" s="4">
        <f t="shared" si="4"/>
        <v>0.54425999999999997</v>
      </c>
      <c r="F82" s="16"/>
      <c r="G82" s="1">
        <v>76</v>
      </c>
      <c r="I82" s="4"/>
    </row>
    <row r="83" spans="1:9">
      <c r="A83" s="1">
        <v>77</v>
      </c>
      <c r="B83" s="37"/>
      <c r="C83" s="16"/>
      <c r="D83" s="16">
        <f t="shared" si="5"/>
        <v>1662.5417997014986</v>
      </c>
      <c r="E83" s="4">
        <f t="shared" si="4"/>
        <v>0.52930999999999995</v>
      </c>
      <c r="F83" s="16"/>
      <c r="G83" s="1">
        <v>77</v>
      </c>
      <c r="I83" s="4"/>
    </row>
    <row r="84" spans="1:9">
      <c r="A84" s="1">
        <v>78</v>
      </c>
      <c r="B84" s="37"/>
      <c r="C84" s="16"/>
      <c r="D84" s="16">
        <f t="shared" si="5"/>
        <v>1711.5960633290545</v>
      </c>
      <c r="E84" s="4">
        <f t="shared" si="4"/>
        <v>0.51414000000000004</v>
      </c>
      <c r="F84" s="16"/>
      <c r="G84" s="1">
        <v>78</v>
      </c>
      <c r="I84" s="4"/>
    </row>
    <row r="85" spans="1:9">
      <c r="A85" s="1">
        <v>79</v>
      </c>
      <c r="B85" s="37"/>
      <c r="C85" s="16"/>
      <c r="D85" s="16">
        <f t="shared" si="5"/>
        <v>1764.4110275689225</v>
      </c>
      <c r="E85" s="4">
        <f t="shared" si="4"/>
        <v>0.49875000000000003</v>
      </c>
      <c r="F85" s="16"/>
      <c r="G85" s="1">
        <v>79</v>
      </c>
      <c r="I85" s="4"/>
    </row>
    <row r="86" spans="1:9">
      <c r="A86" s="1">
        <v>80</v>
      </c>
      <c r="B86" s="37"/>
      <c r="C86" s="16"/>
      <c r="D86" s="16">
        <f t="shared" si="5"/>
        <v>1821.4182224613985</v>
      </c>
      <c r="E86" s="4">
        <f t="shared" si="4"/>
        <v>0.48314000000000001</v>
      </c>
      <c r="F86" s="16"/>
      <c r="G86" s="1">
        <v>80</v>
      </c>
      <c r="H86" s="19"/>
      <c r="I86" s="4"/>
    </row>
    <row r="87" spans="1:9">
      <c r="A87" s="1">
        <v>81</v>
      </c>
      <c r="B87" s="37"/>
      <c r="C87" s="16"/>
      <c r="D87" s="16">
        <f t="shared" si="5"/>
        <v>1883.1182726669665</v>
      </c>
      <c r="E87" s="4">
        <f t="shared" si="4"/>
        <v>0.46731</v>
      </c>
      <c r="F87" s="16"/>
      <c r="G87" s="1">
        <v>81</v>
      </c>
      <c r="I87" s="4"/>
    </row>
    <row r="88" spans="1:9">
      <c r="A88" s="1">
        <v>82</v>
      </c>
      <c r="B88" s="37"/>
      <c r="C88" s="16"/>
      <c r="D88" s="16">
        <f t="shared" si="5"/>
        <v>1950.0952887470642</v>
      </c>
      <c r="E88" s="4">
        <f t="shared" si="4"/>
        <v>0.45125999999999999</v>
      </c>
      <c r="F88" s="16"/>
      <c r="G88" s="1">
        <v>82</v>
      </c>
      <c r="I88" s="4"/>
    </row>
    <row r="89" spans="1:9">
      <c r="A89" s="1">
        <v>83</v>
      </c>
      <c r="B89" s="37"/>
      <c r="C89" s="16"/>
      <c r="D89" s="16">
        <f t="shared" si="5"/>
        <v>2023.0350122991335</v>
      </c>
      <c r="E89" s="4">
        <f t="shared" si="4"/>
        <v>0.43498999999999999</v>
      </c>
      <c r="F89" s="16"/>
      <c r="G89" s="1">
        <v>83</v>
      </c>
      <c r="I89" s="4"/>
    </row>
    <row r="90" spans="1:9">
      <c r="A90" s="1">
        <v>84</v>
      </c>
      <c r="B90" s="37"/>
      <c r="C90" s="16"/>
      <c r="D90" s="16">
        <f t="shared" si="5"/>
        <v>2102.7479091995224</v>
      </c>
      <c r="E90" s="4">
        <f t="shared" si="4"/>
        <v>0.41849999999999998</v>
      </c>
      <c r="F90" s="16"/>
      <c r="G90" s="1">
        <v>84</v>
      </c>
      <c r="I90" s="4"/>
    </row>
    <row r="91" spans="1:9">
      <c r="A91" s="1">
        <v>85</v>
      </c>
      <c r="B91" s="37"/>
      <c r="C91" s="16"/>
      <c r="D91" s="16">
        <f t="shared" si="5"/>
        <v>2190.198860101048</v>
      </c>
      <c r="E91" s="4">
        <f t="shared" si="4"/>
        <v>0.40178999999999998</v>
      </c>
      <c r="F91" s="16"/>
      <c r="G91" s="1">
        <v>85</v>
      </c>
      <c r="H91" s="19"/>
      <c r="I91" s="4"/>
    </row>
    <row r="92" spans="1:9">
      <c r="A92" s="1">
        <v>86</v>
      </c>
      <c r="B92" s="37"/>
      <c r="C92" s="16"/>
      <c r="D92" s="16">
        <f t="shared" si="5"/>
        <v>2286.545756898613</v>
      </c>
      <c r="E92" s="4">
        <f t="shared" si="4"/>
        <v>0.38485999999999998</v>
      </c>
      <c r="F92" s="16"/>
      <c r="G92" s="1">
        <v>86</v>
      </c>
      <c r="I92" s="4"/>
    </row>
    <row r="93" spans="1:9">
      <c r="A93" s="1">
        <v>87</v>
      </c>
      <c r="B93" s="37"/>
      <c r="C93" s="16"/>
      <c r="D93" s="16">
        <f t="shared" si="5"/>
        <v>2393.1902858230674</v>
      </c>
      <c r="E93" s="4">
        <f t="shared" si="4"/>
        <v>0.36770999999999998</v>
      </c>
      <c r="F93" s="16"/>
      <c r="G93" s="1">
        <v>87</v>
      </c>
      <c r="I93" s="4"/>
    </row>
    <row r="94" spans="1:9">
      <c r="A94" s="1">
        <v>88</v>
      </c>
      <c r="B94" s="37"/>
      <c r="C94" s="16"/>
      <c r="D94" s="16">
        <f t="shared" si="5"/>
        <v>2511.8456356682077</v>
      </c>
      <c r="E94" s="4">
        <f t="shared" si="4"/>
        <v>0.3503400000000001</v>
      </c>
      <c r="F94" s="16"/>
      <c r="G94" s="1">
        <v>88</v>
      </c>
      <c r="I94" s="4"/>
    </row>
    <row r="95" spans="1:9">
      <c r="A95" s="1">
        <v>89</v>
      </c>
      <c r="B95" s="37"/>
      <c r="C95" s="21"/>
      <c r="D95" s="16">
        <f t="shared" si="5"/>
        <v>2644.6280991735543</v>
      </c>
      <c r="E95" s="4">
        <f t="shared" si="4"/>
        <v>0.33274999999999999</v>
      </c>
      <c r="F95" s="16"/>
      <c r="G95" s="1">
        <v>89</v>
      </c>
      <c r="I95" s="4"/>
    </row>
    <row r="96" spans="1:9">
      <c r="A96" s="1">
        <v>90</v>
      </c>
      <c r="B96" s="37"/>
      <c r="C96" s="21"/>
      <c r="D96" s="16">
        <f t="shared" si="5"/>
        <v>2794.1830189877442</v>
      </c>
      <c r="E96" s="4">
        <f t="shared" si="4"/>
        <v>0.31494</v>
      </c>
      <c r="F96" s="16"/>
      <c r="G96" s="1">
        <v>90</v>
      </c>
      <c r="I96" s="4"/>
    </row>
    <row r="97" spans="1:9">
      <c r="A97" s="1">
        <v>91</v>
      </c>
      <c r="B97" s="36"/>
      <c r="C97" s="21"/>
      <c r="D97" s="16">
        <f t="shared" si="5"/>
        <v>2963.8611026910517</v>
      </c>
      <c r="E97" s="4">
        <f t="shared" si="4"/>
        <v>0.29691000000000001</v>
      </c>
      <c r="F97" s="16"/>
      <c r="G97" s="1">
        <v>91</v>
      </c>
      <c r="I97" s="4"/>
    </row>
    <row r="98" spans="1:9">
      <c r="A98" s="1">
        <v>92</v>
      </c>
      <c r="B98" s="36"/>
      <c r="C98" s="21"/>
      <c r="D98" s="16">
        <f t="shared" si="5"/>
        <v>3157.9702863704874</v>
      </c>
      <c r="E98" s="4">
        <f t="shared" ref="E98:E106" si="6">1-IF(A98&lt;I$3,0,IF(A98&lt;I$4,G$3*(A98-I$3)^2,G$2+G$4*(A98-I$4)+(A98&gt;I$5)*G$5*(A98-I$5)^2))</f>
        <v>0.27866000000000002</v>
      </c>
      <c r="F98" s="16"/>
      <c r="G98" s="1">
        <v>92</v>
      </c>
      <c r="I98" s="4"/>
    </row>
    <row r="99" spans="1:9">
      <c r="A99" s="1">
        <v>93</v>
      </c>
      <c r="B99" s="36"/>
      <c r="C99" s="21"/>
      <c r="D99" s="16">
        <f t="shared" si="5"/>
        <v>3382.1438179791703</v>
      </c>
      <c r="E99" s="4">
        <f t="shared" si="6"/>
        <v>0.26018999999999992</v>
      </c>
      <c r="F99" s="16"/>
      <c r="G99" s="1">
        <v>93</v>
      </c>
      <c r="I99" s="4"/>
    </row>
    <row r="100" spans="1:9">
      <c r="A100" s="1">
        <v>94</v>
      </c>
      <c r="B100" s="36"/>
      <c r="C100" s="21"/>
      <c r="D100" s="16">
        <f t="shared" si="5"/>
        <v>3643.8923395445149</v>
      </c>
      <c r="E100" s="4">
        <f t="shared" si="6"/>
        <v>0.24149999999999994</v>
      </c>
      <c r="F100" s="16"/>
      <c r="G100" s="1">
        <v>94</v>
      </c>
      <c r="I100" s="4"/>
    </row>
    <row r="101" spans="1:9">
      <c r="A101" s="1">
        <v>95</v>
      </c>
      <c r="B101" s="36"/>
      <c r="C101" s="21"/>
      <c r="D101" s="16">
        <f t="shared" si="5"/>
        <v>3953.457028617639</v>
      </c>
      <c r="E101" s="4">
        <f t="shared" si="6"/>
        <v>0.22258999999999995</v>
      </c>
      <c r="F101" s="16"/>
      <c r="G101" s="1">
        <v>95</v>
      </c>
      <c r="I101" s="4"/>
    </row>
    <row r="102" spans="1:9">
      <c r="A102" s="1">
        <v>96</v>
      </c>
      <c r="B102" s="36"/>
      <c r="C102" s="21"/>
      <c r="D102" s="16">
        <f t="shared" si="5"/>
        <v>4325.1744814705607</v>
      </c>
      <c r="E102" s="4">
        <f t="shared" si="6"/>
        <v>0.20345999999999997</v>
      </c>
      <c r="F102" s="16"/>
      <c r="G102" s="1">
        <v>96</v>
      </c>
      <c r="I102" s="4"/>
    </row>
    <row r="103" spans="1:9">
      <c r="A103" s="1">
        <v>97</v>
      </c>
      <c r="B103" s="36"/>
      <c r="C103" s="21"/>
      <c r="D103" s="16">
        <f t="shared" si="5"/>
        <v>4779.7512356743255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6"/>
      <c r="C104" s="21"/>
      <c r="D104" s="16">
        <f t="shared" si="5"/>
        <v>5348.2435881852471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1"/>
      <c r="D105" s="16">
        <f t="shared" si="5"/>
        <v>6079.4473229706427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6">
        <f>E$4/E106</f>
        <v>7054.6737213403912</v>
      </c>
      <c r="E106" s="4">
        <f t="shared" si="6"/>
        <v>0.12473999999999996</v>
      </c>
      <c r="G106" s="1">
        <v>100</v>
      </c>
      <c r="I106" s="4"/>
    </row>
    <row r="107" spans="1:9">
      <c r="D107" s="16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7"/>
  <sheetViews>
    <sheetView tabSelected="1" zoomScale="87" zoomScaleNormal="87" workbookViewId="0">
      <pane xSplit="1" ySplit="5" topLeftCell="B50" activePane="bottomRight" state="frozen"/>
      <selection pane="topRight"/>
      <selection pane="bottomLeft"/>
      <selection pane="bottomRight" activeCell="S4" sqref="S4"/>
    </sheetView>
  </sheetViews>
  <sheetFormatPr defaultColWidth="9.6640625" defaultRowHeight="15" customHeight="1"/>
  <cols>
    <col min="1" max="2" width="9.77734375" style="1" customWidth="1"/>
    <col min="3" max="4" width="9.5546875" style="1" customWidth="1"/>
    <col min="5" max="5" width="10.44140625" style="1" customWidth="1"/>
    <col min="6" max="6" width="10.33203125" style="1" customWidth="1"/>
    <col min="7" max="7" width="9.5546875" style="1" customWidth="1"/>
    <col min="8" max="11" width="7.6640625" style="1" customWidth="1"/>
    <col min="12" max="12" width="7.33203125" style="1" customWidth="1"/>
    <col min="13" max="25" width="7.6640625" style="1" customWidth="1"/>
    <col min="26" max="16384" width="9.6640625" style="1"/>
  </cols>
  <sheetData>
    <row r="1" spans="1:26" ht="15" customHeight="1" thickBot="1">
      <c r="A1" s="437" t="s">
        <v>2213</v>
      </c>
      <c r="B1" s="437"/>
      <c r="C1" s="438"/>
      <c r="D1" s="438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</row>
    <row r="2" spans="1:26" ht="15" customHeight="1" thickBot="1">
      <c r="A2" s="439" t="s">
        <v>42</v>
      </c>
      <c r="B2" s="514" t="s">
        <v>2234</v>
      </c>
      <c r="C2" s="514" t="s">
        <v>347</v>
      </c>
      <c r="D2" s="514" t="s">
        <v>2235</v>
      </c>
      <c r="E2" s="440" t="s">
        <v>87</v>
      </c>
      <c r="F2" s="440" t="s">
        <v>88</v>
      </c>
      <c r="G2" s="440" t="s">
        <v>89</v>
      </c>
      <c r="H2" s="440" t="s">
        <v>90</v>
      </c>
      <c r="I2" s="440" t="s">
        <v>91</v>
      </c>
      <c r="J2" s="440" t="s">
        <v>92</v>
      </c>
      <c r="K2" s="42" t="s">
        <v>2228</v>
      </c>
      <c r="L2" s="440" t="s">
        <v>93</v>
      </c>
      <c r="M2" s="440" t="s">
        <v>94</v>
      </c>
      <c r="N2" s="440" t="s">
        <v>95</v>
      </c>
      <c r="O2" s="440" t="s">
        <v>96</v>
      </c>
      <c r="P2" s="440" t="s">
        <v>9</v>
      </c>
      <c r="Q2" s="440" t="s">
        <v>97</v>
      </c>
      <c r="R2" s="440" t="s">
        <v>98</v>
      </c>
      <c r="S2" s="440" t="s">
        <v>10</v>
      </c>
      <c r="T2" s="440" t="s">
        <v>61</v>
      </c>
      <c r="U2" s="440" t="s">
        <v>99</v>
      </c>
      <c r="V2" s="440" t="s">
        <v>100</v>
      </c>
      <c r="W2" s="440" t="s">
        <v>101</v>
      </c>
      <c r="X2" s="440" t="s">
        <v>102</v>
      </c>
      <c r="Y2" s="440" t="s">
        <v>103</v>
      </c>
      <c r="Z2" s="43"/>
    </row>
    <row r="3" spans="1:26" ht="15" customHeight="1">
      <c r="A3" s="439" t="s">
        <v>0</v>
      </c>
      <c r="B3" s="440">
        <f>Parameters!B13</f>
        <v>1</v>
      </c>
      <c r="C3" s="440">
        <f>Parameters!B14</f>
        <v>1.6093440000000001</v>
      </c>
      <c r="D3" s="440">
        <f>Parameters!B15</f>
        <v>3</v>
      </c>
      <c r="E3" s="440">
        <f>Parameters!B16</f>
        <v>5</v>
      </c>
      <c r="F3" s="440">
        <f>Parameters!B17</f>
        <v>6</v>
      </c>
      <c r="G3" s="440">
        <f>Parameters!B18</f>
        <v>6.4373760000000004</v>
      </c>
      <c r="H3" s="440">
        <f>Parameters!B19</f>
        <v>8</v>
      </c>
      <c r="I3" s="441">
        <f>Parameters!B20</f>
        <v>8.0467200000000005</v>
      </c>
      <c r="J3" s="440">
        <f>Parameters!B21</f>
        <v>10</v>
      </c>
      <c r="K3" s="44">
        <v>11.265408000000001</v>
      </c>
      <c r="L3" s="440">
        <f>Parameters!B23</f>
        <v>12</v>
      </c>
      <c r="M3" s="440">
        <f>Parameters!B24</f>
        <v>15</v>
      </c>
      <c r="N3" s="440">
        <f>Parameters!B25</f>
        <v>16.093440000000001</v>
      </c>
      <c r="O3" s="440">
        <f>Parameters!B26</f>
        <v>20</v>
      </c>
      <c r="P3" s="440">
        <f>Parameters!B27</f>
        <v>21.0975</v>
      </c>
      <c r="Q3" s="440">
        <f>Parameters!B28</f>
        <v>25</v>
      </c>
      <c r="R3" s="440">
        <f>Parameters!B29</f>
        <v>30</v>
      </c>
      <c r="S3" s="440">
        <f>Parameters!B30</f>
        <v>42.195</v>
      </c>
      <c r="T3" s="463">
        <f>Parameters!$B31</f>
        <v>50</v>
      </c>
      <c r="U3" s="464">
        <f>Parameters!$B32</f>
        <v>80.467200000000005</v>
      </c>
      <c r="V3" s="463">
        <f>Parameters!$B33</f>
        <v>100</v>
      </c>
      <c r="W3" s="463">
        <f>Parameters!$B34</f>
        <v>150</v>
      </c>
      <c r="X3" s="464">
        <f>Parameters!$B35</f>
        <v>160.93440000000001</v>
      </c>
      <c r="Y3" s="463">
        <f>Parameters!$B36</f>
        <v>200</v>
      </c>
      <c r="Z3" s="43"/>
    </row>
    <row r="4" spans="1:26" ht="15" customHeight="1">
      <c r="A4" s="442" t="s">
        <v>85</v>
      </c>
      <c r="B4" s="443">
        <f>Parameters!H13</f>
        <v>140</v>
      </c>
      <c r="C4" s="443">
        <f>Parameters!H14</f>
        <v>231.99999999999997</v>
      </c>
      <c r="D4" s="443">
        <f>Parameters!H15</f>
        <v>449</v>
      </c>
      <c r="E4" s="443">
        <f>Parameters!H16</f>
        <v>769</v>
      </c>
      <c r="F4" s="443">
        <f>Parameters!H17</f>
        <v>930</v>
      </c>
      <c r="G4" s="443">
        <f>Parameters!H18</f>
        <v>1000</v>
      </c>
      <c r="H4" s="443">
        <f>Parameters!$H19</f>
        <v>1255</v>
      </c>
      <c r="I4" s="443">
        <f>Parameters!H20</f>
        <v>1264</v>
      </c>
      <c r="J4" s="443">
        <f>Parameters!$H21</f>
        <v>1584</v>
      </c>
      <c r="K4" s="443">
        <f>Parameters!$H22</f>
        <v>1790</v>
      </c>
      <c r="L4" s="443">
        <f>Parameters!$H23</f>
        <v>1915</v>
      </c>
      <c r="M4" s="443">
        <f>Parameters!$H24</f>
        <v>2415</v>
      </c>
      <c r="N4" s="443">
        <f>Parameters!$H25</f>
        <v>2595</v>
      </c>
      <c r="O4" s="443">
        <f>Parameters!$H26</f>
        <v>3260</v>
      </c>
      <c r="P4" s="443">
        <f>Parameters!$H27</f>
        <v>3451.0000000000005</v>
      </c>
      <c r="Q4" s="443">
        <f>Parameters!$H28</f>
        <v>4110</v>
      </c>
      <c r="R4" s="443">
        <f>Parameters!$H29</f>
        <v>4980</v>
      </c>
      <c r="S4" s="443">
        <f>Parameters!$H30</f>
        <v>7235</v>
      </c>
      <c r="T4" s="443">
        <f>Parameters!$H31</f>
        <v>8820</v>
      </c>
      <c r="U4" s="443">
        <f>Parameters!$H32</f>
        <v>16080</v>
      </c>
      <c r="V4" s="443">
        <f>Parameters!$H33</f>
        <v>21360</v>
      </c>
      <c r="W4" s="443">
        <f>Parameters!$H34</f>
        <v>36300</v>
      </c>
      <c r="X4" s="443">
        <f>Parameters!$H35</f>
        <v>39790</v>
      </c>
      <c r="Y4" s="443">
        <f>Parameters!$H36</f>
        <v>52800.000000000007</v>
      </c>
      <c r="Z4" s="43"/>
    </row>
    <row r="5" spans="1:26" ht="15" customHeight="1" thickBot="1">
      <c r="A5" s="442" t="s">
        <v>86</v>
      </c>
      <c r="B5" s="444">
        <f>B4/86400</f>
        <v>1.6203703703703703E-3</v>
      </c>
      <c r="C5" s="444">
        <f>C4/86400</f>
        <v>2.685185185185185E-3</v>
      </c>
      <c r="D5" s="444">
        <f>D4/86400</f>
        <v>5.1967592592592595E-3</v>
      </c>
      <c r="E5" s="444">
        <f>E4/86400</f>
        <v>8.9004629629629625E-3</v>
      </c>
      <c r="F5" s="444">
        <f>F4/86400</f>
        <v>1.0763888888888889E-2</v>
      </c>
      <c r="G5" s="444">
        <f>ROUND(+G4/86400,4)</f>
        <v>1.1599999999999999E-2</v>
      </c>
      <c r="H5" s="444">
        <f t="shared" ref="H5:Y5" si="0">H4/86400</f>
        <v>1.4525462962962962E-2</v>
      </c>
      <c r="I5" s="444">
        <f t="shared" si="0"/>
        <v>1.462962962962963E-2</v>
      </c>
      <c r="J5" s="444">
        <f t="shared" si="0"/>
        <v>1.8333333333333333E-2</v>
      </c>
      <c r="K5" s="444">
        <f t="shared" si="0"/>
        <v>2.0717592592592593E-2</v>
      </c>
      <c r="L5" s="444">
        <f t="shared" si="0"/>
        <v>2.2164351851851852E-2</v>
      </c>
      <c r="M5" s="444">
        <f t="shared" si="0"/>
        <v>2.795138888888889E-2</v>
      </c>
      <c r="N5" s="444">
        <f t="shared" si="0"/>
        <v>3.0034722222222223E-2</v>
      </c>
      <c r="O5" s="444">
        <f t="shared" si="0"/>
        <v>3.7731481481481484E-2</v>
      </c>
      <c r="P5" s="444">
        <f t="shared" si="0"/>
        <v>3.9942129629629633E-2</v>
      </c>
      <c r="Q5" s="525">
        <f t="shared" si="0"/>
        <v>4.7569444444444442E-2</v>
      </c>
      <c r="R5" s="444">
        <f t="shared" si="0"/>
        <v>5.7638888888888892E-2</v>
      </c>
      <c r="S5" s="444">
        <f t="shared" si="0"/>
        <v>8.3738425925925924E-2</v>
      </c>
      <c r="T5" s="444">
        <f t="shared" si="0"/>
        <v>0.10208333333333333</v>
      </c>
      <c r="U5" s="444">
        <f t="shared" si="0"/>
        <v>0.18611111111111112</v>
      </c>
      <c r="V5" s="444">
        <f t="shared" si="0"/>
        <v>0.24722222222222223</v>
      </c>
      <c r="W5" s="445">
        <f t="shared" si="0"/>
        <v>0.4201388888888889</v>
      </c>
      <c r="X5" s="445">
        <f t="shared" si="0"/>
        <v>0.46053240740740742</v>
      </c>
      <c r="Y5" s="445">
        <f t="shared" si="0"/>
        <v>0.61111111111111116</v>
      </c>
      <c r="Z5" s="43"/>
    </row>
    <row r="6" spans="1:26" ht="15" customHeight="1">
      <c r="A6" s="524">
        <v>5</v>
      </c>
      <c r="B6" s="446">
        <f>ROUND(+'1K'!E11,4)</f>
        <v>0.76990000000000003</v>
      </c>
      <c r="C6" s="446">
        <f>ROUND(+Mile!E11,4)</f>
        <v>0.72199999999999998</v>
      </c>
      <c r="D6" s="446">
        <f>ROUND(+'3K'!E11,4)</f>
        <v>0.65939999999999999</v>
      </c>
      <c r="E6" s="446">
        <f>ROUND(+'5K'!E11,4)</f>
        <v>0.60799999999999998</v>
      </c>
      <c r="F6" s="446">
        <f>ROUND(+'6K'!E11,4)</f>
        <v>0.58150000000000002</v>
      </c>
      <c r="G6" s="446">
        <f>ROUND(+'4MI'!E11,4)</f>
        <v>0.57130000000000003</v>
      </c>
      <c r="H6" s="446">
        <f>ROUND(+'8K'!$E11,4)</f>
        <v>0.53969999999999996</v>
      </c>
      <c r="I6" s="446">
        <f>ROUND(+'5MI'!E11,4)</f>
        <v>0.53890000000000005</v>
      </c>
      <c r="J6" s="446">
        <f>ROUND(+'10K'!$E11,4)</f>
        <v>0.50729999999999997</v>
      </c>
      <c r="K6" s="446">
        <f>ROUND(+'7MI'!$E11,4)</f>
        <v>0.50009999999999999</v>
      </c>
      <c r="L6" s="446">
        <f>ROUND(+'12K'!$E11,4)</f>
        <v>0.49630000000000002</v>
      </c>
      <c r="M6" s="446">
        <f>ROUND(+'15K'!$E11,4)</f>
        <v>0.48280000000000001</v>
      </c>
      <c r="N6" s="446">
        <f>ROUND(+'10MI'!$E11,4)</f>
        <v>0.47849999999999998</v>
      </c>
      <c r="O6" s="446">
        <f>ROUND(+'20K'!$E11,4)</f>
        <v>0.46529999999999999</v>
      </c>
      <c r="P6" s="446">
        <f>ROUND(+H.Marathon!$E11,4)</f>
        <v>0.46210000000000001</v>
      </c>
      <c r="Q6" s="446">
        <f>ROUND(+'25K'!$E11,4)</f>
        <v>0.45700000000000002</v>
      </c>
      <c r="R6" s="446">
        <f>ROUND(+'30K'!$E11,4)</f>
        <v>0.4516</v>
      </c>
      <c r="S6" s="446">
        <f>ROUND(+Marathon!$E11,4)</f>
        <v>0.44140000000000001</v>
      </c>
      <c r="T6" s="446">
        <f>ROUND(+Marathon!$E11,4)</f>
        <v>0.44140000000000001</v>
      </c>
      <c r="U6" s="446">
        <f>ROUND(+Marathon!$E11,4)</f>
        <v>0.44140000000000001</v>
      </c>
      <c r="V6" s="446">
        <f>ROUND(+Marathon!$E11,4)</f>
        <v>0.44140000000000001</v>
      </c>
      <c r="W6" s="446">
        <f>ROUND(+Marathon!$E11,4)</f>
        <v>0.44140000000000001</v>
      </c>
      <c r="X6" s="446">
        <f>ROUND(+Marathon!$E11,4)</f>
        <v>0.44140000000000001</v>
      </c>
      <c r="Y6" s="446">
        <f>ROUND(+Marathon!$E11,4)</f>
        <v>0.44140000000000001</v>
      </c>
      <c r="Z6" s="43"/>
    </row>
    <row r="7" spans="1:26" ht="15" customHeight="1">
      <c r="A7" s="442">
        <v>6</v>
      </c>
      <c r="B7" s="447">
        <f>ROUND(+'1K'!E12,4)</f>
        <v>0.78690000000000004</v>
      </c>
      <c r="C7" s="447">
        <f>ROUND(+Mile!E12,4)</f>
        <v>0.75129999999999997</v>
      </c>
      <c r="D7" s="447">
        <f>ROUND(+'3K'!E12,4)</f>
        <v>0.70469999999999999</v>
      </c>
      <c r="E7" s="447">
        <f>ROUND(+'5K'!E12,4)</f>
        <v>0.66639999999999999</v>
      </c>
      <c r="F7" s="447">
        <f>ROUND(+'6K'!E12,4)</f>
        <v>0.64049999999999996</v>
      </c>
      <c r="G7" s="447">
        <f>ROUND(+'4MI'!E12,4)</f>
        <v>0.63049999999999995</v>
      </c>
      <c r="H7" s="447">
        <f>ROUND(+'8K'!$E12,4)</f>
        <v>0.59950000000000003</v>
      </c>
      <c r="I7" s="447">
        <f>ROUND(+'5MI'!E12,4)</f>
        <v>0.59870000000000001</v>
      </c>
      <c r="J7" s="447">
        <f>ROUND(+'10K'!$E12,4)</f>
        <v>0.56779999999999997</v>
      </c>
      <c r="K7" s="447">
        <f>ROUND(+'7MI'!$E12,4)</f>
        <v>0.56279999999999997</v>
      </c>
      <c r="L7" s="448">
        <f>ROUND(+'12K'!$E12,4)</f>
        <v>0.56010000000000004</v>
      </c>
      <c r="M7" s="447">
        <f>ROUND(+'15K'!$E12,4)</f>
        <v>0.55069999999999997</v>
      </c>
      <c r="N7" s="447">
        <f>ROUND(+'10MI'!$E12,4)</f>
        <v>0.54779999999999995</v>
      </c>
      <c r="O7" s="447">
        <f>ROUND(+'20K'!$E12,4)</f>
        <v>0.53859999999999997</v>
      </c>
      <c r="P7" s="447">
        <f>ROUND(+H.Marathon!$E12,4)</f>
        <v>0.53639999999999999</v>
      </c>
      <c r="Q7" s="447">
        <f>ROUND(+'25K'!$E12,4)</f>
        <v>0.52939999999999998</v>
      </c>
      <c r="R7" s="447">
        <f>ROUND(+'30K'!$E12,4)</f>
        <v>0.52200000000000002</v>
      </c>
      <c r="S7" s="447">
        <f>ROUND(+Marathon!$E12,4)</f>
        <v>0.50800000000000001</v>
      </c>
      <c r="T7" s="447">
        <f>ROUND(+Marathon!$E12,4)</f>
        <v>0.50800000000000001</v>
      </c>
      <c r="U7" s="447">
        <f>ROUND(+Marathon!$E12,4)</f>
        <v>0.50800000000000001</v>
      </c>
      <c r="V7" s="447">
        <f>ROUND(+Marathon!$E12,4)</f>
        <v>0.50800000000000001</v>
      </c>
      <c r="W7" s="447">
        <f>ROUND(+Marathon!$E12,4)</f>
        <v>0.50800000000000001</v>
      </c>
      <c r="X7" s="447">
        <f>ROUND(+Marathon!$E12,4)</f>
        <v>0.50800000000000001</v>
      </c>
      <c r="Y7" s="447">
        <f>ROUND(+Marathon!$E12,4)</f>
        <v>0.50800000000000001</v>
      </c>
      <c r="Z7" s="43"/>
    </row>
    <row r="8" spans="1:26" ht="15" customHeight="1">
      <c r="A8" s="442">
        <v>7</v>
      </c>
      <c r="B8" s="447">
        <f>ROUND(+'1K'!E13,4)</f>
        <v>0.80400000000000005</v>
      </c>
      <c r="C8" s="447">
        <f>ROUND(+Mile!E13,4)</f>
        <v>0.7792</v>
      </c>
      <c r="D8" s="447">
        <f>ROUND(+'3K'!E13,4)</f>
        <v>0.74670000000000003</v>
      </c>
      <c r="E8" s="447">
        <f>ROUND(+'5K'!E13,4)</f>
        <v>0.72</v>
      </c>
      <c r="F8" s="447">
        <f>ROUND(+'6K'!E13,4)</f>
        <v>0.69479999999999997</v>
      </c>
      <c r="G8" s="447">
        <f>ROUND(+'4MI'!E13,4)</f>
        <v>0.68510000000000004</v>
      </c>
      <c r="H8" s="447">
        <f>ROUND(+'8K'!$E13,4)</f>
        <v>0.65510000000000002</v>
      </c>
      <c r="I8" s="447">
        <f>ROUND(+'5MI'!E13,4)</f>
        <v>0.65429999999999999</v>
      </c>
      <c r="J8" s="447">
        <f>ROUND(+'10K'!$E13,4)</f>
        <v>0.62429999999999997</v>
      </c>
      <c r="K8" s="447">
        <f>ROUND(+'7MI'!$E13,4)</f>
        <v>0.62119999999999997</v>
      </c>
      <c r="L8" s="448">
        <f>ROUND(+'12K'!$E13,4)</f>
        <v>0.61960000000000004</v>
      </c>
      <c r="M8" s="447">
        <f>ROUND(+'15K'!$E13,4)</f>
        <v>0.61380000000000001</v>
      </c>
      <c r="N8" s="447">
        <f>ROUND(+'10MI'!$E13,4)</f>
        <v>0.61199999999999999</v>
      </c>
      <c r="O8" s="447">
        <f>ROUND(+'20K'!$E13,4)</f>
        <v>0.60640000000000005</v>
      </c>
      <c r="P8" s="447">
        <f>ROUND(+H.Marathon!$E13,4)</f>
        <v>0.60499999999999998</v>
      </c>
      <c r="Q8" s="447">
        <f>ROUND(+'25K'!$E13,4)</f>
        <v>0.59650000000000003</v>
      </c>
      <c r="R8" s="447">
        <f>ROUND(+'30K'!$E13,4)</f>
        <v>0.58730000000000004</v>
      </c>
      <c r="S8" s="447">
        <f>ROUND(+Marathon!$E13,4)</f>
        <v>0.57020000000000004</v>
      </c>
      <c r="T8" s="447">
        <f>ROUND(+Marathon!$E13,4)</f>
        <v>0.57020000000000004</v>
      </c>
      <c r="U8" s="447">
        <f>ROUND(+Marathon!$E13,4)</f>
        <v>0.57020000000000004</v>
      </c>
      <c r="V8" s="447">
        <f>ROUND(+Marathon!$E13,4)</f>
        <v>0.57020000000000004</v>
      </c>
      <c r="W8" s="447">
        <f>ROUND(+Marathon!$E13,4)</f>
        <v>0.57020000000000004</v>
      </c>
      <c r="X8" s="447">
        <f>ROUND(+Marathon!$E13,4)</f>
        <v>0.57020000000000004</v>
      </c>
      <c r="Y8" s="447">
        <f>ROUND(+Marathon!$E13,4)</f>
        <v>0.57020000000000004</v>
      </c>
      <c r="Z8" s="43"/>
    </row>
    <row r="9" spans="1:26" ht="15" customHeight="1">
      <c r="A9" s="442">
        <v>8</v>
      </c>
      <c r="B9" s="447">
        <f>ROUND(+'1K'!E14,4)</f>
        <v>0.82120000000000004</v>
      </c>
      <c r="C9" s="447">
        <f>ROUND(+Mile!E14,4)</f>
        <v>0.80569999999999997</v>
      </c>
      <c r="D9" s="447">
        <f>ROUND(+'3K'!E14,4)</f>
        <v>0.78539999999999999</v>
      </c>
      <c r="E9" s="447">
        <f>ROUND(+'5K'!E14,4)</f>
        <v>0.76880000000000004</v>
      </c>
      <c r="F9" s="447">
        <f>ROUND(+'6K'!E14,4)</f>
        <v>0.74460000000000004</v>
      </c>
      <c r="G9" s="447">
        <f>ROUND(+'4MI'!E14,4)</f>
        <v>0.73529999999999995</v>
      </c>
      <c r="H9" s="447">
        <f>ROUND(+'8K'!$E14,4)</f>
        <v>0.70640000000000003</v>
      </c>
      <c r="I9" s="447">
        <f>ROUND(+'5MI'!E14,4)</f>
        <v>0.7056</v>
      </c>
      <c r="J9" s="447">
        <f>ROUND(+'10K'!$E14,4)</f>
        <v>0.67679999999999996</v>
      </c>
      <c r="K9" s="447">
        <f>ROUND(+'7MI'!$E14,4)</f>
        <v>0.6754</v>
      </c>
      <c r="L9" s="448">
        <f>ROUND(+'12K'!$E14,4)</f>
        <v>0.67459999999999998</v>
      </c>
      <c r="M9" s="447">
        <f>ROUND(+'15K'!$E14,4)</f>
        <v>0.67190000000000005</v>
      </c>
      <c r="N9" s="447">
        <f>ROUND(+'10MI'!$E14,4)</f>
        <v>0.67110000000000003</v>
      </c>
      <c r="O9" s="447">
        <f>ROUND(+'20K'!$E14,4)</f>
        <v>0.66839999999999999</v>
      </c>
      <c r="P9" s="447">
        <f>ROUND(+H.Marathon!$E14,4)</f>
        <v>0.66779999999999995</v>
      </c>
      <c r="Q9" s="447">
        <f>ROUND(+'25K'!$E14,4)</f>
        <v>0.65800000000000003</v>
      </c>
      <c r="R9" s="447">
        <f>ROUND(+'30K'!$E14,4)</f>
        <v>0.64749999999999996</v>
      </c>
      <c r="S9" s="447">
        <f>ROUND(+Marathon!$E14,4)</f>
        <v>0.62790000000000001</v>
      </c>
      <c r="T9" s="447">
        <f>ROUND(+Marathon!$E14,4)</f>
        <v>0.62790000000000001</v>
      </c>
      <c r="U9" s="447">
        <f>ROUND(+Marathon!$E14,4)</f>
        <v>0.62790000000000001</v>
      </c>
      <c r="V9" s="447">
        <f>ROUND(+Marathon!$E14,4)</f>
        <v>0.62790000000000001</v>
      </c>
      <c r="W9" s="447">
        <f>ROUND(+Marathon!$E14,4)</f>
        <v>0.62790000000000001</v>
      </c>
      <c r="X9" s="447">
        <f>ROUND(+Marathon!$E14,4)</f>
        <v>0.62790000000000001</v>
      </c>
      <c r="Y9" s="447">
        <f>ROUND(+Marathon!$E14,4)</f>
        <v>0.62790000000000001</v>
      </c>
      <c r="Z9" s="43"/>
    </row>
    <row r="10" spans="1:26" ht="15" customHeight="1" thickBot="1">
      <c r="A10" s="442">
        <v>9</v>
      </c>
      <c r="B10" s="447">
        <f>ROUND(+'1K'!E15,4)</f>
        <v>0.83840000000000003</v>
      </c>
      <c r="C10" s="447">
        <f>ROUND(+Mile!E15,4)</f>
        <v>0.83079999999999998</v>
      </c>
      <c r="D10" s="447">
        <f>ROUND(+'3K'!E15,4)</f>
        <v>0.82089999999999996</v>
      </c>
      <c r="E10" s="447">
        <f>ROUND(+'5K'!E15,4)</f>
        <v>0.81279999999999997</v>
      </c>
      <c r="F10" s="447">
        <f>ROUND(+'6K'!E15,4)</f>
        <v>0.78979999999999995</v>
      </c>
      <c r="G10" s="447">
        <f>ROUND(+'4MI'!E15,4)</f>
        <v>0.78090000000000004</v>
      </c>
      <c r="H10" s="447">
        <f>ROUND(+'8K'!$E15,4)</f>
        <v>0.75349999999999995</v>
      </c>
      <c r="I10" s="447">
        <f>ROUND(+'5MI'!E15,4)</f>
        <v>0.75270000000000004</v>
      </c>
      <c r="J10" s="447">
        <f>ROUND(+'10K'!$E15,4)</f>
        <v>0.72529999999999994</v>
      </c>
      <c r="K10" s="447">
        <f>ROUND(+'7MI'!$E15,4)</f>
        <v>0.72519999999999996</v>
      </c>
      <c r="L10" s="448">
        <f>ROUND(+'12K'!$E15,4)</f>
        <v>0.72519999999999996</v>
      </c>
      <c r="M10" s="447">
        <f>ROUND(+'15K'!$E15,4)</f>
        <v>0.72499999999999998</v>
      </c>
      <c r="N10" s="447">
        <f>ROUND(+'10MI'!$E15,4)</f>
        <v>0.72499999999999998</v>
      </c>
      <c r="O10" s="447">
        <f>ROUND(+'20K'!$E15,4)</f>
        <v>0.7248</v>
      </c>
      <c r="P10" s="447">
        <f>ROUND(+H.Marathon!$E15,4)</f>
        <v>0.7248</v>
      </c>
      <c r="Q10" s="447">
        <f>ROUND(+'25K'!$E15,4)</f>
        <v>0.71409999999999996</v>
      </c>
      <c r="R10" s="447">
        <f>ROUND(+'30K'!$E15,4)</f>
        <v>0.70269999999999999</v>
      </c>
      <c r="S10" s="447">
        <f>ROUND(+Marathon!$E15,4)</f>
        <v>0.68120000000000003</v>
      </c>
      <c r="T10" s="447">
        <f>ROUND(+Marathon!$E15,4)</f>
        <v>0.68120000000000003</v>
      </c>
      <c r="U10" s="447">
        <f>ROUND(+Marathon!$E15,4)</f>
        <v>0.68120000000000003</v>
      </c>
      <c r="V10" s="447">
        <f>ROUND(+Marathon!$E15,4)</f>
        <v>0.68120000000000003</v>
      </c>
      <c r="W10" s="447">
        <f>ROUND(+Marathon!$E15,4)</f>
        <v>0.68120000000000003</v>
      </c>
      <c r="X10" s="447">
        <f>ROUND(+Marathon!$E15,4)</f>
        <v>0.68120000000000003</v>
      </c>
      <c r="Y10" s="447">
        <f>ROUND(+Marathon!$E15,4)</f>
        <v>0.68120000000000003</v>
      </c>
      <c r="Z10" s="43"/>
    </row>
    <row r="11" spans="1:26" ht="15" customHeight="1">
      <c r="A11" s="449">
        <v>10</v>
      </c>
      <c r="B11" s="450">
        <f>ROUND(+'1K'!E16,4)</f>
        <v>0.85550000000000004</v>
      </c>
      <c r="C11" s="450">
        <f>ROUND(+Mile!E16,4)</f>
        <v>0.85450000000000004</v>
      </c>
      <c r="D11" s="450">
        <f>ROUND(+'3K'!E16,4)</f>
        <v>0.85309999999999997</v>
      </c>
      <c r="E11" s="450">
        <f>ROUND(+'5K'!E16,4)</f>
        <v>0.85199999999999998</v>
      </c>
      <c r="F11" s="450">
        <f>ROUND(+'6K'!E16,4)</f>
        <v>0.83040000000000003</v>
      </c>
      <c r="G11" s="450">
        <f>ROUND(+'4MI'!E16,4)</f>
        <v>0.82199999999999995</v>
      </c>
      <c r="H11" s="450">
        <f>ROUND(+'8K'!$E16,4)</f>
        <v>0.79630000000000001</v>
      </c>
      <c r="I11" s="450">
        <f>ROUND(+'5MI'!E16,4)</f>
        <v>0.79559999999999997</v>
      </c>
      <c r="J11" s="450">
        <f>ROUND(+'10K'!$E16,4)</f>
        <v>0.76980000000000004</v>
      </c>
      <c r="K11" s="446">
        <f>ROUND(+'7MI'!$E16,4)</f>
        <v>0.77080000000000004</v>
      </c>
      <c r="L11" s="450">
        <f>ROUND(+'12K'!$E16,4)</f>
        <v>0.77139999999999997</v>
      </c>
      <c r="M11" s="450">
        <f>ROUND(+'15K'!$E16,4)</f>
        <v>0.77329999999999999</v>
      </c>
      <c r="N11" s="450">
        <f>ROUND(+'10MI'!$E16,4)</f>
        <v>0.77390000000000003</v>
      </c>
      <c r="O11" s="450">
        <f>ROUND(+'20K'!$E16,4)</f>
        <v>0.77569999999999995</v>
      </c>
      <c r="P11" s="450">
        <f>ROUND(+H.Marathon!$E16,4)</f>
        <v>0.7762</v>
      </c>
      <c r="Q11" s="450">
        <f>ROUND(+'25K'!$E16,4)</f>
        <v>0.76490000000000002</v>
      </c>
      <c r="R11" s="450">
        <f>ROUND(+'30K'!$E16,4)</f>
        <v>0.75280000000000002</v>
      </c>
      <c r="S11" s="450">
        <f>ROUND(+Marathon!$E16,4)</f>
        <v>0.73009999999999997</v>
      </c>
      <c r="T11" s="450">
        <f>ROUND(+Marathon!$E16,4)</f>
        <v>0.73009999999999997</v>
      </c>
      <c r="U11" s="450">
        <f>ROUND(+Marathon!$E16,4)</f>
        <v>0.73009999999999997</v>
      </c>
      <c r="V11" s="450">
        <f>ROUND(+Marathon!$E16,4)</f>
        <v>0.73009999999999997</v>
      </c>
      <c r="W11" s="450">
        <f>ROUND(+Marathon!$E16,4)</f>
        <v>0.73009999999999997</v>
      </c>
      <c r="X11" s="450">
        <f>ROUND(+Marathon!$E16,4)</f>
        <v>0.73009999999999997</v>
      </c>
      <c r="Y11" s="450">
        <f>ROUND(+Marathon!$E16,4)</f>
        <v>0.73009999999999997</v>
      </c>
      <c r="Z11" s="43"/>
    </row>
    <row r="12" spans="1:26" ht="15" customHeight="1">
      <c r="A12" s="442">
        <v>11</v>
      </c>
      <c r="B12" s="447">
        <f>ROUND(+'1K'!E17,4)</f>
        <v>0.87280000000000002</v>
      </c>
      <c r="C12" s="447">
        <f>ROUND(+Mile!E17,4)</f>
        <v>0.87680000000000002</v>
      </c>
      <c r="D12" s="447">
        <f>ROUND(+'3K'!E17,4)</f>
        <v>0.8821</v>
      </c>
      <c r="E12" s="447">
        <f>ROUND(+'5K'!E17,4)</f>
        <v>0.88639999999999997</v>
      </c>
      <c r="F12" s="447">
        <f>ROUND(+'6K'!E17,4)</f>
        <v>0.86639999999999995</v>
      </c>
      <c r="G12" s="447">
        <f>ROUND(+'4MI'!E17,4)</f>
        <v>0.85870000000000002</v>
      </c>
      <c r="H12" s="447">
        <f>ROUND(+'8K'!$E17,4)</f>
        <v>0.83479999999999999</v>
      </c>
      <c r="I12" s="447">
        <f>ROUND(+'5MI'!E17,4)</f>
        <v>0.83420000000000005</v>
      </c>
      <c r="J12" s="447">
        <f>ROUND(+'10K'!$E17,4)</f>
        <v>0.81030000000000002</v>
      </c>
      <c r="K12" s="447">
        <f>ROUND(+'7MI'!$E17,4)</f>
        <v>0.81210000000000004</v>
      </c>
      <c r="L12" s="448">
        <f>ROUND(+'12K'!$E17,4)</f>
        <v>0.81310000000000004</v>
      </c>
      <c r="M12" s="447">
        <f>ROUND(+'15K'!$E17,4)</f>
        <v>0.8165</v>
      </c>
      <c r="N12" s="447">
        <f>ROUND(+'10MI'!$E17,4)</f>
        <v>0.81759999999999999</v>
      </c>
      <c r="O12" s="447">
        <f>ROUND(+'20K'!$E17,4)</f>
        <v>0.82099999999999995</v>
      </c>
      <c r="P12" s="447">
        <f>ROUND(+H.Marathon!$E17,4)</f>
        <v>0.82179999999999997</v>
      </c>
      <c r="Q12" s="447">
        <f>ROUND(+'25K'!$E17,4)</f>
        <v>0.81020000000000003</v>
      </c>
      <c r="R12" s="447">
        <f>ROUND(+'30K'!$E17,4)</f>
        <v>0.79779999999999995</v>
      </c>
      <c r="S12" s="447">
        <f>ROUND(+Marathon!$E17,4)</f>
        <v>0.77449999999999997</v>
      </c>
      <c r="T12" s="447">
        <f>ROUND(+Marathon!$E17,4)</f>
        <v>0.77449999999999997</v>
      </c>
      <c r="U12" s="447">
        <f>ROUND(+Marathon!$E17,4)</f>
        <v>0.77449999999999997</v>
      </c>
      <c r="V12" s="447">
        <f>ROUND(+Marathon!$E17,4)</f>
        <v>0.77449999999999997</v>
      </c>
      <c r="W12" s="447">
        <f>ROUND(+Marathon!$E17,4)</f>
        <v>0.77449999999999997</v>
      </c>
      <c r="X12" s="447">
        <f>ROUND(+Marathon!$E17,4)</f>
        <v>0.77449999999999997</v>
      </c>
      <c r="Y12" s="447">
        <f>ROUND(+Marathon!$E17,4)</f>
        <v>0.77449999999999997</v>
      </c>
      <c r="Z12" s="43"/>
    </row>
    <row r="13" spans="1:26" ht="15" customHeight="1">
      <c r="A13" s="442">
        <v>12</v>
      </c>
      <c r="B13" s="447">
        <f>ROUND(+'1K'!E18,4)</f>
        <v>0.89</v>
      </c>
      <c r="C13" s="447">
        <f>ROUND(+Mile!E18,4)</f>
        <v>0.89770000000000005</v>
      </c>
      <c r="D13" s="447">
        <f>ROUND(+'3K'!E18,4)</f>
        <v>0.90780000000000005</v>
      </c>
      <c r="E13" s="447">
        <f>ROUND(+'5K'!E18,4)</f>
        <v>0.91600000000000004</v>
      </c>
      <c r="F13" s="447">
        <f>ROUND(+'6K'!E18,4)</f>
        <v>0.89780000000000004</v>
      </c>
      <c r="G13" s="447">
        <f>ROUND(+'4MI'!E18,4)</f>
        <v>0.89080000000000004</v>
      </c>
      <c r="H13" s="447">
        <f>ROUND(+'8K'!$E18,4)</f>
        <v>0.86909999999999998</v>
      </c>
      <c r="I13" s="447">
        <f>ROUND(+'5MI'!E18,4)</f>
        <v>0.86850000000000005</v>
      </c>
      <c r="J13" s="447">
        <f>ROUND(+'10K'!$E18,4)</f>
        <v>0.8468</v>
      </c>
      <c r="K13" s="447">
        <f>ROUND(+'7MI'!$E18,4)</f>
        <v>0.84919999999999995</v>
      </c>
      <c r="L13" s="448">
        <f>ROUND(+'12K'!$E18,4)</f>
        <v>0.85040000000000004</v>
      </c>
      <c r="M13" s="447">
        <f>ROUND(+'15K'!$E18,4)</f>
        <v>0.8548</v>
      </c>
      <c r="N13" s="447">
        <f>ROUND(+'10MI'!$E18,4)</f>
        <v>0.85619999999999996</v>
      </c>
      <c r="O13" s="447">
        <f>ROUND(+'20K'!$E18,4)</f>
        <v>0.86050000000000004</v>
      </c>
      <c r="P13" s="447">
        <f>ROUND(+H.Marathon!$E18,4)</f>
        <v>0.86160000000000003</v>
      </c>
      <c r="Q13" s="447">
        <f>ROUND(+'25K'!$E18,4)</f>
        <v>0.85009999999999997</v>
      </c>
      <c r="R13" s="447">
        <f>ROUND(+'30K'!$E18,4)</f>
        <v>0.8377</v>
      </c>
      <c r="S13" s="447">
        <f>ROUND(+Marathon!$E18,4)</f>
        <v>0.8145</v>
      </c>
      <c r="T13" s="447">
        <f>ROUND(+Marathon!$E18,4)</f>
        <v>0.8145</v>
      </c>
      <c r="U13" s="447">
        <f>ROUND(+Marathon!$E18,4)</f>
        <v>0.8145</v>
      </c>
      <c r="V13" s="447">
        <f>ROUND(+Marathon!$E18,4)</f>
        <v>0.8145</v>
      </c>
      <c r="W13" s="447">
        <f>ROUND(+Marathon!$E18,4)</f>
        <v>0.8145</v>
      </c>
      <c r="X13" s="447">
        <f>ROUND(+Marathon!$E18,4)</f>
        <v>0.8145</v>
      </c>
      <c r="Y13" s="447">
        <f>ROUND(+Marathon!$E18,4)</f>
        <v>0.8145</v>
      </c>
      <c r="Z13" s="43"/>
    </row>
    <row r="14" spans="1:26" ht="15" customHeight="1">
      <c r="A14" s="442">
        <v>13</v>
      </c>
      <c r="B14" s="447">
        <f>ROUND(+'1K'!E19,4)</f>
        <v>0.9073</v>
      </c>
      <c r="C14" s="447">
        <f>ROUND(+Mile!E19,4)</f>
        <v>0.91720000000000002</v>
      </c>
      <c r="D14" s="447">
        <f>ROUND(+'3K'!E19,4)</f>
        <v>0.93020000000000003</v>
      </c>
      <c r="E14" s="447">
        <f>ROUND(+'5K'!E19,4)</f>
        <v>0.94079999999999997</v>
      </c>
      <c r="F14" s="447">
        <f>ROUND(+'6K'!E19,4)</f>
        <v>0.92459999999999998</v>
      </c>
      <c r="G14" s="447">
        <f>ROUND(+'4MI'!E19,4)</f>
        <v>0.91839999999999999</v>
      </c>
      <c r="H14" s="447">
        <f>ROUND(+'8K'!$E19,4)</f>
        <v>0.89910000000000001</v>
      </c>
      <c r="I14" s="447">
        <f>ROUND(+'5MI'!E19,4)</f>
        <v>0.89859999999999995</v>
      </c>
      <c r="J14" s="447">
        <f>ROUND(+'10K'!$E19,4)</f>
        <v>0.87929999999999997</v>
      </c>
      <c r="K14" s="447">
        <f>ROUND(+'7MI'!$E19,4)</f>
        <v>0.88190000000000002</v>
      </c>
      <c r="L14" s="448">
        <f>ROUND(+'12K'!$E19,4)</f>
        <v>0.88329999999999997</v>
      </c>
      <c r="M14" s="447">
        <f>ROUND(+'15K'!$E19,4)</f>
        <v>0.88819999999999999</v>
      </c>
      <c r="N14" s="447">
        <f>ROUND(+'10MI'!$E19,4)</f>
        <v>0.88980000000000004</v>
      </c>
      <c r="O14" s="447">
        <f>ROUND(+'20K'!$E19,4)</f>
        <v>0.89449999999999996</v>
      </c>
      <c r="P14" s="447">
        <f>ROUND(+H.Marathon!$E19,4)</f>
        <v>0.89570000000000005</v>
      </c>
      <c r="Q14" s="447">
        <f>ROUND(+'25K'!$E19,4)</f>
        <v>0.88449999999999995</v>
      </c>
      <c r="R14" s="447">
        <f>ROUND(+'30K'!$E19,4)</f>
        <v>0.87250000000000005</v>
      </c>
      <c r="S14" s="447">
        <f>ROUND(+Marathon!$E19,4)</f>
        <v>0.85</v>
      </c>
      <c r="T14" s="447">
        <f>ROUND(+Marathon!$E19,4)</f>
        <v>0.85</v>
      </c>
      <c r="U14" s="447">
        <f>ROUND(+Marathon!$E19,4)</f>
        <v>0.85</v>
      </c>
      <c r="V14" s="447">
        <f>ROUND(+Marathon!$E19,4)</f>
        <v>0.85</v>
      </c>
      <c r="W14" s="447">
        <f>ROUND(+Marathon!$E19,4)</f>
        <v>0.85</v>
      </c>
      <c r="X14" s="447">
        <f>ROUND(+Marathon!$E19,4)</f>
        <v>0.85</v>
      </c>
      <c r="Y14" s="447">
        <f>ROUND(+Marathon!$E19,4)</f>
        <v>0.85</v>
      </c>
      <c r="Z14" s="43"/>
    </row>
    <row r="15" spans="1:26" ht="15" customHeight="1" thickBot="1">
      <c r="A15" s="442">
        <v>14</v>
      </c>
      <c r="B15" s="447">
        <f>ROUND(+'1K'!E20,4)</f>
        <v>0.92459999999999998</v>
      </c>
      <c r="C15" s="447">
        <f>ROUND(+Mile!E20,4)</f>
        <v>0.93530000000000002</v>
      </c>
      <c r="D15" s="447">
        <f>ROUND(+'3K'!E20,4)</f>
        <v>0.94930000000000003</v>
      </c>
      <c r="E15" s="447">
        <f>ROUND(+'5K'!E20,4)</f>
        <v>0.96079999999999999</v>
      </c>
      <c r="F15" s="447">
        <f>ROUND(+'6K'!E20,4)</f>
        <v>0.94689999999999996</v>
      </c>
      <c r="G15" s="447">
        <f>ROUND(+'4MI'!E20,4)</f>
        <v>0.9415</v>
      </c>
      <c r="H15" s="447">
        <f>ROUND(+'8K'!$E20,4)</f>
        <v>0.92490000000000006</v>
      </c>
      <c r="I15" s="447">
        <f>ROUND(+'5MI'!E20,4)</f>
        <v>0.9244</v>
      </c>
      <c r="J15" s="447">
        <f>ROUND(+'10K'!$E20,4)</f>
        <v>0.90780000000000005</v>
      </c>
      <c r="K15" s="447">
        <f>ROUND(+'7MI'!$E20,4)</f>
        <v>0.91039999999999999</v>
      </c>
      <c r="L15" s="448">
        <f>ROUND(+'12K'!$E20,4)</f>
        <v>0.91180000000000005</v>
      </c>
      <c r="M15" s="447">
        <f>ROUND(+'15K'!$E20,4)</f>
        <v>0.91669999999999996</v>
      </c>
      <c r="N15" s="447">
        <f>ROUND(+'10MI'!$E20,4)</f>
        <v>0.91820000000000002</v>
      </c>
      <c r="O15" s="447">
        <f>ROUND(+'20K'!$E20,4)</f>
        <v>0.92290000000000005</v>
      </c>
      <c r="P15" s="447">
        <f>ROUND(+H.Marathon!$E20,4)</f>
        <v>0.92410000000000003</v>
      </c>
      <c r="Q15" s="447">
        <f>ROUND(+'25K'!$E20,4)</f>
        <v>0.91359999999999997</v>
      </c>
      <c r="R15" s="447">
        <f>ROUND(+'30K'!$E20,4)</f>
        <v>0.90229999999999999</v>
      </c>
      <c r="S15" s="447">
        <f>ROUND(+Marathon!$E20,4)</f>
        <v>0.88109999999999999</v>
      </c>
      <c r="T15" s="447">
        <f>ROUND(+Marathon!$E20,4)</f>
        <v>0.88109999999999999</v>
      </c>
      <c r="U15" s="447">
        <f>ROUND(+Marathon!$E20,4)</f>
        <v>0.88109999999999999</v>
      </c>
      <c r="V15" s="447">
        <f>ROUND(+Marathon!$E20,4)</f>
        <v>0.88109999999999999</v>
      </c>
      <c r="W15" s="447">
        <f>ROUND(+Marathon!$E20,4)</f>
        <v>0.88109999999999999</v>
      </c>
      <c r="X15" s="447">
        <f>ROUND(+Marathon!$E20,4)</f>
        <v>0.88109999999999999</v>
      </c>
      <c r="Y15" s="447">
        <f>ROUND(+Marathon!$E20,4)</f>
        <v>0.88109999999999999</v>
      </c>
      <c r="Z15" s="43"/>
    </row>
    <row r="16" spans="1:26" ht="15" customHeight="1">
      <c r="A16" s="449">
        <v>15</v>
      </c>
      <c r="B16" s="450">
        <f>ROUND(+'1K'!E21,4)</f>
        <v>0.94189999999999996</v>
      </c>
      <c r="C16" s="450">
        <f>ROUND(+Mile!E21,4)</f>
        <v>0.95199999999999996</v>
      </c>
      <c r="D16" s="450">
        <f>ROUND(+'3K'!E21,4)</f>
        <v>0.96519999999999995</v>
      </c>
      <c r="E16" s="450">
        <f>ROUND(+'5K'!E21,4)</f>
        <v>0.97599999999999998</v>
      </c>
      <c r="F16" s="450">
        <f>ROUND(+'6K'!E21,4)</f>
        <v>0.96450000000000002</v>
      </c>
      <c r="G16" s="450">
        <f>ROUND(+'4MI'!E21,4)</f>
        <v>0.96009999999999995</v>
      </c>
      <c r="H16" s="450">
        <f>ROUND(+'8K'!$E21,4)</f>
        <v>0.94640000000000002</v>
      </c>
      <c r="I16" s="450">
        <f>ROUND(+'5MI'!E21,4)</f>
        <v>0.94599999999999995</v>
      </c>
      <c r="J16" s="450">
        <f>ROUND(+'10K'!$E21,4)</f>
        <v>0.93230000000000002</v>
      </c>
      <c r="K16" s="446">
        <f>ROUND(+'7MI'!$E21,4)</f>
        <v>0.93459999999999999</v>
      </c>
      <c r="L16" s="450">
        <f>ROUND(+'12K'!$E21,4)</f>
        <v>0.93579999999999997</v>
      </c>
      <c r="M16" s="450">
        <f>ROUND(+'15K'!$E21,4)</f>
        <v>0.94010000000000005</v>
      </c>
      <c r="N16" s="450">
        <f>ROUND(+'10MI'!$E21,4)</f>
        <v>0.9415</v>
      </c>
      <c r="O16" s="450">
        <f>ROUND(+'20K'!$E21,4)</f>
        <v>0.94569999999999999</v>
      </c>
      <c r="P16" s="450">
        <f>ROUND(+H.Marathon!$E21,4)</f>
        <v>0.94669999999999999</v>
      </c>
      <c r="Q16" s="450">
        <f>ROUND(+'25K'!$E21,4)</f>
        <v>0.93720000000000003</v>
      </c>
      <c r="R16" s="450">
        <f>ROUND(+'30K'!$E21,4)</f>
        <v>0.92689999999999995</v>
      </c>
      <c r="S16" s="450">
        <f>ROUND(+Marathon!$E21,4)</f>
        <v>0.90780000000000005</v>
      </c>
      <c r="T16" s="450">
        <f>ROUND(+Marathon!$E21,4)</f>
        <v>0.90780000000000005</v>
      </c>
      <c r="U16" s="450">
        <f>ROUND(+Marathon!$E21,4)</f>
        <v>0.90780000000000005</v>
      </c>
      <c r="V16" s="450">
        <f>ROUND(+Marathon!$E21,4)</f>
        <v>0.90780000000000005</v>
      </c>
      <c r="W16" s="450">
        <f>ROUND(+Marathon!$E21,4)</f>
        <v>0.90780000000000005</v>
      </c>
      <c r="X16" s="450">
        <f>ROUND(+Marathon!$E21,4)</f>
        <v>0.90780000000000005</v>
      </c>
      <c r="Y16" s="450">
        <f>ROUND(+Marathon!$E21,4)</f>
        <v>0.90780000000000005</v>
      </c>
      <c r="Z16" s="43"/>
    </row>
    <row r="17" spans="1:26" ht="15" customHeight="1">
      <c r="A17" s="442">
        <v>16</v>
      </c>
      <c r="B17" s="447">
        <f>ROUND(+'1K'!E22,4)</f>
        <v>0.96030000000000004</v>
      </c>
      <c r="C17" s="447">
        <f>ROUND(+Mile!E22,4)</f>
        <v>0.96799999999999997</v>
      </c>
      <c r="D17" s="447">
        <f>ROUND(+'3K'!E22,4)</f>
        <v>0.97809999999999997</v>
      </c>
      <c r="E17" s="447">
        <f>ROUND(+'5K'!E22,4)</f>
        <v>0.98640000000000005</v>
      </c>
      <c r="F17" s="447">
        <f>ROUND(+'6K'!E22,4)</f>
        <v>0.97760000000000002</v>
      </c>
      <c r="G17" s="447">
        <f>ROUND(+'4MI'!E22,4)</f>
        <v>0.97419999999999995</v>
      </c>
      <c r="H17" s="447">
        <f>ROUND(+'8K'!$E22,4)</f>
        <v>0.96360000000000001</v>
      </c>
      <c r="I17" s="447">
        <f>ROUND(+'5MI'!E22,4)</f>
        <v>0.96330000000000005</v>
      </c>
      <c r="J17" s="447">
        <f>ROUND(+'10K'!$E22,4)</f>
        <v>0.95279999999999998</v>
      </c>
      <c r="K17" s="447">
        <f>ROUND(+'7MI'!$E22,4)</f>
        <v>0.95450000000000002</v>
      </c>
      <c r="L17" s="448">
        <f>ROUND(+'12K'!$E22,4)</f>
        <v>0.95540000000000003</v>
      </c>
      <c r="M17" s="447">
        <f>ROUND(+'15K'!$E22,4)</f>
        <v>0.9587</v>
      </c>
      <c r="N17" s="447">
        <f>ROUND(+'10MI'!$E22,4)</f>
        <v>0.9597</v>
      </c>
      <c r="O17" s="447">
        <f>ROUND(+'20K'!$E22,4)</f>
        <v>0.96279999999999999</v>
      </c>
      <c r="P17" s="447">
        <f>ROUND(+H.Marathon!$E22,4)</f>
        <v>0.96360000000000001</v>
      </c>
      <c r="Q17" s="447">
        <f>ROUND(+'25K'!$E22,4)</f>
        <v>0.95540000000000003</v>
      </c>
      <c r="R17" s="447">
        <f>ROUND(+'30K'!$E22,4)</f>
        <v>0.94650000000000001</v>
      </c>
      <c r="S17" s="447">
        <f>ROUND(+Marathon!$E22,4)</f>
        <v>0.93</v>
      </c>
      <c r="T17" s="447">
        <f>ROUND(+Marathon!$E22,4)</f>
        <v>0.93</v>
      </c>
      <c r="U17" s="447">
        <f>ROUND(+Marathon!$E22,4)</f>
        <v>0.93</v>
      </c>
      <c r="V17" s="447">
        <f>ROUND(+Marathon!$E22,4)</f>
        <v>0.93</v>
      </c>
      <c r="W17" s="447">
        <f>ROUND(+Marathon!$E22,4)</f>
        <v>0.93</v>
      </c>
      <c r="X17" s="447">
        <f>ROUND(+Marathon!$E22,4)</f>
        <v>0.93</v>
      </c>
      <c r="Y17" s="447">
        <f>ROUND(+Marathon!$E22,4)</f>
        <v>0.93</v>
      </c>
      <c r="Z17" s="43"/>
    </row>
    <row r="18" spans="1:26" ht="15" customHeight="1">
      <c r="A18" s="442">
        <v>17</v>
      </c>
      <c r="B18" s="447">
        <f>ROUND(+'1K'!E23,4)</f>
        <v>0.97960000000000003</v>
      </c>
      <c r="C18" s="447">
        <f>ROUND(+Mile!E23,4)</f>
        <v>0.98399999999999999</v>
      </c>
      <c r="D18" s="447">
        <f>ROUND(+'3K'!E23,4)</f>
        <v>0.98970000000000002</v>
      </c>
      <c r="E18" s="447">
        <f>ROUND(+'5K'!E23,4)</f>
        <v>0.99439999999999995</v>
      </c>
      <c r="F18" s="447">
        <f>ROUND(+'6K'!E23,4)</f>
        <v>0.98780000000000001</v>
      </c>
      <c r="G18" s="447">
        <f>ROUND(+'4MI'!E23,4)</f>
        <v>0.98519999999999996</v>
      </c>
      <c r="H18" s="447">
        <f>ROUND(+'8K'!$E23,4)</f>
        <v>0.97740000000000005</v>
      </c>
      <c r="I18" s="447">
        <f>ROUND(+'5MI'!E23,4)</f>
        <v>0.97719999999999996</v>
      </c>
      <c r="J18" s="447">
        <f>ROUND(+'10K'!$E23,4)</f>
        <v>0.96930000000000005</v>
      </c>
      <c r="K18" s="447">
        <f>ROUND(+'7MI'!$E23,4)</f>
        <v>0.97019999999999995</v>
      </c>
      <c r="L18" s="448">
        <f>ROUND(+'12K'!$E23,4)</f>
        <v>0.97070000000000001</v>
      </c>
      <c r="M18" s="447">
        <f>ROUND(+'15K'!$E23,4)</f>
        <v>0.97240000000000004</v>
      </c>
      <c r="N18" s="447">
        <f>ROUND(+'10MI'!$E23,4)</f>
        <v>0.97289999999999999</v>
      </c>
      <c r="O18" s="447">
        <f>ROUND(+'20K'!$E23,4)</f>
        <v>0.97460000000000002</v>
      </c>
      <c r="P18" s="447">
        <f>ROUND(+H.Marathon!$E23,4)</f>
        <v>0.97499999999999998</v>
      </c>
      <c r="Q18" s="447">
        <f>ROUND(+'25K'!$E23,4)</f>
        <v>0.96889999999999998</v>
      </c>
      <c r="R18" s="447">
        <f>ROUND(+'30K'!$E23,4)</f>
        <v>0.96230000000000004</v>
      </c>
      <c r="S18" s="447">
        <f>ROUND(+Marathon!$E23,4)</f>
        <v>0.95</v>
      </c>
      <c r="T18" s="447">
        <f>ROUND(+Marathon!$E23,4)</f>
        <v>0.95</v>
      </c>
      <c r="U18" s="447">
        <f>ROUND(+Marathon!$E23,4)</f>
        <v>0.95</v>
      </c>
      <c r="V18" s="447">
        <f>ROUND(+Marathon!$E23,4)</f>
        <v>0.95</v>
      </c>
      <c r="W18" s="447">
        <f>ROUND(+Marathon!$E23,4)</f>
        <v>0.95</v>
      </c>
      <c r="X18" s="447">
        <f>ROUND(+Marathon!$E23,4)</f>
        <v>0.95</v>
      </c>
      <c r="Y18" s="447">
        <f>ROUND(+Marathon!$E23,4)</f>
        <v>0.95</v>
      </c>
      <c r="Z18" s="43"/>
    </row>
    <row r="19" spans="1:26" ht="15" customHeight="1">
      <c r="A19" s="442">
        <v>18</v>
      </c>
      <c r="B19" s="447">
        <f>ROUND(+'1K'!E24,4)</f>
        <v>0.99450000000000005</v>
      </c>
      <c r="C19" s="447">
        <f>ROUND(+Mile!E24,4)</f>
        <v>0.996</v>
      </c>
      <c r="D19" s="447">
        <f>ROUND(+'3K'!E24,4)</f>
        <v>0.99790000000000001</v>
      </c>
      <c r="E19" s="447">
        <f>ROUND(+'5K'!E24,4)</f>
        <v>0.99950000000000006</v>
      </c>
      <c r="F19" s="447">
        <f>ROUND(+'6K'!E24,4)</f>
        <v>0.99480000000000002</v>
      </c>
      <c r="G19" s="447">
        <f>ROUND(+'4MI'!E24,4)</f>
        <v>0.99299999999999999</v>
      </c>
      <c r="H19" s="447">
        <f>ROUND(+'8K'!$E24,4)</f>
        <v>0.98750000000000004</v>
      </c>
      <c r="I19" s="447">
        <f>ROUND(+'5MI'!E24,4)</f>
        <v>0.98729999999999996</v>
      </c>
      <c r="J19" s="447">
        <f>ROUND(+'10K'!$E24,4)</f>
        <v>0.98180000000000001</v>
      </c>
      <c r="K19" s="447">
        <f>ROUND(+'7MI'!$E24,4)</f>
        <v>0.98229999999999995</v>
      </c>
      <c r="L19" s="448">
        <f>ROUND(+'12K'!$E24,4)</f>
        <v>0.98260000000000003</v>
      </c>
      <c r="M19" s="447">
        <f>ROUND(+'15K'!$E24,4)</f>
        <v>0.98350000000000004</v>
      </c>
      <c r="N19" s="447">
        <f>ROUND(+'10MI'!$E24,4)</f>
        <v>0.98380000000000001</v>
      </c>
      <c r="O19" s="447">
        <f>ROUND(+'20K'!$E24,4)</f>
        <v>0.98480000000000001</v>
      </c>
      <c r="P19" s="447">
        <f>ROUND(+H.Marathon!$E24,4)</f>
        <v>0.98499999999999999</v>
      </c>
      <c r="Q19" s="447">
        <f>ROUND(+'25K'!$E24,4)</f>
        <v>0.98080000000000001</v>
      </c>
      <c r="R19" s="447">
        <f>ROUND(+'30K'!$E24,4)</f>
        <v>0.97640000000000005</v>
      </c>
      <c r="S19" s="447">
        <f>ROUND(+Marathon!$E24,4)</f>
        <v>0.96799999999999997</v>
      </c>
      <c r="T19" s="447">
        <f>ROUND(+Marathon!$E24,4)</f>
        <v>0.96799999999999997</v>
      </c>
      <c r="U19" s="447">
        <f>ROUND(+Marathon!$E24,4)</f>
        <v>0.96799999999999997</v>
      </c>
      <c r="V19" s="447">
        <f>ROUND(+Marathon!$E24,4)</f>
        <v>0.96799999999999997</v>
      </c>
      <c r="W19" s="447">
        <f>ROUND(+Marathon!$E24,4)</f>
        <v>0.96799999999999997</v>
      </c>
      <c r="X19" s="447">
        <f>ROUND(+Marathon!$E24,4)</f>
        <v>0.96799999999999997</v>
      </c>
      <c r="Y19" s="447">
        <f>ROUND(+Marathon!$E24,4)</f>
        <v>0.96799999999999997</v>
      </c>
      <c r="Z19" s="43"/>
    </row>
    <row r="20" spans="1:26" ht="15" customHeight="1" thickBot="1">
      <c r="A20" s="442">
        <v>19</v>
      </c>
      <c r="B20" s="447">
        <f>ROUND(+'1K'!E25,4)</f>
        <v>1</v>
      </c>
      <c r="C20" s="447">
        <f>ROUND(+Mile!E25,4)</f>
        <v>1</v>
      </c>
      <c r="D20" s="447">
        <f>ROUND(+'3K'!E25,4)</f>
        <v>1</v>
      </c>
      <c r="E20" s="447">
        <f>ROUND(+'5K'!E25,4)</f>
        <v>1</v>
      </c>
      <c r="F20" s="447">
        <f>ROUND(+'6K'!E25,4)</f>
        <v>0.99739999999999995</v>
      </c>
      <c r="G20" s="447">
        <f>ROUND(+'4MI'!E25,4)</f>
        <v>0.99650000000000005</v>
      </c>
      <c r="H20" s="447">
        <f>ROUND(+'8K'!$E25,4)</f>
        <v>0.99339999999999995</v>
      </c>
      <c r="I20" s="447">
        <f>ROUND(+'5MI'!E25,4)</f>
        <v>0.99329999999999996</v>
      </c>
      <c r="J20" s="447">
        <f>ROUND(+'10K'!$E25,4)</f>
        <v>0.99029999999999996</v>
      </c>
      <c r="K20" s="447">
        <f>ROUND(+'7MI'!$E25,4)</f>
        <v>0.99109999999999998</v>
      </c>
      <c r="L20" s="448">
        <f>ROUND(+'12K'!$E25,4)</f>
        <v>0.99139999999999995</v>
      </c>
      <c r="M20" s="447">
        <f>ROUND(+'15K'!$E25,4)</f>
        <v>0.9929</v>
      </c>
      <c r="N20" s="447">
        <f>ROUND(+'10MI'!$E25,4)</f>
        <v>0.99329999999999996</v>
      </c>
      <c r="O20" s="447">
        <f>ROUND(+'20K'!$E25,4)</f>
        <v>0.99470000000000003</v>
      </c>
      <c r="P20" s="447">
        <f>ROUND(+H.Marathon!$E25,4)</f>
        <v>0.995</v>
      </c>
      <c r="Q20" s="447">
        <f>ROUND(+'25K'!$E25,4)</f>
        <v>0.99180000000000001</v>
      </c>
      <c r="R20" s="447">
        <f>ROUND(+'30K'!$E25,4)</f>
        <v>0.98839999999999995</v>
      </c>
      <c r="S20" s="447">
        <f>ROUND(+Marathon!$E25,4)</f>
        <v>0.98199999999999998</v>
      </c>
      <c r="T20" s="447">
        <f>ROUND(+Marathon!$E25,4)</f>
        <v>0.98199999999999998</v>
      </c>
      <c r="U20" s="447">
        <f>ROUND(+Marathon!$E25,4)</f>
        <v>0.98199999999999998</v>
      </c>
      <c r="V20" s="447">
        <f>ROUND(+Marathon!$E25,4)</f>
        <v>0.98199999999999998</v>
      </c>
      <c r="W20" s="447">
        <f>ROUND(+Marathon!$E25,4)</f>
        <v>0.98199999999999998</v>
      </c>
      <c r="X20" s="447">
        <f>ROUND(+Marathon!$E25,4)</f>
        <v>0.98199999999999998</v>
      </c>
      <c r="Y20" s="447">
        <f>ROUND(+Marathon!$E25,4)</f>
        <v>0.98199999999999998</v>
      </c>
      <c r="Z20" s="43"/>
    </row>
    <row r="21" spans="1:26" ht="15" customHeight="1">
      <c r="A21" s="449">
        <v>20</v>
      </c>
      <c r="B21" s="450">
        <f>ROUND(+'1K'!E26,4)</f>
        <v>1</v>
      </c>
      <c r="C21" s="450">
        <f>ROUND(+Mile!E26,4)</f>
        <v>1</v>
      </c>
      <c r="D21" s="450">
        <f>ROUND(+'3K'!E26,4)</f>
        <v>1</v>
      </c>
      <c r="E21" s="450">
        <f>ROUND(+'5K'!E26,4)</f>
        <v>1</v>
      </c>
      <c r="F21" s="450">
        <f>ROUND(+'6K'!E26,4)</f>
        <v>0.99919999999999998</v>
      </c>
      <c r="G21" s="450">
        <f>ROUND(+'4MI'!E26,4)</f>
        <v>0.99880000000000002</v>
      </c>
      <c r="H21" s="450">
        <f>ROUND(+'8K'!$E26,4)</f>
        <v>0.99780000000000002</v>
      </c>
      <c r="I21" s="450">
        <f>ROUND(+'5MI'!E26,4)</f>
        <v>0.99780000000000002</v>
      </c>
      <c r="J21" s="450">
        <f>ROUND(+'10K'!$E26,4)</f>
        <v>0.99680000000000002</v>
      </c>
      <c r="K21" s="446">
        <f>ROUND(+'7MI'!$E26,4)</f>
        <v>0.99729999999999996</v>
      </c>
      <c r="L21" s="450">
        <f>ROUND(+'12K'!$E26,4)</f>
        <v>0.99760000000000004</v>
      </c>
      <c r="M21" s="450">
        <f>ROUND(+'15K'!$E26,4)</f>
        <v>0.99850000000000005</v>
      </c>
      <c r="N21" s="450">
        <f>ROUND(+'10MI'!$E26,4)</f>
        <v>0.99880000000000002</v>
      </c>
      <c r="O21" s="450">
        <f>ROUND(+'20K'!$E26,4)</f>
        <v>0.99980000000000002</v>
      </c>
      <c r="P21" s="450">
        <f>ROUND(+H.Marathon!$E26,4)</f>
        <v>1</v>
      </c>
      <c r="Q21" s="450">
        <f>ROUND(+'25K'!$E26,4)</f>
        <v>0.998</v>
      </c>
      <c r="R21" s="450">
        <f>ROUND(+'30K'!$E26,4)</f>
        <v>0.99590000000000001</v>
      </c>
      <c r="S21" s="450">
        <f>ROUND(+Marathon!$E26,4)</f>
        <v>0.99199999999999999</v>
      </c>
      <c r="T21" s="450">
        <f>ROUND(+Marathon!$E26,4)</f>
        <v>0.99199999999999999</v>
      </c>
      <c r="U21" s="450">
        <f>ROUND(+Marathon!$E26,4)</f>
        <v>0.99199999999999999</v>
      </c>
      <c r="V21" s="450">
        <f>ROUND(+Marathon!$E26,4)</f>
        <v>0.99199999999999999</v>
      </c>
      <c r="W21" s="450">
        <f>ROUND(+Marathon!$E26,4)</f>
        <v>0.99199999999999999</v>
      </c>
      <c r="X21" s="450">
        <f>ROUND(+Marathon!$E26,4)</f>
        <v>0.99199999999999999</v>
      </c>
      <c r="Y21" s="450">
        <f>ROUND(+Marathon!$E26,4)</f>
        <v>0.99199999999999999</v>
      </c>
      <c r="Z21" s="43"/>
    </row>
    <row r="22" spans="1:26" ht="15" customHeight="1">
      <c r="A22" s="442">
        <v>21</v>
      </c>
      <c r="B22" s="447">
        <f>ROUND(+'1K'!E27,4)</f>
        <v>1</v>
      </c>
      <c r="C22" s="447">
        <f>ROUND(+Mile!E27,4)</f>
        <v>1</v>
      </c>
      <c r="D22" s="447">
        <f>ROUND(+'3K'!E27,4)</f>
        <v>1</v>
      </c>
      <c r="E22" s="447">
        <f>ROUND(+'5K'!E27,4)</f>
        <v>1</v>
      </c>
      <c r="F22" s="447">
        <f>ROUND(+'6K'!E27,4)</f>
        <v>1</v>
      </c>
      <c r="G22" s="447">
        <f>ROUND(+'4MI'!E27,4)</f>
        <v>1</v>
      </c>
      <c r="H22" s="447">
        <f>ROUND(+'8K'!$E27,4)</f>
        <v>1</v>
      </c>
      <c r="I22" s="447">
        <f>ROUND(+'5MI'!E27,4)</f>
        <v>1</v>
      </c>
      <c r="J22" s="447">
        <f>ROUND(+'10K'!$E27,4)</f>
        <v>1</v>
      </c>
      <c r="K22" s="447">
        <f>ROUND(+'7MI'!$E27,4)</f>
        <v>1</v>
      </c>
      <c r="L22" s="448">
        <f>ROUND(+'12K'!$E27,4)</f>
        <v>1</v>
      </c>
      <c r="M22" s="447">
        <f>ROUND(+'15K'!$E27,4)</f>
        <v>1</v>
      </c>
      <c r="N22" s="447">
        <f>ROUND(+'10MI'!$E27,4)</f>
        <v>1</v>
      </c>
      <c r="O22" s="447">
        <f>ROUND(+'20K'!$E27,4)</f>
        <v>1</v>
      </c>
      <c r="P22" s="447">
        <f>ROUND(+H.Marathon!$E27,4)</f>
        <v>1</v>
      </c>
      <c r="Q22" s="447">
        <f>ROUND(+'25K'!$E27,4)</f>
        <v>0.99950000000000006</v>
      </c>
      <c r="R22" s="447">
        <f>ROUND(+'30K'!$E27,4)</f>
        <v>0.999</v>
      </c>
      <c r="S22" s="447">
        <f>ROUND(+Marathon!$E27,4)</f>
        <v>0.998</v>
      </c>
      <c r="T22" s="447">
        <f>ROUND(+Marathon!$E27,4)</f>
        <v>0.998</v>
      </c>
      <c r="U22" s="447">
        <f>ROUND(+Marathon!$E27,4)</f>
        <v>0.998</v>
      </c>
      <c r="V22" s="447">
        <f>ROUND(+Marathon!$E27,4)</f>
        <v>0.998</v>
      </c>
      <c r="W22" s="447">
        <f>ROUND(+Marathon!$E27,4)</f>
        <v>0.998</v>
      </c>
      <c r="X22" s="447">
        <f>ROUND(+Marathon!$E27,4)</f>
        <v>0.998</v>
      </c>
      <c r="Y22" s="447">
        <f>ROUND(+Marathon!$E27,4)</f>
        <v>0.998</v>
      </c>
      <c r="Z22" s="43"/>
    </row>
    <row r="23" spans="1:26" ht="15" customHeight="1">
      <c r="A23" s="442">
        <v>22</v>
      </c>
      <c r="B23" s="447">
        <f>ROUND(+'1K'!E28,4)</f>
        <v>1</v>
      </c>
      <c r="C23" s="447">
        <f>ROUND(+Mile!E28,4)</f>
        <v>1</v>
      </c>
      <c r="D23" s="447">
        <f>ROUND(+'3K'!E28,4)</f>
        <v>1</v>
      </c>
      <c r="E23" s="447">
        <f>ROUND(+'5K'!E28,4)</f>
        <v>1</v>
      </c>
      <c r="F23" s="447">
        <f>ROUND(+'6K'!E28,4)</f>
        <v>1</v>
      </c>
      <c r="G23" s="447">
        <f>ROUND(+'4MI'!E28,4)</f>
        <v>1</v>
      </c>
      <c r="H23" s="447">
        <f>ROUND(+'8K'!$E28,4)</f>
        <v>1</v>
      </c>
      <c r="I23" s="447">
        <f>ROUND(+'5MI'!E28,4)</f>
        <v>1</v>
      </c>
      <c r="J23" s="447">
        <f>ROUND(+'10K'!$E28,4)</f>
        <v>1</v>
      </c>
      <c r="K23" s="447">
        <f>ROUND(+'7MI'!$E28,4)</f>
        <v>1</v>
      </c>
      <c r="L23" s="448">
        <f>ROUND(+'12K'!$E28,4)</f>
        <v>1</v>
      </c>
      <c r="M23" s="447">
        <f>ROUND(+'15K'!$E28,4)</f>
        <v>1</v>
      </c>
      <c r="N23" s="447">
        <f>ROUND(+'10MI'!$E28,4)</f>
        <v>1</v>
      </c>
      <c r="O23" s="447">
        <f>ROUND(+'20K'!$E28,4)</f>
        <v>1</v>
      </c>
      <c r="P23" s="447">
        <f>ROUND(+H.Marathon!$E28,4)</f>
        <v>1</v>
      </c>
      <c r="Q23" s="447">
        <f>ROUND(+'25K'!$E28,4)</f>
        <v>1</v>
      </c>
      <c r="R23" s="447">
        <f>ROUND(+'30K'!$E28,4)</f>
        <v>1</v>
      </c>
      <c r="S23" s="447">
        <f>ROUND(+Marathon!$E28,4)</f>
        <v>1</v>
      </c>
      <c r="T23" s="447">
        <f>ROUND(+Marathon!$E28,4)</f>
        <v>1</v>
      </c>
      <c r="U23" s="447">
        <f>ROUND(+Marathon!$E28,4)</f>
        <v>1</v>
      </c>
      <c r="V23" s="447">
        <f>ROUND(+Marathon!$E28,4)</f>
        <v>1</v>
      </c>
      <c r="W23" s="447">
        <f>ROUND(+Marathon!$E28,4)</f>
        <v>1</v>
      </c>
      <c r="X23" s="447">
        <f>ROUND(+Marathon!$E28,4)</f>
        <v>1</v>
      </c>
      <c r="Y23" s="447">
        <f>ROUND(+Marathon!$E28,4)</f>
        <v>1</v>
      </c>
      <c r="Z23" s="43"/>
    </row>
    <row r="24" spans="1:26" ht="15" customHeight="1">
      <c r="A24" s="442">
        <v>23</v>
      </c>
      <c r="B24" s="447">
        <f>ROUND(+'1K'!E29,4)</f>
        <v>1</v>
      </c>
      <c r="C24" s="447">
        <f>ROUND(+Mile!E29,4)</f>
        <v>1</v>
      </c>
      <c r="D24" s="447">
        <f>ROUND(+'3K'!E29,4)</f>
        <v>1</v>
      </c>
      <c r="E24" s="447">
        <f>ROUND(+'5K'!E29,4)</f>
        <v>1</v>
      </c>
      <c r="F24" s="447">
        <f>ROUND(+'6K'!E29,4)</f>
        <v>1</v>
      </c>
      <c r="G24" s="447">
        <f>ROUND(+'4MI'!E29,4)</f>
        <v>1</v>
      </c>
      <c r="H24" s="447">
        <f>ROUND(+'8K'!$E29,4)</f>
        <v>1</v>
      </c>
      <c r="I24" s="447">
        <f>ROUND(+'5MI'!E29,4)</f>
        <v>1</v>
      </c>
      <c r="J24" s="447">
        <f>ROUND(+'10K'!$E29,4)</f>
        <v>1</v>
      </c>
      <c r="K24" s="447">
        <f>ROUND(+'7MI'!$E29,4)</f>
        <v>1</v>
      </c>
      <c r="L24" s="448">
        <f>ROUND(+'12K'!$E29,4)</f>
        <v>1</v>
      </c>
      <c r="M24" s="447">
        <f>ROUND(+'15K'!$E29,4)</f>
        <v>1</v>
      </c>
      <c r="N24" s="447">
        <f>ROUND(+'10MI'!$E29,4)</f>
        <v>1</v>
      </c>
      <c r="O24" s="447">
        <f>ROUND(+'20K'!$E29,4)</f>
        <v>1</v>
      </c>
      <c r="P24" s="447">
        <f>ROUND(+H.Marathon!$E29,4)</f>
        <v>1</v>
      </c>
      <c r="Q24" s="447">
        <f>ROUND(+'25K'!$E29,4)</f>
        <v>1</v>
      </c>
      <c r="R24" s="447">
        <f>ROUND(+'30K'!$E29,4)</f>
        <v>1</v>
      </c>
      <c r="S24" s="447">
        <f>ROUND(+Marathon!$E29,4)</f>
        <v>1</v>
      </c>
      <c r="T24" s="447">
        <f>ROUND(+Marathon!$E29,4)</f>
        <v>1</v>
      </c>
      <c r="U24" s="447">
        <f>ROUND(+Marathon!$E29,4)</f>
        <v>1</v>
      </c>
      <c r="V24" s="447">
        <f>ROUND(+Marathon!$E29,4)</f>
        <v>1</v>
      </c>
      <c r="W24" s="447">
        <f>ROUND(+Marathon!$E29,4)</f>
        <v>1</v>
      </c>
      <c r="X24" s="447">
        <f>ROUND(+Marathon!$E29,4)</f>
        <v>1</v>
      </c>
      <c r="Y24" s="447">
        <f>ROUND(+Marathon!$E29,4)</f>
        <v>1</v>
      </c>
      <c r="Z24" s="43"/>
    </row>
    <row r="25" spans="1:26" ht="15" customHeight="1" thickBot="1">
      <c r="A25" s="442">
        <v>24</v>
      </c>
      <c r="B25" s="447">
        <f>ROUND(+'1K'!E30,4)</f>
        <v>1</v>
      </c>
      <c r="C25" s="447">
        <f>ROUND(+Mile!E30,4)</f>
        <v>1</v>
      </c>
      <c r="D25" s="447">
        <f>ROUND(+'3K'!E30,4)</f>
        <v>1</v>
      </c>
      <c r="E25" s="447">
        <f>ROUND(+'5K'!E30,4)</f>
        <v>1</v>
      </c>
      <c r="F25" s="447">
        <f>ROUND(+'6K'!E30,4)</f>
        <v>1</v>
      </c>
      <c r="G25" s="447">
        <f>ROUND(+'4MI'!E30,4)</f>
        <v>1</v>
      </c>
      <c r="H25" s="447">
        <f>ROUND(+'8K'!$E30,4)</f>
        <v>1</v>
      </c>
      <c r="I25" s="447">
        <f>ROUND(+'5MI'!E30,4)</f>
        <v>1</v>
      </c>
      <c r="J25" s="447">
        <f>ROUND(+'10K'!$E30,4)</f>
        <v>1</v>
      </c>
      <c r="K25" s="447">
        <f>ROUND(+'7MI'!$E30,4)</f>
        <v>1</v>
      </c>
      <c r="L25" s="448">
        <f>ROUND(+'12K'!$E30,4)</f>
        <v>1</v>
      </c>
      <c r="M25" s="447">
        <f>ROUND(+'15K'!$E30,4)</f>
        <v>1</v>
      </c>
      <c r="N25" s="447">
        <f>ROUND(+'10MI'!$E30,4)</f>
        <v>1</v>
      </c>
      <c r="O25" s="447">
        <f>ROUND(+'20K'!$E30,4)</f>
        <v>1</v>
      </c>
      <c r="P25" s="447">
        <f>ROUND(+H.Marathon!$E30,4)</f>
        <v>1</v>
      </c>
      <c r="Q25" s="447">
        <f>ROUND(+'25K'!$E30,4)</f>
        <v>1</v>
      </c>
      <c r="R25" s="447">
        <f>ROUND(+'30K'!$E30,4)</f>
        <v>1</v>
      </c>
      <c r="S25" s="447">
        <f>ROUND(+Marathon!$E30,4)</f>
        <v>1</v>
      </c>
      <c r="T25" s="447">
        <f>ROUND(+Marathon!$E30,4)</f>
        <v>1</v>
      </c>
      <c r="U25" s="447">
        <f>ROUND(+Marathon!$E30,4)</f>
        <v>1</v>
      </c>
      <c r="V25" s="447">
        <f>ROUND(+Marathon!$E30,4)</f>
        <v>1</v>
      </c>
      <c r="W25" s="447">
        <f>ROUND(+Marathon!$E30,4)</f>
        <v>1</v>
      </c>
      <c r="X25" s="447">
        <f>ROUND(+Marathon!$E30,4)</f>
        <v>1</v>
      </c>
      <c r="Y25" s="447">
        <f>ROUND(+Marathon!$E30,4)</f>
        <v>1</v>
      </c>
      <c r="Z25" s="43"/>
    </row>
    <row r="26" spans="1:26" ht="15" customHeight="1">
      <c r="A26" s="449">
        <v>25</v>
      </c>
      <c r="B26" s="450">
        <f>ROUND(+'1K'!E31,4)</f>
        <v>1</v>
      </c>
      <c r="C26" s="450">
        <f>ROUND(+Mile!E31,4)</f>
        <v>1</v>
      </c>
      <c r="D26" s="450">
        <f>ROUND(+'3K'!E31,4)</f>
        <v>1</v>
      </c>
      <c r="E26" s="450">
        <f>ROUND(+'5K'!E31,4)</f>
        <v>1</v>
      </c>
      <c r="F26" s="450">
        <f>ROUND(+'6K'!E31,4)</f>
        <v>1</v>
      </c>
      <c r="G26" s="450">
        <f>ROUND(+'4MI'!E31,4)</f>
        <v>1</v>
      </c>
      <c r="H26" s="450">
        <f>ROUND(+'8K'!$E31,4)</f>
        <v>1</v>
      </c>
      <c r="I26" s="450">
        <f>ROUND(+'5MI'!E31,4)</f>
        <v>1</v>
      </c>
      <c r="J26" s="450">
        <f>ROUND(+'10K'!$E31,4)</f>
        <v>1</v>
      </c>
      <c r="K26" s="446">
        <f>ROUND(+'7MI'!$E31,4)</f>
        <v>1</v>
      </c>
      <c r="L26" s="450">
        <f>ROUND(+'12K'!$E31,4)</f>
        <v>1</v>
      </c>
      <c r="M26" s="450">
        <f>ROUND(+'15K'!$E31,4)</f>
        <v>1</v>
      </c>
      <c r="N26" s="450">
        <f>ROUND(+'10MI'!$E31,4)</f>
        <v>1</v>
      </c>
      <c r="O26" s="450">
        <f>ROUND(+'20K'!$E31,4)</f>
        <v>1</v>
      </c>
      <c r="P26" s="450">
        <f>ROUND(+H.Marathon!$E31,4)</f>
        <v>1</v>
      </c>
      <c r="Q26" s="450">
        <f>ROUND(+'25K'!$E31,4)</f>
        <v>1</v>
      </c>
      <c r="R26" s="450">
        <f>ROUND(+'30K'!$E31,4)</f>
        <v>1</v>
      </c>
      <c r="S26" s="450">
        <f>ROUND(+Marathon!$E31,4)</f>
        <v>1</v>
      </c>
      <c r="T26" s="450">
        <f>ROUND(+Marathon!$E31,4)</f>
        <v>1</v>
      </c>
      <c r="U26" s="450">
        <f>ROUND(+Marathon!$E31,4)</f>
        <v>1</v>
      </c>
      <c r="V26" s="450">
        <f>ROUND(+Marathon!$E31,4)</f>
        <v>1</v>
      </c>
      <c r="W26" s="450">
        <f>ROUND(+Marathon!$E31,4)</f>
        <v>1</v>
      </c>
      <c r="X26" s="450">
        <f>ROUND(+Marathon!$E31,4)</f>
        <v>1</v>
      </c>
      <c r="Y26" s="450">
        <f>ROUND(+Marathon!$E31,4)</f>
        <v>1</v>
      </c>
      <c r="Z26" s="43"/>
    </row>
    <row r="27" spans="1:26" ht="15" customHeight="1">
      <c r="A27" s="442">
        <v>26</v>
      </c>
      <c r="B27" s="447">
        <f>ROUND(+'1K'!E32,4)</f>
        <v>1</v>
      </c>
      <c r="C27" s="447">
        <f>ROUND(+Mile!E32,4)</f>
        <v>1</v>
      </c>
      <c r="D27" s="447">
        <f>ROUND(+'3K'!E32,4)</f>
        <v>1</v>
      </c>
      <c r="E27" s="447">
        <f>ROUND(+'5K'!E32,4)</f>
        <v>1</v>
      </c>
      <c r="F27" s="447">
        <f>ROUND(+'6K'!E32,4)</f>
        <v>1</v>
      </c>
      <c r="G27" s="447">
        <f>ROUND(+'4MI'!E32,4)</f>
        <v>1</v>
      </c>
      <c r="H27" s="447">
        <f>ROUND(+'8K'!$E32,4)</f>
        <v>1</v>
      </c>
      <c r="I27" s="447">
        <f>ROUND(+'5MI'!E32,4)</f>
        <v>1</v>
      </c>
      <c r="J27" s="447">
        <f>ROUND(+'10K'!$E32,4)</f>
        <v>1</v>
      </c>
      <c r="K27" s="447">
        <f>ROUND(+'7MI'!$E32,4)</f>
        <v>1</v>
      </c>
      <c r="L27" s="448">
        <f>ROUND(+'12K'!$E32,4)</f>
        <v>1</v>
      </c>
      <c r="M27" s="447">
        <f>ROUND(+'15K'!$E32,4)</f>
        <v>1</v>
      </c>
      <c r="N27" s="447">
        <f>ROUND(+'10MI'!$E32,4)</f>
        <v>1</v>
      </c>
      <c r="O27" s="447">
        <f>ROUND(+'20K'!$E32,4)</f>
        <v>1</v>
      </c>
      <c r="P27" s="447">
        <f>ROUND(+H.Marathon!$E32,4)</f>
        <v>1</v>
      </c>
      <c r="Q27" s="447">
        <f>ROUND(+'25K'!$E32,4)</f>
        <v>1</v>
      </c>
      <c r="R27" s="447">
        <f>ROUND(+'30K'!$E32,4)</f>
        <v>1</v>
      </c>
      <c r="S27" s="447">
        <f>ROUND(+Marathon!$E32,4)</f>
        <v>1</v>
      </c>
      <c r="T27" s="447">
        <f>ROUND(+Marathon!$E32,4)</f>
        <v>1</v>
      </c>
      <c r="U27" s="447">
        <f>ROUND(+Marathon!$E32,4)</f>
        <v>1</v>
      </c>
      <c r="V27" s="447">
        <f>ROUND(+Marathon!$E32,4)</f>
        <v>1</v>
      </c>
      <c r="W27" s="447">
        <f>ROUND(+Marathon!$E32,4)</f>
        <v>1</v>
      </c>
      <c r="X27" s="447">
        <f>ROUND(+Marathon!$E32,4)</f>
        <v>1</v>
      </c>
      <c r="Y27" s="447">
        <f>ROUND(+Marathon!$E32,4)</f>
        <v>1</v>
      </c>
      <c r="Z27" s="43"/>
    </row>
    <row r="28" spans="1:26" ht="15" customHeight="1">
      <c r="A28" s="442">
        <v>27</v>
      </c>
      <c r="B28" s="447">
        <f>ROUND(+'1K'!E33,4)</f>
        <v>1</v>
      </c>
      <c r="C28" s="447">
        <f>ROUND(+Mile!E33,4)</f>
        <v>1</v>
      </c>
      <c r="D28" s="447">
        <f>ROUND(+'3K'!E33,4)</f>
        <v>1</v>
      </c>
      <c r="E28" s="447">
        <f>ROUND(+'5K'!E33,4)</f>
        <v>1</v>
      </c>
      <c r="F28" s="447">
        <f>ROUND(+'6K'!E33,4)</f>
        <v>1</v>
      </c>
      <c r="G28" s="447">
        <f>ROUND(+'4MI'!E33,4)</f>
        <v>1</v>
      </c>
      <c r="H28" s="447">
        <f>ROUND(+'8K'!$E33,4)</f>
        <v>1</v>
      </c>
      <c r="I28" s="447">
        <f>ROUND(+'5MI'!E33,4)</f>
        <v>1</v>
      </c>
      <c r="J28" s="447">
        <f>ROUND(+'10K'!$E33,4)</f>
        <v>1</v>
      </c>
      <c r="K28" s="447">
        <f>ROUND(+'7MI'!$E33,4)</f>
        <v>1</v>
      </c>
      <c r="L28" s="448">
        <f>ROUND(+'12K'!$E33,4)</f>
        <v>1</v>
      </c>
      <c r="M28" s="447">
        <f>ROUND(+'15K'!$E33,4)</f>
        <v>1</v>
      </c>
      <c r="N28" s="447">
        <f>ROUND(+'10MI'!$E33,4)</f>
        <v>1</v>
      </c>
      <c r="O28" s="447">
        <f>ROUND(+'20K'!$E33,4)</f>
        <v>1</v>
      </c>
      <c r="P28" s="447">
        <f>ROUND(+H.Marathon!$E33,4)</f>
        <v>1</v>
      </c>
      <c r="Q28" s="447">
        <f>ROUND(+'25K'!$E33,4)</f>
        <v>1</v>
      </c>
      <c r="R28" s="447">
        <f>ROUND(+'30K'!$E33,4)</f>
        <v>1</v>
      </c>
      <c r="S28" s="447">
        <f>ROUND(+Marathon!$E33,4)</f>
        <v>1</v>
      </c>
      <c r="T28" s="447">
        <f>ROUND(+Marathon!$E33,4)</f>
        <v>1</v>
      </c>
      <c r="U28" s="447">
        <f>ROUND(+Marathon!$E33,4)</f>
        <v>1</v>
      </c>
      <c r="V28" s="447">
        <f>ROUND(+Marathon!$E33,4)</f>
        <v>1</v>
      </c>
      <c r="W28" s="447">
        <f>ROUND(+Marathon!$E33,4)</f>
        <v>1</v>
      </c>
      <c r="X28" s="447">
        <f>ROUND(+Marathon!$E33,4)</f>
        <v>1</v>
      </c>
      <c r="Y28" s="447">
        <f>ROUND(+Marathon!$E33,4)</f>
        <v>1</v>
      </c>
      <c r="Z28" s="43"/>
    </row>
    <row r="29" spans="1:26" ht="15" customHeight="1">
      <c r="A29" s="442">
        <v>28</v>
      </c>
      <c r="B29" s="447">
        <f>ROUND(+'1K'!E34,4)</f>
        <v>1</v>
      </c>
      <c r="C29" s="447">
        <f>ROUND(+Mile!E34,4)</f>
        <v>1</v>
      </c>
      <c r="D29" s="447">
        <f>ROUND(+'3K'!E34,4)</f>
        <v>1</v>
      </c>
      <c r="E29" s="447">
        <f>ROUND(+'5K'!E34,4)</f>
        <v>1</v>
      </c>
      <c r="F29" s="447">
        <f>ROUND(+'6K'!E34,4)</f>
        <v>1</v>
      </c>
      <c r="G29" s="447">
        <f>ROUND(+'4MI'!E34,4)</f>
        <v>1</v>
      </c>
      <c r="H29" s="447">
        <f>ROUND(+'8K'!$E34,4)</f>
        <v>1</v>
      </c>
      <c r="I29" s="447">
        <f>ROUND(+'5MI'!E34,4)</f>
        <v>1</v>
      </c>
      <c r="J29" s="447">
        <f>ROUND(+'10K'!$E34,4)</f>
        <v>1</v>
      </c>
      <c r="K29" s="447">
        <f>ROUND(+'7MI'!$E34,4)</f>
        <v>1</v>
      </c>
      <c r="L29" s="448">
        <f>ROUND(+'12K'!$E34,4)</f>
        <v>1</v>
      </c>
      <c r="M29" s="447">
        <f>ROUND(+'15K'!$E34,4)</f>
        <v>1</v>
      </c>
      <c r="N29" s="447">
        <f>ROUND(+'10MI'!$E34,4)</f>
        <v>1</v>
      </c>
      <c r="O29" s="447">
        <f>ROUND(+'20K'!$E34,4)</f>
        <v>1</v>
      </c>
      <c r="P29" s="447">
        <f>ROUND(+H.Marathon!$E34,4)</f>
        <v>1</v>
      </c>
      <c r="Q29" s="447">
        <f>ROUND(+'25K'!$E34,4)</f>
        <v>1</v>
      </c>
      <c r="R29" s="447">
        <f>ROUND(+'30K'!$E34,4)</f>
        <v>1</v>
      </c>
      <c r="S29" s="447">
        <f>ROUND(+Marathon!$E34,4)</f>
        <v>1</v>
      </c>
      <c r="T29" s="447">
        <f>ROUND(+Marathon!$E34,4)</f>
        <v>1</v>
      </c>
      <c r="U29" s="447">
        <f>ROUND(+Marathon!$E34,4)</f>
        <v>1</v>
      </c>
      <c r="V29" s="447">
        <f>ROUND(+Marathon!$E34,4)</f>
        <v>1</v>
      </c>
      <c r="W29" s="447">
        <f>ROUND(+Marathon!$E34,4)</f>
        <v>1</v>
      </c>
      <c r="X29" s="447">
        <f>ROUND(+Marathon!$E34,4)</f>
        <v>1</v>
      </c>
      <c r="Y29" s="447">
        <f>ROUND(+Marathon!$E34,4)</f>
        <v>1</v>
      </c>
      <c r="Z29" s="43"/>
    </row>
    <row r="30" spans="1:26" ht="15" customHeight="1" thickBot="1">
      <c r="A30" s="442">
        <v>29</v>
      </c>
      <c r="B30" s="447">
        <f>ROUND(+'1K'!E35,4)</f>
        <v>1</v>
      </c>
      <c r="C30" s="447">
        <f>ROUND(+Mile!E35,4)</f>
        <v>1</v>
      </c>
      <c r="D30" s="447">
        <f>ROUND(+'3K'!E35,4)</f>
        <v>1</v>
      </c>
      <c r="E30" s="447">
        <f>ROUND(+'5K'!E35,4)</f>
        <v>1</v>
      </c>
      <c r="F30" s="447">
        <f>ROUND(+'6K'!E35,4)</f>
        <v>1</v>
      </c>
      <c r="G30" s="447">
        <f>ROUND(+'4MI'!E35,4)</f>
        <v>1</v>
      </c>
      <c r="H30" s="447">
        <f>ROUND(+'8K'!$E35,4)</f>
        <v>1</v>
      </c>
      <c r="I30" s="447">
        <f>ROUND(+'5MI'!E35,4)</f>
        <v>1</v>
      </c>
      <c r="J30" s="447">
        <f>ROUND(+'10K'!$E35,4)</f>
        <v>1</v>
      </c>
      <c r="K30" s="447">
        <f>ROUND(+'7MI'!$E35,4)</f>
        <v>1</v>
      </c>
      <c r="L30" s="448">
        <f>ROUND(+'12K'!$E35,4)</f>
        <v>1</v>
      </c>
      <c r="M30" s="447">
        <f>ROUND(+'15K'!$E35,4)</f>
        <v>1</v>
      </c>
      <c r="N30" s="447">
        <f>ROUND(+'10MI'!$E35,4)</f>
        <v>1</v>
      </c>
      <c r="O30" s="447">
        <f>ROUND(+'20K'!$E35,4)</f>
        <v>1</v>
      </c>
      <c r="P30" s="447">
        <f>ROUND(+H.Marathon!$E35,4)</f>
        <v>1</v>
      </c>
      <c r="Q30" s="447">
        <f>ROUND(+'25K'!$E35,4)</f>
        <v>1</v>
      </c>
      <c r="R30" s="447">
        <f>ROUND(+'30K'!$E35,4)</f>
        <v>1</v>
      </c>
      <c r="S30" s="447">
        <f>ROUND(+Marathon!$E35,4)</f>
        <v>1</v>
      </c>
      <c r="T30" s="447">
        <f>ROUND(+Marathon!$E35,4)</f>
        <v>1</v>
      </c>
      <c r="U30" s="447">
        <f>ROUND(+Marathon!$E35,4)</f>
        <v>1</v>
      </c>
      <c r="V30" s="447">
        <f>ROUND(+Marathon!$E35,4)</f>
        <v>1</v>
      </c>
      <c r="W30" s="447">
        <f>ROUND(+Marathon!$E35,4)</f>
        <v>1</v>
      </c>
      <c r="X30" s="447">
        <f>ROUND(+Marathon!$E35,4)</f>
        <v>1</v>
      </c>
      <c r="Y30" s="447">
        <f>ROUND(+Marathon!$E35,4)</f>
        <v>1</v>
      </c>
      <c r="Z30" s="43"/>
    </row>
    <row r="31" spans="1:26" ht="15" customHeight="1">
      <c r="A31" s="449">
        <v>30</v>
      </c>
      <c r="B31" s="450">
        <f>ROUND(+'1K'!E36,4)</f>
        <v>1</v>
      </c>
      <c r="C31" s="450">
        <f>ROUND(+Mile!E36,4)</f>
        <v>1</v>
      </c>
      <c r="D31" s="450">
        <f>ROUND(+'3K'!E36,4)</f>
        <v>0.99990000000000001</v>
      </c>
      <c r="E31" s="450">
        <f>ROUND(+'5K'!E36,4)</f>
        <v>0.99990000000000001</v>
      </c>
      <c r="F31" s="450">
        <f>ROUND(+'6K'!E36,4)</f>
        <v>0.99990000000000001</v>
      </c>
      <c r="G31" s="450">
        <f>ROUND(+'4MI'!E36,4)</f>
        <v>0.99990000000000001</v>
      </c>
      <c r="H31" s="450">
        <f>ROUND(+'8K'!$E36,4)</f>
        <v>1</v>
      </c>
      <c r="I31" s="450">
        <f>ROUND(+'5MI'!E36,4)</f>
        <v>1</v>
      </c>
      <c r="J31" s="450">
        <f>ROUND(+'10K'!$E36,4)</f>
        <v>1</v>
      </c>
      <c r="K31" s="446">
        <f>ROUND(+'7MI'!$E36,4)</f>
        <v>1</v>
      </c>
      <c r="L31" s="450">
        <f>ROUND(+'12K'!$E36,4)</f>
        <v>1</v>
      </c>
      <c r="M31" s="450">
        <f>ROUND(+'15K'!$E36,4)</f>
        <v>1</v>
      </c>
      <c r="N31" s="450">
        <f>ROUND(+'10MI'!$E36,4)</f>
        <v>1</v>
      </c>
      <c r="O31" s="450">
        <f>ROUND(+'20K'!$E36,4)</f>
        <v>1</v>
      </c>
      <c r="P31" s="450">
        <f>ROUND(+H.Marathon!$E36,4)</f>
        <v>1</v>
      </c>
      <c r="Q31" s="450">
        <f>ROUND(+'25K'!$E36,4)</f>
        <v>1</v>
      </c>
      <c r="R31" s="450">
        <f>ROUND(+'30K'!$E36,4)</f>
        <v>1</v>
      </c>
      <c r="S31" s="450">
        <f>ROUND(+Marathon!$E36,4)</f>
        <v>1</v>
      </c>
      <c r="T31" s="450">
        <f>ROUND(+Marathon!$E36,4)</f>
        <v>1</v>
      </c>
      <c r="U31" s="450">
        <f>ROUND(+Marathon!$E36,4)</f>
        <v>1</v>
      </c>
      <c r="V31" s="450">
        <f>ROUND(+Marathon!$E36,4)</f>
        <v>1</v>
      </c>
      <c r="W31" s="450">
        <f>ROUND(+Marathon!$E36,4)</f>
        <v>1</v>
      </c>
      <c r="X31" s="450">
        <f>ROUND(+Marathon!$E36,4)</f>
        <v>1</v>
      </c>
      <c r="Y31" s="450">
        <f>ROUND(+Marathon!$E36,4)</f>
        <v>1</v>
      </c>
      <c r="Z31" s="43"/>
    </row>
    <row r="32" spans="1:26" ht="15" customHeight="1">
      <c r="A32" s="442">
        <v>31</v>
      </c>
      <c r="B32" s="447">
        <f>ROUND(+'1K'!E37,4)</f>
        <v>0.99990000000000001</v>
      </c>
      <c r="C32" s="447">
        <f>ROUND(+Mile!E37,4)</f>
        <v>0.99960000000000004</v>
      </c>
      <c r="D32" s="447">
        <f>ROUND(+'3K'!E37,4)</f>
        <v>0.99919999999999998</v>
      </c>
      <c r="E32" s="447">
        <f>ROUND(+'5K'!E37,4)</f>
        <v>0.99880000000000002</v>
      </c>
      <c r="F32" s="447">
        <f>ROUND(+'6K'!E37,4)</f>
        <v>0.999</v>
      </c>
      <c r="G32" s="447">
        <f>ROUND(+'4MI'!E37,4)</f>
        <v>0.99909999999999999</v>
      </c>
      <c r="H32" s="447">
        <f>ROUND(+'8K'!$E37,4)</f>
        <v>0.99929999999999997</v>
      </c>
      <c r="I32" s="447">
        <f>ROUND(+'5MI'!E37,4)</f>
        <v>0.99929999999999997</v>
      </c>
      <c r="J32" s="447">
        <f>ROUND(+'10K'!$E37,4)</f>
        <v>0.99960000000000004</v>
      </c>
      <c r="K32" s="447">
        <f>ROUND(+'7MI'!$E37,4)</f>
        <v>0.99970000000000003</v>
      </c>
      <c r="L32" s="448">
        <f>ROUND(+'12K'!$E37,4)</f>
        <v>0.99970000000000003</v>
      </c>
      <c r="M32" s="447">
        <f>ROUND(+'15K'!$E37,4)</f>
        <v>0.99980000000000002</v>
      </c>
      <c r="N32" s="447">
        <f>ROUND(+'10MI'!$E37,4)</f>
        <v>0.99990000000000001</v>
      </c>
      <c r="O32" s="447">
        <f>ROUND(+'20K'!$E37,4)</f>
        <v>1</v>
      </c>
      <c r="P32" s="447">
        <f>ROUND(+H.Marathon!$E37,4)</f>
        <v>1</v>
      </c>
      <c r="Q32" s="447">
        <f>ROUND(+'25K'!$E37,4)</f>
        <v>1</v>
      </c>
      <c r="R32" s="447">
        <f>ROUND(+'30K'!$E37,4)</f>
        <v>1</v>
      </c>
      <c r="S32" s="447">
        <f>ROUND(+Marathon!$E37,4)</f>
        <v>1</v>
      </c>
      <c r="T32" s="447">
        <f>ROUND(+Marathon!$E37,4)</f>
        <v>1</v>
      </c>
      <c r="U32" s="447">
        <f>ROUND(+Marathon!$E37,4)</f>
        <v>1</v>
      </c>
      <c r="V32" s="447">
        <f>ROUND(+Marathon!$E37,4)</f>
        <v>1</v>
      </c>
      <c r="W32" s="447">
        <f>ROUND(+Marathon!$E37,4)</f>
        <v>1</v>
      </c>
      <c r="X32" s="447">
        <f>ROUND(+Marathon!$E37,4)</f>
        <v>1</v>
      </c>
      <c r="Y32" s="447">
        <f>ROUND(+Marathon!$E37,4)</f>
        <v>1</v>
      </c>
      <c r="Z32" s="43"/>
    </row>
    <row r="33" spans="1:26" ht="15" customHeight="1">
      <c r="A33" s="442">
        <v>32</v>
      </c>
      <c r="B33" s="447">
        <f>ROUND(+'1K'!E38,4)</f>
        <v>0.99929999999999997</v>
      </c>
      <c r="C33" s="447">
        <f>ROUND(+Mile!E38,4)</f>
        <v>0.99850000000000005</v>
      </c>
      <c r="D33" s="447">
        <f>ROUND(+'3K'!E38,4)</f>
        <v>0.99739999999999995</v>
      </c>
      <c r="E33" s="447">
        <f>ROUND(+'5K'!E38,4)</f>
        <v>0.99650000000000005</v>
      </c>
      <c r="F33" s="447">
        <f>ROUND(+'6K'!E38,4)</f>
        <v>0.997</v>
      </c>
      <c r="G33" s="447">
        <f>ROUND(+'4MI'!E38,4)</f>
        <v>0.99719999999999998</v>
      </c>
      <c r="H33" s="447">
        <f>ROUND(+'8K'!$E38,4)</f>
        <v>0.99790000000000001</v>
      </c>
      <c r="I33" s="447">
        <f>ROUND(+'5MI'!E38,4)</f>
        <v>0.99790000000000001</v>
      </c>
      <c r="J33" s="447">
        <f>ROUND(+'10K'!$E38,4)</f>
        <v>0.99850000000000005</v>
      </c>
      <c r="K33" s="447">
        <f>ROUND(+'7MI'!$E38,4)</f>
        <v>0.99870000000000003</v>
      </c>
      <c r="L33" s="448">
        <f>ROUND(+'12K'!$E38,4)</f>
        <v>0.99880000000000002</v>
      </c>
      <c r="M33" s="447">
        <f>ROUND(+'15K'!$E38,4)</f>
        <v>0.99909999999999999</v>
      </c>
      <c r="N33" s="447">
        <f>ROUND(+'10MI'!$E38,4)</f>
        <v>0.99919999999999998</v>
      </c>
      <c r="O33" s="447">
        <f>ROUND(+'20K'!$E38,4)</f>
        <v>0.99950000000000006</v>
      </c>
      <c r="P33" s="447">
        <f>ROUND(+H.Marathon!$E38,4)</f>
        <v>0.99960000000000004</v>
      </c>
      <c r="Q33" s="447">
        <f>ROUND(+'25K'!$E38,4)</f>
        <v>0.99970000000000003</v>
      </c>
      <c r="R33" s="447">
        <f>ROUND(+'30K'!$E38,4)</f>
        <v>0.99980000000000002</v>
      </c>
      <c r="S33" s="447">
        <f>ROUND(+Marathon!$E38,4)</f>
        <v>1</v>
      </c>
      <c r="T33" s="447">
        <f>ROUND(+Marathon!$E38,4)</f>
        <v>1</v>
      </c>
      <c r="U33" s="447">
        <f>ROUND(+Marathon!$E38,4)</f>
        <v>1</v>
      </c>
      <c r="V33" s="447">
        <f>ROUND(+Marathon!$E38,4)</f>
        <v>1</v>
      </c>
      <c r="W33" s="447">
        <f>ROUND(+Marathon!$E38,4)</f>
        <v>1</v>
      </c>
      <c r="X33" s="447">
        <f>ROUND(+Marathon!$E38,4)</f>
        <v>1</v>
      </c>
      <c r="Y33" s="447">
        <f>ROUND(+Marathon!$E38,4)</f>
        <v>1</v>
      </c>
      <c r="Z33" s="43"/>
    </row>
    <row r="34" spans="1:26" ht="15" customHeight="1">
      <c r="A34" s="442">
        <v>33</v>
      </c>
      <c r="B34" s="447">
        <f>ROUND(+'1K'!E39,4)</f>
        <v>0.99809999999999999</v>
      </c>
      <c r="C34" s="447">
        <f>ROUND(+Mile!E39,4)</f>
        <v>0.99660000000000004</v>
      </c>
      <c r="D34" s="447">
        <f>ROUND(+'3K'!E39,4)</f>
        <v>0.99460000000000004</v>
      </c>
      <c r="E34" s="447">
        <f>ROUND(+'5K'!E39,4)</f>
        <v>0.99299999999999999</v>
      </c>
      <c r="F34" s="447">
        <f>ROUND(+'6K'!E39,4)</f>
        <v>0.99399999999999999</v>
      </c>
      <c r="G34" s="447">
        <f>ROUND(+'4MI'!E39,4)</f>
        <v>0.99429999999999996</v>
      </c>
      <c r="H34" s="447">
        <f>ROUND(+'8K'!$E39,4)</f>
        <v>0.99550000000000005</v>
      </c>
      <c r="I34" s="447">
        <f>ROUND(+'5MI'!E39,4)</f>
        <v>0.99550000000000005</v>
      </c>
      <c r="J34" s="447">
        <f>ROUND(+'10K'!$E39,4)</f>
        <v>0.99670000000000003</v>
      </c>
      <c r="K34" s="447">
        <f>ROUND(+'7MI'!$E39,4)</f>
        <v>0.99690000000000001</v>
      </c>
      <c r="L34" s="448">
        <f>ROUND(+'12K'!$E39,4)</f>
        <v>0.99709999999999999</v>
      </c>
      <c r="M34" s="447">
        <f>ROUND(+'15K'!$E39,4)</f>
        <v>0.99750000000000005</v>
      </c>
      <c r="N34" s="447">
        <f>ROUND(+'10MI'!$E39,4)</f>
        <v>0.99770000000000003</v>
      </c>
      <c r="O34" s="447">
        <f>ROUND(+'20K'!$E39,4)</f>
        <v>0.99809999999999999</v>
      </c>
      <c r="P34" s="447">
        <f>ROUND(+H.Marathon!$E39,4)</f>
        <v>0.99819999999999998</v>
      </c>
      <c r="Q34" s="447">
        <f>ROUND(+'25K'!$E39,4)</f>
        <v>0.99860000000000004</v>
      </c>
      <c r="R34" s="447">
        <f>ROUND(+'30K'!$E39,4)</f>
        <v>0.99909999999999999</v>
      </c>
      <c r="S34" s="447">
        <f>ROUND(+Marathon!$E39,4)</f>
        <v>1</v>
      </c>
      <c r="T34" s="447">
        <f>ROUND(+Marathon!$E39,4)</f>
        <v>1</v>
      </c>
      <c r="U34" s="447">
        <f>ROUND(+Marathon!$E39,4)</f>
        <v>1</v>
      </c>
      <c r="V34" s="447">
        <f>ROUND(+Marathon!$E39,4)</f>
        <v>1</v>
      </c>
      <c r="W34" s="447">
        <f>ROUND(+Marathon!$E39,4)</f>
        <v>1</v>
      </c>
      <c r="X34" s="447">
        <f>ROUND(+Marathon!$E39,4)</f>
        <v>1</v>
      </c>
      <c r="Y34" s="447">
        <f>ROUND(+Marathon!$E39,4)</f>
        <v>1</v>
      </c>
      <c r="Z34" s="43"/>
    </row>
    <row r="35" spans="1:26" ht="15" customHeight="1" thickBot="1">
      <c r="A35" s="442">
        <v>34</v>
      </c>
      <c r="B35" s="447">
        <f>ROUND(+'1K'!E40,4)</f>
        <v>0.99639999999999995</v>
      </c>
      <c r="C35" s="447">
        <f>ROUND(+Mile!E40,4)</f>
        <v>0.99399999999999999</v>
      </c>
      <c r="D35" s="447">
        <f>ROUND(+'3K'!E40,4)</f>
        <v>0.9909</v>
      </c>
      <c r="E35" s="447">
        <f>ROUND(+'5K'!E40,4)</f>
        <v>0.98829999999999996</v>
      </c>
      <c r="F35" s="447">
        <f>ROUND(+'6K'!E40,4)</f>
        <v>0.9899</v>
      </c>
      <c r="G35" s="447">
        <f>ROUND(+'4MI'!E40,4)</f>
        <v>0.99050000000000005</v>
      </c>
      <c r="H35" s="447">
        <f>ROUND(+'8K'!$E40,4)</f>
        <v>0.99229999999999996</v>
      </c>
      <c r="I35" s="447">
        <f>ROUND(+'5MI'!E40,4)</f>
        <v>0.99239999999999995</v>
      </c>
      <c r="J35" s="447">
        <f>ROUND(+'10K'!$E40,4)</f>
        <v>0.99419999999999997</v>
      </c>
      <c r="K35" s="447">
        <f>ROUND(+'7MI'!$E40,4)</f>
        <v>0.99450000000000005</v>
      </c>
      <c r="L35" s="448">
        <f>ROUND(+'12K'!$E40,4)</f>
        <v>0.99460000000000004</v>
      </c>
      <c r="M35" s="447">
        <f>ROUND(+'15K'!$E40,4)</f>
        <v>0.99519999999999997</v>
      </c>
      <c r="N35" s="447">
        <f>ROUND(+'10MI'!$E40,4)</f>
        <v>0.99529999999999996</v>
      </c>
      <c r="O35" s="447">
        <f>ROUND(+'20K'!$E40,4)</f>
        <v>0.99590000000000001</v>
      </c>
      <c r="P35" s="447">
        <f>ROUND(+H.Marathon!$E40,4)</f>
        <v>0.996</v>
      </c>
      <c r="Q35" s="447">
        <f>ROUND(+'25K'!$E40,4)</f>
        <v>0.997</v>
      </c>
      <c r="R35" s="447">
        <f>ROUND(+'30K'!$E40,4)</f>
        <v>0.998</v>
      </c>
      <c r="S35" s="447">
        <f>ROUND(+Marathon!$E40,4)</f>
        <v>1</v>
      </c>
      <c r="T35" s="447">
        <f>ROUND(+Marathon!$E40,4)</f>
        <v>1</v>
      </c>
      <c r="U35" s="447">
        <f>ROUND(+Marathon!$E40,4)</f>
        <v>1</v>
      </c>
      <c r="V35" s="447">
        <f>ROUND(+Marathon!$E40,4)</f>
        <v>1</v>
      </c>
      <c r="W35" s="447">
        <f>ROUND(+Marathon!$E40,4)</f>
        <v>1</v>
      </c>
      <c r="X35" s="447">
        <f>ROUND(+Marathon!$E40,4)</f>
        <v>1</v>
      </c>
      <c r="Y35" s="447">
        <f>ROUND(+Marathon!$E40,4)</f>
        <v>1</v>
      </c>
      <c r="Z35" s="43"/>
    </row>
    <row r="36" spans="1:26" ht="15" customHeight="1">
      <c r="A36" s="449">
        <v>35</v>
      </c>
      <c r="B36" s="450">
        <f>ROUND(+'1K'!E41,4)</f>
        <v>0.99399999999999999</v>
      </c>
      <c r="C36" s="450">
        <f>ROUND(+Mile!E41,4)</f>
        <v>0.99060000000000004</v>
      </c>
      <c r="D36" s="450">
        <f>ROUND(+'3K'!E41,4)</f>
        <v>0.98609999999999998</v>
      </c>
      <c r="E36" s="450">
        <f>ROUND(+'5K'!E41,4)</f>
        <v>0.98240000000000005</v>
      </c>
      <c r="F36" s="450">
        <f>ROUND(+'6K'!E41,4)</f>
        <v>0.98460000000000003</v>
      </c>
      <c r="G36" s="450">
        <f>ROUND(+'4MI'!E41,4)</f>
        <v>0.98550000000000004</v>
      </c>
      <c r="H36" s="450">
        <f>ROUND(+'8K'!$E41,4)</f>
        <v>0.98819999999999997</v>
      </c>
      <c r="I36" s="450">
        <f>ROUND(+'5MI'!E41,4)</f>
        <v>0.98819999999999997</v>
      </c>
      <c r="J36" s="450">
        <f>ROUND(+'10K'!$E41,4)</f>
        <v>0.9909</v>
      </c>
      <c r="K36" s="446">
        <f>ROUND(+'7MI'!$E41,4)</f>
        <v>0.99119999999999997</v>
      </c>
      <c r="L36" s="450">
        <f>ROUND(+'12K'!$E41,4)</f>
        <v>0.99139999999999995</v>
      </c>
      <c r="M36" s="450">
        <f>ROUND(+'15K'!$E41,4)</f>
        <v>0.9919</v>
      </c>
      <c r="N36" s="450">
        <f>ROUND(+'10MI'!$E41,4)</f>
        <v>0.99209999999999998</v>
      </c>
      <c r="O36" s="450">
        <f>ROUND(+'20K'!$E41,4)</f>
        <v>0.99270000000000003</v>
      </c>
      <c r="P36" s="450">
        <f>ROUND(+H.Marathon!$E41,4)</f>
        <v>0.99280000000000002</v>
      </c>
      <c r="Q36" s="450">
        <f>ROUND(+'25K'!$E41,4)</f>
        <v>0.99460000000000004</v>
      </c>
      <c r="R36" s="450">
        <f>ROUND(+'30K'!$E41,4)</f>
        <v>0.99650000000000005</v>
      </c>
      <c r="S36" s="450">
        <f>ROUND(+Marathon!$E41,4)</f>
        <v>1</v>
      </c>
      <c r="T36" s="450">
        <f>ROUND(+Marathon!$E41,4)</f>
        <v>1</v>
      </c>
      <c r="U36" s="450">
        <f>ROUND(+Marathon!$E41,4)</f>
        <v>1</v>
      </c>
      <c r="V36" s="450">
        <f>ROUND(+Marathon!$E41,4)</f>
        <v>1</v>
      </c>
      <c r="W36" s="450">
        <f>ROUND(+Marathon!$E41,4)</f>
        <v>1</v>
      </c>
      <c r="X36" s="450">
        <f>ROUND(+Marathon!$E41,4)</f>
        <v>1</v>
      </c>
      <c r="Y36" s="450">
        <f>ROUND(+Marathon!$E41,4)</f>
        <v>1</v>
      </c>
      <c r="Z36" s="43"/>
    </row>
    <row r="37" spans="1:26" ht="15" customHeight="1">
      <c r="A37" s="442">
        <v>36</v>
      </c>
      <c r="B37" s="447">
        <f>ROUND(+'1K'!E42,4)</f>
        <v>0.99099999999999999</v>
      </c>
      <c r="C37" s="447">
        <f>ROUND(+Mile!E42,4)</f>
        <v>0.98640000000000005</v>
      </c>
      <c r="D37" s="447">
        <f>ROUND(+'3K'!E42,4)</f>
        <v>0.98040000000000005</v>
      </c>
      <c r="E37" s="447">
        <f>ROUND(+'5K'!E42,4)</f>
        <v>0.97550000000000003</v>
      </c>
      <c r="F37" s="447">
        <f>ROUND(+'6K'!E42,4)</f>
        <v>0.97850000000000004</v>
      </c>
      <c r="G37" s="447">
        <f>ROUND(+'4MI'!E42,4)</f>
        <v>0.97970000000000002</v>
      </c>
      <c r="H37" s="447">
        <f>ROUND(+'8K'!$E42,4)</f>
        <v>0.98319999999999996</v>
      </c>
      <c r="I37" s="447">
        <f>ROUND(+'5MI'!E42,4)</f>
        <v>0.98329999999999995</v>
      </c>
      <c r="J37" s="447">
        <f>ROUND(+'10K'!$E42,4)</f>
        <v>0.9869</v>
      </c>
      <c r="K37" s="447">
        <f>ROUND(+'7MI'!$E42,4)</f>
        <v>0.98719999999999997</v>
      </c>
      <c r="L37" s="448">
        <f>ROUND(+'12K'!$E42,4)</f>
        <v>0.98740000000000006</v>
      </c>
      <c r="M37" s="447">
        <f>ROUND(+'15K'!$E42,4)</f>
        <v>0.9879</v>
      </c>
      <c r="N37" s="447">
        <f>ROUND(+'10MI'!$E42,4)</f>
        <v>0.98809999999999998</v>
      </c>
      <c r="O37" s="447">
        <f>ROUND(+'20K'!$E42,4)</f>
        <v>0.98870000000000002</v>
      </c>
      <c r="P37" s="447">
        <f>ROUND(+H.Marathon!$E42,4)</f>
        <v>0.98880000000000001</v>
      </c>
      <c r="Q37" s="447">
        <f>ROUND(+'25K'!$E42,4)</f>
        <v>0.99150000000000005</v>
      </c>
      <c r="R37" s="447">
        <f>ROUND(+'30K'!$E42,4)</f>
        <v>0.99439999999999995</v>
      </c>
      <c r="S37" s="447">
        <f>ROUND(+Marathon!$E42,4)</f>
        <v>0.99990000000000001</v>
      </c>
      <c r="T37" s="447">
        <f>ROUND(+Marathon!$E42,4)</f>
        <v>0.99990000000000001</v>
      </c>
      <c r="U37" s="447">
        <f>ROUND(+Marathon!$E42,4)</f>
        <v>0.99990000000000001</v>
      </c>
      <c r="V37" s="447">
        <f>ROUND(+Marathon!$E42,4)</f>
        <v>0.99990000000000001</v>
      </c>
      <c r="W37" s="447">
        <f>ROUND(+Marathon!$E42,4)</f>
        <v>0.99990000000000001</v>
      </c>
      <c r="X37" s="447">
        <f>ROUND(+Marathon!$E42,4)</f>
        <v>0.99990000000000001</v>
      </c>
      <c r="Y37" s="447">
        <f>ROUND(+Marathon!$E42,4)</f>
        <v>0.99990000000000001</v>
      </c>
      <c r="Z37" s="43"/>
    </row>
    <row r="38" spans="1:26" ht="15" customHeight="1">
      <c r="A38" s="442">
        <v>37</v>
      </c>
      <c r="B38" s="447">
        <f>ROUND(+'1K'!E43,4)</f>
        <v>0.98699999999999999</v>
      </c>
      <c r="C38" s="447">
        <f>ROUND(+Mile!E43,4)</f>
        <v>0.98150000000000004</v>
      </c>
      <c r="D38" s="447">
        <f>ROUND(+'3K'!E43,4)</f>
        <v>0.97440000000000004</v>
      </c>
      <c r="E38" s="447">
        <f>ROUND(+'5K'!E43,4)</f>
        <v>0.96850000000000003</v>
      </c>
      <c r="F38" s="447">
        <f>ROUND(+'6K'!E43,4)</f>
        <v>0.97209999999999996</v>
      </c>
      <c r="G38" s="447">
        <f>ROUND(+'4MI'!E43,4)</f>
        <v>0.97350000000000003</v>
      </c>
      <c r="H38" s="447">
        <f>ROUND(+'8K'!$E43,4)</f>
        <v>0.9778</v>
      </c>
      <c r="I38" s="447">
        <f>ROUND(+'5MI'!E43,4)</f>
        <v>0.97789999999999999</v>
      </c>
      <c r="J38" s="447">
        <f>ROUND(+'10K'!$E43,4)</f>
        <v>0.98219999999999996</v>
      </c>
      <c r="K38" s="447">
        <f>ROUND(+'7MI'!$E43,4)</f>
        <v>0.98250000000000004</v>
      </c>
      <c r="L38" s="448">
        <f>ROUND(+'12K'!$E43,4)</f>
        <v>0.98260000000000003</v>
      </c>
      <c r="M38" s="447">
        <f>ROUND(+'15K'!$E43,4)</f>
        <v>0.98309999999999997</v>
      </c>
      <c r="N38" s="447">
        <f>ROUND(+'10MI'!$E43,4)</f>
        <v>0.98329999999999995</v>
      </c>
      <c r="O38" s="447">
        <f>ROUND(+'20K'!$E43,4)</f>
        <v>0.98380000000000001</v>
      </c>
      <c r="P38" s="447">
        <f>ROUND(+H.Marathon!$E43,4)</f>
        <v>0.9839</v>
      </c>
      <c r="Q38" s="447">
        <f>ROUND(+'25K'!$E43,4)</f>
        <v>0.98729999999999996</v>
      </c>
      <c r="R38" s="447">
        <f>ROUND(+'30K'!$E43,4)</f>
        <v>0.99099999999999999</v>
      </c>
      <c r="S38" s="447">
        <f>ROUND(+Marathon!$E43,4)</f>
        <v>0.99790000000000001</v>
      </c>
      <c r="T38" s="447">
        <f>ROUND(+Marathon!$E43,4)</f>
        <v>0.99790000000000001</v>
      </c>
      <c r="U38" s="447">
        <f>ROUND(+Marathon!$E43,4)</f>
        <v>0.99790000000000001</v>
      </c>
      <c r="V38" s="447">
        <f>ROUND(+Marathon!$E43,4)</f>
        <v>0.99790000000000001</v>
      </c>
      <c r="W38" s="447">
        <f>ROUND(+Marathon!$E43,4)</f>
        <v>0.99790000000000001</v>
      </c>
      <c r="X38" s="447">
        <f>ROUND(+Marathon!$E43,4)</f>
        <v>0.99790000000000001</v>
      </c>
      <c r="Y38" s="447">
        <f>ROUND(+Marathon!$E43,4)</f>
        <v>0.99790000000000001</v>
      </c>
      <c r="Z38" s="43"/>
    </row>
    <row r="39" spans="1:26" ht="15" customHeight="1">
      <c r="A39" s="442">
        <v>38</v>
      </c>
      <c r="B39" s="447">
        <f>ROUND(+'1K'!E44,4)</f>
        <v>0.98180000000000001</v>
      </c>
      <c r="C39" s="447">
        <f>ROUND(+Mile!E44,4)</f>
        <v>0.9758</v>
      </c>
      <c r="D39" s="447">
        <f>ROUND(+'3K'!E44,4)</f>
        <v>0.96789999999999998</v>
      </c>
      <c r="E39" s="447">
        <f>ROUND(+'5K'!E44,4)</f>
        <v>0.96150000000000002</v>
      </c>
      <c r="F39" s="447">
        <f>ROUND(+'6K'!E44,4)</f>
        <v>0.96550000000000002</v>
      </c>
      <c r="G39" s="447">
        <f>ROUND(+'4MI'!E44,4)</f>
        <v>0.96699999999999997</v>
      </c>
      <c r="H39" s="447">
        <f>ROUND(+'8K'!$E44,4)</f>
        <v>0.9718</v>
      </c>
      <c r="I39" s="447">
        <f>ROUND(+'5MI'!E44,4)</f>
        <v>0.97189999999999999</v>
      </c>
      <c r="J39" s="447">
        <f>ROUND(+'10K'!$E44,4)</f>
        <v>0.97670000000000001</v>
      </c>
      <c r="K39" s="447">
        <f>ROUND(+'7MI'!$E44,4)</f>
        <v>0.97689999999999999</v>
      </c>
      <c r="L39" s="448">
        <f>ROUND(+'12K'!$E44,4)</f>
        <v>0.97699999999999998</v>
      </c>
      <c r="M39" s="447">
        <f>ROUND(+'15K'!$E44,4)</f>
        <v>0.97750000000000004</v>
      </c>
      <c r="N39" s="447">
        <f>ROUND(+'10MI'!$E44,4)</f>
        <v>0.97760000000000002</v>
      </c>
      <c r="O39" s="447">
        <f>ROUND(+'20K'!$E44,4)</f>
        <v>0.97799999999999998</v>
      </c>
      <c r="P39" s="447">
        <f>ROUND(+H.Marathon!$E44,4)</f>
        <v>0.97809999999999997</v>
      </c>
      <c r="Q39" s="447">
        <f>ROUND(+'25K'!$E44,4)</f>
        <v>0.98180000000000001</v>
      </c>
      <c r="R39" s="447">
        <f>ROUND(+'30K'!$E44,4)</f>
        <v>0.9859</v>
      </c>
      <c r="S39" s="447">
        <f>ROUND(+Marathon!$E44,4)</f>
        <v>0.99339999999999995</v>
      </c>
      <c r="T39" s="447">
        <f>ROUND(+Marathon!$E44,4)</f>
        <v>0.99339999999999995</v>
      </c>
      <c r="U39" s="447">
        <f>ROUND(+Marathon!$E44,4)</f>
        <v>0.99339999999999995</v>
      </c>
      <c r="V39" s="447">
        <f>ROUND(+Marathon!$E44,4)</f>
        <v>0.99339999999999995</v>
      </c>
      <c r="W39" s="447">
        <f>ROUND(+Marathon!$E44,4)</f>
        <v>0.99339999999999995</v>
      </c>
      <c r="X39" s="447">
        <f>ROUND(+Marathon!$E44,4)</f>
        <v>0.99339999999999995</v>
      </c>
      <c r="Y39" s="447">
        <f>ROUND(+Marathon!$E44,4)</f>
        <v>0.99339999999999995</v>
      </c>
      <c r="Z39" s="43"/>
    </row>
    <row r="40" spans="1:26" ht="15" customHeight="1" thickBot="1">
      <c r="A40" s="442">
        <v>39</v>
      </c>
      <c r="B40" s="447">
        <f>ROUND(+'1K'!E45,4)</f>
        <v>0.97570000000000001</v>
      </c>
      <c r="C40" s="447">
        <f>ROUND(+Mile!E45,4)</f>
        <v>0.96940000000000004</v>
      </c>
      <c r="D40" s="447">
        <f>ROUND(+'3K'!E45,4)</f>
        <v>0.96120000000000005</v>
      </c>
      <c r="E40" s="447">
        <f>ROUND(+'5K'!E45,4)</f>
        <v>0.95450000000000002</v>
      </c>
      <c r="F40" s="447">
        <f>ROUND(+'6K'!E45,4)</f>
        <v>0.9587</v>
      </c>
      <c r="G40" s="447">
        <f>ROUND(+'4MI'!E45,4)</f>
        <v>0.96030000000000004</v>
      </c>
      <c r="H40" s="447">
        <f>ROUND(+'8K'!$E45,4)</f>
        <v>0.96530000000000005</v>
      </c>
      <c r="I40" s="447">
        <f>ROUND(+'5MI'!E45,4)</f>
        <v>0.96550000000000002</v>
      </c>
      <c r="J40" s="447">
        <f>ROUND(+'10K'!$E45,4)</f>
        <v>0.97050000000000003</v>
      </c>
      <c r="K40" s="447">
        <f>ROUND(+'7MI'!$E45,4)</f>
        <v>0.97060000000000002</v>
      </c>
      <c r="L40" s="448">
        <f>ROUND(+'12K'!$E45,4)</f>
        <v>0.97070000000000001</v>
      </c>
      <c r="M40" s="447">
        <f>ROUND(+'15K'!$E45,4)</f>
        <v>0.97099999999999997</v>
      </c>
      <c r="N40" s="447">
        <f>ROUND(+'10MI'!$E45,4)</f>
        <v>0.97109999999999996</v>
      </c>
      <c r="O40" s="447">
        <f>ROUND(+'20K'!$E45,4)</f>
        <v>0.97130000000000005</v>
      </c>
      <c r="P40" s="447">
        <f>ROUND(+H.Marathon!$E45,4)</f>
        <v>0.97140000000000004</v>
      </c>
      <c r="Q40" s="447">
        <f>ROUND(+'25K'!$E45,4)</f>
        <v>0.97509999999999997</v>
      </c>
      <c r="R40" s="447">
        <f>ROUND(+'30K'!$E45,4)</f>
        <v>0.97909999999999997</v>
      </c>
      <c r="S40" s="447">
        <f>ROUND(+Marathon!$E45,4)</f>
        <v>0.98650000000000004</v>
      </c>
      <c r="T40" s="447">
        <f>ROUND(+Marathon!$E45,4)</f>
        <v>0.98650000000000004</v>
      </c>
      <c r="U40" s="447">
        <f>ROUND(+Marathon!$E45,4)</f>
        <v>0.98650000000000004</v>
      </c>
      <c r="V40" s="447">
        <f>ROUND(+Marathon!$E45,4)</f>
        <v>0.98650000000000004</v>
      </c>
      <c r="W40" s="447">
        <f>ROUND(+Marathon!$E45,4)</f>
        <v>0.98650000000000004</v>
      </c>
      <c r="X40" s="447">
        <f>ROUND(+Marathon!$E45,4)</f>
        <v>0.98650000000000004</v>
      </c>
      <c r="Y40" s="447">
        <f>ROUND(+Marathon!$E45,4)</f>
        <v>0.98650000000000004</v>
      </c>
      <c r="Z40" s="43"/>
    </row>
    <row r="41" spans="1:26" ht="15" customHeight="1">
      <c r="A41" s="449">
        <v>40</v>
      </c>
      <c r="B41" s="450">
        <f>ROUND(+'1K'!E46,4)</f>
        <v>0.96850000000000003</v>
      </c>
      <c r="C41" s="450">
        <f>ROUND(+Mile!E46,4)</f>
        <v>0.96230000000000004</v>
      </c>
      <c r="D41" s="450">
        <f>ROUND(+'3K'!E46,4)</f>
        <v>0.95420000000000005</v>
      </c>
      <c r="E41" s="450">
        <f>ROUND(+'5K'!E46,4)</f>
        <v>0.94750000000000001</v>
      </c>
      <c r="F41" s="450">
        <f>ROUND(+'6K'!E46,4)</f>
        <v>0.95169999999999999</v>
      </c>
      <c r="G41" s="450">
        <f>ROUND(+'4MI'!E46,4)</f>
        <v>0.95340000000000003</v>
      </c>
      <c r="H41" s="450">
        <f>ROUND(+'8K'!$E46,4)</f>
        <v>0.95840000000000003</v>
      </c>
      <c r="I41" s="450">
        <f>ROUND(+'5MI'!E46,4)</f>
        <v>0.95860000000000001</v>
      </c>
      <c r="J41" s="450">
        <f>ROUND(+'10K'!$E46,4)</f>
        <v>0.96360000000000001</v>
      </c>
      <c r="K41" s="446">
        <f>ROUND(+'7MI'!$E46,4)</f>
        <v>0.96360000000000001</v>
      </c>
      <c r="L41" s="450">
        <f>ROUND(+'12K'!$E46,4)</f>
        <v>0.96360000000000001</v>
      </c>
      <c r="M41" s="450">
        <f>ROUND(+'15K'!$E46,4)</f>
        <v>0.9637</v>
      </c>
      <c r="N41" s="450">
        <f>ROUND(+'10MI'!$E46,4)</f>
        <v>0.9637</v>
      </c>
      <c r="O41" s="450">
        <f>ROUND(+'20K'!$E46,4)</f>
        <v>0.96379999999999999</v>
      </c>
      <c r="P41" s="450">
        <f>ROUND(+H.Marathon!$E46,4)</f>
        <v>0.96379999999999999</v>
      </c>
      <c r="Q41" s="450">
        <f>ROUND(+'25K'!$E46,4)</f>
        <v>0.96740000000000004</v>
      </c>
      <c r="R41" s="450">
        <f>ROUND(+'30K'!$E46,4)</f>
        <v>0.97119999999999995</v>
      </c>
      <c r="S41" s="450">
        <f>ROUND(+Marathon!$E46,4)</f>
        <v>0.97829999999999995</v>
      </c>
      <c r="T41" s="450">
        <f>ROUND(+Marathon!$E46,4)</f>
        <v>0.97829999999999995</v>
      </c>
      <c r="U41" s="450">
        <f>ROUND(+Marathon!$E46,4)</f>
        <v>0.97829999999999995</v>
      </c>
      <c r="V41" s="450">
        <f>ROUND(+Marathon!$E46,4)</f>
        <v>0.97829999999999995</v>
      </c>
      <c r="W41" s="450">
        <f>ROUND(+Marathon!$E46,4)</f>
        <v>0.97829999999999995</v>
      </c>
      <c r="X41" s="450">
        <f>ROUND(+Marathon!$E46,4)</f>
        <v>0.97829999999999995</v>
      </c>
      <c r="Y41" s="450">
        <f>ROUND(+Marathon!$E46,4)</f>
        <v>0.97829999999999995</v>
      </c>
      <c r="Z41" s="43"/>
    </row>
    <row r="42" spans="1:26" ht="15" customHeight="1">
      <c r="A42" s="442">
        <v>41</v>
      </c>
      <c r="B42" s="447">
        <f>ROUND(+'1K'!E47,4)</f>
        <v>0.96020000000000005</v>
      </c>
      <c r="C42" s="447">
        <f>ROUND(+Mile!E47,4)</f>
        <v>0.95440000000000003</v>
      </c>
      <c r="D42" s="447">
        <f>ROUND(+'3K'!E47,4)</f>
        <v>0.94679999999999997</v>
      </c>
      <c r="E42" s="447">
        <f>ROUND(+'5K'!E47,4)</f>
        <v>0.9405</v>
      </c>
      <c r="F42" s="447">
        <f>ROUND(+'6K'!E47,4)</f>
        <v>0.9446</v>
      </c>
      <c r="G42" s="447">
        <f>ROUND(+'4MI'!E47,4)</f>
        <v>0.94620000000000004</v>
      </c>
      <c r="H42" s="447">
        <f>ROUND(+'8K'!$E47,4)</f>
        <v>0.95109999999999995</v>
      </c>
      <c r="I42" s="447">
        <f>ROUND(+'5MI'!E47,4)</f>
        <v>0.95120000000000005</v>
      </c>
      <c r="J42" s="447">
        <f>ROUND(+'10K'!$E47,4)</f>
        <v>0.95609999999999995</v>
      </c>
      <c r="K42" s="447">
        <f>ROUND(+'7MI'!$E47,4)</f>
        <v>0.95609999999999995</v>
      </c>
      <c r="L42" s="448">
        <f>ROUND(+'12K'!$E47,4)</f>
        <v>0.95609999999999995</v>
      </c>
      <c r="M42" s="447">
        <f>ROUND(+'15K'!$E47,4)</f>
        <v>0.95599999999999996</v>
      </c>
      <c r="N42" s="447">
        <f>ROUND(+'10MI'!$E47,4)</f>
        <v>0.95599999999999996</v>
      </c>
      <c r="O42" s="447">
        <f>ROUND(+'20K'!$E47,4)</f>
        <v>0.95599999999999996</v>
      </c>
      <c r="P42" s="447">
        <f>ROUND(+H.Marathon!$E47,4)</f>
        <v>0.95599999999999996</v>
      </c>
      <c r="Q42" s="447">
        <f>ROUND(+'25K'!$E47,4)</f>
        <v>0.95950000000000002</v>
      </c>
      <c r="R42" s="447">
        <f>ROUND(+'30K'!$E47,4)</f>
        <v>0.96319999999999995</v>
      </c>
      <c r="S42" s="447">
        <f>ROUND(+Marathon!$E47,4)</f>
        <v>0.97009999999999996</v>
      </c>
      <c r="T42" s="447">
        <f>ROUND(+Marathon!$E47,4)</f>
        <v>0.97009999999999996</v>
      </c>
      <c r="U42" s="447">
        <f>ROUND(+Marathon!$E47,4)</f>
        <v>0.97009999999999996</v>
      </c>
      <c r="V42" s="447">
        <f>ROUND(+Marathon!$E47,4)</f>
        <v>0.97009999999999996</v>
      </c>
      <c r="W42" s="447">
        <f>ROUND(+Marathon!$E47,4)</f>
        <v>0.97009999999999996</v>
      </c>
      <c r="X42" s="447">
        <f>ROUND(+Marathon!$E47,4)</f>
        <v>0.97009999999999996</v>
      </c>
      <c r="Y42" s="447">
        <f>ROUND(+Marathon!$E47,4)</f>
        <v>0.97009999999999996</v>
      </c>
      <c r="Z42" s="43"/>
    </row>
    <row r="43" spans="1:26" ht="15" customHeight="1">
      <c r="A43" s="442">
        <v>42</v>
      </c>
      <c r="B43" s="447">
        <f>ROUND(+'1K'!E48,4)</f>
        <v>0.95179999999999998</v>
      </c>
      <c r="C43" s="447">
        <f>ROUND(+Mile!E48,4)</f>
        <v>0.94640000000000002</v>
      </c>
      <c r="D43" s="447">
        <f>ROUND(+'3K'!E48,4)</f>
        <v>0.93930000000000002</v>
      </c>
      <c r="E43" s="447">
        <f>ROUND(+'5K'!E48,4)</f>
        <v>0.9335</v>
      </c>
      <c r="F43" s="447">
        <f>ROUND(+'6K'!E48,4)</f>
        <v>0.9375</v>
      </c>
      <c r="G43" s="447">
        <f>ROUND(+'4MI'!E48,4)</f>
        <v>0.93899999999999995</v>
      </c>
      <c r="H43" s="447">
        <f>ROUND(+'8K'!$E48,4)</f>
        <v>0.94369999999999998</v>
      </c>
      <c r="I43" s="447">
        <f>ROUND(+'5MI'!E48,4)</f>
        <v>0.94389999999999996</v>
      </c>
      <c r="J43" s="447">
        <f>ROUND(+'10K'!$E48,4)</f>
        <v>0.9486</v>
      </c>
      <c r="K43" s="447">
        <f>ROUND(+'7MI'!$E48,4)</f>
        <v>0.9486</v>
      </c>
      <c r="L43" s="448">
        <f>ROUND(+'12K'!$E48,4)</f>
        <v>0.94850000000000001</v>
      </c>
      <c r="M43" s="447">
        <f>ROUND(+'15K'!$E48,4)</f>
        <v>0.94840000000000002</v>
      </c>
      <c r="N43" s="447">
        <f>ROUND(+'10MI'!$E48,4)</f>
        <v>0.94840000000000002</v>
      </c>
      <c r="O43" s="447">
        <f>ROUND(+'20K'!$E48,4)</f>
        <v>0.94830000000000003</v>
      </c>
      <c r="P43" s="447">
        <f>ROUND(+H.Marathon!$E48,4)</f>
        <v>0.94830000000000003</v>
      </c>
      <c r="Q43" s="447">
        <f>ROUND(+'25K'!$E48,4)</f>
        <v>0.9516</v>
      </c>
      <c r="R43" s="447">
        <f>ROUND(+'30K'!$E48,4)</f>
        <v>0.95520000000000005</v>
      </c>
      <c r="S43" s="447">
        <f>ROUND(+Marathon!$E48,4)</f>
        <v>0.96189999999999998</v>
      </c>
      <c r="T43" s="447">
        <f>ROUND(+Marathon!$E48,4)</f>
        <v>0.96189999999999998</v>
      </c>
      <c r="U43" s="447">
        <f>ROUND(+Marathon!$E48,4)</f>
        <v>0.96189999999999998</v>
      </c>
      <c r="V43" s="447">
        <f>ROUND(+Marathon!$E48,4)</f>
        <v>0.96189999999999998</v>
      </c>
      <c r="W43" s="447">
        <f>ROUND(+Marathon!$E48,4)</f>
        <v>0.96189999999999998</v>
      </c>
      <c r="X43" s="447">
        <f>ROUND(+Marathon!$E48,4)</f>
        <v>0.96189999999999998</v>
      </c>
      <c r="Y43" s="447">
        <f>ROUND(+Marathon!$E48,4)</f>
        <v>0.96189999999999998</v>
      </c>
      <c r="Z43" s="43"/>
    </row>
    <row r="44" spans="1:26" ht="15" customHeight="1">
      <c r="A44" s="442">
        <v>43</v>
      </c>
      <c r="B44" s="447">
        <f>ROUND(+'1K'!E49,4)</f>
        <v>0.94340000000000002</v>
      </c>
      <c r="C44" s="447">
        <f>ROUND(+Mile!E49,4)</f>
        <v>0.93840000000000001</v>
      </c>
      <c r="D44" s="447">
        <f>ROUND(+'3K'!E49,4)</f>
        <v>0.93189999999999995</v>
      </c>
      <c r="E44" s="447">
        <f>ROUND(+'5K'!E49,4)</f>
        <v>0.92649999999999999</v>
      </c>
      <c r="F44" s="447">
        <f>ROUND(+'6K'!E49,4)</f>
        <v>0.93030000000000002</v>
      </c>
      <c r="G44" s="447">
        <f>ROUND(+'4MI'!E49,4)</f>
        <v>0.93179999999999996</v>
      </c>
      <c r="H44" s="447">
        <f>ROUND(+'8K'!$E49,4)</f>
        <v>0.93640000000000001</v>
      </c>
      <c r="I44" s="447">
        <f>ROUND(+'5MI'!E49,4)</f>
        <v>0.9365</v>
      </c>
      <c r="J44" s="447">
        <f>ROUND(+'10K'!$E49,4)</f>
        <v>0.94110000000000005</v>
      </c>
      <c r="K44" s="447">
        <f>ROUND(+'7MI'!$E49,4)</f>
        <v>0.94099999999999995</v>
      </c>
      <c r="L44" s="448">
        <f>ROUND(+'12K'!$E49,4)</f>
        <v>0.94099999999999995</v>
      </c>
      <c r="M44" s="447">
        <f>ROUND(+'15K'!$E49,4)</f>
        <v>0.94079999999999997</v>
      </c>
      <c r="N44" s="447">
        <f>ROUND(+'10MI'!$E49,4)</f>
        <v>0.94069999999999998</v>
      </c>
      <c r="O44" s="447">
        <f>ROUND(+'20K'!$E49,4)</f>
        <v>0.9405</v>
      </c>
      <c r="P44" s="447">
        <f>ROUND(+H.Marathon!$E49,4)</f>
        <v>0.9405</v>
      </c>
      <c r="Q44" s="447">
        <f>ROUND(+'25K'!$E49,4)</f>
        <v>0.94369999999999998</v>
      </c>
      <c r="R44" s="447">
        <f>ROUND(+'30K'!$E49,4)</f>
        <v>0.94720000000000004</v>
      </c>
      <c r="S44" s="447">
        <f>ROUND(+Marathon!$E49,4)</f>
        <v>0.95369999999999999</v>
      </c>
      <c r="T44" s="447">
        <f>ROUND(+Marathon!$E49,4)</f>
        <v>0.95369999999999999</v>
      </c>
      <c r="U44" s="447">
        <f>ROUND(+Marathon!$E49,4)</f>
        <v>0.95369999999999999</v>
      </c>
      <c r="V44" s="447">
        <f>ROUND(+Marathon!$E49,4)</f>
        <v>0.95369999999999999</v>
      </c>
      <c r="W44" s="447">
        <f>ROUND(+Marathon!$E49,4)</f>
        <v>0.95369999999999999</v>
      </c>
      <c r="X44" s="447">
        <f>ROUND(+Marathon!$E49,4)</f>
        <v>0.95369999999999999</v>
      </c>
      <c r="Y44" s="447">
        <f>ROUND(+Marathon!$E49,4)</f>
        <v>0.95369999999999999</v>
      </c>
      <c r="Z44" s="43"/>
    </row>
    <row r="45" spans="1:26" ht="15" customHeight="1" thickBot="1">
      <c r="A45" s="442">
        <v>44</v>
      </c>
      <c r="B45" s="447">
        <f>ROUND(+'1K'!E50,4)</f>
        <v>0.93500000000000005</v>
      </c>
      <c r="C45" s="447">
        <f>ROUND(+Mile!E50,4)</f>
        <v>0.9304</v>
      </c>
      <c r="D45" s="447">
        <f>ROUND(+'3K'!E50,4)</f>
        <v>0.9244</v>
      </c>
      <c r="E45" s="447">
        <f>ROUND(+'5K'!E50,4)</f>
        <v>0.91949999999999998</v>
      </c>
      <c r="F45" s="447">
        <f>ROUND(+'6K'!E50,4)</f>
        <v>0.92320000000000002</v>
      </c>
      <c r="G45" s="447">
        <f>ROUND(+'4MI'!E50,4)</f>
        <v>0.92459999999999998</v>
      </c>
      <c r="H45" s="447">
        <f>ROUND(+'8K'!$E50,4)</f>
        <v>0.92910000000000004</v>
      </c>
      <c r="I45" s="447">
        <f>ROUND(+'5MI'!E50,4)</f>
        <v>0.92920000000000003</v>
      </c>
      <c r="J45" s="447">
        <f>ROUND(+'10K'!$E50,4)</f>
        <v>0.93359999999999999</v>
      </c>
      <c r="K45" s="447">
        <f>ROUND(+'7MI'!$E50,4)</f>
        <v>0.9335</v>
      </c>
      <c r="L45" s="448">
        <f>ROUND(+'12K'!$E50,4)</f>
        <v>0.93340000000000001</v>
      </c>
      <c r="M45" s="447">
        <f>ROUND(+'15K'!$E50,4)</f>
        <v>0.93310000000000004</v>
      </c>
      <c r="N45" s="447">
        <f>ROUND(+'10MI'!$E50,4)</f>
        <v>0.93300000000000005</v>
      </c>
      <c r="O45" s="447">
        <f>ROUND(+'20K'!$E50,4)</f>
        <v>0.93279999999999996</v>
      </c>
      <c r="P45" s="447">
        <f>ROUND(+H.Marathon!$E50,4)</f>
        <v>0.93269999999999997</v>
      </c>
      <c r="Q45" s="447">
        <f>ROUND(+'25K'!$E50,4)</f>
        <v>0.93579999999999997</v>
      </c>
      <c r="R45" s="447">
        <f>ROUND(+'30K'!$E50,4)</f>
        <v>0.93920000000000003</v>
      </c>
      <c r="S45" s="447">
        <f>ROUND(+Marathon!$E50,4)</f>
        <v>0.94550000000000001</v>
      </c>
      <c r="T45" s="447">
        <f>ROUND(+Marathon!$E50,4)</f>
        <v>0.94550000000000001</v>
      </c>
      <c r="U45" s="447">
        <f>ROUND(+Marathon!$E50,4)</f>
        <v>0.94550000000000001</v>
      </c>
      <c r="V45" s="447">
        <f>ROUND(+Marathon!$E50,4)</f>
        <v>0.94550000000000001</v>
      </c>
      <c r="W45" s="447">
        <f>ROUND(+Marathon!$E50,4)</f>
        <v>0.94550000000000001</v>
      </c>
      <c r="X45" s="447">
        <f>ROUND(+Marathon!$E50,4)</f>
        <v>0.94550000000000001</v>
      </c>
      <c r="Y45" s="447">
        <f>ROUND(+Marathon!$E50,4)</f>
        <v>0.94550000000000001</v>
      </c>
      <c r="Z45" s="43"/>
    </row>
    <row r="46" spans="1:26" ht="15" customHeight="1">
      <c r="A46" s="449">
        <v>45</v>
      </c>
      <c r="B46" s="450">
        <f>ROUND(+'1K'!E51,4)</f>
        <v>0.92659999999999998</v>
      </c>
      <c r="C46" s="450">
        <f>ROUND(+Mile!E51,4)</f>
        <v>0.9224</v>
      </c>
      <c r="D46" s="450">
        <f>ROUND(+'3K'!E51,4)</f>
        <v>0.91700000000000004</v>
      </c>
      <c r="E46" s="450">
        <f>ROUND(+'5K'!E51,4)</f>
        <v>0.91249999999999998</v>
      </c>
      <c r="F46" s="450">
        <f>ROUND(+'6K'!E51,4)</f>
        <v>0.91610000000000003</v>
      </c>
      <c r="G46" s="450">
        <f>ROUND(+'4MI'!E51,4)</f>
        <v>0.91749999999999998</v>
      </c>
      <c r="H46" s="450">
        <f>ROUND(+'8K'!$E51,4)</f>
        <v>0.92169999999999996</v>
      </c>
      <c r="I46" s="450">
        <f>ROUND(+'5MI'!E51,4)</f>
        <v>0.92179999999999995</v>
      </c>
      <c r="J46" s="450">
        <f>ROUND(+'10K'!$E51,4)</f>
        <v>0.92610000000000003</v>
      </c>
      <c r="K46" s="446">
        <f>ROUND(+'7MI'!$E51,4)</f>
        <v>0.92589999999999995</v>
      </c>
      <c r="L46" s="450">
        <f>ROUND(+'12K'!$E51,4)</f>
        <v>0.92579999999999996</v>
      </c>
      <c r="M46" s="450">
        <f>ROUND(+'15K'!$E51,4)</f>
        <v>0.9254</v>
      </c>
      <c r="N46" s="450">
        <f>ROUND(+'10MI'!$E51,4)</f>
        <v>0.92530000000000001</v>
      </c>
      <c r="O46" s="450">
        <f>ROUND(+'20K'!$E51,4)</f>
        <v>0.92500000000000004</v>
      </c>
      <c r="P46" s="450">
        <f>ROUND(+H.Marathon!$E51,4)</f>
        <v>0.92490000000000006</v>
      </c>
      <c r="Q46" s="450">
        <f>ROUND(+'25K'!$E51,4)</f>
        <v>0.92789999999999995</v>
      </c>
      <c r="R46" s="450">
        <f>ROUND(+'30K'!$E51,4)</f>
        <v>0.93120000000000003</v>
      </c>
      <c r="S46" s="450">
        <f>ROUND(+Marathon!$E51,4)</f>
        <v>0.93730000000000002</v>
      </c>
      <c r="T46" s="450">
        <f>ROUND(+Marathon!$E51,4)</f>
        <v>0.93730000000000002</v>
      </c>
      <c r="U46" s="450">
        <f>ROUND(+Marathon!$E51,4)</f>
        <v>0.93730000000000002</v>
      </c>
      <c r="V46" s="450">
        <f>ROUND(+Marathon!$E51,4)</f>
        <v>0.93730000000000002</v>
      </c>
      <c r="W46" s="450">
        <f>ROUND(+Marathon!$E51,4)</f>
        <v>0.93730000000000002</v>
      </c>
      <c r="X46" s="450">
        <f>ROUND(+Marathon!$E51,4)</f>
        <v>0.93730000000000002</v>
      </c>
      <c r="Y46" s="450">
        <f>ROUND(+Marathon!$E51,4)</f>
        <v>0.93730000000000002</v>
      </c>
      <c r="Z46" s="43"/>
    </row>
    <row r="47" spans="1:26" ht="15" customHeight="1">
      <c r="A47" s="442">
        <v>46</v>
      </c>
      <c r="B47" s="447">
        <f>ROUND(+'1K'!E52,4)</f>
        <v>0.91810000000000003</v>
      </c>
      <c r="C47" s="447">
        <f>ROUND(+Mile!E52,4)</f>
        <v>0.91439999999999999</v>
      </c>
      <c r="D47" s="447">
        <f>ROUND(+'3K'!E52,4)</f>
        <v>0.90949999999999998</v>
      </c>
      <c r="E47" s="447">
        <f>ROUND(+'5K'!E52,4)</f>
        <v>0.90549999999999997</v>
      </c>
      <c r="F47" s="447">
        <f>ROUND(+'6K'!E52,4)</f>
        <v>0.90890000000000004</v>
      </c>
      <c r="G47" s="447">
        <f>ROUND(+'4MI'!E52,4)</f>
        <v>0.9103</v>
      </c>
      <c r="H47" s="447">
        <f>ROUND(+'8K'!$E52,4)</f>
        <v>0.91439999999999999</v>
      </c>
      <c r="I47" s="447">
        <f>ROUND(+'5MI'!E52,4)</f>
        <v>0.91449999999999998</v>
      </c>
      <c r="J47" s="447">
        <f>ROUND(+'10K'!$E52,4)</f>
        <v>0.91859999999999997</v>
      </c>
      <c r="K47" s="447">
        <f>ROUND(+'7MI'!$E52,4)</f>
        <v>0.91839999999999999</v>
      </c>
      <c r="L47" s="448">
        <f>ROUND(+'12K'!$E52,4)</f>
        <v>0.91820000000000002</v>
      </c>
      <c r="M47" s="447">
        <f>ROUND(+'15K'!$E52,4)</f>
        <v>0.91779999999999995</v>
      </c>
      <c r="N47" s="447">
        <f>ROUND(+'10MI'!$E52,4)</f>
        <v>0.91759999999999997</v>
      </c>
      <c r="O47" s="447">
        <f>ROUND(+'20K'!$E52,4)</f>
        <v>0.91720000000000002</v>
      </c>
      <c r="P47" s="447">
        <f>ROUND(+H.Marathon!$E52,4)</f>
        <v>0.91710000000000003</v>
      </c>
      <c r="Q47" s="447">
        <f>ROUND(+'25K'!$E52,4)</f>
        <v>0.92</v>
      </c>
      <c r="R47" s="447">
        <f>ROUND(+'30K'!$E52,4)</f>
        <v>0.92320000000000002</v>
      </c>
      <c r="S47" s="447">
        <f>ROUND(+Marathon!$E52,4)</f>
        <v>0.92910000000000004</v>
      </c>
      <c r="T47" s="447">
        <f>ROUND(+Marathon!$E52,4)</f>
        <v>0.92910000000000004</v>
      </c>
      <c r="U47" s="447">
        <f>ROUND(+Marathon!$E52,4)</f>
        <v>0.92910000000000004</v>
      </c>
      <c r="V47" s="447">
        <f>ROUND(+Marathon!$E52,4)</f>
        <v>0.92910000000000004</v>
      </c>
      <c r="W47" s="447">
        <f>ROUND(+Marathon!$E52,4)</f>
        <v>0.92910000000000004</v>
      </c>
      <c r="X47" s="447">
        <f>ROUND(+Marathon!$E52,4)</f>
        <v>0.92910000000000004</v>
      </c>
      <c r="Y47" s="447">
        <f>ROUND(+Marathon!$E52,4)</f>
        <v>0.92910000000000004</v>
      </c>
      <c r="Z47" s="43"/>
    </row>
    <row r="48" spans="1:26" ht="15" customHeight="1">
      <c r="A48" s="442">
        <v>47</v>
      </c>
      <c r="B48" s="447">
        <f>ROUND(+'1K'!E53,4)</f>
        <v>0.90969999999999995</v>
      </c>
      <c r="C48" s="447">
        <f>ROUND(+Mile!E53,4)</f>
        <v>0.90639999999999998</v>
      </c>
      <c r="D48" s="447">
        <f>ROUND(+'3K'!E53,4)</f>
        <v>0.90210000000000001</v>
      </c>
      <c r="E48" s="447">
        <f>ROUND(+'5K'!E53,4)</f>
        <v>0.89849999999999997</v>
      </c>
      <c r="F48" s="447">
        <f>ROUND(+'6K'!E53,4)</f>
        <v>0.90180000000000005</v>
      </c>
      <c r="G48" s="447">
        <f>ROUND(+'4MI'!E53,4)</f>
        <v>0.90310000000000001</v>
      </c>
      <c r="H48" s="447">
        <f>ROUND(+'8K'!$E53,4)</f>
        <v>0.90700000000000003</v>
      </c>
      <c r="I48" s="447">
        <f>ROUND(+'5MI'!E53,4)</f>
        <v>0.90710000000000002</v>
      </c>
      <c r="J48" s="447">
        <f>ROUND(+'10K'!$E53,4)</f>
        <v>0.91110000000000002</v>
      </c>
      <c r="K48" s="447">
        <f>ROUND(+'7MI'!$E53,4)</f>
        <v>0.91080000000000005</v>
      </c>
      <c r="L48" s="448">
        <f>ROUND(+'12K'!$E53,4)</f>
        <v>0.91069999999999995</v>
      </c>
      <c r="M48" s="447">
        <f>ROUND(+'15K'!$E53,4)</f>
        <v>0.91020000000000001</v>
      </c>
      <c r="N48" s="447">
        <f>ROUND(+'10MI'!$E53,4)</f>
        <v>0.91</v>
      </c>
      <c r="O48" s="447">
        <f>ROUND(+'20K'!$E53,4)</f>
        <v>0.90949999999999998</v>
      </c>
      <c r="P48" s="447">
        <f>ROUND(+H.Marathon!$E53,4)</f>
        <v>0.90939999999999999</v>
      </c>
      <c r="Q48" s="447">
        <f>ROUND(+'25K'!$E53,4)</f>
        <v>0.91220000000000001</v>
      </c>
      <c r="R48" s="447">
        <f>ROUND(+'30K'!$E53,4)</f>
        <v>0.91520000000000001</v>
      </c>
      <c r="S48" s="447">
        <f>ROUND(+Marathon!$E53,4)</f>
        <v>0.92090000000000005</v>
      </c>
      <c r="T48" s="447">
        <f>ROUND(+Marathon!$E53,4)</f>
        <v>0.92090000000000005</v>
      </c>
      <c r="U48" s="447">
        <f>ROUND(+Marathon!$E53,4)</f>
        <v>0.92090000000000005</v>
      </c>
      <c r="V48" s="447">
        <f>ROUND(+Marathon!$E53,4)</f>
        <v>0.92090000000000005</v>
      </c>
      <c r="W48" s="447">
        <f>ROUND(+Marathon!$E53,4)</f>
        <v>0.92090000000000005</v>
      </c>
      <c r="X48" s="447">
        <f>ROUND(+Marathon!$E53,4)</f>
        <v>0.92090000000000005</v>
      </c>
      <c r="Y48" s="447">
        <f>ROUND(+Marathon!$E53,4)</f>
        <v>0.92090000000000005</v>
      </c>
      <c r="Z48" s="43"/>
    </row>
    <row r="49" spans="1:26" ht="15" customHeight="1">
      <c r="A49" s="442">
        <v>48</v>
      </c>
      <c r="B49" s="447">
        <f>ROUND(+'1K'!E54,4)</f>
        <v>0.90129999999999999</v>
      </c>
      <c r="C49" s="447">
        <f>ROUND(+Mile!E54,4)</f>
        <v>0.89839999999999998</v>
      </c>
      <c r="D49" s="447">
        <f>ROUND(+'3K'!E54,4)</f>
        <v>0.89459999999999995</v>
      </c>
      <c r="E49" s="447">
        <f>ROUND(+'5K'!E54,4)</f>
        <v>0.89149999999999996</v>
      </c>
      <c r="F49" s="447">
        <f>ROUND(+'6K'!E54,4)</f>
        <v>0.89470000000000005</v>
      </c>
      <c r="G49" s="447">
        <f>ROUND(+'4MI'!E54,4)</f>
        <v>0.89590000000000003</v>
      </c>
      <c r="H49" s="447">
        <f>ROUND(+'8K'!$E54,4)</f>
        <v>0.89970000000000006</v>
      </c>
      <c r="I49" s="447">
        <f>ROUND(+'5MI'!E54,4)</f>
        <v>0.89980000000000004</v>
      </c>
      <c r="J49" s="447">
        <f>ROUND(+'10K'!$E54,4)</f>
        <v>0.90359999999999996</v>
      </c>
      <c r="K49" s="447">
        <f>ROUND(+'7MI'!$E54,4)</f>
        <v>0.90329999999999999</v>
      </c>
      <c r="L49" s="448">
        <f>ROUND(+'12K'!$E54,4)</f>
        <v>0.90310000000000001</v>
      </c>
      <c r="M49" s="447">
        <f>ROUND(+'15K'!$E54,4)</f>
        <v>0.90249999999999997</v>
      </c>
      <c r="N49" s="447">
        <f>ROUND(+'10MI'!$E54,4)</f>
        <v>0.90229999999999999</v>
      </c>
      <c r="O49" s="447">
        <f>ROUND(+'20K'!$E54,4)</f>
        <v>0.90169999999999995</v>
      </c>
      <c r="P49" s="447">
        <f>ROUND(+H.Marathon!$E54,4)</f>
        <v>0.90159999999999996</v>
      </c>
      <c r="Q49" s="447">
        <f>ROUND(+'25K'!$E54,4)</f>
        <v>0.90429999999999999</v>
      </c>
      <c r="R49" s="447">
        <f>ROUND(+'30K'!$E54,4)</f>
        <v>0.90720000000000001</v>
      </c>
      <c r="S49" s="447">
        <f>ROUND(+Marathon!$E54,4)</f>
        <v>0.91269999999999996</v>
      </c>
      <c r="T49" s="447">
        <f>ROUND(+Marathon!$E54,4)</f>
        <v>0.91269999999999996</v>
      </c>
      <c r="U49" s="447">
        <f>ROUND(+Marathon!$E54,4)</f>
        <v>0.91269999999999996</v>
      </c>
      <c r="V49" s="447">
        <f>ROUND(+Marathon!$E54,4)</f>
        <v>0.91269999999999996</v>
      </c>
      <c r="W49" s="447">
        <f>ROUND(+Marathon!$E54,4)</f>
        <v>0.91269999999999996</v>
      </c>
      <c r="X49" s="447">
        <f>ROUND(+Marathon!$E54,4)</f>
        <v>0.91269999999999996</v>
      </c>
      <c r="Y49" s="447">
        <f>ROUND(+Marathon!$E54,4)</f>
        <v>0.91269999999999996</v>
      </c>
      <c r="Z49" s="43"/>
    </row>
    <row r="50" spans="1:26" ht="15" customHeight="1" thickBot="1">
      <c r="A50" s="442">
        <v>49</v>
      </c>
      <c r="B50" s="447">
        <f>ROUND(+'1K'!E55,4)</f>
        <v>0.89290000000000003</v>
      </c>
      <c r="C50" s="447">
        <f>ROUND(+Mile!E55,4)</f>
        <v>0.89039999999999997</v>
      </c>
      <c r="D50" s="447">
        <f>ROUND(+'3K'!E55,4)</f>
        <v>0.88719999999999999</v>
      </c>
      <c r="E50" s="447">
        <f>ROUND(+'5K'!E55,4)</f>
        <v>0.88449999999999995</v>
      </c>
      <c r="F50" s="447">
        <f>ROUND(+'6K'!E55,4)</f>
        <v>0.88759999999999994</v>
      </c>
      <c r="G50" s="447">
        <f>ROUND(+'4MI'!E55,4)</f>
        <v>0.88870000000000005</v>
      </c>
      <c r="H50" s="447">
        <f>ROUND(+'8K'!$E55,4)</f>
        <v>0.89239999999999997</v>
      </c>
      <c r="I50" s="447">
        <f>ROUND(+'5MI'!E55,4)</f>
        <v>0.89249999999999996</v>
      </c>
      <c r="J50" s="447">
        <f>ROUND(+'10K'!$E55,4)</f>
        <v>0.89610000000000001</v>
      </c>
      <c r="K50" s="447">
        <f>ROUND(+'7MI'!$E55,4)</f>
        <v>0.89570000000000005</v>
      </c>
      <c r="L50" s="448">
        <f>ROUND(+'12K'!$E55,4)</f>
        <v>0.89549999999999996</v>
      </c>
      <c r="M50" s="447">
        <f>ROUND(+'15K'!$E55,4)</f>
        <v>0.89490000000000003</v>
      </c>
      <c r="N50" s="447">
        <f>ROUND(+'10MI'!$E55,4)</f>
        <v>0.89459999999999995</v>
      </c>
      <c r="O50" s="447">
        <f>ROUND(+'20K'!$E55,4)</f>
        <v>0.89400000000000002</v>
      </c>
      <c r="P50" s="447">
        <f>ROUND(+H.Marathon!$E55,4)</f>
        <v>0.89380000000000004</v>
      </c>
      <c r="Q50" s="447">
        <f>ROUND(+'25K'!$E55,4)</f>
        <v>0.89639999999999997</v>
      </c>
      <c r="R50" s="447">
        <f>ROUND(+'30K'!$E55,4)</f>
        <v>0.8992</v>
      </c>
      <c r="S50" s="447">
        <f>ROUND(+Marathon!$E55,4)</f>
        <v>0.90449999999999997</v>
      </c>
      <c r="T50" s="447">
        <f>ROUND(+Marathon!$E55,4)</f>
        <v>0.90449999999999997</v>
      </c>
      <c r="U50" s="447">
        <f>ROUND(+Marathon!$E55,4)</f>
        <v>0.90449999999999997</v>
      </c>
      <c r="V50" s="447">
        <f>ROUND(+Marathon!$E55,4)</f>
        <v>0.90449999999999997</v>
      </c>
      <c r="W50" s="447">
        <f>ROUND(+Marathon!$E55,4)</f>
        <v>0.90449999999999997</v>
      </c>
      <c r="X50" s="447">
        <f>ROUND(+Marathon!$E55,4)</f>
        <v>0.90449999999999997</v>
      </c>
      <c r="Y50" s="447">
        <f>ROUND(+Marathon!$E55,4)</f>
        <v>0.90449999999999997</v>
      </c>
      <c r="Z50" s="43"/>
    </row>
    <row r="51" spans="1:26" ht="15" customHeight="1">
      <c r="A51" s="449">
        <v>50</v>
      </c>
      <c r="B51" s="450">
        <f>ROUND(+'1K'!E56,4)</f>
        <v>0.88449999999999995</v>
      </c>
      <c r="C51" s="450">
        <f>ROUND(+Mile!E56,4)</f>
        <v>0.88239999999999996</v>
      </c>
      <c r="D51" s="450">
        <f>ROUND(+'3K'!E56,4)</f>
        <v>0.87970000000000004</v>
      </c>
      <c r="E51" s="450">
        <f>ROUND(+'5K'!E56,4)</f>
        <v>0.87749999999999995</v>
      </c>
      <c r="F51" s="450">
        <f>ROUND(+'6K'!E56,4)</f>
        <v>0.88039999999999996</v>
      </c>
      <c r="G51" s="450">
        <f>ROUND(+'4MI'!E56,4)</f>
        <v>0.88149999999999995</v>
      </c>
      <c r="H51" s="450">
        <f>ROUND(+'8K'!$E56,4)</f>
        <v>0.88500000000000001</v>
      </c>
      <c r="I51" s="450">
        <f>ROUND(+'5MI'!E56,4)</f>
        <v>0.8851</v>
      </c>
      <c r="J51" s="450">
        <f>ROUND(+'10K'!$E56,4)</f>
        <v>0.88859999999999995</v>
      </c>
      <c r="K51" s="446">
        <f>ROUND(+'7MI'!$E56,4)</f>
        <v>0.88819999999999999</v>
      </c>
      <c r="L51" s="450">
        <f>ROUND(+'12K'!$E56,4)</f>
        <v>0.88800000000000001</v>
      </c>
      <c r="M51" s="450">
        <f>ROUND(+'15K'!$E56,4)</f>
        <v>0.88719999999999999</v>
      </c>
      <c r="N51" s="450">
        <f>ROUND(+'10MI'!$E56,4)</f>
        <v>0.88690000000000002</v>
      </c>
      <c r="O51" s="450">
        <f>ROUND(+'20K'!$E56,4)</f>
        <v>0.88619999999999999</v>
      </c>
      <c r="P51" s="450">
        <f>ROUND(+H.Marathon!$E56,4)</f>
        <v>0.88600000000000001</v>
      </c>
      <c r="Q51" s="450">
        <f>ROUND(+'25K'!$E56,4)</f>
        <v>0.88849999999999996</v>
      </c>
      <c r="R51" s="450">
        <f>ROUND(+'30K'!$E56,4)</f>
        <v>0.89119999999999999</v>
      </c>
      <c r="S51" s="450">
        <f>ROUND(+Marathon!$E56,4)</f>
        <v>0.89629999999999999</v>
      </c>
      <c r="T51" s="450">
        <f>ROUND(+Marathon!$E56,4)</f>
        <v>0.89629999999999999</v>
      </c>
      <c r="U51" s="450">
        <f>ROUND(+Marathon!$E56,4)</f>
        <v>0.89629999999999999</v>
      </c>
      <c r="V51" s="450">
        <f>ROUND(+Marathon!$E56,4)</f>
        <v>0.89629999999999999</v>
      </c>
      <c r="W51" s="450">
        <f>ROUND(+Marathon!$E56,4)</f>
        <v>0.89629999999999999</v>
      </c>
      <c r="X51" s="450">
        <f>ROUND(+Marathon!$E56,4)</f>
        <v>0.89629999999999999</v>
      </c>
      <c r="Y51" s="450">
        <f>ROUND(+Marathon!$E56,4)</f>
        <v>0.89629999999999999</v>
      </c>
      <c r="Z51" s="43"/>
    </row>
    <row r="52" spans="1:26" ht="15" customHeight="1">
      <c r="A52" s="442">
        <v>51</v>
      </c>
      <c r="B52" s="447">
        <f>ROUND(+'1K'!E57,4)</f>
        <v>0.876</v>
      </c>
      <c r="C52" s="447">
        <f>ROUND(+Mile!E57,4)</f>
        <v>0.87439999999999996</v>
      </c>
      <c r="D52" s="447">
        <f>ROUND(+'3K'!E57,4)</f>
        <v>0.87229999999999996</v>
      </c>
      <c r="E52" s="447">
        <f>ROUND(+'5K'!E57,4)</f>
        <v>0.87050000000000005</v>
      </c>
      <c r="F52" s="447">
        <f>ROUND(+'6K'!E57,4)</f>
        <v>0.87329999999999997</v>
      </c>
      <c r="G52" s="447">
        <f>ROUND(+'4MI'!E57,4)</f>
        <v>0.87439999999999996</v>
      </c>
      <c r="H52" s="447">
        <f>ROUND(+'8K'!$E57,4)</f>
        <v>0.87770000000000004</v>
      </c>
      <c r="I52" s="447">
        <f>ROUND(+'5MI'!E57,4)</f>
        <v>0.87780000000000002</v>
      </c>
      <c r="J52" s="447">
        <f>ROUND(+'10K'!$E57,4)</f>
        <v>0.88109999999999999</v>
      </c>
      <c r="K52" s="447">
        <f>ROUND(+'7MI'!$E57,4)</f>
        <v>0.88060000000000005</v>
      </c>
      <c r="L52" s="448">
        <f>ROUND(+'12K'!$E57,4)</f>
        <v>0.88039999999999996</v>
      </c>
      <c r="M52" s="447">
        <f>ROUND(+'15K'!$E57,4)</f>
        <v>0.87949999999999995</v>
      </c>
      <c r="N52" s="447">
        <f>ROUND(+'10MI'!$E57,4)</f>
        <v>0.87929999999999997</v>
      </c>
      <c r="O52" s="447">
        <f>ROUND(+'20K'!$E57,4)</f>
        <v>0.87839999999999996</v>
      </c>
      <c r="P52" s="447">
        <f>ROUND(+H.Marathon!$E57,4)</f>
        <v>0.87819999999999998</v>
      </c>
      <c r="Q52" s="447">
        <f>ROUND(+'25K'!$E57,4)</f>
        <v>0.88060000000000005</v>
      </c>
      <c r="R52" s="447">
        <f>ROUND(+'30K'!$E57,4)</f>
        <v>0.88319999999999999</v>
      </c>
      <c r="S52" s="447">
        <f>ROUND(+Marathon!$E57,4)</f>
        <v>0.8881</v>
      </c>
      <c r="T52" s="447">
        <f>ROUND(+Marathon!$E57,4)</f>
        <v>0.8881</v>
      </c>
      <c r="U52" s="447">
        <f>ROUND(+Marathon!$E57,4)</f>
        <v>0.8881</v>
      </c>
      <c r="V52" s="447">
        <f>ROUND(+Marathon!$E57,4)</f>
        <v>0.8881</v>
      </c>
      <c r="W52" s="447">
        <f>ROUND(+Marathon!$E57,4)</f>
        <v>0.8881</v>
      </c>
      <c r="X52" s="447">
        <f>ROUND(+Marathon!$E57,4)</f>
        <v>0.8881</v>
      </c>
      <c r="Y52" s="447">
        <f>ROUND(+Marathon!$E57,4)</f>
        <v>0.8881</v>
      </c>
      <c r="Z52" s="43"/>
    </row>
    <row r="53" spans="1:26" ht="15" customHeight="1">
      <c r="A53" s="442">
        <v>52</v>
      </c>
      <c r="B53" s="447">
        <f>ROUND(+'1K'!E58,4)</f>
        <v>0.86760000000000004</v>
      </c>
      <c r="C53" s="447">
        <f>ROUND(+Mile!E58,4)</f>
        <v>0.86639999999999995</v>
      </c>
      <c r="D53" s="447">
        <f>ROUND(+'3K'!E58,4)</f>
        <v>0.86480000000000001</v>
      </c>
      <c r="E53" s="447">
        <f>ROUND(+'5K'!E58,4)</f>
        <v>0.86350000000000005</v>
      </c>
      <c r="F53" s="447">
        <f>ROUND(+'6K'!E58,4)</f>
        <v>0.86619999999999997</v>
      </c>
      <c r="G53" s="447">
        <f>ROUND(+'4MI'!E58,4)</f>
        <v>0.86719999999999997</v>
      </c>
      <c r="H53" s="447">
        <f>ROUND(+'8K'!$E58,4)</f>
        <v>0.87029999999999996</v>
      </c>
      <c r="I53" s="447">
        <f>ROUND(+'5MI'!E58,4)</f>
        <v>0.87039999999999995</v>
      </c>
      <c r="J53" s="447">
        <f>ROUND(+'10K'!$E58,4)</f>
        <v>0.87360000000000004</v>
      </c>
      <c r="K53" s="447">
        <f>ROUND(+'7MI'!$E58,4)</f>
        <v>0.87309999999999999</v>
      </c>
      <c r="L53" s="448">
        <f>ROUND(+'12K'!$E58,4)</f>
        <v>0.87280000000000002</v>
      </c>
      <c r="M53" s="447">
        <f>ROUND(+'15K'!$E58,4)</f>
        <v>0.87190000000000001</v>
      </c>
      <c r="N53" s="447">
        <f>ROUND(+'10MI'!$E58,4)</f>
        <v>0.87160000000000004</v>
      </c>
      <c r="O53" s="447">
        <f>ROUND(+'20K'!$E58,4)</f>
        <v>0.87070000000000003</v>
      </c>
      <c r="P53" s="447">
        <f>ROUND(+H.Marathon!$E58,4)</f>
        <v>0.87050000000000005</v>
      </c>
      <c r="Q53" s="447">
        <f>ROUND(+'25K'!$E58,4)</f>
        <v>0.87280000000000002</v>
      </c>
      <c r="R53" s="447">
        <f>ROUND(+'30K'!$E58,4)</f>
        <v>0.87529999999999997</v>
      </c>
      <c r="S53" s="447">
        <f>ROUND(+Marathon!$E58,4)</f>
        <v>0.87990000000000002</v>
      </c>
      <c r="T53" s="447">
        <f>ROUND(+Marathon!$E58,4)</f>
        <v>0.87990000000000002</v>
      </c>
      <c r="U53" s="447">
        <f>ROUND(+Marathon!$E58,4)</f>
        <v>0.87990000000000002</v>
      </c>
      <c r="V53" s="447">
        <f>ROUND(+Marathon!$E58,4)</f>
        <v>0.87990000000000002</v>
      </c>
      <c r="W53" s="447">
        <f>ROUND(+Marathon!$E58,4)</f>
        <v>0.87990000000000002</v>
      </c>
      <c r="X53" s="447">
        <f>ROUND(+Marathon!$E58,4)</f>
        <v>0.87990000000000002</v>
      </c>
      <c r="Y53" s="447">
        <f>ROUND(+Marathon!$E58,4)</f>
        <v>0.87990000000000002</v>
      </c>
      <c r="Z53" s="43"/>
    </row>
    <row r="54" spans="1:26" ht="15" customHeight="1">
      <c r="A54" s="442">
        <v>53</v>
      </c>
      <c r="B54" s="447">
        <f>ROUND(+'1K'!E59,4)</f>
        <v>0.85919999999999996</v>
      </c>
      <c r="C54" s="447">
        <f>ROUND(+Mile!E59,4)</f>
        <v>0.85840000000000005</v>
      </c>
      <c r="D54" s="447">
        <f>ROUND(+'3K'!E59,4)</f>
        <v>0.85740000000000005</v>
      </c>
      <c r="E54" s="447">
        <f>ROUND(+'5K'!E59,4)</f>
        <v>0.85650000000000004</v>
      </c>
      <c r="F54" s="447">
        <f>ROUND(+'6K'!E59,4)</f>
        <v>0.85899999999999999</v>
      </c>
      <c r="G54" s="447">
        <f>ROUND(+'4MI'!E59,4)</f>
        <v>0.86</v>
      </c>
      <c r="H54" s="447">
        <f>ROUND(+'8K'!$E59,4)</f>
        <v>0.86299999999999999</v>
      </c>
      <c r="I54" s="447">
        <f>ROUND(+'5MI'!E59,4)</f>
        <v>0.86309999999999998</v>
      </c>
      <c r="J54" s="447">
        <f>ROUND(+'10K'!$E59,4)</f>
        <v>0.86609999999999998</v>
      </c>
      <c r="K54" s="447">
        <f>ROUND(+'7MI'!$E59,4)</f>
        <v>0.86560000000000004</v>
      </c>
      <c r="L54" s="448">
        <f>ROUND(+'12K'!$E59,4)</f>
        <v>0.86529999999999996</v>
      </c>
      <c r="M54" s="447">
        <f>ROUND(+'15K'!$E59,4)</f>
        <v>0.86429999999999996</v>
      </c>
      <c r="N54" s="447">
        <f>ROUND(+'10MI'!$E59,4)</f>
        <v>0.8639</v>
      </c>
      <c r="O54" s="447">
        <f>ROUND(+'20K'!$E59,4)</f>
        <v>0.8629</v>
      </c>
      <c r="P54" s="447">
        <f>ROUND(+H.Marathon!$E59,4)</f>
        <v>0.86270000000000002</v>
      </c>
      <c r="Q54" s="447">
        <f>ROUND(+'25K'!$E59,4)</f>
        <v>0.8649</v>
      </c>
      <c r="R54" s="447">
        <f>ROUND(+'30K'!$E59,4)</f>
        <v>0.86729999999999996</v>
      </c>
      <c r="S54" s="447">
        <f>ROUND(+Marathon!$E59,4)</f>
        <v>0.87170000000000003</v>
      </c>
      <c r="T54" s="447">
        <f>ROUND(+Marathon!$E59,4)</f>
        <v>0.87170000000000003</v>
      </c>
      <c r="U54" s="447">
        <f>ROUND(+Marathon!$E59,4)</f>
        <v>0.87170000000000003</v>
      </c>
      <c r="V54" s="447">
        <f>ROUND(+Marathon!$E59,4)</f>
        <v>0.87170000000000003</v>
      </c>
      <c r="W54" s="447">
        <f>ROUND(+Marathon!$E59,4)</f>
        <v>0.87170000000000003</v>
      </c>
      <c r="X54" s="447">
        <f>ROUND(+Marathon!$E59,4)</f>
        <v>0.87170000000000003</v>
      </c>
      <c r="Y54" s="447">
        <f>ROUND(+Marathon!$E59,4)</f>
        <v>0.87170000000000003</v>
      </c>
      <c r="Z54" s="43"/>
    </row>
    <row r="55" spans="1:26" ht="15" customHeight="1" thickBot="1">
      <c r="A55" s="442">
        <v>54</v>
      </c>
      <c r="B55" s="447">
        <f>ROUND(+'1K'!E60,4)</f>
        <v>0.8508</v>
      </c>
      <c r="C55" s="447">
        <f>ROUND(+Mile!E60,4)</f>
        <v>0.85040000000000004</v>
      </c>
      <c r="D55" s="447">
        <f>ROUND(+'3K'!E60,4)</f>
        <v>0.84989999999999999</v>
      </c>
      <c r="E55" s="447">
        <f>ROUND(+'5K'!E60,4)</f>
        <v>0.84950000000000003</v>
      </c>
      <c r="F55" s="447">
        <f>ROUND(+'6K'!E60,4)</f>
        <v>0.85189999999999999</v>
      </c>
      <c r="G55" s="447">
        <f>ROUND(+'4MI'!E60,4)</f>
        <v>0.8528</v>
      </c>
      <c r="H55" s="447">
        <f>ROUND(+'8K'!$E60,4)</f>
        <v>0.85570000000000002</v>
      </c>
      <c r="I55" s="447">
        <f>ROUND(+'5MI'!E60,4)</f>
        <v>0.85570000000000002</v>
      </c>
      <c r="J55" s="447">
        <f>ROUND(+'10K'!$E60,4)</f>
        <v>0.85860000000000003</v>
      </c>
      <c r="K55" s="447">
        <f>ROUND(+'7MI'!$E60,4)</f>
        <v>0.85799999999999998</v>
      </c>
      <c r="L55" s="448">
        <f>ROUND(+'12K'!$E60,4)</f>
        <v>0.85770000000000002</v>
      </c>
      <c r="M55" s="447">
        <f>ROUND(+'15K'!$E60,4)</f>
        <v>0.85660000000000003</v>
      </c>
      <c r="N55" s="447">
        <f>ROUND(+'10MI'!$E60,4)</f>
        <v>0.85619999999999996</v>
      </c>
      <c r="O55" s="447">
        <f>ROUND(+'20K'!$E60,4)</f>
        <v>0.85519999999999996</v>
      </c>
      <c r="P55" s="447">
        <f>ROUND(+H.Marathon!$E60,4)</f>
        <v>0.85489999999999999</v>
      </c>
      <c r="Q55" s="447">
        <f>ROUND(+'25K'!$E60,4)</f>
        <v>0.85699999999999998</v>
      </c>
      <c r="R55" s="447">
        <f>ROUND(+'30K'!$E60,4)</f>
        <v>0.85929999999999995</v>
      </c>
      <c r="S55" s="447">
        <f>ROUND(+Marathon!$E60,4)</f>
        <v>0.86350000000000005</v>
      </c>
      <c r="T55" s="447">
        <f>ROUND(+Marathon!$E60,4)</f>
        <v>0.86350000000000005</v>
      </c>
      <c r="U55" s="447">
        <f>ROUND(+Marathon!$E60,4)</f>
        <v>0.86350000000000005</v>
      </c>
      <c r="V55" s="447">
        <f>ROUND(+Marathon!$E60,4)</f>
        <v>0.86350000000000005</v>
      </c>
      <c r="W55" s="447">
        <f>ROUND(+Marathon!$E60,4)</f>
        <v>0.86350000000000005</v>
      </c>
      <c r="X55" s="447">
        <f>ROUND(+Marathon!$E60,4)</f>
        <v>0.86350000000000005</v>
      </c>
      <c r="Y55" s="447">
        <f>ROUND(+Marathon!$E60,4)</f>
        <v>0.86350000000000005</v>
      </c>
      <c r="Z55" s="43"/>
    </row>
    <row r="56" spans="1:26" ht="15" customHeight="1">
      <c r="A56" s="449">
        <v>55</v>
      </c>
      <c r="B56" s="450">
        <f>ROUND(+'1K'!E61,4)</f>
        <v>0.84240000000000004</v>
      </c>
      <c r="C56" s="450">
        <f>ROUND(+Mile!E61,4)</f>
        <v>0.84240000000000004</v>
      </c>
      <c r="D56" s="450">
        <f>ROUND(+'3K'!E61,4)</f>
        <v>0.84250000000000003</v>
      </c>
      <c r="E56" s="450">
        <f>ROUND(+'5K'!E61,4)</f>
        <v>0.84250000000000003</v>
      </c>
      <c r="F56" s="450">
        <f>ROUND(+'6K'!E61,4)</f>
        <v>0.8448</v>
      </c>
      <c r="G56" s="450">
        <f>ROUND(+'4MI'!E61,4)</f>
        <v>0.84560000000000002</v>
      </c>
      <c r="H56" s="450">
        <f>ROUND(+'8K'!$E61,4)</f>
        <v>0.84830000000000005</v>
      </c>
      <c r="I56" s="450">
        <f>ROUND(+'5MI'!E61,4)</f>
        <v>0.84840000000000004</v>
      </c>
      <c r="J56" s="450">
        <f>ROUND(+'10K'!$E61,4)</f>
        <v>0.85109999999999997</v>
      </c>
      <c r="K56" s="446">
        <f>ROUND(+'7MI'!$E61,4)</f>
        <v>0.85050000000000003</v>
      </c>
      <c r="L56" s="450">
        <f>ROUND(+'12K'!$E61,4)</f>
        <v>0.85009999999999997</v>
      </c>
      <c r="M56" s="450">
        <f>ROUND(+'15K'!$E61,4)</f>
        <v>0.84889999999999999</v>
      </c>
      <c r="N56" s="450">
        <f>ROUND(+'10MI'!$E61,4)</f>
        <v>0.84860000000000002</v>
      </c>
      <c r="O56" s="450">
        <f>ROUND(+'20K'!$E61,4)</f>
        <v>0.84740000000000004</v>
      </c>
      <c r="P56" s="450">
        <f>ROUND(+H.Marathon!$E61,4)</f>
        <v>0.84709999999999996</v>
      </c>
      <c r="Q56" s="450">
        <f>ROUND(+'25K'!$E61,4)</f>
        <v>0.84909999999999997</v>
      </c>
      <c r="R56" s="450">
        <f>ROUND(+'30K'!$E61,4)</f>
        <v>0.85129999999999995</v>
      </c>
      <c r="S56" s="450">
        <f>ROUND(+Marathon!$E61,4)</f>
        <v>0.85529999999999995</v>
      </c>
      <c r="T56" s="450">
        <f>ROUND(+Marathon!$E61,4)</f>
        <v>0.85529999999999995</v>
      </c>
      <c r="U56" s="450">
        <f>ROUND(+Marathon!$E61,4)</f>
        <v>0.85529999999999995</v>
      </c>
      <c r="V56" s="450">
        <f>ROUND(+Marathon!$E61,4)</f>
        <v>0.85529999999999995</v>
      </c>
      <c r="W56" s="450">
        <f>ROUND(+Marathon!$E61,4)</f>
        <v>0.85529999999999995</v>
      </c>
      <c r="X56" s="450">
        <f>ROUND(+Marathon!$E61,4)</f>
        <v>0.85529999999999995</v>
      </c>
      <c r="Y56" s="450">
        <f>ROUND(+Marathon!$E61,4)</f>
        <v>0.85529999999999995</v>
      </c>
      <c r="Z56" s="43"/>
    </row>
    <row r="57" spans="1:26" ht="15" customHeight="1">
      <c r="A57" s="442">
        <v>56</v>
      </c>
      <c r="B57" s="447">
        <f>ROUND(+'1K'!E62,4)</f>
        <v>0.83389999999999997</v>
      </c>
      <c r="C57" s="447">
        <f>ROUND(+Mile!E62,4)</f>
        <v>0.83440000000000003</v>
      </c>
      <c r="D57" s="447">
        <f>ROUND(+'3K'!E62,4)</f>
        <v>0.83499999999999996</v>
      </c>
      <c r="E57" s="447">
        <f>ROUND(+'5K'!E62,4)</f>
        <v>0.83550000000000002</v>
      </c>
      <c r="F57" s="447">
        <f>ROUND(+'6K'!E62,4)</f>
        <v>0.83760000000000001</v>
      </c>
      <c r="G57" s="447">
        <f>ROUND(+'4MI'!E62,4)</f>
        <v>0.83850000000000002</v>
      </c>
      <c r="H57" s="447">
        <f>ROUND(+'8K'!$E62,4)</f>
        <v>0.84099999999999997</v>
      </c>
      <c r="I57" s="447">
        <f>ROUND(+'5MI'!E62,4)</f>
        <v>0.84109999999999996</v>
      </c>
      <c r="J57" s="447">
        <f>ROUND(+'10K'!$E62,4)</f>
        <v>0.84360000000000002</v>
      </c>
      <c r="K57" s="447">
        <f>ROUND(+'7MI'!$E62,4)</f>
        <v>0.84289999999999998</v>
      </c>
      <c r="L57" s="448">
        <f>ROUND(+'12K'!$E62,4)</f>
        <v>0.84250000000000003</v>
      </c>
      <c r="M57" s="447">
        <f>ROUND(+'15K'!$E62,4)</f>
        <v>0.84130000000000005</v>
      </c>
      <c r="N57" s="447">
        <f>ROUND(+'10MI'!$E62,4)</f>
        <v>0.84089999999999998</v>
      </c>
      <c r="O57" s="447">
        <f>ROUND(+'20K'!$E62,4)</f>
        <v>0.83960000000000001</v>
      </c>
      <c r="P57" s="447">
        <f>ROUND(+H.Marathon!$E62,4)</f>
        <v>0.83930000000000005</v>
      </c>
      <c r="Q57" s="447">
        <f>ROUND(+'25K'!$E62,4)</f>
        <v>0.84119999999999995</v>
      </c>
      <c r="R57" s="447">
        <f>ROUND(+'30K'!$E62,4)</f>
        <v>0.84330000000000005</v>
      </c>
      <c r="S57" s="447">
        <f>ROUND(+Marathon!$E62,4)</f>
        <v>0.84709999999999996</v>
      </c>
      <c r="T57" s="447">
        <f>ROUND(+Marathon!$E62,4)</f>
        <v>0.84709999999999996</v>
      </c>
      <c r="U57" s="447">
        <f>ROUND(+Marathon!$E62,4)</f>
        <v>0.84709999999999996</v>
      </c>
      <c r="V57" s="447">
        <f>ROUND(+Marathon!$E62,4)</f>
        <v>0.84709999999999996</v>
      </c>
      <c r="W57" s="447">
        <f>ROUND(+Marathon!$E62,4)</f>
        <v>0.84709999999999996</v>
      </c>
      <c r="X57" s="447">
        <f>ROUND(+Marathon!$E62,4)</f>
        <v>0.84709999999999996</v>
      </c>
      <c r="Y57" s="447">
        <f>ROUND(+Marathon!$E62,4)</f>
        <v>0.84709999999999996</v>
      </c>
      <c r="Z57" s="43"/>
    </row>
    <row r="58" spans="1:26" ht="15" customHeight="1">
      <c r="A58" s="442">
        <v>57</v>
      </c>
      <c r="B58" s="447">
        <f>ROUND(+'1K'!E63,4)</f>
        <v>0.82550000000000001</v>
      </c>
      <c r="C58" s="447">
        <f>ROUND(+Mile!E63,4)</f>
        <v>0.82640000000000002</v>
      </c>
      <c r="D58" s="447">
        <f>ROUND(+'3K'!E63,4)</f>
        <v>0.8276</v>
      </c>
      <c r="E58" s="447">
        <f>ROUND(+'5K'!E63,4)</f>
        <v>0.82850000000000001</v>
      </c>
      <c r="F58" s="447">
        <f>ROUND(+'6K'!E63,4)</f>
        <v>0.83050000000000002</v>
      </c>
      <c r="G58" s="447">
        <f>ROUND(+'4MI'!E63,4)</f>
        <v>0.83130000000000004</v>
      </c>
      <c r="H58" s="447">
        <f>ROUND(+'8K'!$E63,4)</f>
        <v>0.8337</v>
      </c>
      <c r="I58" s="447">
        <f>ROUND(+'5MI'!E63,4)</f>
        <v>0.8337</v>
      </c>
      <c r="J58" s="447">
        <f>ROUND(+'10K'!$E63,4)</f>
        <v>0.83609999999999995</v>
      </c>
      <c r="K58" s="447">
        <f>ROUND(+'7MI'!$E63,4)</f>
        <v>0.83540000000000003</v>
      </c>
      <c r="L58" s="448">
        <f>ROUND(+'12K'!$E63,4)</f>
        <v>0.83499999999999996</v>
      </c>
      <c r="M58" s="447">
        <f>ROUND(+'15K'!$E63,4)</f>
        <v>0.8337</v>
      </c>
      <c r="N58" s="447">
        <f>ROUND(+'10MI'!$E63,4)</f>
        <v>0.83320000000000005</v>
      </c>
      <c r="O58" s="447">
        <f>ROUND(+'20K'!$E63,4)</f>
        <v>0.83189999999999997</v>
      </c>
      <c r="P58" s="447">
        <f>ROUND(+H.Marathon!$E63,4)</f>
        <v>0.83160000000000001</v>
      </c>
      <c r="Q58" s="447">
        <f>ROUND(+'25K'!$E63,4)</f>
        <v>0.83340000000000003</v>
      </c>
      <c r="R58" s="447">
        <f>ROUND(+'30K'!$E63,4)</f>
        <v>0.83530000000000004</v>
      </c>
      <c r="S58" s="447">
        <f>ROUND(+Marathon!$E63,4)</f>
        <v>0.83889999999999998</v>
      </c>
      <c r="T58" s="447">
        <f>ROUND(+Marathon!$E63,4)</f>
        <v>0.83889999999999998</v>
      </c>
      <c r="U58" s="447">
        <f>ROUND(+Marathon!$E63,4)</f>
        <v>0.83889999999999998</v>
      </c>
      <c r="V58" s="447">
        <f>ROUND(+Marathon!$E63,4)</f>
        <v>0.83889999999999998</v>
      </c>
      <c r="W58" s="447">
        <f>ROUND(+Marathon!$E63,4)</f>
        <v>0.83889999999999998</v>
      </c>
      <c r="X58" s="447">
        <f>ROUND(+Marathon!$E63,4)</f>
        <v>0.83889999999999998</v>
      </c>
      <c r="Y58" s="447">
        <f>ROUND(+Marathon!$E63,4)</f>
        <v>0.83889999999999998</v>
      </c>
      <c r="Z58" s="43"/>
    </row>
    <row r="59" spans="1:26" ht="15" customHeight="1">
      <c r="A59" s="442">
        <v>58</v>
      </c>
      <c r="B59" s="447">
        <f>ROUND(+'1K'!E64,4)</f>
        <v>0.81710000000000005</v>
      </c>
      <c r="C59" s="447">
        <f>ROUND(+Mile!E64,4)</f>
        <v>0.81840000000000002</v>
      </c>
      <c r="D59" s="447">
        <f>ROUND(+'3K'!E64,4)</f>
        <v>0.82010000000000005</v>
      </c>
      <c r="E59" s="447">
        <f>ROUND(+'5K'!E64,4)</f>
        <v>0.82150000000000001</v>
      </c>
      <c r="F59" s="447">
        <f>ROUND(+'6K'!E64,4)</f>
        <v>0.82340000000000002</v>
      </c>
      <c r="G59" s="447">
        <f>ROUND(+'4MI'!E64,4)</f>
        <v>0.82410000000000005</v>
      </c>
      <c r="H59" s="447">
        <f>ROUND(+'8K'!$E64,4)</f>
        <v>0.82630000000000003</v>
      </c>
      <c r="I59" s="447">
        <f>ROUND(+'5MI'!E64,4)</f>
        <v>0.82640000000000002</v>
      </c>
      <c r="J59" s="447">
        <f>ROUND(+'10K'!$E64,4)</f>
        <v>0.8286</v>
      </c>
      <c r="K59" s="447">
        <f>ROUND(+'7MI'!$E64,4)</f>
        <v>0.82779999999999998</v>
      </c>
      <c r="L59" s="448">
        <f>ROUND(+'12K'!$E64,4)</f>
        <v>0.82740000000000002</v>
      </c>
      <c r="M59" s="447">
        <f>ROUND(+'15K'!$E64,4)</f>
        <v>0.82599999999999996</v>
      </c>
      <c r="N59" s="447">
        <f>ROUND(+'10MI'!$E64,4)</f>
        <v>0.82550000000000001</v>
      </c>
      <c r="O59" s="447">
        <f>ROUND(+'20K'!$E64,4)</f>
        <v>0.82410000000000005</v>
      </c>
      <c r="P59" s="447">
        <f>ROUND(+H.Marathon!$E64,4)</f>
        <v>0.82379999999999998</v>
      </c>
      <c r="Q59" s="447">
        <f>ROUND(+'25K'!$E64,4)</f>
        <v>0.82550000000000001</v>
      </c>
      <c r="R59" s="447">
        <f>ROUND(+'30K'!$E64,4)</f>
        <v>0.82730000000000004</v>
      </c>
      <c r="S59" s="447">
        <f>ROUND(+Marathon!$E64,4)</f>
        <v>0.83069999999999999</v>
      </c>
      <c r="T59" s="447">
        <f>ROUND(+Marathon!$E64,4)</f>
        <v>0.83069999999999999</v>
      </c>
      <c r="U59" s="447">
        <f>ROUND(+Marathon!$E64,4)</f>
        <v>0.83069999999999999</v>
      </c>
      <c r="V59" s="447">
        <f>ROUND(+Marathon!$E64,4)</f>
        <v>0.83069999999999999</v>
      </c>
      <c r="W59" s="447">
        <f>ROUND(+Marathon!$E64,4)</f>
        <v>0.83069999999999999</v>
      </c>
      <c r="X59" s="447">
        <f>ROUND(+Marathon!$E64,4)</f>
        <v>0.83069999999999999</v>
      </c>
      <c r="Y59" s="447">
        <f>ROUND(+Marathon!$E64,4)</f>
        <v>0.83069999999999999</v>
      </c>
      <c r="Z59" s="43"/>
    </row>
    <row r="60" spans="1:26" ht="15" customHeight="1" thickBot="1">
      <c r="A60" s="442">
        <v>59</v>
      </c>
      <c r="B60" s="447">
        <f>ROUND(+'1K'!E65,4)</f>
        <v>0.80869999999999997</v>
      </c>
      <c r="C60" s="447">
        <f>ROUND(+Mile!E65,4)</f>
        <v>0.81040000000000001</v>
      </c>
      <c r="D60" s="447">
        <f>ROUND(+'3K'!E65,4)</f>
        <v>0.81269999999999998</v>
      </c>
      <c r="E60" s="447">
        <f>ROUND(+'5K'!E65,4)</f>
        <v>0.8145</v>
      </c>
      <c r="F60" s="447">
        <f>ROUND(+'6K'!E65,4)</f>
        <v>0.81620000000000004</v>
      </c>
      <c r="G60" s="447">
        <f>ROUND(+'4MI'!E65,4)</f>
        <v>0.81689999999999996</v>
      </c>
      <c r="H60" s="447">
        <f>ROUND(+'8K'!$E65,4)</f>
        <v>0.81899999999999995</v>
      </c>
      <c r="I60" s="447">
        <f>ROUND(+'5MI'!E65,4)</f>
        <v>0.81899999999999995</v>
      </c>
      <c r="J60" s="447">
        <f>ROUND(+'10K'!$E65,4)</f>
        <v>0.82110000000000005</v>
      </c>
      <c r="K60" s="447">
        <f>ROUND(+'7MI'!$E65,4)</f>
        <v>0.82030000000000003</v>
      </c>
      <c r="L60" s="448">
        <f>ROUND(+'12K'!$E65,4)</f>
        <v>0.81989999999999996</v>
      </c>
      <c r="M60" s="447">
        <f>ROUND(+'15K'!$E65,4)</f>
        <v>0.81830000000000003</v>
      </c>
      <c r="N60" s="447">
        <f>ROUND(+'10MI'!$E65,4)</f>
        <v>0.81779999999999997</v>
      </c>
      <c r="O60" s="447">
        <f>ROUND(+'20K'!$E65,4)</f>
        <v>0.81640000000000001</v>
      </c>
      <c r="P60" s="447">
        <f>ROUND(+H.Marathon!$E65,4)</f>
        <v>0.81599999999999995</v>
      </c>
      <c r="Q60" s="447">
        <f>ROUND(+'25K'!$E65,4)</f>
        <v>0.81759999999999999</v>
      </c>
      <c r="R60" s="447">
        <f>ROUND(+'30K'!$E65,4)</f>
        <v>0.81930000000000003</v>
      </c>
      <c r="S60" s="447">
        <f>ROUND(+Marathon!$E65,4)</f>
        <v>0.82250000000000001</v>
      </c>
      <c r="T60" s="447">
        <f>ROUND(+Marathon!$E65,4)</f>
        <v>0.82250000000000001</v>
      </c>
      <c r="U60" s="447">
        <f>ROUND(+Marathon!$E65,4)</f>
        <v>0.82250000000000001</v>
      </c>
      <c r="V60" s="447">
        <f>ROUND(+Marathon!$E65,4)</f>
        <v>0.82250000000000001</v>
      </c>
      <c r="W60" s="447">
        <f>ROUND(+Marathon!$E65,4)</f>
        <v>0.82250000000000001</v>
      </c>
      <c r="X60" s="447">
        <f>ROUND(+Marathon!$E65,4)</f>
        <v>0.82250000000000001</v>
      </c>
      <c r="Y60" s="447">
        <f>ROUND(+Marathon!$E65,4)</f>
        <v>0.82250000000000001</v>
      </c>
      <c r="Z60" s="43"/>
    </row>
    <row r="61" spans="1:26" ht="15" customHeight="1">
      <c r="A61" s="449">
        <v>60</v>
      </c>
      <c r="B61" s="450">
        <f>ROUND(+'1K'!E66,4)</f>
        <v>0.80030000000000001</v>
      </c>
      <c r="C61" s="450">
        <f>ROUND(+Mile!E66,4)</f>
        <v>0.8024</v>
      </c>
      <c r="D61" s="450">
        <f>ROUND(+'3K'!E66,4)</f>
        <v>0.80520000000000003</v>
      </c>
      <c r="E61" s="450">
        <f>ROUND(+'5K'!E66,4)</f>
        <v>0.8075</v>
      </c>
      <c r="F61" s="450">
        <f>ROUND(+'6K'!E66,4)</f>
        <v>0.80910000000000004</v>
      </c>
      <c r="G61" s="450">
        <f>ROUND(+'4MI'!E66,4)</f>
        <v>0.80969999999999998</v>
      </c>
      <c r="H61" s="450">
        <f>ROUND(+'8K'!$E66,4)</f>
        <v>0.81159999999999999</v>
      </c>
      <c r="I61" s="450">
        <f>ROUND(+'5MI'!E66,4)</f>
        <v>0.81169999999999998</v>
      </c>
      <c r="J61" s="450">
        <f>ROUND(+'10K'!$E66,4)</f>
        <v>0.81359999999999999</v>
      </c>
      <c r="K61" s="446">
        <f>ROUND(+'7MI'!$E66,4)</f>
        <v>0.81269999999999998</v>
      </c>
      <c r="L61" s="450">
        <f>ROUND(+'12K'!$E66,4)</f>
        <v>0.81230000000000002</v>
      </c>
      <c r="M61" s="450">
        <f>ROUND(+'15K'!$E66,4)</f>
        <v>0.81069999999999998</v>
      </c>
      <c r="N61" s="450">
        <f>ROUND(+'10MI'!$E66,4)</f>
        <v>0.81020000000000003</v>
      </c>
      <c r="O61" s="450">
        <f>ROUND(+'20K'!$E66,4)</f>
        <v>0.80859999999999999</v>
      </c>
      <c r="P61" s="450">
        <f>ROUND(+H.Marathon!$E66,4)</f>
        <v>0.80820000000000003</v>
      </c>
      <c r="Q61" s="450">
        <f>ROUND(+'25K'!$E66,4)</f>
        <v>0.80969999999999998</v>
      </c>
      <c r="R61" s="450">
        <f>ROUND(+'30K'!$E66,4)</f>
        <v>0.81130000000000002</v>
      </c>
      <c r="S61" s="450">
        <f>ROUND(+Marathon!$E66,4)</f>
        <v>0.81430000000000002</v>
      </c>
      <c r="T61" s="450">
        <f>ROUND(+Marathon!$E66,4)</f>
        <v>0.81430000000000002</v>
      </c>
      <c r="U61" s="450">
        <f>ROUND(+Marathon!$E66,4)</f>
        <v>0.81430000000000002</v>
      </c>
      <c r="V61" s="450">
        <f>ROUND(+Marathon!$E66,4)</f>
        <v>0.81430000000000002</v>
      </c>
      <c r="W61" s="450">
        <f>ROUND(+Marathon!$E66,4)</f>
        <v>0.81430000000000002</v>
      </c>
      <c r="X61" s="450">
        <f>ROUND(+Marathon!$E66,4)</f>
        <v>0.81430000000000002</v>
      </c>
      <c r="Y61" s="450">
        <f>ROUND(+Marathon!$E66,4)</f>
        <v>0.81430000000000002</v>
      </c>
      <c r="Z61" s="43"/>
    </row>
    <row r="62" spans="1:26" ht="15" customHeight="1">
      <c r="A62" s="442">
        <v>61</v>
      </c>
      <c r="B62" s="447">
        <f>ROUND(+'1K'!E67,4)</f>
        <v>0.79179999999999995</v>
      </c>
      <c r="C62" s="447">
        <f>ROUND(+Mile!E67,4)</f>
        <v>0.7944</v>
      </c>
      <c r="D62" s="447">
        <f>ROUND(+'3K'!E67,4)</f>
        <v>0.79779999999999995</v>
      </c>
      <c r="E62" s="447">
        <f>ROUND(+'5K'!E67,4)</f>
        <v>0.80049999999999999</v>
      </c>
      <c r="F62" s="447">
        <f>ROUND(+'6K'!E67,4)</f>
        <v>0.80200000000000005</v>
      </c>
      <c r="G62" s="447">
        <f>ROUND(+'4MI'!E67,4)</f>
        <v>0.80249999999999999</v>
      </c>
      <c r="H62" s="447">
        <f>ROUND(+'8K'!$E67,4)</f>
        <v>0.80430000000000001</v>
      </c>
      <c r="I62" s="447">
        <f>ROUND(+'5MI'!E67,4)</f>
        <v>0.80430000000000001</v>
      </c>
      <c r="J62" s="447">
        <f>ROUND(+'10K'!$E67,4)</f>
        <v>0.80610000000000004</v>
      </c>
      <c r="K62" s="447">
        <f>ROUND(+'7MI'!$E67,4)</f>
        <v>0.80520000000000003</v>
      </c>
      <c r="L62" s="448">
        <f>ROUND(+'12K'!$E67,4)</f>
        <v>0.80469999999999997</v>
      </c>
      <c r="M62" s="447">
        <f>ROUND(+'15K'!$E67,4)</f>
        <v>0.80300000000000005</v>
      </c>
      <c r="N62" s="447">
        <f>ROUND(+'10MI'!$E67,4)</f>
        <v>0.80249999999999999</v>
      </c>
      <c r="O62" s="447">
        <f>ROUND(+'20K'!$E67,4)</f>
        <v>0.80079999999999996</v>
      </c>
      <c r="P62" s="447">
        <f>ROUND(+H.Marathon!$E67,4)</f>
        <v>0.8004</v>
      </c>
      <c r="Q62" s="447">
        <f>ROUND(+'25K'!$E67,4)</f>
        <v>0.80179999999999996</v>
      </c>
      <c r="R62" s="447">
        <f>ROUND(+'30K'!$E67,4)</f>
        <v>0.80330000000000001</v>
      </c>
      <c r="S62" s="447">
        <f>ROUND(+Marathon!$E67,4)</f>
        <v>0.80610000000000004</v>
      </c>
      <c r="T62" s="447">
        <f>ROUND(+Marathon!$E67,4)</f>
        <v>0.80610000000000004</v>
      </c>
      <c r="U62" s="447">
        <f>ROUND(+Marathon!$E67,4)</f>
        <v>0.80610000000000004</v>
      </c>
      <c r="V62" s="447">
        <f>ROUND(+Marathon!$E67,4)</f>
        <v>0.80610000000000004</v>
      </c>
      <c r="W62" s="447">
        <f>ROUND(+Marathon!$E67,4)</f>
        <v>0.80610000000000004</v>
      </c>
      <c r="X62" s="447">
        <f>ROUND(+Marathon!$E67,4)</f>
        <v>0.80610000000000004</v>
      </c>
      <c r="Y62" s="447">
        <f>ROUND(+Marathon!$E67,4)</f>
        <v>0.80610000000000004</v>
      </c>
      <c r="Z62" s="43"/>
    </row>
    <row r="63" spans="1:26" ht="15" customHeight="1">
      <c r="A63" s="442">
        <v>62</v>
      </c>
      <c r="B63" s="447">
        <f>ROUND(+'1K'!E68,4)</f>
        <v>0.78339999999999999</v>
      </c>
      <c r="C63" s="447">
        <f>ROUND(+Mile!E68,4)</f>
        <v>0.78639999999999999</v>
      </c>
      <c r="D63" s="447">
        <f>ROUND(+'3K'!E68,4)</f>
        <v>0.7903</v>
      </c>
      <c r="E63" s="447">
        <f>ROUND(+'5K'!E68,4)</f>
        <v>0.79349999999999998</v>
      </c>
      <c r="F63" s="447">
        <f>ROUND(+'6K'!E68,4)</f>
        <v>0.79479999999999995</v>
      </c>
      <c r="G63" s="447">
        <f>ROUND(+'4MI'!E68,4)</f>
        <v>0.7954</v>
      </c>
      <c r="H63" s="447">
        <f>ROUND(+'8K'!$E68,4)</f>
        <v>0.79700000000000004</v>
      </c>
      <c r="I63" s="447">
        <f>ROUND(+'5MI'!E68,4)</f>
        <v>0.79700000000000004</v>
      </c>
      <c r="J63" s="447">
        <f>ROUND(+'10K'!$E68,4)</f>
        <v>0.79859999999999998</v>
      </c>
      <c r="K63" s="447">
        <f>ROUND(+'7MI'!$E68,4)</f>
        <v>0.79769999999999996</v>
      </c>
      <c r="L63" s="448">
        <f>ROUND(+'12K'!$E68,4)</f>
        <v>0.79720000000000002</v>
      </c>
      <c r="M63" s="447">
        <f>ROUND(+'15K'!$E68,4)</f>
        <v>0.7954</v>
      </c>
      <c r="N63" s="447">
        <f>ROUND(+'10MI'!$E68,4)</f>
        <v>0.79479999999999995</v>
      </c>
      <c r="O63" s="447">
        <f>ROUND(+'20K'!$E68,4)</f>
        <v>0.79310000000000003</v>
      </c>
      <c r="P63" s="447">
        <f>ROUND(+H.Marathon!$E68,4)</f>
        <v>0.79269999999999996</v>
      </c>
      <c r="Q63" s="447">
        <f>ROUND(+'25K'!$E68,4)</f>
        <v>0.79400000000000004</v>
      </c>
      <c r="R63" s="447">
        <f>ROUND(+'30K'!$E68,4)</f>
        <v>0.79530000000000001</v>
      </c>
      <c r="S63" s="447">
        <f>ROUND(+Marathon!$E68,4)</f>
        <v>0.79790000000000005</v>
      </c>
      <c r="T63" s="447">
        <f>ROUND(+Marathon!$E68,4)</f>
        <v>0.79790000000000005</v>
      </c>
      <c r="U63" s="447">
        <f>ROUND(+Marathon!$E68,4)</f>
        <v>0.79790000000000005</v>
      </c>
      <c r="V63" s="447">
        <f>ROUND(+Marathon!$E68,4)</f>
        <v>0.79790000000000005</v>
      </c>
      <c r="W63" s="447">
        <f>ROUND(+Marathon!$E68,4)</f>
        <v>0.79790000000000005</v>
      </c>
      <c r="X63" s="447">
        <f>ROUND(+Marathon!$E68,4)</f>
        <v>0.79790000000000005</v>
      </c>
      <c r="Y63" s="447">
        <f>ROUND(+Marathon!$E68,4)</f>
        <v>0.79790000000000005</v>
      </c>
      <c r="Z63" s="43"/>
    </row>
    <row r="64" spans="1:26" ht="15" customHeight="1">
      <c r="A64" s="442">
        <v>63</v>
      </c>
      <c r="B64" s="447">
        <f>ROUND(+'1K'!E69,4)</f>
        <v>0.77500000000000002</v>
      </c>
      <c r="C64" s="447">
        <f>ROUND(+Mile!E69,4)</f>
        <v>0.77839999999999998</v>
      </c>
      <c r="D64" s="447">
        <f>ROUND(+'3K'!E69,4)</f>
        <v>0.78280000000000005</v>
      </c>
      <c r="E64" s="447">
        <f>ROUND(+'5K'!E69,4)</f>
        <v>0.78649999999999998</v>
      </c>
      <c r="F64" s="447">
        <f>ROUND(+'6K'!E69,4)</f>
        <v>0.78769999999999996</v>
      </c>
      <c r="G64" s="447">
        <f>ROUND(+'4MI'!E69,4)</f>
        <v>0.78820000000000001</v>
      </c>
      <c r="H64" s="447">
        <f>ROUND(+'8K'!$E69,4)</f>
        <v>0.78959999999999997</v>
      </c>
      <c r="I64" s="447">
        <f>ROUND(+'5MI'!E69,4)</f>
        <v>0.78969999999999996</v>
      </c>
      <c r="J64" s="447">
        <f>ROUND(+'10K'!$E69,4)</f>
        <v>0.79110000000000003</v>
      </c>
      <c r="K64" s="447">
        <f>ROUND(+'7MI'!$E69,4)</f>
        <v>0.79010000000000002</v>
      </c>
      <c r="L64" s="448">
        <f>ROUND(+'12K'!$E69,4)</f>
        <v>0.78959999999999997</v>
      </c>
      <c r="M64" s="447">
        <f>ROUND(+'15K'!$E69,4)</f>
        <v>0.78769999999999996</v>
      </c>
      <c r="N64" s="447">
        <f>ROUND(+'10MI'!$E69,4)</f>
        <v>0.78710000000000002</v>
      </c>
      <c r="O64" s="447">
        <f>ROUND(+'20K'!$E69,4)</f>
        <v>0.7853</v>
      </c>
      <c r="P64" s="447">
        <f>ROUND(+H.Marathon!$E69,4)</f>
        <v>0.78490000000000004</v>
      </c>
      <c r="Q64" s="447">
        <f>ROUND(+'25K'!$E69,4)</f>
        <v>0.78610000000000002</v>
      </c>
      <c r="R64" s="447">
        <f>ROUND(+'30K'!$E69,4)</f>
        <v>0.7873</v>
      </c>
      <c r="S64" s="447">
        <f>ROUND(+Marathon!$E69,4)</f>
        <v>0.78969999999999996</v>
      </c>
      <c r="T64" s="447">
        <f>ROUND(+Marathon!$E69,4)</f>
        <v>0.78969999999999996</v>
      </c>
      <c r="U64" s="447">
        <f>ROUND(+Marathon!$E69,4)</f>
        <v>0.78969999999999996</v>
      </c>
      <c r="V64" s="447">
        <f>ROUND(+Marathon!$E69,4)</f>
        <v>0.78969999999999996</v>
      </c>
      <c r="W64" s="447">
        <f>ROUND(+Marathon!$E69,4)</f>
        <v>0.78969999999999996</v>
      </c>
      <c r="X64" s="447">
        <f>ROUND(+Marathon!$E69,4)</f>
        <v>0.78969999999999996</v>
      </c>
      <c r="Y64" s="447">
        <f>ROUND(+Marathon!$E69,4)</f>
        <v>0.78969999999999996</v>
      </c>
      <c r="Z64" s="43"/>
    </row>
    <row r="65" spans="1:26" ht="15" customHeight="1" thickBot="1">
      <c r="A65" s="442">
        <v>64</v>
      </c>
      <c r="B65" s="447">
        <f>ROUND(+'1K'!E70,4)</f>
        <v>0.76659999999999995</v>
      </c>
      <c r="C65" s="447">
        <f>ROUND(+Mile!E70,4)</f>
        <v>0.77039999999999997</v>
      </c>
      <c r="D65" s="447">
        <f>ROUND(+'3K'!E70,4)</f>
        <v>0.77539999999999998</v>
      </c>
      <c r="E65" s="447">
        <f>ROUND(+'5K'!E70,4)</f>
        <v>0.77949999999999997</v>
      </c>
      <c r="F65" s="447">
        <f>ROUND(+'6K'!E70,4)</f>
        <v>0.78059999999999996</v>
      </c>
      <c r="G65" s="447">
        <f>ROUND(+'4MI'!E70,4)</f>
        <v>0.78100000000000003</v>
      </c>
      <c r="H65" s="447">
        <f>ROUND(+'8K'!$E70,4)</f>
        <v>0.7823</v>
      </c>
      <c r="I65" s="447">
        <f>ROUND(+'5MI'!E70,4)</f>
        <v>0.7823</v>
      </c>
      <c r="J65" s="447">
        <f>ROUND(+'10K'!$E70,4)</f>
        <v>0.78359999999999996</v>
      </c>
      <c r="K65" s="447">
        <f>ROUND(+'7MI'!$E70,4)</f>
        <v>0.78259999999999996</v>
      </c>
      <c r="L65" s="448">
        <f>ROUND(+'12K'!$E70,4)</f>
        <v>0.78200000000000003</v>
      </c>
      <c r="M65" s="447">
        <f>ROUND(+'15K'!$E70,4)</f>
        <v>0.78010000000000002</v>
      </c>
      <c r="N65" s="447">
        <f>ROUND(+'10MI'!$E70,4)</f>
        <v>0.77949999999999997</v>
      </c>
      <c r="O65" s="447">
        <f>ROUND(+'20K'!$E70,4)</f>
        <v>0.77759999999999996</v>
      </c>
      <c r="P65" s="447">
        <f>ROUND(+H.Marathon!$E70,4)</f>
        <v>0.77710000000000001</v>
      </c>
      <c r="Q65" s="447">
        <f>ROUND(+'25K'!$E70,4)</f>
        <v>0.7782</v>
      </c>
      <c r="R65" s="447">
        <f>ROUND(+'30K'!$E70,4)</f>
        <v>0.77929999999999999</v>
      </c>
      <c r="S65" s="447">
        <f>ROUND(+Marathon!$E70,4)</f>
        <v>0.78149999999999997</v>
      </c>
      <c r="T65" s="447">
        <f>ROUND(+Marathon!$E70,4)</f>
        <v>0.78149999999999997</v>
      </c>
      <c r="U65" s="447">
        <f>ROUND(+Marathon!$E70,4)</f>
        <v>0.78149999999999997</v>
      </c>
      <c r="V65" s="447">
        <f>ROUND(+Marathon!$E70,4)</f>
        <v>0.78149999999999997</v>
      </c>
      <c r="W65" s="447">
        <f>ROUND(+Marathon!$E70,4)</f>
        <v>0.78149999999999997</v>
      </c>
      <c r="X65" s="447">
        <f>ROUND(+Marathon!$E70,4)</f>
        <v>0.78149999999999997</v>
      </c>
      <c r="Y65" s="447">
        <f>ROUND(+Marathon!$E70,4)</f>
        <v>0.78149999999999997</v>
      </c>
      <c r="Z65" s="43"/>
    </row>
    <row r="66" spans="1:26" ht="15" customHeight="1">
      <c r="A66" s="449">
        <v>65</v>
      </c>
      <c r="B66" s="450">
        <f>ROUND(+'1K'!E71,4)</f>
        <v>0.75819999999999999</v>
      </c>
      <c r="C66" s="450">
        <f>ROUND(+Mile!E71,4)</f>
        <v>0.76239999999999997</v>
      </c>
      <c r="D66" s="450">
        <f>ROUND(+'3K'!E71,4)</f>
        <v>0.76790000000000003</v>
      </c>
      <c r="E66" s="450">
        <f>ROUND(+'5K'!E71,4)</f>
        <v>0.77249999999999996</v>
      </c>
      <c r="F66" s="450">
        <f>ROUND(+'6K'!E71,4)</f>
        <v>0.77339999999999998</v>
      </c>
      <c r="G66" s="450">
        <f>ROUND(+'4MI'!E71,4)</f>
        <v>0.77380000000000004</v>
      </c>
      <c r="H66" s="450">
        <f>ROUND(+'8K'!$E71,4)</f>
        <v>0.77490000000000003</v>
      </c>
      <c r="I66" s="450">
        <f>ROUND(+'5MI'!E71,4)</f>
        <v>0.77500000000000002</v>
      </c>
      <c r="J66" s="450">
        <f>ROUND(+'10K'!$E71,4)</f>
        <v>0.77610000000000001</v>
      </c>
      <c r="K66" s="446">
        <f>ROUND(+'7MI'!$E71,4)</f>
        <v>0.77500000000000002</v>
      </c>
      <c r="L66" s="450">
        <f>ROUND(+'12K'!$E71,4)</f>
        <v>0.77439999999999998</v>
      </c>
      <c r="M66" s="450">
        <f>ROUND(+'15K'!$E71,4)</f>
        <v>0.77239999999999998</v>
      </c>
      <c r="N66" s="450">
        <f>ROUND(+'10MI'!$E71,4)</f>
        <v>0.77180000000000004</v>
      </c>
      <c r="O66" s="450">
        <f>ROUND(+'20K'!$E71,4)</f>
        <v>0.76980000000000004</v>
      </c>
      <c r="P66" s="450">
        <f>ROUND(+H.Marathon!$E71,4)</f>
        <v>0.76929999999999998</v>
      </c>
      <c r="Q66" s="450">
        <f>ROUND(+'25K'!$E71,4)</f>
        <v>0.77029999999999998</v>
      </c>
      <c r="R66" s="450">
        <f>ROUND(+'30K'!$E71,4)</f>
        <v>0.77129999999999999</v>
      </c>
      <c r="S66" s="450">
        <f>ROUND(+Marathon!$E71,4)</f>
        <v>0.77329999999999999</v>
      </c>
      <c r="T66" s="450">
        <f>ROUND(+Marathon!$E71,4)</f>
        <v>0.77329999999999999</v>
      </c>
      <c r="U66" s="450">
        <f>ROUND(+Marathon!$E71,4)</f>
        <v>0.77329999999999999</v>
      </c>
      <c r="V66" s="450">
        <f>ROUND(+Marathon!$E71,4)</f>
        <v>0.77329999999999999</v>
      </c>
      <c r="W66" s="450">
        <f>ROUND(+Marathon!$E71,4)</f>
        <v>0.77329999999999999</v>
      </c>
      <c r="X66" s="450">
        <f>ROUND(+Marathon!$E71,4)</f>
        <v>0.77329999999999999</v>
      </c>
      <c r="Y66" s="450">
        <f>ROUND(+Marathon!$E71,4)</f>
        <v>0.77329999999999999</v>
      </c>
      <c r="Z66" s="43"/>
    </row>
    <row r="67" spans="1:26" ht="15" customHeight="1">
      <c r="A67" s="442">
        <v>66</v>
      </c>
      <c r="B67" s="447">
        <f>ROUND(+'1K'!E72,4)</f>
        <v>0.74970000000000003</v>
      </c>
      <c r="C67" s="447">
        <f>ROUND(+Mile!E72,4)</f>
        <v>0.75439999999999996</v>
      </c>
      <c r="D67" s="447">
        <f>ROUND(+'3K'!E72,4)</f>
        <v>0.76049999999999995</v>
      </c>
      <c r="E67" s="447">
        <f>ROUND(+'5K'!E72,4)</f>
        <v>0.76549999999999996</v>
      </c>
      <c r="F67" s="447">
        <f>ROUND(+'6K'!E72,4)</f>
        <v>0.76629999999999998</v>
      </c>
      <c r="G67" s="447">
        <f>ROUND(+'4MI'!E72,4)</f>
        <v>0.76659999999999995</v>
      </c>
      <c r="H67" s="447">
        <f>ROUND(+'8K'!$E72,4)</f>
        <v>0.76759999999999995</v>
      </c>
      <c r="I67" s="447">
        <f>ROUND(+'5MI'!E72,4)</f>
        <v>0.76759999999999995</v>
      </c>
      <c r="J67" s="447">
        <f>ROUND(+'10K'!$E72,4)</f>
        <v>0.76859999999999995</v>
      </c>
      <c r="K67" s="447">
        <f>ROUND(+'7MI'!$E72,4)</f>
        <v>0.76749999999999996</v>
      </c>
      <c r="L67" s="448">
        <f>ROUND(+'12K'!$E72,4)</f>
        <v>0.76690000000000003</v>
      </c>
      <c r="M67" s="447">
        <f>ROUND(+'15K'!$E72,4)</f>
        <v>0.76470000000000005</v>
      </c>
      <c r="N67" s="447">
        <f>ROUND(+'10MI'!$E72,4)</f>
        <v>0.7641</v>
      </c>
      <c r="O67" s="447">
        <f>ROUND(+'20K'!$E72,4)</f>
        <v>0.76200000000000001</v>
      </c>
      <c r="P67" s="447">
        <f>ROUND(+H.Marathon!$E72,4)</f>
        <v>0.76149999999999995</v>
      </c>
      <c r="Q67" s="447">
        <f>ROUND(+'25K'!$E72,4)</f>
        <v>0.76239999999999997</v>
      </c>
      <c r="R67" s="447">
        <f>ROUND(+'30K'!$E72,4)</f>
        <v>0.76329999999999998</v>
      </c>
      <c r="S67" s="447">
        <f>ROUND(+Marathon!$E72,4)</f>
        <v>0.7651</v>
      </c>
      <c r="T67" s="447">
        <f>ROUND(+Marathon!$E72,4)</f>
        <v>0.7651</v>
      </c>
      <c r="U67" s="447">
        <f>ROUND(+Marathon!$E72,4)</f>
        <v>0.7651</v>
      </c>
      <c r="V67" s="447">
        <f>ROUND(+Marathon!$E72,4)</f>
        <v>0.7651</v>
      </c>
      <c r="W67" s="447">
        <f>ROUND(+Marathon!$E72,4)</f>
        <v>0.7651</v>
      </c>
      <c r="X67" s="447">
        <f>ROUND(+Marathon!$E72,4)</f>
        <v>0.7651</v>
      </c>
      <c r="Y67" s="447">
        <f>ROUND(+Marathon!$E72,4)</f>
        <v>0.7651</v>
      </c>
      <c r="Z67" s="43"/>
    </row>
    <row r="68" spans="1:26" ht="15" customHeight="1">
      <c r="A68" s="442">
        <v>67</v>
      </c>
      <c r="B68" s="447">
        <f>ROUND(+'1K'!E73,4)</f>
        <v>0.7409</v>
      </c>
      <c r="C68" s="447">
        <f>ROUND(+Mile!E73,4)</f>
        <v>0.74609999999999999</v>
      </c>
      <c r="D68" s="447">
        <f>ROUND(+'3K'!E73,4)</f>
        <v>0.75290000000000001</v>
      </c>
      <c r="E68" s="447">
        <f>ROUND(+'5K'!E73,4)</f>
        <v>0.75849999999999995</v>
      </c>
      <c r="F68" s="447">
        <f>ROUND(+'6K'!E73,4)</f>
        <v>0.75919999999999999</v>
      </c>
      <c r="G68" s="447">
        <f>ROUND(+'4MI'!E73,4)</f>
        <v>0.75939999999999996</v>
      </c>
      <c r="H68" s="447">
        <f>ROUND(+'8K'!$E73,4)</f>
        <v>0.76029999999999998</v>
      </c>
      <c r="I68" s="447">
        <f>ROUND(+'5MI'!E73,4)</f>
        <v>0.76029999999999998</v>
      </c>
      <c r="J68" s="447">
        <f>ROUND(+'10K'!$E73,4)</f>
        <v>0.7611</v>
      </c>
      <c r="K68" s="447">
        <f>ROUND(+'7MI'!$E73,4)</f>
        <v>0.75990000000000002</v>
      </c>
      <c r="L68" s="448">
        <f>ROUND(+'12K'!$E73,4)</f>
        <v>0.75929999999999997</v>
      </c>
      <c r="M68" s="447">
        <f>ROUND(+'15K'!$E73,4)</f>
        <v>0.7571</v>
      </c>
      <c r="N68" s="447">
        <f>ROUND(+'10MI'!$E73,4)</f>
        <v>0.75639999999999996</v>
      </c>
      <c r="O68" s="447">
        <f>ROUND(+'20K'!$E73,4)</f>
        <v>0.75429999999999997</v>
      </c>
      <c r="P68" s="447">
        <f>ROUND(+H.Marathon!$E73,4)</f>
        <v>0.75380000000000003</v>
      </c>
      <c r="Q68" s="447">
        <f>ROUND(+'25K'!$E73,4)</f>
        <v>0.75460000000000005</v>
      </c>
      <c r="R68" s="447">
        <f>ROUND(+'30K'!$E73,4)</f>
        <v>0.75539999999999996</v>
      </c>
      <c r="S68" s="447">
        <f>ROUND(+Marathon!$E73,4)</f>
        <v>0.75690000000000002</v>
      </c>
      <c r="T68" s="447">
        <f>ROUND(+Marathon!$E73,4)</f>
        <v>0.75690000000000002</v>
      </c>
      <c r="U68" s="447">
        <f>ROUND(+Marathon!$E73,4)</f>
        <v>0.75690000000000002</v>
      </c>
      <c r="V68" s="447">
        <f>ROUND(+Marathon!$E73,4)</f>
        <v>0.75690000000000002</v>
      </c>
      <c r="W68" s="447">
        <f>ROUND(+Marathon!$E73,4)</f>
        <v>0.75690000000000002</v>
      </c>
      <c r="X68" s="447">
        <f>ROUND(+Marathon!$E73,4)</f>
        <v>0.75690000000000002</v>
      </c>
      <c r="Y68" s="447">
        <f>ROUND(+Marathon!$E73,4)</f>
        <v>0.75690000000000002</v>
      </c>
      <c r="Z68" s="43"/>
    </row>
    <row r="69" spans="1:26" ht="15" customHeight="1">
      <c r="A69" s="442">
        <v>68</v>
      </c>
      <c r="B69" s="447">
        <f>ROUND(+'1K'!E74,4)</f>
        <v>0.73109999999999997</v>
      </c>
      <c r="C69" s="447">
        <f>ROUND(+Mile!E74,4)</f>
        <v>0.73709999999999998</v>
      </c>
      <c r="D69" s="447">
        <f>ROUND(+'3K'!E74,4)</f>
        <v>0.745</v>
      </c>
      <c r="E69" s="447">
        <f>ROUND(+'5K'!E74,4)</f>
        <v>0.75139999999999996</v>
      </c>
      <c r="F69" s="447">
        <f>ROUND(+'6K'!E74,4)</f>
        <v>0.752</v>
      </c>
      <c r="G69" s="447">
        <f>ROUND(+'4MI'!E74,4)</f>
        <v>0.75219999999999998</v>
      </c>
      <c r="H69" s="447">
        <f>ROUND(+'8K'!$E74,4)</f>
        <v>0.75290000000000001</v>
      </c>
      <c r="I69" s="447">
        <f>ROUND(+'5MI'!E74,4)</f>
        <v>0.75290000000000001</v>
      </c>
      <c r="J69" s="447">
        <f>ROUND(+'10K'!$E74,4)</f>
        <v>0.75360000000000005</v>
      </c>
      <c r="K69" s="447">
        <f>ROUND(+'7MI'!$E74,4)</f>
        <v>0.75239999999999996</v>
      </c>
      <c r="L69" s="448">
        <f>ROUND(+'12K'!$E74,4)</f>
        <v>0.75170000000000003</v>
      </c>
      <c r="M69" s="447">
        <f>ROUND(+'15K'!$E74,4)</f>
        <v>0.74950000000000006</v>
      </c>
      <c r="N69" s="447">
        <f>ROUND(+'10MI'!$E74,4)</f>
        <v>0.74880000000000002</v>
      </c>
      <c r="O69" s="447">
        <f>ROUND(+'20K'!$E74,4)</f>
        <v>0.74650000000000005</v>
      </c>
      <c r="P69" s="447">
        <f>ROUND(+H.Marathon!$E74,4)</f>
        <v>0.746</v>
      </c>
      <c r="Q69" s="447">
        <f>ROUND(+'25K'!$E74,4)</f>
        <v>0.74670000000000003</v>
      </c>
      <c r="R69" s="447">
        <f>ROUND(+'30K'!$E74,4)</f>
        <v>0.74739999999999995</v>
      </c>
      <c r="S69" s="447">
        <f>ROUND(+Marathon!$E74,4)</f>
        <v>0.74870000000000003</v>
      </c>
      <c r="T69" s="447">
        <f>ROUND(+Marathon!$E74,4)</f>
        <v>0.74870000000000003</v>
      </c>
      <c r="U69" s="447">
        <f>ROUND(+Marathon!$E74,4)</f>
        <v>0.74870000000000003</v>
      </c>
      <c r="V69" s="447">
        <f>ROUND(+Marathon!$E74,4)</f>
        <v>0.74870000000000003</v>
      </c>
      <c r="W69" s="447">
        <f>ROUND(+Marathon!$E74,4)</f>
        <v>0.74870000000000003</v>
      </c>
      <c r="X69" s="447">
        <f>ROUND(+Marathon!$E74,4)</f>
        <v>0.74870000000000003</v>
      </c>
      <c r="Y69" s="447">
        <f>ROUND(+Marathon!$E74,4)</f>
        <v>0.74870000000000003</v>
      </c>
      <c r="Z69" s="43"/>
    </row>
    <row r="70" spans="1:26" ht="15" customHeight="1" thickBot="1">
      <c r="A70" s="442">
        <v>69</v>
      </c>
      <c r="B70" s="447">
        <f>ROUND(+'1K'!E75,4)</f>
        <v>0.72050000000000003</v>
      </c>
      <c r="C70" s="447">
        <f>ROUND(+Mile!E75,4)</f>
        <v>0.72729999999999995</v>
      </c>
      <c r="D70" s="447">
        <f>ROUND(+'3K'!E75,4)</f>
        <v>0.73629999999999995</v>
      </c>
      <c r="E70" s="447">
        <f>ROUND(+'5K'!E75,4)</f>
        <v>0.74360000000000004</v>
      </c>
      <c r="F70" s="447">
        <f>ROUND(+'6K'!E75,4)</f>
        <v>0.74429999999999996</v>
      </c>
      <c r="G70" s="447">
        <f>ROUND(+'4MI'!E75,4)</f>
        <v>0.74450000000000005</v>
      </c>
      <c r="H70" s="447">
        <f>ROUND(+'8K'!$E75,4)</f>
        <v>0.74529999999999996</v>
      </c>
      <c r="I70" s="447">
        <f>ROUND(+'5MI'!E75,4)</f>
        <v>0.74529999999999996</v>
      </c>
      <c r="J70" s="447">
        <f>ROUND(+'10K'!$E75,4)</f>
        <v>0.74609999999999999</v>
      </c>
      <c r="K70" s="447">
        <f>ROUND(+'7MI'!$E75,4)</f>
        <v>0.74480000000000002</v>
      </c>
      <c r="L70" s="448">
        <f>ROUND(+'12K'!$E75,4)</f>
        <v>0.74419999999999997</v>
      </c>
      <c r="M70" s="447">
        <f>ROUND(+'15K'!$E75,4)</f>
        <v>0.74180000000000001</v>
      </c>
      <c r="N70" s="447">
        <f>ROUND(+'10MI'!$E75,4)</f>
        <v>0.74109999999999998</v>
      </c>
      <c r="O70" s="447">
        <f>ROUND(+'20K'!$E75,4)</f>
        <v>0.73880000000000001</v>
      </c>
      <c r="P70" s="447">
        <f>ROUND(+H.Marathon!$E75,4)</f>
        <v>0.73819999999999997</v>
      </c>
      <c r="Q70" s="447">
        <f>ROUND(+'25K'!$E75,4)</f>
        <v>0.73880000000000001</v>
      </c>
      <c r="R70" s="447">
        <f>ROUND(+'30K'!$E75,4)</f>
        <v>0.73939999999999995</v>
      </c>
      <c r="S70" s="447">
        <f>ROUND(+Marathon!$E75,4)</f>
        <v>0.74050000000000005</v>
      </c>
      <c r="T70" s="447">
        <f>ROUND(+Marathon!$E75,4)</f>
        <v>0.74050000000000005</v>
      </c>
      <c r="U70" s="447">
        <f>ROUND(+Marathon!$E75,4)</f>
        <v>0.74050000000000005</v>
      </c>
      <c r="V70" s="447">
        <f>ROUND(+Marathon!$E75,4)</f>
        <v>0.74050000000000005</v>
      </c>
      <c r="W70" s="447">
        <f>ROUND(+Marathon!$E75,4)</f>
        <v>0.74050000000000005</v>
      </c>
      <c r="X70" s="447">
        <f>ROUND(+Marathon!$E75,4)</f>
        <v>0.74050000000000005</v>
      </c>
      <c r="Y70" s="447">
        <f>ROUND(+Marathon!$E75,4)</f>
        <v>0.74050000000000005</v>
      </c>
      <c r="Z70" s="43"/>
    </row>
    <row r="71" spans="1:26" ht="15" customHeight="1">
      <c r="A71" s="449">
        <v>70</v>
      </c>
      <c r="B71" s="450">
        <f>ROUND(+'1K'!E76,4)</f>
        <v>0.70879999999999999</v>
      </c>
      <c r="C71" s="450">
        <f>ROUND(+Mile!E76,4)</f>
        <v>0.71660000000000001</v>
      </c>
      <c r="D71" s="450">
        <f>ROUND(+'3K'!E76,4)</f>
        <v>0.72689999999999999</v>
      </c>
      <c r="E71" s="450">
        <f>ROUND(+'5K'!E76,4)</f>
        <v>0.73529999999999995</v>
      </c>
      <c r="F71" s="450">
        <f>ROUND(+'6K'!E76,4)</f>
        <v>0.73619999999999997</v>
      </c>
      <c r="G71" s="450">
        <f>ROUND(+'4MI'!E76,4)</f>
        <v>0.73650000000000004</v>
      </c>
      <c r="H71" s="450">
        <f>ROUND(+'8K'!$E76,4)</f>
        <v>0.73750000000000004</v>
      </c>
      <c r="I71" s="450">
        <f>ROUND(+'5MI'!E76,4)</f>
        <v>0.73760000000000003</v>
      </c>
      <c r="J71" s="450">
        <f>ROUND(+'10K'!$E76,4)</f>
        <v>0.73860000000000003</v>
      </c>
      <c r="K71" s="446">
        <f>ROUND(+'7MI'!$E76,4)</f>
        <v>0.73729999999999996</v>
      </c>
      <c r="L71" s="450">
        <f>ROUND(+'12K'!$E76,4)</f>
        <v>0.73660000000000003</v>
      </c>
      <c r="M71" s="450">
        <f>ROUND(+'15K'!$E76,4)</f>
        <v>0.73409999999999997</v>
      </c>
      <c r="N71" s="450">
        <f>ROUND(+'10MI'!$E76,4)</f>
        <v>0.73340000000000005</v>
      </c>
      <c r="O71" s="450">
        <f>ROUND(+'20K'!$E76,4)</f>
        <v>0.73099999999999998</v>
      </c>
      <c r="P71" s="450">
        <f>ROUND(+H.Marathon!$E76,4)</f>
        <v>0.73040000000000005</v>
      </c>
      <c r="Q71" s="450">
        <f>ROUND(+'25K'!$E76,4)</f>
        <v>0.73089999999999999</v>
      </c>
      <c r="R71" s="450">
        <f>ROUND(+'30K'!$E76,4)</f>
        <v>0.73140000000000005</v>
      </c>
      <c r="S71" s="450">
        <f>ROUND(+Marathon!$E76,4)</f>
        <v>0.73229999999999995</v>
      </c>
      <c r="T71" s="450">
        <f>ROUND(+Marathon!$E76,4)</f>
        <v>0.73229999999999995</v>
      </c>
      <c r="U71" s="450">
        <f>ROUND(+Marathon!$E76,4)</f>
        <v>0.73229999999999995</v>
      </c>
      <c r="V71" s="450">
        <f>ROUND(+Marathon!$E76,4)</f>
        <v>0.73229999999999995</v>
      </c>
      <c r="W71" s="450">
        <f>ROUND(+Marathon!$E76,4)</f>
        <v>0.73229999999999995</v>
      </c>
      <c r="X71" s="450">
        <f>ROUND(+Marathon!$E76,4)</f>
        <v>0.73229999999999995</v>
      </c>
      <c r="Y71" s="450">
        <f>ROUND(+Marathon!$E76,4)</f>
        <v>0.73229999999999995</v>
      </c>
      <c r="Z71" s="43"/>
    </row>
    <row r="72" spans="1:26" ht="15" customHeight="1">
      <c r="A72" s="442">
        <v>71</v>
      </c>
      <c r="B72" s="447">
        <f>ROUND(+'1K'!E77,4)</f>
        <v>0.69630000000000003</v>
      </c>
      <c r="C72" s="447">
        <f>ROUND(+Mile!E77,4)</f>
        <v>0.70520000000000005</v>
      </c>
      <c r="D72" s="447">
        <f>ROUND(+'3K'!E77,4)</f>
        <v>0.71679999999999999</v>
      </c>
      <c r="E72" s="447">
        <f>ROUND(+'5K'!E77,4)</f>
        <v>0.72640000000000005</v>
      </c>
      <c r="F72" s="447">
        <f>ROUND(+'6K'!E77,4)</f>
        <v>0.72760000000000002</v>
      </c>
      <c r="G72" s="447">
        <f>ROUND(+'4MI'!E77,4)</f>
        <v>0.72799999999999998</v>
      </c>
      <c r="H72" s="447">
        <f>ROUND(+'8K'!$E77,4)</f>
        <v>0.72940000000000005</v>
      </c>
      <c r="I72" s="447">
        <f>ROUND(+'5MI'!E77,4)</f>
        <v>0.72940000000000005</v>
      </c>
      <c r="J72" s="447">
        <f>ROUND(+'10K'!$E77,4)</f>
        <v>0.73080000000000001</v>
      </c>
      <c r="K72" s="447">
        <f>ROUND(+'7MI'!$E77,4)</f>
        <v>0.72940000000000005</v>
      </c>
      <c r="L72" s="448">
        <f>ROUND(+'12K'!$E77,4)</f>
        <v>0.72870000000000001</v>
      </c>
      <c r="M72" s="447">
        <f>ROUND(+'15K'!$E77,4)</f>
        <v>0.72619999999999996</v>
      </c>
      <c r="N72" s="447">
        <f>ROUND(+'10MI'!$E77,4)</f>
        <v>0.72540000000000004</v>
      </c>
      <c r="O72" s="447">
        <f>ROUND(+'20K'!$E77,4)</f>
        <v>0.72289999999999999</v>
      </c>
      <c r="P72" s="447">
        <f>ROUND(+H.Marathon!$E77,4)</f>
        <v>0.72230000000000005</v>
      </c>
      <c r="Q72" s="447">
        <f>ROUND(+'25K'!$E77,4)</f>
        <v>0.72270000000000001</v>
      </c>
      <c r="R72" s="447">
        <f>ROUND(+'30K'!$E77,4)</f>
        <v>0.72319999999999995</v>
      </c>
      <c r="S72" s="447">
        <f>ROUND(+Marathon!$E77,4)</f>
        <v>0.72409999999999997</v>
      </c>
      <c r="T72" s="447">
        <f>ROUND(+Marathon!$E77,4)</f>
        <v>0.72409999999999997</v>
      </c>
      <c r="U72" s="447">
        <f>ROUND(+Marathon!$E77,4)</f>
        <v>0.72409999999999997</v>
      </c>
      <c r="V72" s="447">
        <f>ROUND(+Marathon!$E77,4)</f>
        <v>0.72409999999999997</v>
      </c>
      <c r="W72" s="447">
        <f>ROUND(+Marathon!$E77,4)</f>
        <v>0.72409999999999997</v>
      </c>
      <c r="X72" s="447">
        <f>ROUND(+Marathon!$E77,4)</f>
        <v>0.72409999999999997</v>
      </c>
      <c r="Y72" s="447">
        <f>ROUND(+Marathon!$E77,4)</f>
        <v>0.72409999999999997</v>
      </c>
      <c r="Z72" s="43"/>
    </row>
    <row r="73" spans="1:26" ht="15" customHeight="1">
      <c r="A73" s="442">
        <v>72</v>
      </c>
      <c r="B73" s="447">
        <f>ROUND(+'1K'!E78,4)</f>
        <v>0.68279999999999996</v>
      </c>
      <c r="C73" s="447">
        <f>ROUND(+Mile!E78,4)</f>
        <v>0.69289999999999996</v>
      </c>
      <c r="D73" s="447">
        <f>ROUND(+'3K'!E78,4)</f>
        <v>0.70609999999999995</v>
      </c>
      <c r="E73" s="447">
        <f>ROUND(+'5K'!E78,4)</f>
        <v>0.71689999999999998</v>
      </c>
      <c r="F73" s="447">
        <f>ROUND(+'6K'!E78,4)</f>
        <v>0.71830000000000005</v>
      </c>
      <c r="G73" s="447">
        <f>ROUND(+'4MI'!E78,4)</f>
        <v>0.71889999999999998</v>
      </c>
      <c r="H73" s="447">
        <f>ROUND(+'8K'!$E78,4)</f>
        <v>0.72060000000000002</v>
      </c>
      <c r="I73" s="447">
        <f>ROUND(+'5MI'!E78,4)</f>
        <v>0.72060000000000002</v>
      </c>
      <c r="J73" s="447">
        <f>ROUND(+'10K'!$E78,4)</f>
        <v>0.72230000000000005</v>
      </c>
      <c r="K73" s="447">
        <f>ROUND(+'7MI'!$E78,4)</f>
        <v>0.72089999999999999</v>
      </c>
      <c r="L73" s="448">
        <f>ROUND(+'12K'!$E78,4)</f>
        <v>0.72019999999999995</v>
      </c>
      <c r="M73" s="447">
        <f>ROUND(+'15K'!$E78,4)</f>
        <v>0.71750000000000003</v>
      </c>
      <c r="N73" s="447">
        <f>ROUND(+'10MI'!$E78,4)</f>
        <v>0.7167</v>
      </c>
      <c r="O73" s="447">
        <f>ROUND(+'20K'!$E78,4)</f>
        <v>0.71409999999999996</v>
      </c>
      <c r="P73" s="447">
        <f>ROUND(+H.Marathon!$E78,4)</f>
        <v>0.71350000000000002</v>
      </c>
      <c r="Q73" s="447">
        <f>ROUND(+'25K'!$E78,4)</f>
        <v>0.71399999999999997</v>
      </c>
      <c r="R73" s="447">
        <f>ROUND(+'30K'!$E78,4)</f>
        <v>0.71450000000000002</v>
      </c>
      <c r="S73" s="447">
        <f>ROUND(+Marathon!$E78,4)</f>
        <v>0.71550000000000002</v>
      </c>
      <c r="T73" s="447">
        <f>ROUND(+Marathon!$E78,4)</f>
        <v>0.71550000000000002</v>
      </c>
      <c r="U73" s="447">
        <f>ROUND(+Marathon!$E78,4)</f>
        <v>0.71550000000000002</v>
      </c>
      <c r="V73" s="447">
        <f>ROUND(+Marathon!$E78,4)</f>
        <v>0.71550000000000002</v>
      </c>
      <c r="W73" s="447">
        <f>ROUND(+Marathon!$E78,4)</f>
        <v>0.71550000000000002</v>
      </c>
      <c r="X73" s="447">
        <f>ROUND(+Marathon!$E78,4)</f>
        <v>0.71550000000000002</v>
      </c>
      <c r="Y73" s="447">
        <f>ROUND(+Marathon!$E78,4)</f>
        <v>0.71550000000000002</v>
      </c>
      <c r="Z73" s="43"/>
    </row>
    <row r="74" spans="1:26" ht="15" customHeight="1">
      <c r="A74" s="442">
        <v>73</v>
      </c>
      <c r="B74" s="447">
        <f>ROUND(+'1K'!E79,4)</f>
        <v>0.66859999999999997</v>
      </c>
      <c r="C74" s="447">
        <f>ROUND(+Mile!E79,4)</f>
        <v>0.67989999999999995</v>
      </c>
      <c r="D74" s="447">
        <f>ROUND(+'3K'!E79,4)</f>
        <v>0.69469999999999998</v>
      </c>
      <c r="E74" s="447">
        <f>ROUND(+'5K'!E79,4)</f>
        <v>0.70679999999999998</v>
      </c>
      <c r="F74" s="447">
        <f>ROUND(+'6K'!E79,4)</f>
        <v>0.70850000000000002</v>
      </c>
      <c r="G74" s="447">
        <f>ROUND(+'4MI'!E79,4)</f>
        <v>0.70909999999999995</v>
      </c>
      <c r="H74" s="447">
        <f>ROUND(+'8K'!$E79,4)</f>
        <v>0.71109999999999995</v>
      </c>
      <c r="I74" s="447">
        <f>ROUND(+'5MI'!E79,4)</f>
        <v>0.71109999999999995</v>
      </c>
      <c r="J74" s="447">
        <f>ROUND(+'10K'!$E79,4)</f>
        <v>0.71309999999999996</v>
      </c>
      <c r="K74" s="447">
        <f>ROUND(+'7MI'!$E79,4)</f>
        <v>0.71160000000000001</v>
      </c>
      <c r="L74" s="448">
        <f>ROUND(+'12K'!$E79,4)</f>
        <v>0.71089999999999998</v>
      </c>
      <c r="M74" s="447">
        <f>ROUND(+'15K'!$E79,4)</f>
        <v>0.70820000000000005</v>
      </c>
      <c r="N74" s="447">
        <f>ROUND(+'10MI'!$E79,4)</f>
        <v>0.70730000000000004</v>
      </c>
      <c r="O74" s="447">
        <f>ROUND(+'20K'!$E79,4)</f>
        <v>0.70469999999999999</v>
      </c>
      <c r="P74" s="447">
        <f>ROUND(+H.Marathon!$E79,4)</f>
        <v>0.70399999999999996</v>
      </c>
      <c r="Q74" s="447">
        <f>ROUND(+'25K'!$E79,4)</f>
        <v>0.7046</v>
      </c>
      <c r="R74" s="447">
        <f>ROUND(+'30K'!$E79,4)</f>
        <v>0.70520000000000005</v>
      </c>
      <c r="S74" s="447">
        <f>ROUND(+Marathon!$E79,4)</f>
        <v>0.70630000000000004</v>
      </c>
      <c r="T74" s="447">
        <f>ROUND(+Marathon!$E79,4)</f>
        <v>0.70630000000000004</v>
      </c>
      <c r="U74" s="447">
        <f>ROUND(+Marathon!$E79,4)</f>
        <v>0.70630000000000004</v>
      </c>
      <c r="V74" s="447">
        <f>ROUND(+Marathon!$E79,4)</f>
        <v>0.70630000000000004</v>
      </c>
      <c r="W74" s="447">
        <f>ROUND(+Marathon!$E79,4)</f>
        <v>0.70630000000000004</v>
      </c>
      <c r="X74" s="447">
        <f>ROUND(+Marathon!$E79,4)</f>
        <v>0.70630000000000004</v>
      </c>
      <c r="Y74" s="447">
        <f>ROUND(+Marathon!$E79,4)</f>
        <v>0.70630000000000004</v>
      </c>
      <c r="Z74" s="43"/>
    </row>
    <row r="75" spans="1:26" ht="15" customHeight="1" thickBot="1">
      <c r="A75" s="442">
        <v>74</v>
      </c>
      <c r="B75" s="447">
        <f>ROUND(+'1K'!E80,4)</f>
        <v>0.65349999999999997</v>
      </c>
      <c r="C75" s="447">
        <f>ROUND(+Mile!E80,4)</f>
        <v>0.66610000000000003</v>
      </c>
      <c r="D75" s="447">
        <f>ROUND(+'3K'!E80,4)</f>
        <v>0.6825</v>
      </c>
      <c r="E75" s="447">
        <f>ROUND(+'5K'!E80,4)</f>
        <v>0.69599999999999995</v>
      </c>
      <c r="F75" s="447">
        <f>ROUND(+'6K'!E80,4)</f>
        <v>0.69789999999999996</v>
      </c>
      <c r="G75" s="447">
        <f>ROUND(+'4MI'!E80,4)</f>
        <v>0.69869999999999999</v>
      </c>
      <c r="H75" s="447">
        <f>ROUND(+'8K'!$E80,4)</f>
        <v>0.70089999999999997</v>
      </c>
      <c r="I75" s="447">
        <f>ROUND(+'5MI'!E80,4)</f>
        <v>0.70099999999999996</v>
      </c>
      <c r="J75" s="447">
        <f>ROUND(+'10K'!$E80,4)</f>
        <v>0.70330000000000004</v>
      </c>
      <c r="K75" s="447">
        <f>ROUND(+'7MI'!$E80,4)</f>
        <v>0.70179999999999998</v>
      </c>
      <c r="L75" s="448">
        <f>ROUND(+'12K'!$E80,4)</f>
        <v>0.70099999999999996</v>
      </c>
      <c r="M75" s="447">
        <f>ROUND(+'15K'!$E80,4)</f>
        <v>0.69810000000000005</v>
      </c>
      <c r="N75" s="447">
        <f>ROUND(+'10MI'!$E80,4)</f>
        <v>0.69720000000000004</v>
      </c>
      <c r="O75" s="447">
        <f>ROUND(+'20K'!$E80,4)</f>
        <v>0.69450000000000001</v>
      </c>
      <c r="P75" s="447">
        <f>ROUND(+H.Marathon!$E80,4)</f>
        <v>0.69379999999999997</v>
      </c>
      <c r="Q75" s="447">
        <f>ROUND(+'25K'!$E80,4)</f>
        <v>0.69440000000000002</v>
      </c>
      <c r="R75" s="447">
        <f>ROUND(+'30K'!$E80,4)</f>
        <v>0.69510000000000005</v>
      </c>
      <c r="S75" s="447">
        <f>ROUND(+Marathon!$E80,4)</f>
        <v>0.69630000000000003</v>
      </c>
      <c r="T75" s="447">
        <f>ROUND(+Marathon!$E80,4)</f>
        <v>0.69630000000000003</v>
      </c>
      <c r="U75" s="447">
        <f>ROUND(+Marathon!$E80,4)</f>
        <v>0.69630000000000003</v>
      </c>
      <c r="V75" s="447">
        <f>ROUND(+Marathon!$E80,4)</f>
        <v>0.69630000000000003</v>
      </c>
      <c r="W75" s="447">
        <f>ROUND(+Marathon!$E80,4)</f>
        <v>0.69630000000000003</v>
      </c>
      <c r="X75" s="447">
        <f>ROUND(+Marathon!$E80,4)</f>
        <v>0.69630000000000003</v>
      </c>
      <c r="Y75" s="447">
        <f>ROUND(+Marathon!$E80,4)</f>
        <v>0.69630000000000003</v>
      </c>
      <c r="Z75" s="43"/>
    </row>
    <row r="76" spans="1:26" ht="15" customHeight="1">
      <c r="A76" s="449">
        <v>75</v>
      </c>
      <c r="B76" s="450">
        <f>ROUND(+'1K'!E81,4)</f>
        <v>0.63739999999999997</v>
      </c>
      <c r="C76" s="450">
        <f>ROUND(+Mile!E81,4)</f>
        <v>0.65139999999999998</v>
      </c>
      <c r="D76" s="450">
        <f>ROUND(+'3K'!E81,4)</f>
        <v>0.66969999999999996</v>
      </c>
      <c r="E76" s="450">
        <f>ROUND(+'5K'!E81,4)</f>
        <v>0.68469999999999998</v>
      </c>
      <c r="F76" s="450">
        <f>ROUND(+'6K'!E81,4)</f>
        <v>0.68679999999999997</v>
      </c>
      <c r="G76" s="450">
        <f>ROUND(+'4MI'!E81,4)</f>
        <v>0.68769999999999998</v>
      </c>
      <c r="H76" s="450">
        <f>ROUND(+'8K'!$E81,4)</f>
        <v>0.69020000000000004</v>
      </c>
      <c r="I76" s="450">
        <f>ROUND(+'5MI'!E81,4)</f>
        <v>0.69030000000000002</v>
      </c>
      <c r="J76" s="450">
        <f>ROUND(+'10K'!$E81,4)</f>
        <v>0.69279999999999997</v>
      </c>
      <c r="K76" s="446">
        <f>ROUND(+'7MI'!$E81,4)</f>
        <v>0.69120000000000004</v>
      </c>
      <c r="L76" s="450">
        <f>ROUND(+'12K'!$E81,4)</f>
        <v>0.69040000000000001</v>
      </c>
      <c r="M76" s="450">
        <f>ROUND(+'15K'!$E81,4)</f>
        <v>0.6875</v>
      </c>
      <c r="N76" s="450">
        <f>ROUND(+'10MI'!$E81,4)</f>
        <v>0.68659999999999999</v>
      </c>
      <c r="O76" s="450">
        <f>ROUND(+'20K'!$E81,4)</f>
        <v>0.68369999999999997</v>
      </c>
      <c r="P76" s="450">
        <f>ROUND(+H.Marathon!$E81,4)</f>
        <v>0.68300000000000005</v>
      </c>
      <c r="Q76" s="450">
        <f>ROUND(+'25K'!$E81,4)</f>
        <v>0.68369999999999997</v>
      </c>
      <c r="R76" s="450">
        <f>ROUND(+'30K'!$E81,4)</f>
        <v>0.68440000000000001</v>
      </c>
      <c r="S76" s="450">
        <f>ROUND(+Marathon!$E81,4)</f>
        <v>0.68569999999999998</v>
      </c>
      <c r="T76" s="450">
        <f>ROUND(+Marathon!$E81,4)</f>
        <v>0.68569999999999998</v>
      </c>
      <c r="U76" s="450">
        <f>ROUND(+Marathon!$E81,4)</f>
        <v>0.68569999999999998</v>
      </c>
      <c r="V76" s="450">
        <f>ROUND(+Marathon!$E81,4)</f>
        <v>0.68569999999999998</v>
      </c>
      <c r="W76" s="450">
        <f>ROUND(+Marathon!$E81,4)</f>
        <v>0.68569999999999998</v>
      </c>
      <c r="X76" s="450">
        <f>ROUND(+Marathon!$E81,4)</f>
        <v>0.68569999999999998</v>
      </c>
      <c r="Y76" s="450">
        <f>ROUND(+Marathon!$E81,4)</f>
        <v>0.68569999999999998</v>
      </c>
      <c r="Z76" s="43"/>
    </row>
    <row r="77" spans="1:26" ht="15" customHeight="1">
      <c r="A77" s="442">
        <v>76</v>
      </c>
      <c r="B77" s="447">
        <f>ROUND(+'1K'!E82,4)</f>
        <v>0.62060000000000004</v>
      </c>
      <c r="C77" s="447">
        <f>ROUND(+Mile!E82,4)</f>
        <v>0.63600000000000001</v>
      </c>
      <c r="D77" s="447">
        <f>ROUND(+'3K'!E82,4)</f>
        <v>0.65620000000000001</v>
      </c>
      <c r="E77" s="447">
        <f>ROUND(+'5K'!E82,4)</f>
        <v>0.67279999999999995</v>
      </c>
      <c r="F77" s="447">
        <f>ROUND(+'6K'!E82,4)</f>
        <v>0.67510000000000003</v>
      </c>
      <c r="G77" s="447">
        <f>ROUND(+'4MI'!E82,4)</f>
        <v>0.67600000000000005</v>
      </c>
      <c r="H77" s="447">
        <f>ROUND(+'8K'!$E82,4)</f>
        <v>0.67879999999999996</v>
      </c>
      <c r="I77" s="447">
        <f>ROUND(+'5MI'!E82,4)</f>
        <v>0.67879999999999996</v>
      </c>
      <c r="J77" s="447">
        <f>ROUND(+'10K'!$E82,4)</f>
        <v>0.68159999999999998</v>
      </c>
      <c r="K77" s="447">
        <f>ROUND(+'7MI'!$E82,4)</f>
        <v>0.68</v>
      </c>
      <c r="L77" s="448">
        <f>ROUND(+'12K'!$E82,4)</f>
        <v>0.67910000000000004</v>
      </c>
      <c r="M77" s="447">
        <f>ROUND(+'15K'!$E82,4)</f>
        <v>0.67610000000000003</v>
      </c>
      <c r="N77" s="447">
        <f>ROUND(+'10MI'!$E82,4)</f>
        <v>0.67520000000000002</v>
      </c>
      <c r="O77" s="447">
        <f>ROUND(+'20K'!$E82,4)</f>
        <v>0.67220000000000002</v>
      </c>
      <c r="P77" s="447">
        <f>ROUND(+H.Marathon!$E82,4)</f>
        <v>0.67149999999999999</v>
      </c>
      <c r="Q77" s="447">
        <f>ROUND(+'25K'!$E82,4)</f>
        <v>0.67220000000000002</v>
      </c>
      <c r="R77" s="447">
        <f>ROUND(+'30K'!$E82,4)</f>
        <v>0.67290000000000005</v>
      </c>
      <c r="S77" s="447">
        <f>ROUND(+Marathon!$E82,4)</f>
        <v>0.67430000000000001</v>
      </c>
      <c r="T77" s="447">
        <f>ROUND(+Marathon!$E82,4)</f>
        <v>0.67430000000000001</v>
      </c>
      <c r="U77" s="447">
        <f>ROUND(+Marathon!$E82,4)</f>
        <v>0.67430000000000001</v>
      </c>
      <c r="V77" s="447">
        <f>ROUND(+Marathon!$E82,4)</f>
        <v>0.67430000000000001</v>
      </c>
      <c r="W77" s="447">
        <f>ROUND(+Marathon!$E82,4)</f>
        <v>0.67430000000000001</v>
      </c>
      <c r="X77" s="447">
        <f>ROUND(+Marathon!$E82,4)</f>
        <v>0.67430000000000001</v>
      </c>
      <c r="Y77" s="447">
        <f>ROUND(+Marathon!$E82,4)</f>
        <v>0.67430000000000001</v>
      </c>
      <c r="Z77" s="43"/>
    </row>
    <row r="78" spans="1:26" ht="15" customHeight="1">
      <c r="A78" s="442">
        <v>77</v>
      </c>
      <c r="B78" s="447">
        <f>ROUND(+'1K'!E83,4)</f>
        <v>0.60270000000000001</v>
      </c>
      <c r="C78" s="447">
        <f>ROUND(+Mile!E83,4)</f>
        <v>0.61970000000000003</v>
      </c>
      <c r="D78" s="447">
        <f>ROUND(+'3K'!E83,4)</f>
        <v>0.64200000000000002</v>
      </c>
      <c r="E78" s="447">
        <f>ROUND(+'5K'!E83,4)</f>
        <v>0.6603</v>
      </c>
      <c r="F78" s="447">
        <f>ROUND(+'6K'!E83,4)</f>
        <v>0.66279999999999994</v>
      </c>
      <c r="G78" s="447">
        <f>ROUND(+'4MI'!E83,4)</f>
        <v>0.66369999999999996</v>
      </c>
      <c r="H78" s="447">
        <f>ROUND(+'8K'!$E83,4)</f>
        <v>0.66669999999999996</v>
      </c>
      <c r="I78" s="447">
        <f>ROUND(+'5MI'!E83,4)</f>
        <v>0.66679999999999995</v>
      </c>
      <c r="J78" s="447">
        <f>ROUND(+'10K'!$E83,4)</f>
        <v>0.66969999999999996</v>
      </c>
      <c r="K78" s="447">
        <f>ROUND(+'7MI'!$E83,4)</f>
        <v>0.66800000000000004</v>
      </c>
      <c r="L78" s="448">
        <f>ROUND(+'12K'!$E83,4)</f>
        <v>0.66720000000000002</v>
      </c>
      <c r="M78" s="447">
        <f>ROUND(+'15K'!$E83,4)</f>
        <v>0.66410000000000002</v>
      </c>
      <c r="N78" s="447">
        <f>ROUND(+'10MI'!$E83,4)</f>
        <v>0.66310000000000002</v>
      </c>
      <c r="O78" s="447">
        <f>ROUND(+'20K'!$E83,4)</f>
        <v>0.66</v>
      </c>
      <c r="P78" s="447">
        <f>ROUND(+H.Marathon!$E83,4)</f>
        <v>0.6593</v>
      </c>
      <c r="Q78" s="447">
        <f>ROUND(+'25K'!$E83,4)</f>
        <v>0.66</v>
      </c>
      <c r="R78" s="447">
        <f>ROUND(+'30K'!$E83,4)</f>
        <v>0.66080000000000005</v>
      </c>
      <c r="S78" s="447">
        <f>ROUND(+Marathon!$E83,4)</f>
        <v>0.6623</v>
      </c>
      <c r="T78" s="447">
        <f>ROUND(+Marathon!$E83,4)</f>
        <v>0.6623</v>
      </c>
      <c r="U78" s="447">
        <f>ROUND(+Marathon!$E83,4)</f>
        <v>0.6623</v>
      </c>
      <c r="V78" s="447">
        <f>ROUND(+Marathon!$E83,4)</f>
        <v>0.6623</v>
      </c>
      <c r="W78" s="447">
        <f>ROUND(+Marathon!$E83,4)</f>
        <v>0.6623</v>
      </c>
      <c r="X78" s="447">
        <f>ROUND(+Marathon!$E83,4)</f>
        <v>0.6623</v>
      </c>
      <c r="Y78" s="447">
        <f>ROUND(+Marathon!$E83,4)</f>
        <v>0.6623</v>
      </c>
      <c r="Z78" s="43"/>
    </row>
    <row r="79" spans="1:26" ht="15" customHeight="1">
      <c r="A79" s="442">
        <v>78</v>
      </c>
      <c r="B79" s="447">
        <f>ROUND(+'1K'!E84,4)</f>
        <v>0.58399999999999996</v>
      </c>
      <c r="C79" s="447">
        <f>ROUND(+Mile!E84,4)</f>
        <v>0.60270000000000001</v>
      </c>
      <c r="D79" s="447">
        <f>ROUND(+'3K'!E84,4)</f>
        <v>0.62709999999999999</v>
      </c>
      <c r="E79" s="447">
        <f>ROUND(+'5K'!E84,4)</f>
        <v>0.6472</v>
      </c>
      <c r="F79" s="447">
        <f>ROUND(+'6K'!E84,4)</f>
        <v>0.64980000000000004</v>
      </c>
      <c r="G79" s="447">
        <f>ROUND(+'4MI'!E84,4)</f>
        <v>0.65080000000000005</v>
      </c>
      <c r="H79" s="447">
        <f>ROUND(+'8K'!$E84,4)</f>
        <v>0.65400000000000003</v>
      </c>
      <c r="I79" s="447">
        <f>ROUND(+'5MI'!E84,4)</f>
        <v>0.65410000000000001</v>
      </c>
      <c r="J79" s="447">
        <f>ROUND(+'10K'!$E84,4)</f>
        <v>0.65720000000000001</v>
      </c>
      <c r="K79" s="447">
        <f>ROUND(+'7MI'!$E84,4)</f>
        <v>0.65549999999999997</v>
      </c>
      <c r="L79" s="448">
        <f>ROUND(+'12K'!$E84,4)</f>
        <v>0.65459999999999996</v>
      </c>
      <c r="M79" s="447">
        <f>ROUND(+'15K'!$E84,4)</f>
        <v>0.65129999999999999</v>
      </c>
      <c r="N79" s="447">
        <f>ROUND(+'10MI'!$E84,4)</f>
        <v>0.65029999999999999</v>
      </c>
      <c r="O79" s="447">
        <f>ROUND(+'20K'!$E84,4)</f>
        <v>0.6472</v>
      </c>
      <c r="P79" s="447">
        <f>ROUND(+H.Marathon!$E84,4)</f>
        <v>0.64639999999999997</v>
      </c>
      <c r="Q79" s="447">
        <f>ROUND(+'25K'!$E84,4)</f>
        <v>0.6472</v>
      </c>
      <c r="R79" s="447">
        <f>ROUND(+'30K'!$E84,4)</f>
        <v>0.64800000000000002</v>
      </c>
      <c r="S79" s="447">
        <f>ROUND(+Marathon!$E84,4)</f>
        <v>0.64949999999999997</v>
      </c>
      <c r="T79" s="447">
        <f>ROUND(+Marathon!$E84,4)</f>
        <v>0.64949999999999997</v>
      </c>
      <c r="U79" s="447">
        <f>ROUND(+Marathon!$E84,4)</f>
        <v>0.64949999999999997</v>
      </c>
      <c r="V79" s="447">
        <f>ROUND(+Marathon!$E84,4)</f>
        <v>0.64949999999999997</v>
      </c>
      <c r="W79" s="447">
        <f>ROUND(+Marathon!$E84,4)</f>
        <v>0.64949999999999997</v>
      </c>
      <c r="X79" s="447">
        <f>ROUND(+Marathon!$E84,4)</f>
        <v>0.64949999999999997</v>
      </c>
      <c r="Y79" s="447">
        <f>ROUND(+Marathon!$E84,4)</f>
        <v>0.64949999999999997</v>
      </c>
      <c r="Z79" s="43"/>
    </row>
    <row r="80" spans="1:26" ht="15" customHeight="1" thickBot="1">
      <c r="A80" s="442">
        <v>79</v>
      </c>
      <c r="B80" s="447">
        <f>ROUND(+'1K'!E85,4)</f>
        <v>0.5645</v>
      </c>
      <c r="C80" s="447">
        <f>ROUND(+Mile!E85,4)</f>
        <v>0.58489999999999998</v>
      </c>
      <c r="D80" s="447">
        <f>ROUND(+'3K'!E85,4)</f>
        <v>0.61150000000000004</v>
      </c>
      <c r="E80" s="447">
        <f>ROUND(+'5K'!E85,4)</f>
        <v>0.63339999999999996</v>
      </c>
      <c r="F80" s="447">
        <f>ROUND(+'6K'!E85,4)</f>
        <v>0.63619999999999999</v>
      </c>
      <c r="G80" s="447">
        <f>ROUND(+'4MI'!E85,4)</f>
        <v>0.63729999999999998</v>
      </c>
      <c r="H80" s="447">
        <f>ROUND(+'8K'!$E85,4)</f>
        <v>0.64059999999999995</v>
      </c>
      <c r="I80" s="447">
        <f>ROUND(+'5MI'!E85,4)</f>
        <v>0.64070000000000005</v>
      </c>
      <c r="J80" s="447">
        <f>ROUND(+'10K'!$E85,4)</f>
        <v>0.64400000000000002</v>
      </c>
      <c r="K80" s="447">
        <f>ROUND(+'7MI'!$E85,4)</f>
        <v>0.64219999999999999</v>
      </c>
      <c r="L80" s="448">
        <f>ROUND(+'12K'!$E85,4)</f>
        <v>0.64129999999999998</v>
      </c>
      <c r="M80" s="447">
        <f>ROUND(+'15K'!$E85,4)</f>
        <v>0.63790000000000002</v>
      </c>
      <c r="N80" s="447">
        <f>ROUND(+'10MI'!$E85,4)</f>
        <v>0.63690000000000002</v>
      </c>
      <c r="O80" s="447">
        <f>ROUND(+'20K'!$E85,4)</f>
        <v>0.63360000000000005</v>
      </c>
      <c r="P80" s="447">
        <f>ROUND(+H.Marathon!$E85,4)</f>
        <v>0.63280000000000003</v>
      </c>
      <c r="Q80" s="447">
        <f>ROUND(+'25K'!$E85,4)</f>
        <v>0.63360000000000005</v>
      </c>
      <c r="R80" s="447">
        <f>ROUND(+'30K'!$E85,4)</f>
        <v>0.63449999999999995</v>
      </c>
      <c r="S80" s="447">
        <f>ROUND(+Marathon!$E85,4)</f>
        <v>0.6361</v>
      </c>
      <c r="T80" s="447">
        <f>ROUND(+Marathon!$E85,4)</f>
        <v>0.6361</v>
      </c>
      <c r="U80" s="447">
        <f>ROUND(+Marathon!$E85,4)</f>
        <v>0.6361</v>
      </c>
      <c r="V80" s="447">
        <f>ROUND(+Marathon!$E85,4)</f>
        <v>0.6361</v>
      </c>
      <c r="W80" s="447">
        <f>ROUND(+Marathon!$E85,4)</f>
        <v>0.6361</v>
      </c>
      <c r="X80" s="447">
        <f>ROUND(+Marathon!$E85,4)</f>
        <v>0.6361</v>
      </c>
      <c r="Y80" s="447">
        <f>ROUND(+Marathon!$E85,4)</f>
        <v>0.6361</v>
      </c>
      <c r="Z80" s="43"/>
    </row>
    <row r="81" spans="1:26" ht="15" customHeight="1">
      <c r="A81" s="449">
        <v>80</v>
      </c>
      <c r="B81" s="450">
        <f>ROUND(+'1K'!E86,4)</f>
        <v>0.54400000000000004</v>
      </c>
      <c r="C81" s="450">
        <f>ROUND(+Mile!E86,4)</f>
        <v>0.56620000000000004</v>
      </c>
      <c r="D81" s="450">
        <f>ROUND(+'3K'!E86,4)</f>
        <v>0.59530000000000005</v>
      </c>
      <c r="E81" s="450">
        <f>ROUND(+'5K'!E86,4)</f>
        <v>0.61909999999999998</v>
      </c>
      <c r="F81" s="450">
        <f>ROUND(+'6K'!E86,4)</f>
        <v>0.622</v>
      </c>
      <c r="G81" s="450">
        <f>ROUND(+'4MI'!E86,4)</f>
        <v>0.62309999999999999</v>
      </c>
      <c r="H81" s="450">
        <f>ROUND(+'8K'!$E86,4)</f>
        <v>0.62660000000000005</v>
      </c>
      <c r="I81" s="450">
        <f>ROUND(+'5MI'!E86,4)</f>
        <v>0.62670000000000003</v>
      </c>
      <c r="J81" s="450">
        <f>ROUND(+'10K'!$E86,4)</f>
        <v>0.63009999999999999</v>
      </c>
      <c r="K81" s="446">
        <f>ROUND(+'7MI'!$E86,4)</f>
        <v>0.62819999999999998</v>
      </c>
      <c r="L81" s="450">
        <f>ROUND(+'12K'!$E86,4)</f>
        <v>0.62180000000000002</v>
      </c>
      <c r="M81" s="450">
        <f>ROUND(+'15K'!$E86,4)</f>
        <v>0.62380000000000002</v>
      </c>
      <c r="N81" s="450">
        <f>ROUND(+'10MI'!$E86,4)</f>
        <v>0.62270000000000003</v>
      </c>
      <c r="O81" s="450">
        <f>ROUND(+'20K'!$E86,4)</f>
        <v>0.61929999999999996</v>
      </c>
      <c r="P81" s="450">
        <f>ROUND(+H.Marathon!$E86,4)</f>
        <v>0.61850000000000005</v>
      </c>
      <c r="Q81" s="450">
        <f>ROUND(+'25K'!$E86,4)</f>
        <v>0.61929999999999996</v>
      </c>
      <c r="R81" s="450">
        <f>ROUND(+'30K'!$E86,4)</f>
        <v>0.62019999999999997</v>
      </c>
      <c r="S81" s="450">
        <f>ROUND(+Marathon!$E86,4)</f>
        <v>0.62190000000000001</v>
      </c>
      <c r="T81" s="450">
        <f>ROUND(+Marathon!$E86,4)</f>
        <v>0.62190000000000001</v>
      </c>
      <c r="U81" s="450">
        <f>ROUND(+Marathon!$E86,4)</f>
        <v>0.62190000000000001</v>
      </c>
      <c r="V81" s="450">
        <f>ROUND(+Marathon!$E86,4)</f>
        <v>0.62190000000000001</v>
      </c>
      <c r="W81" s="450">
        <f>ROUND(+Marathon!$E86,4)</f>
        <v>0.62190000000000001</v>
      </c>
      <c r="X81" s="450">
        <f>ROUND(+Marathon!$E86,4)</f>
        <v>0.62190000000000001</v>
      </c>
      <c r="Y81" s="450">
        <f>ROUND(+Marathon!$E86,4)</f>
        <v>0.62190000000000001</v>
      </c>
      <c r="Z81" s="43"/>
    </row>
    <row r="82" spans="1:26" ht="15" customHeight="1">
      <c r="A82" s="442">
        <v>81</v>
      </c>
      <c r="B82" s="447">
        <f>ROUND(+'1K'!E87,4)</f>
        <v>0.52270000000000005</v>
      </c>
      <c r="C82" s="447">
        <f>ROUND(+Mile!E87,4)</f>
        <v>0.54679999999999995</v>
      </c>
      <c r="D82" s="447">
        <f>ROUND(+'3K'!E87,4)</f>
        <v>0.57830000000000004</v>
      </c>
      <c r="E82" s="447">
        <f>ROUND(+'5K'!E87,4)</f>
        <v>0.60419999999999996</v>
      </c>
      <c r="F82" s="447">
        <f>ROUND(+'6K'!E87,4)</f>
        <v>0.60719999999999996</v>
      </c>
      <c r="G82" s="447">
        <f>ROUND(+'4MI'!E87,4)</f>
        <v>0.60840000000000005</v>
      </c>
      <c r="H82" s="447">
        <f>ROUND(+'8K'!$E87,4)</f>
        <v>0.6119</v>
      </c>
      <c r="I82" s="447">
        <f>ROUND(+'5MI'!E87,4)</f>
        <v>0.61199999999999999</v>
      </c>
      <c r="J82" s="447">
        <f>ROUND(+'10K'!$E87,4)</f>
        <v>0.61560000000000004</v>
      </c>
      <c r="K82" s="447">
        <f>ROUND(+'7MI'!$E87,4)</f>
        <v>0.61370000000000002</v>
      </c>
      <c r="L82" s="448">
        <f>ROUND(+'12K'!$E87,4)</f>
        <v>0.61270000000000002</v>
      </c>
      <c r="M82" s="447">
        <f>ROUND(+'15K'!$E87,4)</f>
        <v>0.60909999999999997</v>
      </c>
      <c r="N82" s="447">
        <f>ROUND(+'10MI'!$E87,4)</f>
        <v>0.60799999999999998</v>
      </c>
      <c r="O82" s="447">
        <f>ROUND(+'20K'!$E87,4)</f>
        <v>0.60450000000000004</v>
      </c>
      <c r="P82" s="447">
        <f>ROUND(+H.Marathon!$E87,4)</f>
        <v>0.60360000000000003</v>
      </c>
      <c r="Q82" s="447">
        <f>ROUND(+'25K'!$E87,4)</f>
        <v>0.60450000000000004</v>
      </c>
      <c r="R82" s="447">
        <f>ROUND(+'30K'!$E87,4)</f>
        <v>0.60540000000000005</v>
      </c>
      <c r="S82" s="447">
        <f>ROUND(+Marathon!$E87,4)</f>
        <v>0.60709999999999997</v>
      </c>
      <c r="T82" s="447">
        <f>ROUND(+Marathon!$E87,4)</f>
        <v>0.60709999999999997</v>
      </c>
      <c r="U82" s="447">
        <f>ROUND(+Marathon!$E87,4)</f>
        <v>0.60709999999999997</v>
      </c>
      <c r="V82" s="447">
        <f>ROUND(+Marathon!$E87,4)</f>
        <v>0.60709999999999997</v>
      </c>
      <c r="W82" s="447">
        <f>ROUND(+Marathon!$E87,4)</f>
        <v>0.60709999999999997</v>
      </c>
      <c r="X82" s="447">
        <f>ROUND(+Marathon!$E87,4)</f>
        <v>0.60709999999999997</v>
      </c>
      <c r="Y82" s="447">
        <f>ROUND(+Marathon!$E87,4)</f>
        <v>0.60709999999999997</v>
      </c>
      <c r="Z82" s="43"/>
    </row>
    <row r="83" spans="1:26" ht="15" customHeight="1">
      <c r="A83" s="442">
        <v>82</v>
      </c>
      <c r="B83" s="447">
        <f>ROUND(+'1K'!E88,4)</f>
        <v>0.50039999999999996</v>
      </c>
      <c r="C83" s="447">
        <f>ROUND(+Mile!E88,4)</f>
        <v>0.52649999999999997</v>
      </c>
      <c r="D83" s="447">
        <f>ROUND(+'3K'!E88,4)</f>
        <v>0.56069999999999998</v>
      </c>
      <c r="E83" s="447">
        <f>ROUND(+'5K'!E88,4)</f>
        <v>0.5887</v>
      </c>
      <c r="F83" s="447">
        <f>ROUND(+'6K'!E88,4)</f>
        <v>0.59179999999999999</v>
      </c>
      <c r="G83" s="447">
        <f>ROUND(+'4MI'!E88,4)</f>
        <v>0.59299999999999997</v>
      </c>
      <c r="H83" s="447">
        <f>ROUND(+'8K'!$E88,4)</f>
        <v>0.59660000000000002</v>
      </c>
      <c r="I83" s="447">
        <f>ROUND(+'5MI'!E88,4)</f>
        <v>0.59670000000000001</v>
      </c>
      <c r="J83" s="447">
        <f>ROUND(+'10K'!$E88,4)</f>
        <v>0.60040000000000004</v>
      </c>
      <c r="K83" s="447">
        <f>ROUND(+'7MI'!$E88,4)</f>
        <v>0.59840000000000004</v>
      </c>
      <c r="L83" s="448">
        <f>ROUND(+'12K'!$E88,4)</f>
        <v>0.59740000000000004</v>
      </c>
      <c r="M83" s="447">
        <f>ROUND(+'15K'!$E88,4)</f>
        <v>0.59370000000000001</v>
      </c>
      <c r="N83" s="447">
        <f>ROUND(+'10MI'!$E88,4)</f>
        <v>0.59250000000000003</v>
      </c>
      <c r="O83" s="447">
        <f>ROUND(+'20K'!$E88,4)</f>
        <v>0.58889999999999998</v>
      </c>
      <c r="P83" s="447">
        <f>ROUND(+H.Marathon!$E88,4)</f>
        <v>0.58799999999999997</v>
      </c>
      <c r="Q83" s="447">
        <f>ROUND(+'25K'!$E88,4)</f>
        <v>0.58889999999999998</v>
      </c>
      <c r="R83" s="447">
        <f>ROUND(+'30K'!$E88,4)</f>
        <v>0.58979999999999999</v>
      </c>
      <c r="S83" s="447">
        <f>ROUND(+Marathon!$E88,4)</f>
        <v>0.59150000000000003</v>
      </c>
      <c r="T83" s="447">
        <f>ROUND(+Marathon!$E88,4)</f>
        <v>0.59150000000000003</v>
      </c>
      <c r="U83" s="447">
        <f>ROUND(+Marathon!$E88,4)</f>
        <v>0.59150000000000003</v>
      </c>
      <c r="V83" s="447">
        <f>ROUND(+Marathon!$E88,4)</f>
        <v>0.59150000000000003</v>
      </c>
      <c r="W83" s="447">
        <f>ROUND(+Marathon!$E88,4)</f>
        <v>0.59150000000000003</v>
      </c>
      <c r="X83" s="447">
        <f>ROUND(+Marathon!$E88,4)</f>
        <v>0.59150000000000003</v>
      </c>
      <c r="Y83" s="447">
        <f>ROUND(+Marathon!$E88,4)</f>
        <v>0.59150000000000003</v>
      </c>
      <c r="Z83" s="43"/>
    </row>
    <row r="84" spans="1:26" ht="15" customHeight="1">
      <c r="A84" s="442">
        <v>83</v>
      </c>
      <c r="B84" s="447">
        <f>ROUND(+'1K'!E89,4)</f>
        <v>0.4773</v>
      </c>
      <c r="C84" s="447">
        <f>ROUND(+Mile!E89,4)</f>
        <v>0.50549999999999995</v>
      </c>
      <c r="D84" s="447">
        <f>ROUND(+'3K'!E89,4)</f>
        <v>0.54239999999999999</v>
      </c>
      <c r="E84" s="447">
        <f>ROUND(+'5K'!E89,4)</f>
        <v>0.5726</v>
      </c>
      <c r="F84" s="447">
        <f>ROUND(+'6K'!E89,4)</f>
        <v>0.57569999999999999</v>
      </c>
      <c r="G84" s="447">
        <f>ROUND(+'4MI'!E89,4)</f>
        <v>0.57689999999999997</v>
      </c>
      <c r="H84" s="447">
        <f>ROUND(+'8K'!$E89,4)</f>
        <v>0.58069999999999999</v>
      </c>
      <c r="I84" s="447">
        <f>ROUND(+'5MI'!E89,4)</f>
        <v>0.58079999999999998</v>
      </c>
      <c r="J84" s="447">
        <f>ROUND(+'10K'!$E89,4)</f>
        <v>0.58450000000000002</v>
      </c>
      <c r="K84" s="447">
        <f>ROUND(+'7MI'!$E89,4)</f>
        <v>0.58250000000000002</v>
      </c>
      <c r="L84" s="448">
        <f>ROUND(+'12K'!$E89,4)</f>
        <v>0.58140000000000003</v>
      </c>
      <c r="M84" s="447">
        <f>ROUND(+'15K'!$E89,4)</f>
        <v>0.57750000000000001</v>
      </c>
      <c r="N84" s="447">
        <f>ROUND(+'10MI'!$E89,4)</f>
        <v>0.57630000000000003</v>
      </c>
      <c r="O84" s="447">
        <f>ROUND(+'20K'!$E89,4)</f>
        <v>0.5726</v>
      </c>
      <c r="P84" s="447">
        <f>ROUND(+H.Marathon!$E89,4)</f>
        <v>0.57169999999999999</v>
      </c>
      <c r="Q84" s="447">
        <f>ROUND(+'25K'!$E89,4)</f>
        <v>0.5726</v>
      </c>
      <c r="R84" s="447">
        <f>ROUND(+'30K'!$E89,4)</f>
        <v>0.57350000000000001</v>
      </c>
      <c r="S84" s="447">
        <f>ROUND(+Marathon!$E89,4)</f>
        <v>0.57530000000000003</v>
      </c>
      <c r="T84" s="447">
        <f>ROUND(+Marathon!$E89,4)</f>
        <v>0.57530000000000003</v>
      </c>
      <c r="U84" s="447">
        <f>ROUND(+Marathon!$E89,4)</f>
        <v>0.57530000000000003</v>
      </c>
      <c r="V84" s="447">
        <f>ROUND(+Marathon!$E89,4)</f>
        <v>0.57530000000000003</v>
      </c>
      <c r="W84" s="447">
        <f>ROUND(+Marathon!$E89,4)</f>
        <v>0.57530000000000003</v>
      </c>
      <c r="X84" s="447">
        <f>ROUND(+Marathon!$E89,4)</f>
        <v>0.57530000000000003</v>
      </c>
      <c r="Y84" s="447">
        <f>ROUND(+Marathon!$E89,4)</f>
        <v>0.57530000000000003</v>
      </c>
      <c r="Z84" s="43"/>
    </row>
    <row r="85" spans="1:26" ht="15" customHeight="1" thickBot="1">
      <c r="A85" s="442">
        <v>84</v>
      </c>
      <c r="B85" s="447">
        <f>ROUND(+'1K'!E90,4)</f>
        <v>0.45340000000000003</v>
      </c>
      <c r="C85" s="447">
        <f>ROUND(+Mile!E90,4)</f>
        <v>0.48370000000000002</v>
      </c>
      <c r="D85" s="447">
        <f>ROUND(+'3K'!E90,4)</f>
        <v>0.52329999999999999</v>
      </c>
      <c r="E85" s="447">
        <f>ROUND(+'5K'!E90,4)</f>
        <v>0.55579999999999996</v>
      </c>
      <c r="F85" s="447">
        <f>ROUND(+'6K'!E90,4)</f>
        <v>0.55900000000000005</v>
      </c>
      <c r="G85" s="447">
        <f>ROUND(+'4MI'!E90,4)</f>
        <v>0.56020000000000003</v>
      </c>
      <c r="H85" s="447">
        <f>ROUND(+'8K'!$E90,4)</f>
        <v>0.56410000000000005</v>
      </c>
      <c r="I85" s="447">
        <f>ROUND(+'5MI'!E90,4)</f>
        <v>0.56420000000000003</v>
      </c>
      <c r="J85" s="447">
        <f>ROUND(+'10K'!$E90,4)</f>
        <v>0.56799999999999995</v>
      </c>
      <c r="K85" s="447">
        <f>ROUND(+'7MI'!$E90,4)</f>
        <v>0.56589999999999996</v>
      </c>
      <c r="L85" s="448">
        <f>ROUND(+'12K'!$E90,4)</f>
        <v>0.56479999999999997</v>
      </c>
      <c r="M85" s="447">
        <f>ROUND(+'15K'!$E90,4)</f>
        <v>0.56079999999999997</v>
      </c>
      <c r="N85" s="447">
        <f>ROUND(+'10MI'!$E90,4)</f>
        <v>0.5595</v>
      </c>
      <c r="O85" s="447">
        <f>ROUND(+'20K'!$E90,4)</f>
        <v>0.55569999999999997</v>
      </c>
      <c r="P85" s="447">
        <f>ROUND(+H.Marathon!$E90,4)</f>
        <v>0.55469999999999997</v>
      </c>
      <c r="Q85" s="447">
        <f>ROUND(+'25K'!$E90,4)</f>
        <v>0.55559999999999998</v>
      </c>
      <c r="R85" s="447">
        <f>ROUND(+'30K'!$E90,4)</f>
        <v>0.55649999999999999</v>
      </c>
      <c r="S85" s="447">
        <f>ROUND(+Marathon!$E90,4)</f>
        <v>0.55830000000000002</v>
      </c>
      <c r="T85" s="447">
        <f>ROUND(+Marathon!$E90,4)</f>
        <v>0.55830000000000002</v>
      </c>
      <c r="U85" s="447">
        <f>ROUND(+Marathon!$E90,4)</f>
        <v>0.55830000000000002</v>
      </c>
      <c r="V85" s="447">
        <f>ROUND(+Marathon!$E90,4)</f>
        <v>0.55830000000000002</v>
      </c>
      <c r="W85" s="447">
        <f>ROUND(+Marathon!$E90,4)</f>
        <v>0.55830000000000002</v>
      </c>
      <c r="X85" s="447">
        <f>ROUND(+Marathon!$E90,4)</f>
        <v>0.55830000000000002</v>
      </c>
      <c r="Y85" s="447">
        <f>ROUND(+Marathon!$E90,4)</f>
        <v>0.55830000000000002</v>
      </c>
      <c r="Z85" s="43"/>
    </row>
    <row r="86" spans="1:26" ht="15" customHeight="1">
      <c r="A86" s="449">
        <v>85</v>
      </c>
      <c r="B86" s="450">
        <f>ROUND(+'1K'!E91,4)</f>
        <v>0.42849999999999999</v>
      </c>
      <c r="C86" s="450">
        <f>ROUND(+Mile!E91,4)</f>
        <v>0.46100000000000002</v>
      </c>
      <c r="D86" s="450">
        <f>ROUND(+'3K'!E91,4)</f>
        <v>0.50360000000000005</v>
      </c>
      <c r="E86" s="450">
        <f>ROUND(+'5K'!E91,4)</f>
        <v>0.53849999999999998</v>
      </c>
      <c r="F86" s="450">
        <f>ROUND(+'6K'!E91,4)</f>
        <v>0.54169999999999996</v>
      </c>
      <c r="G86" s="450">
        <f>ROUND(+'4MI'!E91,4)</f>
        <v>0.54300000000000004</v>
      </c>
      <c r="H86" s="450">
        <f>ROUND(+'8K'!$E91,4)</f>
        <v>0.54679999999999995</v>
      </c>
      <c r="I86" s="450">
        <f>ROUND(+'5MI'!E91,4)</f>
        <v>0.54690000000000005</v>
      </c>
      <c r="J86" s="450">
        <f>ROUND(+'10K'!$E91,4)</f>
        <v>0.55079999999999996</v>
      </c>
      <c r="K86" s="446">
        <f>ROUND(+'7MI'!$E91,4)</f>
        <v>0.54859999999999998</v>
      </c>
      <c r="L86" s="450">
        <f>ROUND(+'12K'!$E91,4)</f>
        <v>0.5474</v>
      </c>
      <c r="M86" s="450">
        <f>ROUND(+'15K'!$E91,4)</f>
        <v>0.54330000000000001</v>
      </c>
      <c r="N86" s="450">
        <f>ROUND(+'10MI'!$E91,4)</f>
        <v>0.54200000000000004</v>
      </c>
      <c r="O86" s="450">
        <f>ROUND(+'20K'!$E91,4)</f>
        <v>0.53800000000000003</v>
      </c>
      <c r="P86" s="450">
        <f>ROUND(+H.Marathon!$E91,4)</f>
        <v>0.53700000000000003</v>
      </c>
      <c r="Q86" s="450">
        <f>ROUND(+'25K'!$E91,4)</f>
        <v>0.53790000000000004</v>
      </c>
      <c r="R86" s="450">
        <f>ROUND(+'30K'!$E91,4)</f>
        <v>0.53890000000000005</v>
      </c>
      <c r="S86" s="450">
        <f>ROUND(+Marathon!$E91,4)</f>
        <v>0.54069999999999996</v>
      </c>
      <c r="T86" s="450">
        <f>ROUND(+Marathon!$E91,4)</f>
        <v>0.54069999999999996</v>
      </c>
      <c r="U86" s="450">
        <f>ROUND(+Marathon!$E91,4)</f>
        <v>0.54069999999999996</v>
      </c>
      <c r="V86" s="450">
        <f>ROUND(+Marathon!$E91,4)</f>
        <v>0.54069999999999996</v>
      </c>
      <c r="W86" s="450">
        <f>ROUND(+Marathon!$E91,4)</f>
        <v>0.54069999999999996</v>
      </c>
      <c r="X86" s="450">
        <f>ROUND(+Marathon!$E91,4)</f>
        <v>0.54069999999999996</v>
      </c>
      <c r="Y86" s="450">
        <f>ROUND(+Marathon!$E91,4)</f>
        <v>0.54069999999999996</v>
      </c>
      <c r="Z86" s="43"/>
    </row>
    <row r="87" spans="1:26" ht="15" customHeight="1">
      <c r="A87" s="442">
        <v>86</v>
      </c>
      <c r="B87" s="447">
        <f>ROUND(+'1K'!E92,4)</f>
        <v>0.40279999999999999</v>
      </c>
      <c r="C87" s="447">
        <f>ROUND(+Mile!E92,4)</f>
        <v>0.43759999999999999</v>
      </c>
      <c r="D87" s="447">
        <f>ROUND(+'3K'!E92,4)</f>
        <v>0.48320000000000002</v>
      </c>
      <c r="E87" s="447">
        <f>ROUND(+'5K'!E92,4)</f>
        <v>0.52059999999999995</v>
      </c>
      <c r="F87" s="447">
        <f>ROUND(+'6K'!E92,4)</f>
        <v>0.52380000000000004</v>
      </c>
      <c r="G87" s="447">
        <f>ROUND(+'4MI'!E92,4)</f>
        <v>0.52510000000000001</v>
      </c>
      <c r="H87" s="447">
        <f>ROUND(+'8K'!$E92,4)</f>
        <v>0.52890000000000004</v>
      </c>
      <c r="I87" s="447">
        <f>ROUND(+'5MI'!E92,4)</f>
        <v>0.52900000000000003</v>
      </c>
      <c r="J87" s="447">
        <f>ROUND(+'10K'!$E92,4)</f>
        <v>0.53290000000000004</v>
      </c>
      <c r="K87" s="447">
        <f>ROUND(+'7MI'!$E92,4)</f>
        <v>0.53059999999999996</v>
      </c>
      <c r="L87" s="448">
        <f>ROUND(+'12K'!$E92,4)</f>
        <v>0.52939999999999998</v>
      </c>
      <c r="M87" s="447">
        <f>ROUND(+'15K'!$E92,4)</f>
        <v>0.52510000000000001</v>
      </c>
      <c r="N87" s="447">
        <f>ROUND(+'10MI'!$E92,4)</f>
        <v>0.52380000000000004</v>
      </c>
      <c r="O87" s="447">
        <f>ROUND(+'20K'!$E92,4)</f>
        <v>0.51959999999999995</v>
      </c>
      <c r="P87" s="447">
        <f>ROUND(+H.Marathon!$E92,4)</f>
        <v>0.51859999999999995</v>
      </c>
      <c r="Q87" s="447">
        <f>ROUND(+'25K'!$E92,4)</f>
        <v>0.51949999999999996</v>
      </c>
      <c r="R87" s="447">
        <f>ROUND(+'30K'!$E92,4)</f>
        <v>0.52049999999999996</v>
      </c>
      <c r="S87" s="447">
        <f>ROUND(+Marathon!$E92,4)</f>
        <v>0.52229999999999999</v>
      </c>
      <c r="T87" s="447">
        <f>ROUND(+Marathon!$E92,4)</f>
        <v>0.52229999999999999</v>
      </c>
      <c r="U87" s="447">
        <f>ROUND(+Marathon!$E92,4)</f>
        <v>0.52229999999999999</v>
      </c>
      <c r="V87" s="447">
        <f>ROUND(+Marathon!$E92,4)</f>
        <v>0.52229999999999999</v>
      </c>
      <c r="W87" s="447">
        <f>ROUND(+Marathon!$E92,4)</f>
        <v>0.52229999999999999</v>
      </c>
      <c r="X87" s="447">
        <f>ROUND(+Marathon!$E92,4)</f>
        <v>0.52229999999999999</v>
      </c>
      <c r="Y87" s="447">
        <f>ROUND(+Marathon!$E92,4)</f>
        <v>0.52229999999999999</v>
      </c>
      <c r="Z87" s="43"/>
    </row>
    <row r="88" spans="1:26" ht="15" customHeight="1">
      <c r="A88" s="442">
        <v>87</v>
      </c>
      <c r="B88" s="447">
        <f>ROUND(+'1K'!E93,4)</f>
        <v>0.376</v>
      </c>
      <c r="C88" s="447">
        <f>ROUND(+Mile!E93,4)</f>
        <v>0.4133</v>
      </c>
      <c r="D88" s="447">
        <f>ROUND(+'3K'!E93,4)</f>
        <v>0.46210000000000001</v>
      </c>
      <c r="E88" s="447">
        <f>ROUND(+'5K'!E93,4)</f>
        <v>0.50209999999999999</v>
      </c>
      <c r="F88" s="447">
        <f>ROUND(+'6K'!E93,4)</f>
        <v>0.50529999999999997</v>
      </c>
      <c r="G88" s="447">
        <f>ROUND(+'4MI'!E93,4)</f>
        <v>0.50649999999999995</v>
      </c>
      <c r="H88" s="447">
        <f>ROUND(+'8K'!$E93,4)</f>
        <v>0.51039999999999996</v>
      </c>
      <c r="I88" s="447">
        <f>ROUND(+'5MI'!E93,4)</f>
        <v>0.51049999999999995</v>
      </c>
      <c r="J88" s="447">
        <f>ROUND(+'10K'!$E93,4)</f>
        <v>0.51429999999999998</v>
      </c>
      <c r="K88" s="447">
        <f>ROUND(+'7MI'!$E93,4)</f>
        <v>0.51200000000000001</v>
      </c>
      <c r="L88" s="448">
        <f>ROUND(+'12K'!$E93,4)</f>
        <v>0.51070000000000004</v>
      </c>
      <c r="M88" s="447">
        <f>ROUND(+'15K'!$E93,4)</f>
        <v>0.50629999999999997</v>
      </c>
      <c r="N88" s="447">
        <f>ROUND(+'10MI'!$E93,4)</f>
        <v>0.50490000000000002</v>
      </c>
      <c r="O88" s="447">
        <f>ROUND(+'20K'!$E93,4)</f>
        <v>0.50070000000000003</v>
      </c>
      <c r="P88" s="447">
        <f>ROUND(+H.Marathon!$E93,4)</f>
        <v>0.49959999999999999</v>
      </c>
      <c r="Q88" s="447">
        <f>ROUND(+'25K'!$E93,4)</f>
        <v>0.50049999999999994</v>
      </c>
      <c r="R88" s="447">
        <f>ROUND(+'30K'!$E93,4)</f>
        <v>0.50149999999999995</v>
      </c>
      <c r="S88" s="447">
        <f>ROUND(+Marathon!$E93,4)</f>
        <v>0.50329999999999997</v>
      </c>
      <c r="T88" s="447">
        <f>ROUND(+Marathon!$E93,4)</f>
        <v>0.50329999999999997</v>
      </c>
      <c r="U88" s="447">
        <f>ROUND(+Marathon!$E93,4)</f>
        <v>0.50329999999999997</v>
      </c>
      <c r="V88" s="447">
        <f>ROUND(+Marathon!$E93,4)</f>
        <v>0.50329999999999997</v>
      </c>
      <c r="W88" s="447">
        <f>ROUND(+Marathon!$E93,4)</f>
        <v>0.50329999999999997</v>
      </c>
      <c r="X88" s="447">
        <f>ROUND(+Marathon!$E93,4)</f>
        <v>0.50329999999999997</v>
      </c>
      <c r="Y88" s="447">
        <f>ROUND(+Marathon!$E93,4)</f>
        <v>0.50329999999999997</v>
      </c>
      <c r="Z88" s="43"/>
    </row>
    <row r="89" spans="1:26" ht="15" customHeight="1">
      <c r="A89" s="442">
        <v>88</v>
      </c>
      <c r="B89" s="447">
        <f>ROUND(+'1K'!E94,4)</f>
        <v>0.34860000000000002</v>
      </c>
      <c r="C89" s="447">
        <f>ROUND(+Mile!E94,4)</f>
        <v>0.38829999999999998</v>
      </c>
      <c r="D89" s="447">
        <f>ROUND(+'3K'!E94,4)</f>
        <v>0.44030000000000002</v>
      </c>
      <c r="E89" s="447">
        <f>ROUND(+'5K'!E94,4)</f>
        <v>0.48299999999999998</v>
      </c>
      <c r="F89" s="447">
        <f>ROUND(+'6K'!E94,4)</f>
        <v>0.48620000000000002</v>
      </c>
      <c r="G89" s="447">
        <f>ROUND(+'4MI'!E94,4)</f>
        <v>0.4874</v>
      </c>
      <c r="H89" s="447">
        <f>ROUND(+'8K'!$E94,4)</f>
        <v>0.49120000000000003</v>
      </c>
      <c r="I89" s="447">
        <f>ROUND(+'5MI'!E94,4)</f>
        <v>0.49130000000000001</v>
      </c>
      <c r="J89" s="447">
        <f>ROUND(+'10K'!$E94,4)</f>
        <v>0.49509999999999998</v>
      </c>
      <c r="K89" s="447">
        <f>ROUND(+'7MI'!$E94,4)</f>
        <v>0.49270000000000003</v>
      </c>
      <c r="L89" s="448">
        <f>ROUND(+'12K'!$E94,4)</f>
        <v>0.4914</v>
      </c>
      <c r="M89" s="447">
        <f>ROUND(+'15K'!$E94,4)</f>
        <v>0.48680000000000001</v>
      </c>
      <c r="N89" s="447">
        <f>ROUND(+'10MI'!$E94,4)</f>
        <v>0.4854</v>
      </c>
      <c r="O89" s="447">
        <f>ROUND(+'20K'!$E94,4)</f>
        <v>0.48099999999999998</v>
      </c>
      <c r="P89" s="447">
        <f>ROUND(+H.Marathon!$E94,4)</f>
        <v>0.47989999999999999</v>
      </c>
      <c r="Q89" s="447">
        <f>ROUND(+'25K'!$E94,4)</f>
        <v>0.48080000000000001</v>
      </c>
      <c r="R89" s="447">
        <f>ROUND(+'30K'!$E94,4)</f>
        <v>0.48170000000000002</v>
      </c>
      <c r="S89" s="447">
        <f>ROUND(+Marathon!$E94,4)</f>
        <v>0.48349999999999999</v>
      </c>
      <c r="T89" s="447">
        <f>ROUND(+Marathon!$E94,4)</f>
        <v>0.48349999999999999</v>
      </c>
      <c r="U89" s="447">
        <f>ROUND(+Marathon!$E94,4)</f>
        <v>0.48349999999999999</v>
      </c>
      <c r="V89" s="447">
        <f>ROUND(+Marathon!$E94,4)</f>
        <v>0.48349999999999999</v>
      </c>
      <c r="W89" s="447">
        <f>ROUND(+Marathon!$E94,4)</f>
        <v>0.48349999999999999</v>
      </c>
      <c r="X89" s="447">
        <f>ROUND(+Marathon!$E94,4)</f>
        <v>0.48349999999999999</v>
      </c>
      <c r="Y89" s="447">
        <f>ROUND(+Marathon!$E94,4)</f>
        <v>0.48349999999999999</v>
      </c>
      <c r="Z89" s="43"/>
    </row>
    <row r="90" spans="1:26" ht="15" customHeight="1" thickBot="1">
      <c r="A90" s="442">
        <v>89</v>
      </c>
      <c r="B90" s="447">
        <f>ROUND(+'1K'!E95,4)</f>
        <v>0.32019999999999998</v>
      </c>
      <c r="C90" s="447">
        <f>ROUND(+Mile!E95,4)</f>
        <v>0.36249999999999999</v>
      </c>
      <c r="D90" s="447">
        <f>ROUND(+'3K'!E95,4)</f>
        <v>0.4178</v>
      </c>
      <c r="E90" s="447">
        <f>ROUND(+'5K'!E95,4)</f>
        <v>0.4632</v>
      </c>
      <c r="F90" s="447">
        <f>ROUND(+'6K'!E95,4)</f>
        <v>0.46639999999999998</v>
      </c>
      <c r="G90" s="447">
        <f>ROUND(+'4MI'!E95,4)</f>
        <v>0.46760000000000002</v>
      </c>
      <c r="H90" s="447">
        <f>ROUND(+'8K'!$E95,4)</f>
        <v>0.4713</v>
      </c>
      <c r="I90" s="447">
        <f>ROUND(+'5MI'!E95,4)</f>
        <v>0.47139999999999999</v>
      </c>
      <c r="J90" s="447">
        <f>ROUND(+'10K'!$E95,4)</f>
        <v>0.47520000000000001</v>
      </c>
      <c r="K90" s="447">
        <f>ROUND(+'7MI'!$E95,4)</f>
        <v>0.47270000000000001</v>
      </c>
      <c r="L90" s="448">
        <f>ROUND(+'12K'!$E95,4)</f>
        <v>0.47139999999999999</v>
      </c>
      <c r="M90" s="447">
        <f>ROUND(+'15K'!$E95,4)</f>
        <v>0.4667</v>
      </c>
      <c r="N90" s="447">
        <f>ROUND(+'10MI'!$E95,4)</f>
        <v>0.4652</v>
      </c>
      <c r="O90" s="447">
        <f>ROUND(+'20K'!$E95,4)</f>
        <v>0.46060000000000001</v>
      </c>
      <c r="P90" s="447">
        <f>ROUND(+H.Marathon!$E95,4)</f>
        <v>0.45950000000000002</v>
      </c>
      <c r="Q90" s="447">
        <f>ROUND(+'25K'!$E95,4)</f>
        <v>0.46039999999999998</v>
      </c>
      <c r="R90" s="447">
        <f>ROUND(+'30K'!$E95,4)</f>
        <v>0.46129999999999999</v>
      </c>
      <c r="S90" s="447">
        <f>ROUND(+Marathon!$E95,4)</f>
        <v>0.46310000000000001</v>
      </c>
      <c r="T90" s="447">
        <f>ROUND(+Marathon!$E95,4)</f>
        <v>0.46310000000000001</v>
      </c>
      <c r="U90" s="447">
        <f>ROUND(+Marathon!$E95,4)</f>
        <v>0.46310000000000001</v>
      </c>
      <c r="V90" s="447">
        <f>ROUND(+Marathon!$E95,4)</f>
        <v>0.46310000000000001</v>
      </c>
      <c r="W90" s="447">
        <f>ROUND(+Marathon!$E95,4)</f>
        <v>0.46310000000000001</v>
      </c>
      <c r="X90" s="447">
        <f>ROUND(+Marathon!$E95,4)</f>
        <v>0.46310000000000001</v>
      </c>
      <c r="Y90" s="447">
        <f>ROUND(+Marathon!$E95,4)</f>
        <v>0.46310000000000001</v>
      </c>
      <c r="Z90" s="43"/>
    </row>
    <row r="91" spans="1:26" ht="15" customHeight="1">
      <c r="A91" s="449">
        <v>90</v>
      </c>
      <c r="B91" s="450">
        <f>ROUND(+'1K'!E96,4)</f>
        <v>0.2908</v>
      </c>
      <c r="C91" s="450">
        <f>ROUND(+Mile!E96,4)</f>
        <v>0.33579999999999999</v>
      </c>
      <c r="D91" s="450">
        <f>ROUND(+'3K'!E96,4)</f>
        <v>0.39460000000000001</v>
      </c>
      <c r="E91" s="450">
        <f>ROUND(+'5K'!E96,4)</f>
        <v>0.44290000000000002</v>
      </c>
      <c r="F91" s="450">
        <f>ROUND(+'6K'!E96,4)</f>
        <v>0.44600000000000001</v>
      </c>
      <c r="G91" s="450">
        <f>ROUND(+'4MI'!E96,4)</f>
        <v>0.44719999999999999</v>
      </c>
      <c r="H91" s="450">
        <f>ROUND(+'8K'!$E96,4)</f>
        <v>0.45079999999999998</v>
      </c>
      <c r="I91" s="450">
        <f>ROUND(+'5MI'!E96,4)</f>
        <v>0.45090000000000002</v>
      </c>
      <c r="J91" s="450">
        <f>ROUND(+'10K'!$E96,4)</f>
        <v>0.4546</v>
      </c>
      <c r="K91" s="446">
        <f>ROUND(+'7MI'!$E96,4)</f>
        <v>0.45200000000000001</v>
      </c>
      <c r="L91" s="450">
        <f>ROUND(+'12K'!$E96,4)</f>
        <v>0.4506</v>
      </c>
      <c r="M91" s="450">
        <f>ROUND(+'15K'!$E96,4)</f>
        <v>0.44579999999999997</v>
      </c>
      <c r="N91" s="450">
        <f>ROUND(+'10MI'!$E96,4)</f>
        <v>0.44429999999999997</v>
      </c>
      <c r="O91" s="450">
        <f>ROUND(+'20K'!$E96,4)</f>
        <v>0.43959999999999999</v>
      </c>
      <c r="P91" s="450">
        <f>ROUND(+H.Marathon!$E96,4)</f>
        <v>0.43840000000000001</v>
      </c>
      <c r="Q91" s="450">
        <f>ROUND(+'25K'!$E96,4)</f>
        <v>0.43930000000000002</v>
      </c>
      <c r="R91" s="450">
        <f>ROUND(+'30K'!$E96,4)</f>
        <v>0.44019999999999998</v>
      </c>
      <c r="S91" s="450">
        <f>ROUND(+Marathon!$E96,4)</f>
        <v>0.44190000000000002</v>
      </c>
      <c r="T91" s="450">
        <f>ROUND(+Marathon!$E96,4)</f>
        <v>0.44190000000000002</v>
      </c>
      <c r="U91" s="450">
        <f>ROUND(+Marathon!$E96,4)</f>
        <v>0.44190000000000002</v>
      </c>
      <c r="V91" s="450">
        <f>ROUND(+Marathon!$E96,4)</f>
        <v>0.44190000000000002</v>
      </c>
      <c r="W91" s="450">
        <f>ROUND(+Marathon!$E96,4)</f>
        <v>0.44190000000000002</v>
      </c>
      <c r="X91" s="450">
        <f>ROUND(+Marathon!$E96,4)</f>
        <v>0.44190000000000002</v>
      </c>
      <c r="Y91" s="450">
        <f>ROUND(+Marathon!$E96,4)</f>
        <v>0.44190000000000002</v>
      </c>
      <c r="Z91" s="43"/>
    </row>
    <row r="92" spans="1:26" ht="15" customHeight="1">
      <c r="A92" s="442">
        <v>91</v>
      </c>
      <c r="B92" s="447">
        <f>ROUND(+'1K'!E97,4)</f>
        <v>0.26069999999999999</v>
      </c>
      <c r="C92" s="447">
        <f>ROUND(+Mile!E97,4)</f>
        <v>0.30840000000000001</v>
      </c>
      <c r="D92" s="447">
        <f>ROUND(+'3K'!E97,4)</f>
        <v>0.37080000000000002</v>
      </c>
      <c r="E92" s="447">
        <f>ROUND(+'5K'!E97,4)</f>
        <v>0.42199999999999999</v>
      </c>
      <c r="F92" s="447">
        <f>ROUND(+'6K'!E97,4)</f>
        <v>0.42499999999999999</v>
      </c>
      <c r="G92" s="447">
        <f>ROUND(+'4MI'!E97,4)</f>
        <v>0.42620000000000002</v>
      </c>
      <c r="H92" s="447">
        <f>ROUND(+'8K'!$E97,4)</f>
        <v>0.42970000000000003</v>
      </c>
      <c r="I92" s="447">
        <f>ROUND(+'5MI'!E97,4)</f>
        <v>0.42980000000000002</v>
      </c>
      <c r="J92" s="447">
        <f>ROUND(+'10K'!$E97,4)</f>
        <v>0.43340000000000001</v>
      </c>
      <c r="K92" s="447">
        <f>ROUND(+'7MI'!$E97,4)</f>
        <v>0.43070000000000003</v>
      </c>
      <c r="L92" s="448">
        <f>ROUND(+'12K'!$E97,4)</f>
        <v>0.42930000000000001</v>
      </c>
      <c r="M92" s="447">
        <f>ROUND(+'15K'!$E97,4)</f>
        <v>0.42430000000000001</v>
      </c>
      <c r="N92" s="447">
        <f>ROUND(+'10MI'!$E97,4)</f>
        <v>0.42280000000000001</v>
      </c>
      <c r="O92" s="447">
        <f>ROUND(+'20K'!$E97,4)</f>
        <v>0.41789999999999999</v>
      </c>
      <c r="P92" s="447">
        <f>ROUND(+H.Marathon!$E97,4)</f>
        <v>0.41670000000000001</v>
      </c>
      <c r="Q92" s="447">
        <f>ROUND(+'25K'!$E97,4)</f>
        <v>0.41749999999999998</v>
      </c>
      <c r="R92" s="447">
        <f>ROUND(+'30K'!$E97,4)</f>
        <v>0.41839999999999999</v>
      </c>
      <c r="S92" s="447">
        <f>ROUND(+Marathon!$E97,4)</f>
        <v>0.42009999999999997</v>
      </c>
      <c r="T92" s="447">
        <f>ROUND(+Marathon!$E97,4)</f>
        <v>0.42009999999999997</v>
      </c>
      <c r="U92" s="447">
        <f>ROUND(+Marathon!$E97,4)</f>
        <v>0.42009999999999997</v>
      </c>
      <c r="V92" s="447">
        <f>ROUND(+Marathon!$E97,4)</f>
        <v>0.42009999999999997</v>
      </c>
      <c r="W92" s="447">
        <f>ROUND(+Marathon!$E97,4)</f>
        <v>0.42009999999999997</v>
      </c>
      <c r="X92" s="447">
        <f>ROUND(+Marathon!$E97,4)</f>
        <v>0.42009999999999997</v>
      </c>
      <c r="Y92" s="447">
        <f>ROUND(+Marathon!$E97,4)</f>
        <v>0.42009999999999997</v>
      </c>
      <c r="Z92" s="43"/>
    </row>
    <row r="93" spans="1:26" ht="15" customHeight="1">
      <c r="A93" s="442">
        <v>92</v>
      </c>
      <c r="B93" s="447">
        <f>ROUND(+'1K'!E98,4)</f>
        <v>0.2296</v>
      </c>
      <c r="C93" s="447">
        <f>ROUND(+Mile!E98,4)</f>
        <v>0.28010000000000002</v>
      </c>
      <c r="D93" s="447">
        <f>ROUND(+'3K'!E98,4)</f>
        <v>0.34620000000000001</v>
      </c>
      <c r="E93" s="447">
        <f>ROUND(+'5K'!E98,4)</f>
        <v>0.40050000000000002</v>
      </c>
      <c r="F93" s="447">
        <f>ROUND(+'6K'!E98,4)</f>
        <v>0.40339999999999998</v>
      </c>
      <c r="G93" s="447">
        <f>ROUND(+'4MI'!E98,4)</f>
        <v>0.40450000000000003</v>
      </c>
      <c r="H93" s="447">
        <f>ROUND(+'8K'!$E98,4)</f>
        <v>0.40799999999999997</v>
      </c>
      <c r="I93" s="447">
        <f>ROUND(+'5MI'!E98,4)</f>
        <v>0.40810000000000002</v>
      </c>
      <c r="J93" s="447">
        <f>ROUND(+'10K'!$E98,4)</f>
        <v>0.41149999999999998</v>
      </c>
      <c r="K93" s="447">
        <f>ROUND(+'7MI'!$E98,4)</f>
        <v>0.40870000000000001</v>
      </c>
      <c r="L93" s="448">
        <f>ROUND(+'12K'!$E98,4)</f>
        <v>0.4073</v>
      </c>
      <c r="M93" s="447">
        <f>ROUND(+'15K'!$E98,4)</f>
        <v>0.40210000000000001</v>
      </c>
      <c r="N93" s="447">
        <f>ROUND(+'10MI'!$E98,4)</f>
        <v>0.40050000000000002</v>
      </c>
      <c r="O93" s="447">
        <f>ROUND(+'20K'!$E98,4)</f>
        <v>0.39539999999999997</v>
      </c>
      <c r="P93" s="447">
        <f>ROUND(+H.Marathon!$E98,4)</f>
        <v>0.39419999999999999</v>
      </c>
      <c r="Q93" s="447">
        <f>ROUND(+'25K'!$E98,4)</f>
        <v>0.39500000000000002</v>
      </c>
      <c r="R93" s="447">
        <f>ROUND(+'30K'!$E98,4)</f>
        <v>0.39589999999999997</v>
      </c>
      <c r="S93" s="447">
        <f>ROUND(+Marathon!$E98,4)</f>
        <v>0.39750000000000002</v>
      </c>
      <c r="T93" s="447">
        <f>ROUND(+Marathon!$E98,4)</f>
        <v>0.39750000000000002</v>
      </c>
      <c r="U93" s="447">
        <f>ROUND(+Marathon!$E98,4)</f>
        <v>0.39750000000000002</v>
      </c>
      <c r="V93" s="447">
        <f>ROUND(+Marathon!$E98,4)</f>
        <v>0.39750000000000002</v>
      </c>
      <c r="W93" s="447">
        <f>ROUND(+Marathon!$E98,4)</f>
        <v>0.39750000000000002</v>
      </c>
      <c r="X93" s="447">
        <f>ROUND(+Marathon!$E98,4)</f>
        <v>0.39750000000000002</v>
      </c>
      <c r="Y93" s="447">
        <f>ROUND(+Marathon!$E98,4)</f>
        <v>0.39750000000000002</v>
      </c>
      <c r="Z93" s="43"/>
    </row>
    <row r="94" spans="1:26" ht="15" customHeight="1">
      <c r="A94" s="442">
        <v>93</v>
      </c>
      <c r="B94" s="447">
        <f>ROUND(+'1K'!E99,4)</f>
        <v>0.19769999999999999</v>
      </c>
      <c r="C94" s="447">
        <f>ROUND(+Mile!E99,4)</f>
        <v>0.25109999999999999</v>
      </c>
      <c r="D94" s="447">
        <f>ROUND(+'3K'!E99,4)</f>
        <v>0.32100000000000001</v>
      </c>
      <c r="E94" s="447">
        <f>ROUND(+'5K'!E99,4)</f>
        <v>0.37840000000000001</v>
      </c>
      <c r="F94" s="447">
        <f>ROUND(+'6K'!E99,4)</f>
        <v>0.38119999999999998</v>
      </c>
      <c r="G94" s="447">
        <f>ROUND(+'4MI'!E99,4)</f>
        <v>0.38219999999999998</v>
      </c>
      <c r="H94" s="447">
        <f>ROUND(+'8K'!$E99,4)</f>
        <v>0.38550000000000001</v>
      </c>
      <c r="I94" s="447">
        <f>ROUND(+'5MI'!E99,4)</f>
        <v>0.3856</v>
      </c>
      <c r="J94" s="447">
        <f>ROUND(+'10K'!$E99,4)</f>
        <v>0.38890000000000002</v>
      </c>
      <c r="K94" s="447">
        <f>ROUND(+'7MI'!$E99,4)</f>
        <v>0.3861</v>
      </c>
      <c r="L94" s="448">
        <f>ROUND(+'12K'!$E99,4)</f>
        <v>0.3846</v>
      </c>
      <c r="M94" s="447">
        <f>ROUND(+'15K'!$E99,4)</f>
        <v>0.37919999999999998</v>
      </c>
      <c r="N94" s="447">
        <f>ROUND(+'10MI'!$E99,4)</f>
        <v>0.37759999999999999</v>
      </c>
      <c r="O94" s="447">
        <f>ROUND(+'20K'!$E99,4)</f>
        <v>0.37240000000000001</v>
      </c>
      <c r="P94" s="447">
        <f>ROUND(+H.Marathon!$E99,4)</f>
        <v>0.37109999999999999</v>
      </c>
      <c r="Q94" s="447">
        <f>ROUND(+'25K'!$E99,4)</f>
        <v>0.37190000000000001</v>
      </c>
      <c r="R94" s="447">
        <f>ROUND(+'30K'!$E99,4)</f>
        <v>0.37269999999999998</v>
      </c>
      <c r="S94" s="447">
        <f>ROUND(+Marathon!$E99,4)</f>
        <v>0.37430000000000002</v>
      </c>
      <c r="T94" s="447">
        <f>ROUND(+Marathon!$E99,4)</f>
        <v>0.37430000000000002</v>
      </c>
      <c r="U94" s="447">
        <f>ROUND(+Marathon!$E99,4)</f>
        <v>0.37430000000000002</v>
      </c>
      <c r="V94" s="447">
        <f>ROUND(+Marathon!$E99,4)</f>
        <v>0.37430000000000002</v>
      </c>
      <c r="W94" s="447">
        <f>ROUND(+Marathon!$E99,4)</f>
        <v>0.37430000000000002</v>
      </c>
      <c r="X94" s="447">
        <f>ROUND(+Marathon!$E99,4)</f>
        <v>0.37430000000000002</v>
      </c>
      <c r="Y94" s="447">
        <f>ROUND(+Marathon!$E99,4)</f>
        <v>0.37430000000000002</v>
      </c>
      <c r="Z94" s="43"/>
    </row>
    <row r="95" spans="1:26" ht="15" customHeight="1" thickBot="1">
      <c r="A95" s="442">
        <v>94</v>
      </c>
      <c r="B95" s="447">
        <f>ROUND(+'1K'!E100,4)</f>
        <v>0.16489999999999999</v>
      </c>
      <c r="C95" s="447">
        <f>ROUND(+Mile!E100,4)</f>
        <v>0.2213</v>
      </c>
      <c r="D95" s="447">
        <f>ROUND(+'3K'!E100,4)</f>
        <v>0.29509999999999997</v>
      </c>
      <c r="E95" s="447">
        <f>ROUND(+'5K'!E100,4)</f>
        <v>0.35560000000000003</v>
      </c>
      <c r="F95" s="447">
        <f>ROUND(+'6K'!E100,4)</f>
        <v>0.35830000000000001</v>
      </c>
      <c r="G95" s="447">
        <f>ROUND(+'4MI'!E100,4)</f>
        <v>0.35930000000000001</v>
      </c>
      <c r="H95" s="447">
        <f>ROUND(+'8K'!$E100,4)</f>
        <v>0.3624</v>
      </c>
      <c r="I95" s="447">
        <f>ROUND(+'5MI'!E100,4)</f>
        <v>0.36249999999999999</v>
      </c>
      <c r="J95" s="447">
        <f>ROUND(+'10K'!$E100,4)</f>
        <v>0.36570000000000003</v>
      </c>
      <c r="K95" s="447">
        <f>ROUND(+'7MI'!$E100,4)</f>
        <v>0.36280000000000001</v>
      </c>
      <c r="L95" s="448">
        <f>ROUND(+'12K'!$E100,4)</f>
        <v>0.36120000000000002</v>
      </c>
      <c r="M95" s="447">
        <f>ROUND(+'15K'!$E100,4)</f>
        <v>0.35570000000000002</v>
      </c>
      <c r="N95" s="447">
        <f>ROUND(+'10MI'!$E100,4)</f>
        <v>0.35399999999999998</v>
      </c>
      <c r="O95" s="447">
        <f>ROUND(+'20K'!$E100,4)</f>
        <v>0.34860000000000002</v>
      </c>
      <c r="P95" s="447">
        <f>ROUND(+H.Marathon!$E100,4)</f>
        <v>0.3473</v>
      </c>
      <c r="Q95" s="447">
        <f>ROUND(+'25K'!$E100,4)</f>
        <v>0.34799999999999998</v>
      </c>
      <c r="R95" s="447">
        <f>ROUND(+'30K'!$E100,4)</f>
        <v>0.3488</v>
      </c>
      <c r="S95" s="447">
        <f>ROUND(+Marathon!$E100,4)</f>
        <v>0.3503</v>
      </c>
      <c r="T95" s="447">
        <f>ROUND(+Marathon!$E100,4)</f>
        <v>0.3503</v>
      </c>
      <c r="U95" s="447">
        <f>ROUND(+Marathon!$E100,4)</f>
        <v>0.3503</v>
      </c>
      <c r="V95" s="447">
        <f>ROUND(+Marathon!$E100,4)</f>
        <v>0.3503</v>
      </c>
      <c r="W95" s="447">
        <f>ROUND(+Marathon!$E100,4)</f>
        <v>0.3503</v>
      </c>
      <c r="X95" s="447">
        <f>ROUND(+Marathon!$E100,4)</f>
        <v>0.3503</v>
      </c>
      <c r="Y95" s="447">
        <f>ROUND(+Marathon!$E100,4)</f>
        <v>0.3503</v>
      </c>
      <c r="Z95" s="43"/>
    </row>
    <row r="96" spans="1:26" ht="15" customHeight="1">
      <c r="A96" s="449">
        <v>95</v>
      </c>
      <c r="B96" s="450">
        <f>ROUND(+'1K'!E101,4)</f>
        <v>0.13109999999999999</v>
      </c>
      <c r="C96" s="450">
        <f>ROUND(+Mile!E101,4)</f>
        <v>0.19059999999999999</v>
      </c>
      <c r="D96" s="450">
        <f>ROUND(+'3K'!E101,4)</f>
        <v>0.26840000000000003</v>
      </c>
      <c r="E96" s="450">
        <f>ROUND(+'5K'!E101,4)</f>
        <v>0.33229999999999998</v>
      </c>
      <c r="F96" s="450">
        <f>ROUND(+'6K'!E101,4)</f>
        <v>0.33479999999999999</v>
      </c>
      <c r="G96" s="450">
        <f>ROUND(+'4MI'!E101,4)</f>
        <v>0.33579999999999999</v>
      </c>
      <c r="H96" s="450">
        <f>ROUND(+'8K'!$E101,4)</f>
        <v>0.3387</v>
      </c>
      <c r="I96" s="450">
        <f>ROUND(+'5MI'!E101,4)</f>
        <v>0.33879999999999999</v>
      </c>
      <c r="J96" s="450">
        <f>ROUND(+'10K'!$E101,4)</f>
        <v>0.34179999999999999</v>
      </c>
      <c r="K96" s="446">
        <f>ROUND(+'7MI'!$E101,4)</f>
        <v>0.33879999999999999</v>
      </c>
      <c r="L96" s="450">
        <f>ROUND(+'12K'!$E101,4)</f>
        <v>0.3372</v>
      </c>
      <c r="M96" s="450">
        <f>ROUND(+'15K'!$E101,4)</f>
        <v>0.33150000000000002</v>
      </c>
      <c r="N96" s="450">
        <f>ROUND(+'10MI'!$E101,4)</f>
        <v>0.32969999999999999</v>
      </c>
      <c r="O96" s="450">
        <f>ROUND(+'20K'!$E101,4)</f>
        <v>0.32419999999999999</v>
      </c>
      <c r="P96" s="450">
        <f>ROUND(+H.Marathon!$E101,4)</f>
        <v>0.32279999999999998</v>
      </c>
      <c r="Q96" s="450">
        <f>ROUND(+'25K'!$E101,4)</f>
        <v>0.32350000000000001</v>
      </c>
      <c r="R96" s="450">
        <f>ROUND(+'30K'!$E101,4)</f>
        <v>0.32429999999999998</v>
      </c>
      <c r="S96" s="450">
        <f>ROUND(+Marathon!$E101,4)</f>
        <v>0.32569999999999999</v>
      </c>
      <c r="T96" s="450">
        <f>ROUND(+Marathon!$E101,4)</f>
        <v>0.32569999999999999</v>
      </c>
      <c r="U96" s="450">
        <f>ROUND(+Marathon!$E101,4)</f>
        <v>0.32569999999999999</v>
      </c>
      <c r="V96" s="450">
        <f>ROUND(+Marathon!$E101,4)</f>
        <v>0.32569999999999999</v>
      </c>
      <c r="W96" s="450">
        <f>ROUND(+Marathon!$E101,4)</f>
        <v>0.32569999999999999</v>
      </c>
      <c r="X96" s="450">
        <f>ROUND(+Marathon!$E101,4)</f>
        <v>0.32569999999999999</v>
      </c>
      <c r="Y96" s="450">
        <f>ROUND(+Marathon!$E101,4)</f>
        <v>0.32569999999999999</v>
      </c>
      <c r="Z96" s="43"/>
    </row>
    <row r="97" spans="1:26" ht="15" customHeight="1">
      <c r="A97" s="442">
        <v>96</v>
      </c>
      <c r="B97" s="447">
        <f>ROUND(+'1K'!E102,4)</f>
        <v>9.6600000000000005E-2</v>
      </c>
      <c r="C97" s="447">
        <f>ROUND(+Mile!E102,4)</f>
        <v>0.15920000000000001</v>
      </c>
      <c r="D97" s="447">
        <f>ROUND(+'3K'!E102,4)</f>
        <v>0.2412</v>
      </c>
      <c r="E97" s="447">
        <f>ROUND(+'5K'!E102,4)</f>
        <v>0.30840000000000001</v>
      </c>
      <c r="F97" s="447">
        <f>ROUND(+'6K'!E102,4)</f>
        <v>0.31069999999999998</v>
      </c>
      <c r="G97" s="447">
        <f>ROUND(+'4MI'!E102,4)</f>
        <v>0.31159999999999999</v>
      </c>
      <c r="H97" s="447">
        <f>ROUND(+'8K'!$E102,4)</f>
        <v>0.31440000000000001</v>
      </c>
      <c r="I97" s="447">
        <f>ROUND(+'5MI'!E102,4)</f>
        <v>0.31440000000000001</v>
      </c>
      <c r="J97" s="447">
        <f>ROUND(+'10K'!$E102,4)</f>
        <v>0.31719999999999998</v>
      </c>
      <c r="K97" s="447">
        <f>ROUND(+'7MI'!$E102,4)</f>
        <v>0.31409999999999999</v>
      </c>
      <c r="L97" s="448">
        <f>ROUND(+'12K'!$E102,4)</f>
        <v>0.31240000000000001</v>
      </c>
      <c r="M97" s="447">
        <f>ROUND(+'15K'!$E102,4)</f>
        <v>0.30659999999999998</v>
      </c>
      <c r="N97" s="447">
        <f>ROUND(+'10MI'!$E102,4)</f>
        <v>0.30470000000000003</v>
      </c>
      <c r="O97" s="447">
        <f>ROUND(+'20K'!$E102,4)</f>
        <v>0.29899999999999999</v>
      </c>
      <c r="P97" s="447">
        <f>ROUND(+H.Marathon!$E102,4)</f>
        <v>0.29759999999999998</v>
      </c>
      <c r="Q97" s="447">
        <f>ROUND(+'25K'!$E102,4)</f>
        <v>0.29830000000000001</v>
      </c>
      <c r="R97" s="447">
        <f>ROUND(+'30K'!$E102,4)</f>
        <v>0.29899999999999999</v>
      </c>
      <c r="S97" s="447">
        <f>ROUND(+Marathon!$E102,4)</f>
        <v>0.30030000000000001</v>
      </c>
      <c r="T97" s="447">
        <f>ROUND(+Marathon!$E102,4)</f>
        <v>0.30030000000000001</v>
      </c>
      <c r="U97" s="447">
        <f>ROUND(+Marathon!$E102,4)</f>
        <v>0.30030000000000001</v>
      </c>
      <c r="V97" s="447">
        <f>ROUND(+Marathon!$E102,4)</f>
        <v>0.30030000000000001</v>
      </c>
      <c r="W97" s="447">
        <f>ROUND(+Marathon!$E102,4)</f>
        <v>0.30030000000000001</v>
      </c>
      <c r="X97" s="447">
        <f>ROUND(+Marathon!$E102,4)</f>
        <v>0.30030000000000001</v>
      </c>
      <c r="Y97" s="447">
        <f>ROUND(+Marathon!$E102,4)</f>
        <v>0.30030000000000001</v>
      </c>
      <c r="Z97" s="43"/>
    </row>
    <row r="98" spans="1:26" ht="15" customHeight="1">
      <c r="A98" s="442">
        <v>97</v>
      </c>
      <c r="B98" s="447">
        <f>ROUND(+'1K'!E103,4)</f>
        <v>6.0999999999999999E-2</v>
      </c>
      <c r="C98" s="447">
        <f>ROUND(+Mile!E103,4)</f>
        <v>0.12690000000000001</v>
      </c>
      <c r="D98" s="447">
        <f>ROUND(+'3K'!E103,4)</f>
        <v>0.2132</v>
      </c>
      <c r="E98" s="447">
        <f>ROUND(+'5K'!E103,4)</f>
        <v>0.28389999999999999</v>
      </c>
      <c r="F98" s="447">
        <f>ROUND(+'6K'!E103,4)</f>
        <v>0.28599999999999998</v>
      </c>
      <c r="G98" s="447">
        <f>ROUND(+'4MI'!E103,4)</f>
        <v>0.2868</v>
      </c>
      <c r="H98" s="447">
        <f>ROUND(+'8K'!$E103,4)</f>
        <v>0.2893</v>
      </c>
      <c r="I98" s="447">
        <f>ROUND(+'5MI'!E103,4)</f>
        <v>0.28939999999999999</v>
      </c>
      <c r="J98" s="447">
        <f>ROUND(+'10K'!$E103,4)</f>
        <v>0.29189999999999999</v>
      </c>
      <c r="K98" s="447">
        <f>ROUND(+'7MI'!$E103,4)</f>
        <v>0.28870000000000001</v>
      </c>
      <c r="L98" s="448">
        <f>ROUND(+'12K'!$E103,4)</f>
        <v>0.28699999999999998</v>
      </c>
      <c r="M98" s="447">
        <f>ROUND(+'15K'!$E103,4)</f>
        <v>0.28100000000000003</v>
      </c>
      <c r="N98" s="447">
        <f>ROUND(+'10MI'!$E103,4)</f>
        <v>0.27910000000000001</v>
      </c>
      <c r="O98" s="447">
        <f>ROUND(+'20K'!$E103,4)</f>
        <v>0.2732</v>
      </c>
      <c r="P98" s="447">
        <f>ROUND(+H.Marathon!$E103,4)</f>
        <v>0.27179999999999999</v>
      </c>
      <c r="Q98" s="447">
        <f>ROUND(+'25K'!$E103,4)</f>
        <v>0.27239999999999998</v>
      </c>
      <c r="R98" s="447">
        <f>ROUND(+'30K'!$E103,4)</f>
        <v>0.27310000000000001</v>
      </c>
      <c r="S98" s="447">
        <f>ROUND(+Marathon!$E103,4)</f>
        <v>0.27429999999999999</v>
      </c>
      <c r="T98" s="447">
        <f>ROUND(+Marathon!$E103,4)</f>
        <v>0.27429999999999999</v>
      </c>
      <c r="U98" s="447">
        <f>ROUND(+Marathon!$E103,4)</f>
        <v>0.27429999999999999</v>
      </c>
      <c r="V98" s="447">
        <f>ROUND(+Marathon!$E103,4)</f>
        <v>0.27429999999999999</v>
      </c>
      <c r="W98" s="447">
        <f>ROUND(+Marathon!$E103,4)</f>
        <v>0.27429999999999999</v>
      </c>
      <c r="X98" s="447">
        <f>ROUND(+Marathon!$E103,4)</f>
        <v>0.27429999999999999</v>
      </c>
      <c r="Y98" s="447">
        <f>ROUND(+Marathon!$E103,4)</f>
        <v>0.27429999999999999</v>
      </c>
      <c r="Z98" s="43"/>
    </row>
    <row r="99" spans="1:26" ht="15" customHeight="1">
      <c r="A99" s="442">
        <v>98</v>
      </c>
      <c r="B99" s="447">
        <f>ROUND(+'1K'!E104,4)</f>
        <v>2.47E-2</v>
      </c>
      <c r="C99" s="447">
        <f>ROUND(+Mile!E104,4)</f>
        <v>9.3899999999999997E-2</v>
      </c>
      <c r="D99" s="447">
        <f>ROUND(+'3K'!E104,4)</f>
        <v>0.1845</v>
      </c>
      <c r="E99" s="447">
        <f>ROUND(+'5K'!E104,4)</f>
        <v>0.25879999999999997</v>
      </c>
      <c r="F99" s="447">
        <f>ROUND(+'6K'!E104,4)</f>
        <v>0.26069999999999999</v>
      </c>
      <c r="G99" s="447">
        <f>ROUND(+'4MI'!E104,4)</f>
        <v>0.26140000000000002</v>
      </c>
      <c r="H99" s="447">
        <f>ROUND(+'8K'!$E104,4)</f>
        <v>0.26369999999999999</v>
      </c>
      <c r="I99" s="447">
        <f>ROUND(+'5MI'!E104,4)</f>
        <v>0.26369999999999999</v>
      </c>
      <c r="J99" s="447">
        <f>ROUND(+'10K'!$E104,4)</f>
        <v>0.26600000000000001</v>
      </c>
      <c r="K99" s="447">
        <f>ROUND(+'7MI'!$E104,4)</f>
        <v>0.26269999999999999</v>
      </c>
      <c r="L99" s="448">
        <f>ROUND(+'12K'!$E104,4)</f>
        <v>0.26090000000000002</v>
      </c>
      <c r="M99" s="447">
        <f>ROUND(+'15K'!$E104,4)</f>
        <v>0.25469999999999998</v>
      </c>
      <c r="N99" s="447">
        <f>ROUND(+'10MI'!$E104,4)</f>
        <v>0.25269999999999998</v>
      </c>
      <c r="O99" s="447">
        <f>ROUND(+'20K'!$E104,4)</f>
        <v>0.2467</v>
      </c>
      <c r="P99" s="447">
        <f>ROUND(+H.Marathon!$E104,4)</f>
        <v>0.2452</v>
      </c>
      <c r="Q99" s="447">
        <f>ROUND(+'25K'!$E104,4)</f>
        <v>0.24579999999999999</v>
      </c>
      <c r="R99" s="447">
        <f>ROUND(+'30K'!$E104,4)</f>
        <v>0.24640000000000001</v>
      </c>
      <c r="S99" s="447">
        <f>ROUND(+Marathon!$E104,4)</f>
        <v>0.2475</v>
      </c>
      <c r="T99" s="447">
        <f>ROUND(+Marathon!$E104,4)</f>
        <v>0.2475</v>
      </c>
      <c r="U99" s="447">
        <f>ROUND(+Marathon!$E104,4)</f>
        <v>0.2475</v>
      </c>
      <c r="V99" s="447">
        <f>ROUND(+Marathon!$E104,4)</f>
        <v>0.2475</v>
      </c>
      <c r="W99" s="447">
        <f>ROUND(+Marathon!$E104,4)</f>
        <v>0.2475</v>
      </c>
      <c r="X99" s="447">
        <f>ROUND(+Marathon!$E104,4)</f>
        <v>0.2475</v>
      </c>
      <c r="Y99" s="447">
        <f>ROUND(+Marathon!$E104,4)</f>
        <v>0.2475</v>
      </c>
      <c r="Z99" s="43"/>
    </row>
    <row r="100" spans="1:26" ht="15" customHeight="1">
      <c r="A100" s="442">
        <v>99</v>
      </c>
      <c r="B100" s="447"/>
      <c r="C100" s="447">
        <f>ROUND(+Mile!E105,4)</f>
        <v>6.0100000000000001E-2</v>
      </c>
      <c r="D100" s="447">
        <f>ROUND(+'3K'!E105,4)</f>
        <v>0.15509999999999999</v>
      </c>
      <c r="E100" s="447">
        <f>ROUND(+'5K'!E105,4)</f>
        <v>0.23300000000000001</v>
      </c>
      <c r="F100" s="447">
        <f>ROUND(+'6K'!E105,4)</f>
        <v>0.23469999999999999</v>
      </c>
      <c r="G100" s="447">
        <f>ROUND(+'4MI'!E105,4)</f>
        <v>0.23530000000000001</v>
      </c>
      <c r="H100" s="447">
        <f>ROUND(+'8K'!$E105,4)</f>
        <v>0.23730000000000001</v>
      </c>
      <c r="I100" s="447">
        <f>ROUND(+'5MI'!E105,4)</f>
        <v>0.2374</v>
      </c>
      <c r="J100" s="447">
        <f>ROUND(+'10K'!$E105,4)</f>
        <v>0.2394</v>
      </c>
      <c r="K100" s="447">
        <f>ROUND(+'7MI'!$E105,4)</f>
        <v>0.23599999999999999</v>
      </c>
      <c r="L100" s="448">
        <f>ROUND(+'12K'!$E105,4)</f>
        <v>0.23419999999999999</v>
      </c>
      <c r="M100" s="447">
        <f>ROUND(+'15K'!$E105,4)</f>
        <v>0.2278</v>
      </c>
      <c r="N100" s="447">
        <f>ROUND(+'10MI'!$E105,4)</f>
        <v>0.2258</v>
      </c>
      <c r="O100" s="447">
        <f>ROUND(+'20K'!$E105,4)</f>
        <v>0.2195</v>
      </c>
      <c r="P100" s="447">
        <f>ROUND(+H.Marathon!$E105,4)</f>
        <v>0.218</v>
      </c>
      <c r="Q100" s="447">
        <f>ROUND(+'25K'!$E105,4)</f>
        <v>0.2185</v>
      </c>
      <c r="R100" s="447">
        <f>ROUND(+'30K'!$E105,4)</f>
        <v>0.21909999999999999</v>
      </c>
      <c r="S100" s="447">
        <f>ROUND(+Marathon!$E105,4)</f>
        <v>0.22009999999999999</v>
      </c>
      <c r="T100" s="447">
        <f>ROUND(+Marathon!$E105,4)</f>
        <v>0.22009999999999999</v>
      </c>
      <c r="U100" s="447">
        <f>ROUND(+Marathon!$E105,4)</f>
        <v>0.22009999999999999</v>
      </c>
      <c r="V100" s="447">
        <f>ROUND(+Marathon!$E105,4)</f>
        <v>0.22009999999999999</v>
      </c>
      <c r="W100" s="447">
        <f>ROUND(+Marathon!$E105,4)</f>
        <v>0.22009999999999999</v>
      </c>
      <c r="X100" s="447">
        <f>ROUND(+Marathon!$E105,4)</f>
        <v>0.22009999999999999</v>
      </c>
      <c r="Y100" s="447">
        <f>ROUND(+Marathon!$E105,4)</f>
        <v>0.22009999999999999</v>
      </c>
      <c r="Z100" s="43"/>
    </row>
    <row r="101" spans="1:26" ht="15" customHeight="1" thickBot="1">
      <c r="A101" s="451">
        <v>100</v>
      </c>
      <c r="B101" s="451"/>
      <c r="C101" s="451">
        <f>ROUND(+Mile!E106,4)</f>
        <v>2.5399999999999999E-2</v>
      </c>
      <c r="D101" s="451">
        <f>ROUND(+'3K'!E106,4)</f>
        <v>0.125</v>
      </c>
      <c r="E101" s="450">
        <f>ROUND(+'5K'!E106,4)</f>
        <v>0.20669999999999999</v>
      </c>
      <c r="F101" s="450">
        <f>ROUND(+'6K'!E106,4)</f>
        <v>0.20810000000000001</v>
      </c>
      <c r="G101" s="450">
        <f>ROUND(+'4MI'!E106,4)</f>
        <v>0.2087</v>
      </c>
      <c r="H101" s="450">
        <f>ROUND(+'8K'!$E106,4)</f>
        <v>0.2104</v>
      </c>
      <c r="I101" s="450">
        <f>ROUND(+'5MI'!E106,4)</f>
        <v>0.2104</v>
      </c>
      <c r="J101" s="450">
        <f>ROUND(+'10K'!$E106,4)</f>
        <v>0.21210000000000001</v>
      </c>
      <c r="K101" s="508">
        <f>ROUND(+'7MI'!$E106,4)</f>
        <v>0.20860000000000001</v>
      </c>
      <c r="L101" s="450">
        <f>ROUND(+'12K'!$E106,4)</f>
        <v>0.20669999999999999</v>
      </c>
      <c r="M101" s="450">
        <f>ROUND(+'15K'!$E106,4)</f>
        <v>0.20019999999999999</v>
      </c>
      <c r="N101" s="450">
        <f>ROUND(+'10MI'!$E106,4)</f>
        <v>0.1981</v>
      </c>
      <c r="O101" s="450">
        <f>ROUND(+'20K'!$E106,4)</f>
        <v>0.19170000000000001</v>
      </c>
      <c r="P101" s="450">
        <f>ROUND(+H.Marathon!$E106,4)</f>
        <v>0.19009999999999999</v>
      </c>
      <c r="Q101" s="450">
        <f>ROUND(+'25K'!$E106,4)</f>
        <v>0.1905</v>
      </c>
      <c r="R101" s="450">
        <f>ROUND(+'30K'!$E106,4)</f>
        <v>0.191</v>
      </c>
      <c r="S101" s="450">
        <f>ROUND(+Marathon!$E106,4)</f>
        <v>0.19189999999999999</v>
      </c>
      <c r="T101" s="450">
        <f>ROUND(+Marathon!$E106,4)</f>
        <v>0.19189999999999999</v>
      </c>
      <c r="U101" s="450">
        <f>ROUND(+Marathon!$E106,4)</f>
        <v>0.19189999999999999</v>
      </c>
      <c r="V101" s="450">
        <f>ROUND(+Marathon!$E106,4)</f>
        <v>0.19189999999999999</v>
      </c>
      <c r="W101" s="450">
        <f>ROUND(+Marathon!$E106,4)</f>
        <v>0.19189999999999999</v>
      </c>
      <c r="X101" s="450">
        <f>ROUND(+Marathon!$E106,4)</f>
        <v>0.19189999999999999</v>
      </c>
      <c r="Y101" s="450">
        <f>ROUND(+Marathon!$E106,4)</f>
        <v>0.19189999999999999</v>
      </c>
      <c r="Z101" s="43"/>
    </row>
    <row r="102" spans="1:26" ht="15" customHeight="1">
      <c r="A102" s="452" t="s">
        <v>1008</v>
      </c>
      <c r="B102" s="212"/>
      <c r="C102" s="212"/>
      <c r="D102" s="212"/>
      <c r="E102" s="453"/>
      <c r="F102" s="453"/>
      <c r="G102" s="453"/>
      <c r="H102" s="453"/>
      <c r="I102" s="453"/>
      <c r="J102" s="453"/>
      <c r="K102" s="507"/>
      <c r="L102" s="453"/>
      <c r="M102" s="453"/>
      <c r="N102" s="453"/>
      <c r="O102" s="453"/>
      <c r="P102" s="453"/>
      <c r="Q102" s="453"/>
      <c r="R102" s="453"/>
      <c r="S102" s="453"/>
      <c r="T102" s="453"/>
      <c r="U102" s="453"/>
      <c r="V102" s="453"/>
      <c r="W102" s="453"/>
      <c r="X102" s="453"/>
      <c r="Y102" s="453"/>
    </row>
    <row r="103" spans="1:26" ht="15" customHeight="1">
      <c r="A103" s="454" t="s">
        <v>350</v>
      </c>
      <c r="B103" s="454"/>
      <c r="C103" s="455"/>
      <c r="D103" s="455"/>
      <c r="E103" s="215"/>
      <c r="F103" s="215"/>
      <c r="G103" s="215"/>
      <c r="H103" s="215"/>
      <c r="I103" s="215"/>
      <c r="J103" s="215"/>
      <c r="K103" s="507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</row>
    <row r="104" spans="1:26" ht="15" customHeight="1">
      <c r="A104" s="456" t="s">
        <v>1007</v>
      </c>
      <c r="B104" s="456"/>
      <c r="C104" s="457"/>
      <c r="D104" s="457"/>
      <c r="E104" s="215"/>
      <c r="F104" s="215"/>
      <c r="G104" s="215"/>
      <c r="H104" s="215"/>
      <c r="I104" s="215"/>
      <c r="J104" s="215"/>
      <c r="K104" s="507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</row>
    <row r="105" spans="1:26" ht="15" customHeight="1">
      <c r="A105" s="456" t="s">
        <v>346</v>
      </c>
      <c r="B105" s="456"/>
      <c r="C105" s="458"/>
      <c r="D105" s="458"/>
      <c r="E105" s="215"/>
      <c r="F105" s="215"/>
      <c r="G105" s="215"/>
      <c r="H105" s="215"/>
      <c r="I105" s="215"/>
      <c r="J105" s="215"/>
      <c r="K105" s="507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</row>
    <row r="106" spans="1:26" ht="15" customHeight="1">
      <c r="A106" s="27" t="s">
        <v>2210</v>
      </c>
      <c r="B106" s="27"/>
      <c r="C106" s="158"/>
      <c r="D106" s="158"/>
    </row>
    <row r="107" spans="1:26" ht="15" customHeight="1">
      <c r="A107" s="172" t="s">
        <v>2239</v>
      </c>
      <c r="B107" s="172"/>
    </row>
  </sheetData>
  <hyperlinks>
    <hyperlink ref="A103" r:id="rId1" xr:uid="{1F374C85-DCE3-4452-9C5C-87392665029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7"/>
  <sheetViews>
    <sheetView topLeftCell="A54" zoomScale="87" zoomScaleNormal="87" workbookViewId="0">
      <selection activeCell="A107" sqref="A107"/>
    </sheetView>
  </sheetViews>
  <sheetFormatPr defaultColWidth="9.6640625" defaultRowHeight="15"/>
  <cols>
    <col min="1" max="25" width="7.6640625" style="1" customWidth="1"/>
    <col min="26" max="16384" width="9.6640625" style="1"/>
  </cols>
  <sheetData>
    <row r="1" spans="1:26" ht="24" thickBot="1">
      <c r="A1" s="40" t="s">
        <v>2214</v>
      </c>
      <c r="B1" s="40"/>
      <c r="C1" s="40"/>
      <c r="D1" s="40"/>
    </row>
    <row r="2" spans="1:26" ht="15.75" thickBot="1">
      <c r="A2" s="41" t="s">
        <v>42</v>
      </c>
      <c r="B2" s="514" t="s">
        <v>2234</v>
      </c>
      <c r="C2" s="159" t="s">
        <v>347</v>
      </c>
      <c r="D2" s="514" t="s">
        <v>2235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2228</v>
      </c>
      <c r="L2" s="42" t="s">
        <v>93</v>
      </c>
      <c r="M2" s="42" t="s">
        <v>94</v>
      </c>
      <c r="N2" s="42" t="s">
        <v>95</v>
      </c>
      <c r="O2" s="42" t="s">
        <v>96</v>
      </c>
      <c r="P2" s="42" t="s">
        <v>9</v>
      </c>
      <c r="Q2" s="42" t="s">
        <v>97</v>
      </c>
      <c r="R2" s="42" t="s">
        <v>98</v>
      </c>
      <c r="S2" s="42" t="s">
        <v>10</v>
      </c>
      <c r="T2" s="42" t="s">
        <v>61</v>
      </c>
      <c r="U2" s="42" t="s">
        <v>99</v>
      </c>
      <c r="V2" s="42" t="s">
        <v>100</v>
      </c>
      <c r="W2" s="42" t="s">
        <v>101</v>
      </c>
      <c r="X2" s="42" t="s">
        <v>102</v>
      </c>
      <c r="Y2" s="42" t="s">
        <v>103</v>
      </c>
      <c r="Z2" s="43"/>
    </row>
    <row r="3" spans="1:26">
      <c r="A3" s="41" t="s">
        <v>0</v>
      </c>
      <c r="B3" s="440">
        <f>Parameters!B13</f>
        <v>1</v>
      </c>
      <c r="C3" s="160">
        <v>1.6093440000000001</v>
      </c>
      <c r="D3" s="440">
        <f>Parameters!B15</f>
        <v>3</v>
      </c>
      <c r="E3" s="42">
        <f>Parameters!B16</f>
        <v>5</v>
      </c>
      <c r="F3" s="42">
        <f>Parameters!B17</f>
        <v>6</v>
      </c>
      <c r="G3" s="42">
        <f>Parameters!B18</f>
        <v>6.4373760000000004</v>
      </c>
      <c r="H3" s="42">
        <f>Parameters!B19</f>
        <v>8</v>
      </c>
      <c r="I3" s="44">
        <f>Parameters!B20</f>
        <v>8.0467200000000005</v>
      </c>
      <c r="J3" s="42">
        <f>Parameters!B21</f>
        <v>10</v>
      </c>
      <c r="K3" s="44">
        <v>11.265408000000001</v>
      </c>
      <c r="L3" s="42">
        <f>Parameters!B23</f>
        <v>12</v>
      </c>
      <c r="M3" s="42">
        <f>Parameters!B24</f>
        <v>15</v>
      </c>
      <c r="N3" s="42">
        <f>Parameters!B25</f>
        <v>16.093440000000001</v>
      </c>
      <c r="O3" s="42">
        <f>Parameters!B26</f>
        <v>20</v>
      </c>
      <c r="P3" s="42">
        <f>Parameters!B27</f>
        <v>21.0975</v>
      </c>
      <c r="Q3" s="42">
        <f>Parameters!B28</f>
        <v>25</v>
      </c>
      <c r="R3" s="42">
        <f>Parameters!B29</f>
        <v>30</v>
      </c>
      <c r="S3" s="42">
        <f>Parameters!B30</f>
        <v>42.195</v>
      </c>
      <c r="T3" s="44">
        <f>Parameters!$B31</f>
        <v>50</v>
      </c>
      <c r="U3" s="44">
        <f>Parameters!$B32</f>
        <v>80.467200000000005</v>
      </c>
      <c r="V3" s="44">
        <f>Parameters!$B33</f>
        <v>100</v>
      </c>
      <c r="W3" s="44">
        <f>Parameters!$B34</f>
        <v>150</v>
      </c>
      <c r="X3" s="44">
        <f>Parameters!$B35</f>
        <v>160.93440000000001</v>
      </c>
      <c r="Y3" s="44">
        <f>Parameters!$B36</f>
        <v>200</v>
      </c>
      <c r="Z3" s="43"/>
    </row>
    <row r="4" spans="1:26">
      <c r="A4" s="442" t="s">
        <v>85</v>
      </c>
      <c r="B4" s="443">
        <f>Parameters!H13</f>
        <v>140</v>
      </c>
      <c r="C4" s="443">
        <f>Parameters!H14</f>
        <v>231.99999999999997</v>
      </c>
      <c r="D4" s="443">
        <f>Parameters!H15</f>
        <v>449</v>
      </c>
      <c r="E4" s="443">
        <f>Parameters!H16</f>
        <v>769</v>
      </c>
      <c r="F4" s="443">
        <f>Parameters!H17</f>
        <v>930</v>
      </c>
      <c r="G4" s="443">
        <f>Parameters!H18</f>
        <v>1000</v>
      </c>
      <c r="H4" s="443">
        <f>Parameters!$H19</f>
        <v>1255</v>
      </c>
      <c r="I4" s="443">
        <f>Parameters!H20</f>
        <v>1264</v>
      </c>
      <c r="J4" s="443">
        <f>Parameters!$H21</f>
        <v>1584</v>
      </c>
      <c r="K4" s="443">
        <f>Parameters!$H22</f>
        <v>1790</v>
      </c>
      <c r="L4" s="443">
        <f>Parameters!$H23</f>
        <v>1915</v>
      </c>
      <c r="M4" s="443">
        <f>Parameters!$H24</f>
        <v>2415</v>
      </c>
      <c r="N4" s="443">
        <f>Parameters!$H25</f>
        <v>2595</v>
      </c>
      <c r="O4" s="443">
        <f>Parameters!$H26</f>
        <v>3260</v>
      </c>
      <c r="P4" s="443">
        <f>Parameters!$H27</f>
        <v>3451.0000000000005</v>
      </c>
      <c r="Q4" s="443">
        <f>Parameters!$H28</f>
        <v>4110</v>
      </c>
      <c r="R4" s="443">
        <f>Parameters!$H29</f>
        <v>4980</v>
      </c>
      <c r="S4" s="443">
        <f>Parameters!$H30</f>
        <v>7235</v>
      </c>
      <c r="T4" s="443">
        <f>Parameters!$H31</f>
        <v>8820</v>
      </c>
      <c r="U4" s="443">
        <f>Parameters!$H32</f>
        <v>16080</v>
      </c>
      <c r="V4" s="443">
        <f>Parameters!$H33</f>
        <v>21360</v>
      </c>
      <c r="W4" s="443">
        <f>Parameters!$H34</f>
        <v>36300</v>
      </c>
      <c r="X4" s="443">
        <f>Parameters!$H35</f>
        <v>39790</v>
      </c>
      <c r="Y4" s="443">
        <f>Parameters!$H36</f>
        <v>52800.000000000007</v>
      </c>
      <c r="Z4" s="43"/>
    </row>
    <row r="5" spans="1:26" ht="15.75" thickBot="1">
      <c r="A5" s="442" t="s">
        <v>86</v>
      </c>
      <c r="B5" s="444">
        <f>B4/86400</f>
        <v>1.6203703703703703E-3</v>
      </c>
      <c r="C5" s="444">
        <f>C4/86400</f>
        <v>2.685185185185185E-3</v>
      </c>
      <c r="D5" s="444">
        <f>D4/86400</f>
        <v>5.1967592592592595E-3</v>
      </c>
      <c r="E5" s="444">
        <f>E4/86400</f>
        <v>8.9004629629629625E-3</v>
      </c>
      <c r="F5" s="444">
        <f>F4/86400</f>
        <v>1.0763888888888889E-2</v>
      </c>
      <c r="G5" s="444">
        <f>ROUND(+G4/86400,4)</f>
        <v>1.1599999999999999E-2</v>
      </c>
      <c r="H5" s="444">
        <f t="shared" ref="H5:Y5" si="0">H4/86400</f>
        <v>1.4525462962962962E-2</v>
      </c>
      <c r="I5" s="444">
        <f t="shared" si="0"/>
        <v>1.462962962962963E-2</v>
      </c>
      <c r="J5" s="444">
        <f t="shared" si="0"/>
        <v>1.8333333333333333E-2</v>
      </c>
      <c r="K5" s="444">
        <f t="shared" si="0"/>
        <v>2.0717592592592593E-2</v>
      </c>
      <c r="L5" s="444">
        <f t="shared" si="0"/>
        <v>2.2164351851851852E-2</v>
      </c>
      <c r="M5" s="444">
        <f t="shared" si="0"/>
        <v>2.795138888888889E-2</v>
      </c>
      <c r="N5" s="444">
        <f t="shared" si="0"/>
        <v>3.0034722222222223E-2</v>
      </c>
      <c r="O5" s="444">
        <f t="shared" si="0"/>
        <v>3.7731481481481484E-2</v>
      </c>
      <c r="P5" s="444">
        <f t="shared" si="0"/>
        <v>3.9942129629629633E-2</v>
      </c>
      <c r="Q5" s="444">
        <f t="shared" si="0"/>
        <v>4.7569444444444442E-2</v>
      </c>
      <c r="R5" s="444">
        <f t="shared" si="0"/>
        <v>5.7638888888888892E-2</v>
      </c>
      <c r="S5" s="444">
        <f t="shared" si="0"/>
        <v>8.3738425925925924E-2</v>
      </c>
      <c r="T5" s="444">
        <f t="shared" si="0"/>
        <v>0.10208333333333333</v>
      </c>
      <c r="U5" s="444">
        <f t="shared" si="0"/>
        <v>0.18611111111111112</v>
      </c>
      <c r="V5" s="444">
        <f t="shared" si="0"/>
        <v>0.24722222222222223</v>
      </c>
      <c r="W5" s="445">
        <f t="shared" si="0"/>
        <v>0.4201388888888889</v>
      </c>
      <c r="X5" s="445">
        <f t="shared" si="0"/>
        <v>0.46053240740740742</v>
      </c>
      <c r="Y5" s="445">
        <f t="shared" si="0"/>
        <v>0.61111111111111116</v>
      </c>
      <c r="Z5" s="43"/>
    </row>
    <row r="6" spans="1:26">
      <c r="A6" s="49">
        <v>5</v>
      </c>
      <c r="B6" s="51">
        <f>ROUND(+B$4/+'Age Factors'!B6,0)</f>
        <v>182</v>
      </c>
      <c r="C6" s="51">
        <f>ROUND(+C$4/+'Age Factors'!C6,0)</f>
        <v>321</v>
      </c>
      <c r="D6" s="51">
        <f>ROUND(+D$4/+'Age Factors'!D6,0)</f>
        <v>681</v>
      </c>
      <c r="E6" s="51">
        <f>ROUND(+E$4/+'Age Factors'!E6,0)</f>
        <v>1265</v>
      </c>
      <c r="F6" s="52">
        <f>ROUND(+F$4/+'Age Factors'!F6,0)</f>
        <v>1599</v>
      </c>
      <c r="G6" s="52">
        <f>ROUND(+G$4/+'5K'!$E11,0)</f>
        <v>1645</v>
      </c>
      <c r="H6" s="52">
        <f>ROUND(+H$4/+'5K'!$E11,0)</f>
        <v>2064</v>
      </c>
      <c r="I6" s="52">
        <f>ROUND(+I$4/+'5K'!$E11,0)</f>
        <v>2079</v>
      </c>
      <c r="J6" s="52">
        <f>ROUND(+J$4/+'Age Factors'!J6,0)</f>
        <v>3122</v>
      </c>
      <c r="K6" s="52">
        <f>ROUND(+K$4/+'Age Factors'!K6,0)</f>
        <v>3579</v>
      </c>
      <c r="L6" s="52">
        <f>ROUND(+L$4/+'5K'!$E11,0)</f>
        <v>3150</v>
      </c>
      <c r="M6" s="52">
        <f>ROUND(+M$4/+'5K'!$E11,0)</f>
        <v>3972</v>
      </c>
      <c r="N6" s="52">
        <f>ROUND(+N$4/+'5K'!$E11,0)</f>
        <v>4268</v>
      </c>
      <c r="O6" s="52">
        <f>ROUND(+O$4/+'5K'!$E11,0)</f>
        <v>5362</v>
      </c>
      <c r="P6" s="52">
        <f>ROUND(+P$4/+'5K'!$E11,0)</f>
        <v>5676</v>
      </c>
      <c r="Q6" s="52">
        <f>ROUND(+Q$4/+'5K'!$E11,0)</f>
        <v>6760</v>
      </c>
      <c r="R6" s="52">
        <f>ROUND(+R$4/+'5K'!$E11,0)</f>
        <v>8191</v>
      </c>
      <c r="S6" s="52">
        <f>ROUND(+S$4/+'5K'!$E11,0)</f>
        <v>11900</v>
      </c>
      <c r="T6" s="52">
        <f>ROUND(+T$4/+'5K'!$E11,0)</f>
        <v>14507</v>
      </c>
      <c r="U6" s="52">
        <f>ROUND(+U$4/+'5K'!$E11,0)</f>
        <v>26447</v>
      </c>
      <c r="V6" s="52">
        <f>ROUND(+V$4/+'5K'!$E11,0)</f>
        <v>35132</v>
      </c>
      <c r="W6" s="52">
        <f>ROUND(+W$4/+'5K'!$E11,0)</f>
        <v>59704</v>
      </c>
      <c r="X6" s="52">
        <f>ROUND(+X$4/+'5K'!$E11,0)</f>
        <v>65444</v>
      </c>
      <c r="Y6" s="52">
        <f>ROUND(+Y$4/+'5K'!$E11,0)</f>
        <v>86842</v>
      </c>
      <c r="Z6" s="43"/>
    </row>
    <row r="7" spans="1:26">
      <c r="A7" s="45">
        <v>6</v>
      </c>
      <c r="B7" s="46">
        <f>ROUND(+B$4/+'Age Factors'!B7,0)</f>
        <v>178</v>
      </c>
      <c r="C7" s="46">
        <f>ROUND(+C$4/+'Age Factors'!C7,0)</f>
        <v>309</v>
      </c>
      <c r="D7" s="46">
        <f>ROUND(+D$4/+'Age Factors'!D7,0)</f>
        <v>637</v>
      </c>
      <c r="E7" s="46">
        <f>ROUND(+E$4/+'Age Factors'!E7,0)</f>
        <v>1154</v>
      </c>
      <c r="F7" s="46">
        <f>ROUND(+F$4/+'Age Factors'!F7,0)</f>
        <v>1452</v>
      </c>
      <c r="G7" s="46">
        <f>ROUND(+G$4/+'Age Factors'!G7,0)</f>
        <v>1586</v>
      </c>
      <c r="H7" s="46">
        <f>ROUND(+H$4/+'Age Factors'!H7,0)</f>
        <v>2093</v>
      </c>
      <c r="I7" s="46">
        <f>ROUND(+I$4/+'Age Factors'!I7,0)</f>
        <v>2111</v>
      </c>
      <c r="J7" s="46">
        <f>ROUND(+J$4/+'Age Factors'!J7,0)</f>
        <v>2790</v>
      </c>
      <c r="K7" s="46">
        <f>ROUND(+K$4/+'Age Factors'!K7,0)</f>
        <v>3181</v>
      </c>
      <c r="L7" s="46">
        <f>ROUND(+L$4/+'Age Factors'!L7,0)</f>
        <v>3419</v>
      </c>
      <c r="M7" s="46">
        <f>ROUND(+M$4/+'Age Factors'!M7,0)</f>
        <v>4385</v>
      </c>
      <c r="N7" s="46">
        <f>ROUND(+N$4/+'Age Factors'!N7,0)</f>
        <v>4737</v>
      </c>
      <c r="O7" s="46">
        <f>ROUND(+O$4/+'Age Factors'!O7,0)</f>
        <v>6053</v>
      </c>
      <c r="P7" s="46">
        <f>ROUND(+P$4/+'Age Factors'!P7,0)</f>
        <v>6434</v>
      </c>
      <c r="Q7" s="46">
        <f>ROUND(+Q$4/+'Age Factors'!Q7,0)</f>
        <v>7764</v>
      </c>
      <c r="R7" s="46">
        <f>ROUND(+R$4/+'Age Factors'!R7,0)</f>
        <v>9540</v>
      </c>
      <c r="S7" s="46">
        <f>ROUND(+S$4/+'Age Factors'!S7,0)</f>
        <v>14242</v>
      </c>
      <c r="T7" s="46">
        <f>ROUND(+T$4/+'Age Factors'!T7,0)</f>
        <v>17362</v>
      </c>
      <c r="U7" s="46">
        <f>ROUND(+U$4/+'Age Factors'!U7,0)</f>
        <v>31654</v>
      </c>
      <c r="V7" s="46">
        <f>ROUND(+V$4/+'Age Factors'!V7,0)</f>
        <v>42047</v>
      </c>
      <c r="W7" s="46">
        <f>ROUND(+W$4/+'Age Factors'!W7,0)</f>
        <v>71457</v>
      </c>
      <c r="X7" s="46">
        <f>ROUND(+X$4/+'Age Factors'!X7,0)</f>
        <v>78327</v>
      </c>
      <c r="Y7" s="46">
        <f>ROUND(+Y$4/+'Age Factors'!Y7,0)</f>
        <v>103937</v>
      </c>
      <c r="Z7" s="43"/>
    </row>
    <row r="8" spans="1:26">
      <c r="A8" s="45">
        <v>7</v>
      </c>
      <c r="B8" s="46">
        <f>ROUND(+B$4/+'Age Factors'!B8,0)</f>
        <v>174</v>
      </c>
      <c r="C8" s="46">
        <f>ROUND(+C$4/+'Age Factors'!C8,0)</f>
        <v>298</v>
      </c>
      <c r="D8" s="46">
        <f>ROUND(+D$4/+'Age Factors'!D8,0)</f>
        <v>601</v>
      </c>
      <c r="E8" s="46">
        <f>ROUND(+E$4/+'Age Factors'!E8,0)</f>
        <v>1068</v>
      </c>
      <c r="F8" s="46">
        <f>ROUND(+F$4/+'Age Factors'!F8,0)</f>
        <v>1339</v>
      </c>
      <c r="G8" s="46">
        <f>ROUND(+G$4/+'Age Factors'!G8,0)</f>
        <v>1460</v>
      </c>
      <c r="H8" s="46">
        <f>ROUND(+H$4/+'Age Factors'!H8,0)</f>
        <v>1916</v>
      </c>
      <c r="I8" s="46">
        <f>ROUND(+I$4/+'Age Factors'!I8,0)</f>
        <v>1932</v>
      </c>
      <c r="J8" s="46">
        <f>ROUND(+J$4/+'Age Factors'!J8,0)</f>
        <v>2537</v>
      </c>
      <c r="K8" s="46">
        <f>ROUND(+K$4/+'Age Factors'!K8,0)</f>
        <v>2882</v>
      </c>
      <c r="L8" s="46">
        <f>ROUND(+L$4/+'Age Factors'!L8,0)</f>
        <v>3091</v>
      </c>
      <c r="M8" s="46">
        <f>ROUND(+M$4/+'Age Factors'!M8,0)</f>
        <v>3935</v>
      </c>
      <c r="N8" s="46">
        <f>ROUND(+N$4/+'Age Factors'!N8,0)</f>
        <v>4240</v>
      </c>
      <c r="O8" s="46">
        <f>ROUND(+O$4/+'Age Factors'!O8,0)</f>
        <v>5376</v>
      </c>
      <c r="P8" s="46">
        <f>ROUND(+P$4/+'Age Factors'!P8,0)</f>
        <v>5704</v>
      </c>
      <c r="Q8" s="46">
        <f>ROUND(+Q$4/+'Age Factors'!Q8,0)</f>
        <v>6890</v>
      </c>
      <c r="R8" s="46">
        <f>ROUND(+R$4/+'Age Factors'!R8,0)</f>
        <v>8479</v>
      </c>
      <c r="S8" s="46">
        <f>ROUND(+S$4/+'Age Factors'!S8,0)</f>
        <v>12689</v>
      </c>
      <c r="T8" s="46">
        <f>ROUND(+T$4/+'Age Factors'!T8,0)</f>
        <v>15468</v>
      </c>
      <c r="U8" s="46">
        <f>ROUND(+U$4/+'Age Factors'!U8,0)</f>
        <v>28201</v>
      </c>
      <c r="V8" s="46">
        <f>ROUND(+V$4/+'Age Factors'!V8,0)</f>
        <v>37461</v>
      </c>
      <c r="W8" s="46">
        <f>ROUND(+W$4/+'Age Factors'!W8,0)</f>
        <v>63662</v>
      </c>
      <c r="X8" s="46">
        <f>ROUND(+X$4/+'Age Factors'!X8,0)</f>
        <v>69783</v>
      </c>
      <c r="Y8" s="46">
        <f>ROUND(+Y$4/+'Age Factors'!Y8,0)</f>
        <v>92599</v>
      </c>
      <c r="Z8" s="43"/>
    </row>
    <row r="9" spans="1:26">
      <c r="A9" s="45">
        <v>8</v>
      </c>
      <c r="B9" s="46">
        <f>ROUND(+B$4/+'Age Factors'!B9,0)</f>
        <v>170</v>
      </c>
      <c r="C9" s="46">
        <f>ROUND(+C$4/+'Age Factors'!C9,0)</f>
        <v>288</v>
      </c>
      <c r="D9" s="46">
        <f>ROUND(+D$4/+'Age Factors'!D9,0)</f>
        <v>572</v>
      </c>
      <c r="E9" s="46">
        <f>ROUND(+E$4/+'Age Factors'!E9,0)</f>
        <v>1000</v>
      </c>
      <c r="F9" s="46">
        <f>ROUND(+F$4/+'Age Factors'!F9,0)</f>
        <v>1249</v>
      </c>
      <c r="G9" s="46">
        <f>ROUND(+G$4/+'Age Factors'!G9,0)</f>
        <v>1360</v>
      </c>
      <c r="H9" s="46">
        <f>ROUND(+H$4/+'Age Factors'!H9,0)</f>
        <v>1777</v>
      </c>
      <c r="I9" s="46">
        <f>ROUND(+I$4/+'Age Factors'!I9,0)</f>
        <v>1791</v>
      </c>
      <c r="J9" s="46">
        <f>ROUND(+J$4/+'Age Factors'!J9,0)</f>
        <v>2340</v>
      </c>
      <c r="K9" s="46">
        <f>ROUND(+K$4/+'Age Factors'!K9,0)</f>
        <v>2650</v>
      </c>
      <c r="L9" s="46">
        <f>ROUND(+L$4/+'Age Factors'!L9,0)</f>
        <v>2839</v>
      </c>
      <c r="M9" s="46">
        <f>ROUND(+M$4/+'Age Factors'!M9,0)</f>
        <v>3594</v>
      </c>
      <c r="N9" s="46">
        <f>ROUND(+N$4/+'Age Factors'!N9,0)</f>
        <v>3867</v>
      </c>
      <c r="O9" s="46">
        <f>ROUND(+O$4/+'Age Factors'!O9,0)</f>
        <v>4877</v>
      </c>
      <c r="P9" s="46">
        <f>ROUND(+P$4/+'Age Factors'!P9,0)</f>
        <v>5168</v>
      </c>
      <c r="Q9" s="46">
        <f>ROUND(+Q$4/+'Age Factors'!Q9,0)</f>
        <v>6246</v>
      </c>
      <c r="R9" s="46">
        <f>ROUND(+R$4/+'Age Factors'!R9,0)</f>
        <v>7691</v>
      </c>
      <c r="S9" s="46">
        <f>ROUND(+S$4/+'Age Factors'!S9,0)</f>
        <v>11523</v>
      </c>
      <c r="T9" s="46">
        <f>ROUND(+T$4/+'Age Factors'!T9,0)</f>
        <v>14047</v>
      </c>
      <c r="U9" s="46">
        <f>ROUND(+U$4/+'Age Factors'!U9,0)</f>
        <v>25609</v>
      </c>
      <c r="V9" s="46">
        <f>ROUND(+V$4/+'Age Factors'!V9,0)</f>
        <v>34018</v>
      </c>
      <c r="W9" s="46">
        <f>ROUND(+W$4/+'Age Factors'!W9,0)</f>
        <v>57812</v>
      </c>
      <c r="X9" s="46">
        <f>ROUND(+X$4/+'Age Factors'!X9,0)</f>
        <v>63370</v>
      </c>
      <c r="Y9" s="46">
        <f>ROUND(+Y$4/+'Age Factors'!Y9,0)</f>
        <v>84090</v>
      </c>
      <c r="Z9" s="43"/>
    </row>
    <row r="10" spans="1:26">
      <c r="A10" s="45">
        <v>9</v>
      </c>
      <c r="B10" s="46">
        <f>ROUND(+B$4/+'Age Factors'!B10,0)</f>
        <v>167</v>
      </c>
      <c r="C10" s="46">
        <f>ROUND(+C$4/+'Age Factors'!C10,0)</f>
        <v>279</v>
      </c>
      <c r="D10" s="46">
        <f>ROUND(+D$4/+'Age Factors'!D10,0)</f>
        <v>547</v>
      </c>
      <c r="E10" s="46">
        <f>ROUND(+E$4/+'Age Factors'!E10,0)</f>
        <v>946</v>
      </c>
      <c r="F10" s="46">
        <f>ROUND(+F$4/+'Age Factors'!F10,0)</f>
        <v>1178</v>
      </c>
      <c r="G10" s="46">
        <f>ROUND(+G$4/+'Age Factors'!G10,0)</f>
        <v>1281</v>
      </c>
      <c r="H10" s="46">
        <f>ROUND(+H$4/+'Age Factors'!H10,0)</f>
        <v>1666</v>
      </c>
      <c r="I10" s="46">
        <f>ROUND(+I$4/+'Age Factors'!I10,0)</f>
        <v>1679</v>
      </c>
      <c r="J10" s="46">
        <f>ROUND(+J$4/+'Age Factors'!J10,0)</f>
        <v>2184</v>
      </c>
      <c r="K10" s="46">
        <f>ROUND(+K$4/+'Age Factors'!K10,0)</f>
        <v>2468</v>
      </c>
      <c r="L10" s="46">
        <f>ROUND(+L$4/+'Age Factors'!L10,0)</f>
        <v>2641</v>
      </c>
      <c r="M10" s="46">
        <f>ROUND(+M$4/+'Age Factors'!M10,0)</f>
        <v>3331</v>
      </c>
      <c r="N10" s="46">
        <f>ROUND(+N$4/+'Age Factors'!N10,0)</f>
        <v>3579</v>
      </c>
      <c r="O10" s="46">
        <f>ROUND(+O$4/+'Age Factors'!O10,0)</f>
        <v>4498</v>
      </c>
      <c r="P10" s="46">
        <f>ROUND(+P$4/+'Age Factors'!P10,0)</f>
        <v>4761</v>
      </c>
      <c r="Q10" s="46">
        <f>ROUND(+Q$4/+'Age Factors'!Q10,0)</f>
        <v>5755</v>
      </c>
      <c r="R10" s="46">
        <f>ROUND(+R$4/+'Age Factors'!R10,0)</f>
        <v>7087</v>
      </c>
      <c r="S10" s="46">
        <f>ROUND(+S$4/+'Age Factors'!S10,0)</f>
        <v>10621</v>
      </c>
      <c r="T10" s="46">
        <f>ROUND(+T$4/+'Age Factors'!T10,0)</f>
        <v>12948</v>
      </c>
      <c r="U10" s="46">
        <f>ROUND(+U$4/+'Age Factors'!U10,0)</f>
        <v>23605</v>
      </c>
      <c r="V10" s="46">
        <f>ROUND(+V$4/+'Age Factors'!V10,0)</f>
        <v>31356</v>
      </c>
      <c r="W10" s="46">
        <f>ROUND(+W$4/+'Age Factors'!W10,0)</f>
        <v>53288</v>
      </c>
      <c r="X10" s="46">
        <f>ROUND(+X$4/+'Age Factors'!X10,0)</f>
        <v>58412</v>
      </c>
      <c r="Y10" s="46">
        <f>ROUND(+Y$4/+'Age Factors'!Y10,0)</f>
        <v>77510</v>
      </c>
      <c r="Z10" s="43"/>
    </row>
    <row r="11" spans="1:26">
      <c r="A11" s="50">
        <v>10</v>
      </c>
      <c r="B11" s="53">
        <f>ROUND(+B$4/+'Age Factors'!B11,0)</f>
        <v>164</v>
      </c>
      <c r="C11" s="53">
        <f>ROUND(+C$4/+'Age Factors'!C11,0)</f>
        <v>272</v>
      </c>
      <c r="D11" s="53">
        <f>ROUND(+D$4/+'Age Factors'!D11,0)</f>
        <v>526</v>
      </c>
      <c r="E11" s="53">
        <f>ROUND(+E$4/+'Age Factors'!E11,0)</f>
        <v>903</v>
      </c>
      <c r="F11" s="53">
        <f>ROUND(+F$4/+'Age Factors'!F11,0)</f>
        <v>1120</v>
      </c>
      <c r="G11" s="53">
        <f>ROUND(+G$4/+'Age Factors'!G11,0)</f>
        <v>1217</v>
      </c>
      <c r="H11" s="53">
        <f>ROUND(+H$4/+'Age Factors'!H11,0)</f>
        <v>1576</v>
      </c>
      <c r="I11" s="53">
        <f>ROUND(+I$4/+'Age Factors'!I11,0)</f>
        <v>1589</v>
      </c>
      <c r="J11" s="53">
        <f>ROUND(+J$4/+'Age Factors'!J11,0)</f>
        <v>2058</v>
      </c>
      <c r="K11" s="510">
        <f>ROUND(+K$4/+'Age Factors'!K11,0)</f>
        <v>2322</v>
      </c>
      <c r="L11" s="53">
        <f>ROUND(+L$4/+'Age Factors'!L11,0)</f>
        <v>2482</v>
      </c>
      <c r="M11" s="53">
        <f>ROUND(+M$4/+'Age Factors'!M11,0)</f>
        <v>3123</v>
      </c>
      <c r="N11" s="53">
        <f>ROUND(+N$4/+'Age Factors'!N11,0)</f>
        <v>3353</v>
      </c>
      <c r="O11" s="53">
        <f>ROUND(+O$4/+'Age Factors'!O11,0)</f>
        <v>4203</v>
      </c>
      <c r="P11" s="53">
        <f>ROUND(+P$4/+'Age Factors'!P11,0)</f>
        <v>4446</v>
      </c>
      <c r="Q11" s="53">
        <f>ROUND(+Q$4/+'Age Factors'!Q11,0)</f>
        <v>5373</v>
      </c>
      <c r="R11" s="53">
        <f>ROUND(+R$4/+'Age Factors'!R11,0)</f>
        <v>6615</v>
      </c>
      <c r="S11" s="53">
        <f>ROUND(+S$4/+'Age Factors'!S11,0)</f>
        <v>9910</v>
      </c>
      <c r="T11" s="53">
        <f>ROUND(+T$4/+'Age Factors'!T11,0)</f>
        <v>12081</v>
      </c>
      <c r="U11" s="53">
        <f>ROUND(+U$4/+'Age Factors'!U11,0)</f>
        <v>22024</v>
      </c>
      <c r="V11" s="53">
        <f>ROUND(+V$4/+'Age Factors'!V11,0)</f>
        <v>29256</v>
      </c>
      <c r="W11" s="53">
        <f>ROUND(+W$4/+'Age Factors'!W11,0)</f>
        <v>49719</v>
      </c>
      <c r="X11" s="53">
        <f>ROUND(+X$4/+'Age Factors'!X11,0)</f>
        <v>54499</v>
      </c>
      <c r="Y11" s="53">
        <f>ROUND(+Y$4/+'Age Factors'!Y11,0)</f>
        <v>72319</v>
      </c>
      <c r="Z11" s="43"/>
    </row>
    <row r="12" spans="1:26">
      <c r="A12" s="45">
        <v>11</v>
      </c>
      <c r="B12" s="46">
        <f>ROUND(+B$4/+'Age Factors'!B12,0)</f>
        <v>160</v>
      </c>
      <c r="C12" s="46">
        <f>ROUND(+C$4/+'Age Factors'!C12,0)</f>
        <v>265</v>
      </c>
      <c r="D12" s="46">
        <f>ROUND(+D$4/+'Age Factors'!D12,0)</f>
        <v>509</v>
      </c>
      <c r="E12" s="46">
        <f>ROUND(+E$4/+'Age Factors'!E12,0)</f>
        <v>868</v>
      </c>
      <c r="F12" s="46">
        <f>ROUND(+F$4/+'Age Factors'!F12,0)</f>
        <v>1073</v>
      </c>
      <c r="G12" s="46">
        <f>ROUND(+G$4/+'Age Factors'!G12,0)</f>
        <v>1165</v>
      </c>
      <c r="H12" s="46">
        <f>ROUND(+H$4/+'Age Factors'!H12,0)</f>
        <v>1503</v>
      </c>
      <c r="I12" s="46">
        <f>ROUND(+I$4/+'Age Factors'!I12,0)</f>
        <v>1515</v>
      </c>
      <c r="J12" s="46">
        <f>ROUND(+J$4/+'Age Factors'!J12,0)</f>
        <v>1955</v>
      </c>
      <c r="K12" s="46">
        <f>ROUND(+K$4/+'Age Factors'!K12,0)</f>
        <v>2204</v>
      </c>
      <c r="L12" s="46">
        <f>ROUND(+L$4/+'Age Factors'!L12,0)</f>
        <v>2355</v>
      </c>
      <c r="M12" s="46">
        <f>ROUND(+M$4/+'Age Factors'!M12,0)</f>
        <v>2958</v>
      </c>
      <c r="N12" s="46">
        <f>ROUND(+N$4/+'Age Factors'!N12,0)</f>
        <v>3174</v>
      </c>
      <c r="O12" s="46">
        <f>ROUND(+O$4/+'Age Factors'!O12,0)</f>
        <v>3971</v>
      </c>
      <c r="P12" s="46">
        <f>ROUND(+P$4/+'Age Factors'!P12,0)</f>
        <v>4199</v>
      </c>
      <c r="Q12" s="46">
        <f>ROUND(+Q$4/+'Age Factors'!Q12,0)</f>
        <v>5073</v>
      </c>
      <c r="R12" s="46">
        <f>ROUND(+R$4/+'Age Factors'!R12,0)</f>
        <v>6242</v>
      </c>
      <c r="S12" s="46">
        <f>ROUND(+S$4/+'Age Factors'!S12,0)</f>
        <v>9342</v>
      </c>
      <c r="T12" s="46">
        <f>ROUND(+T$4/+'Age Factors'!T12,0)</f>
        <v>11388</v>
      </c>
      <c r="U12" s="46">
        <f>ROUND(+U$4/+'Age Factors'!U12,0)</f>
        <v>20762</v>
      </c>
      <c r="V12" s="46">
        <f>ROUND(+V$4/+'Age Factors'!V12,0)</f>
        <v>27579</v>
      </c>
      <c r="W12" s="46">
        <f>ROUND(+W$4/+'Age Factors'!W12,0)</f>
        <v>46869</v>
      </c>
      <c r="X12" s="46">
        <f>ROUND(+X$4/+'Age Factors'!X12,0)</f>
        <v>51375</v>
      </c>
      <c r="Y12" s="46">
        <f>ROUND(+Y$4/+'Age Factors'!Y12,0)</f>
        <v>68173</v>
      </c>
      <c r="Z12" s="43"/>
    </row>
    <row r="13" spans="1:26">
      <c r="A13" s="45">
        <v>12</v>
      </c>
      <c r="B13" s="46">
        <f>ROUND(+B$4/+'Age Factors'!B13,0)</f>
        <v>157</v>
      </c>
      <c r="C13" s="46">
        <f>ROUND(+C$4/+'Age Factors'!C13,0)</f>
        <v>258</v>
      </c>
      <c r="D13" s="46">
        <f>ROUND(+D$4/+'Age Factors'!D13,0)</f>
        <v>495</v>
      </c>
      <c r="E13" s="46">
        <f>ROUND(+E$4/+'Age Factors'!E13,0)</f>
        <v>840</v>
      </c>
      <c r="F13" s="46">
        <f>ROUND(+F$4/+'Age Factors'!F13,0)</f>
        <v>1036</v>
      </c>
      <c r="G13" s="46">
        <f>ROUND(+G$4/+'Age Factors'!G13,0)</f>
        <v>1123</v>
      </c>
      <c r="H13" s="46">
        <f>ROUND(+H$4/+'Age Factors'!H13,0)</f>
        <v>1444</v>
      </c>
      <c r="I13" s="46">
        <f>ROUND(+I$4/+'Age Factors'!I13,0)</f>
        <v>1455</v>
      </c>
      <c r="J13" s="46">
        <f>ROUND(+J$4/+'Age Factors'!J13,0)</f>
        <v>1871</v>
      </c>
      <c r="K13" s="46">
        <f>ROUND(+K$4/+'Age Factors'!K13,0)</f>
        <v>2108</v>
      </c>
      <c r="L13" s="46">
        <f>ROUND(+L$4/+'Age Factors'!L13,0)</f>
        <v>2252</v>
      </c>
      <c r="M13" s="46">
        <f>ROUND(+M$4/+'Age Factors'!M13,0)</f>
        <v>2825</v>
      </c>
      <c r="N13" s="46">
        <f>ROUND(+N$4/+'Age Factors'!N13,0)</f>
        <v>3031</v>
      </c>
      <c r="O13" s="46">
        <f>ROUND(+O$4/+'Age Factors'!O13,0)</f>
        <v>3788</v>
      </c>
      <c r="P13" s="46">
        <f>ROUND(+P$4/+'Age Factors'!P13,0)</f>
        <v>4005</v>
      </c>
      <c r="Q13" s="46">
        <f>ROUND(+Q$4/+'Age Factors'!Q13,0)</f>
        <v>4835</v>
      </c>
      <c r="R13" s="46">
        <f>ROUND(+R$4/+'Age Factors'!R13,0)</f>
        <v>5945</v>
      </c>
      <c r="S13" s="46">
        <f>ROUND(+S$4/+'Age Factors'!S13,0)</f>
        <v>8883</v>
      </c>
      <c r="T13" s="46">
        <f>ROUND(+T$4/+'Age Factors'!T13,0)</f>
        <v>10829</v>
      </c>
      <c r="U13" s="46">
        <f>ROUND(+U$4/+'Age Factors'!U13,0)</f>
        <v>19742</v>
      </c>
      <c r="V13" s="46">
        <f>ROUND(+V$4/+'Age Factors'!V13,0)</f>
        <v>26225</v>
      </c>
      <c r="W13" s="46">
        <f>ROUND(+W$4/+'Age Factors'!W13,0)</f>
        <v>44567</v>
      </c>
      <c r="X13" s="46">
        <f>ROUND(+X$4/+'Age Factors'!X13,0)</f>
        <v>48852</v>
      </c>
      <c r="Y13" s="46">
        <f>ROUND(+Y$4/+'Age Factors'!Y13,0)</f>
        <v>64825</v>
      </c>
      <c r="Z13" s="43"/>
    </row>
    <row r="14" spans="1:26">
      <c r="A14" s="45">
        <v>13</v>
      </c>
      <c r="B14" s="46">
        <f>ROUND(+B$4/+'Age Factors'!B14,0)</f>
        <v>154</v>
      </c>
      <c r="C14" s="46">
        <f>ROUND(+C$4/+'Age Factors'!C14,0)</f>
        <v>253</v>
      </c>
      <c r="D14" s="46">
        <f>ROUND(+D$4/+'Age Factors'!D14,0)</f>
        <v>483</v>
      </c>
      <c r="E14" s="46">
        <f>ROUND(+E$4/+'Age Factors'!E14,0)</f>
        <v>817</v>
      </c>
      <c r="F14" s="46">
        <f>ROUND(+F$4/+'Age Factors'!F14,0)</f>
        <v>1006</v>
      </c>
      <c r="G14" s="46">
        <f>ROUND(+G$4/+'Age Factors'!G14,0)</f>
        <v>1089</v>
      </c>
      <c r="H14" s="46">
        <f>ROUND(+H$4/+'Age Factors'!H14,0)</f>
        <v>1396</v>
      </c>
      <c r="I14" s="46">
        <f>ROUND(+I$4/+'Age Factors'!I14,0)</f>
        <v>1407</v>
      </c>
      <c r="J14" s="46">
        <f>ROUND(+J$4/+'Age Factors'!J14,0)</f>
        <v>1801</v>
      </c>
      <c r="K14" s="46">
        <f>ROUND(+K$4/+'Age Factors'!K14,0)</f>
        <v>2030</v>
      </c>
      <c r="L14" s="46">
        <f>ROUND(+L$4/+'Age Factors'!L14,0)</f>
        <v>2168</v>
      </c>
      <c r="M14" s="46">
        <f>ROUND(+M$4/+'Age Factors'!M14,0)</f>
        <v>2719</v>
      </c>
      <c r="N14" s="46">
        <f>ROUND(+N$4/+'Age Factors'!N14,0)</f>
        <v>2916</v>
      </c>
      <c r="O14" s="46">
        <f>ROUND(+O$4/+'Age Factors'!O14,0)</f>
        <v>3644</v>
      </c>
      <c r="P14" s="46">
        <f>ROUND(+P$4/+'Age Factors'!P14,0)</f>
        <v>3853</v>
      </c>
      <c r="Q14" s="46">
        <f>ROUND(+Q$4/+'Age Factors'!Q14,0)</f>
        <v>4647</v>
      </c>
      <c r="R14" s="46">
        <f>ROUND(+R$4/+'Age Factors'!R14,0)</f>
        <v>5708</v>
      </c>
      <c r="S14" s="46">
        <f>ROUND(+S$4/+'Age Factors'!S14,0)</f>
        <v>8512</v>
      </c>
      <c r="T14" s="46">
        <f>ROUND(+T$4/+'Age Factors'!T14,0)</f>
        <v>10376</v>
      </c>
      <c r="U14" s="46">
        <f>ROUND(+U$4/+'Age Factors'!U14,0)</f>
        <v>18918</v>
      </c>
      <c r="V14" s="46">
        <f>ROUND(+V$4/+'Age Factors'!V14,0)</f>
        <v>25129</v>
      </c>
      <c r="W14" s="46">
        <f>ROUND(+W$4/+'Age Factors'!W14,0)</f>
        <v>42706</v>
      </c>
      <c r="X14" s="46">
        <f>ROUND(+X$4/+'Age Factors'!X14,0)</f>
        <v>46812</v>
      </c>
      <c r="Y14" s="46">
        <f>ROUND(+Y$4/+'Age Factors'!Y14,0)</f>
        <v>62118</v>
      </c>
      <c r="Z14" s="43"/>
    </row>
    <row r="15" spans="1:26">
      <c r="A15" s="45">
        <v>14</v>
      </c>
      <c r="B15" s="46">
        <f>ROUND(+B$4/+'Age Factors'!B15,0)</f>
        <v>151</v>
      </c>
      <c r="C15" s="46">
        <f>ROUND(+C$4/+'Age Factors'!C15,0)</f>
        <v>248</v>
      </c>
      <c r="D15" s="46">
        <f>ROUND(+D$4/+'Age Factors'!D15,0)</f>
        <v>473</v>
      </c>
      <c r="E15" s="46">
        <f>ROUND(+E$4/+'Age Factors'!E15,0)</f>
        <v>800</v>
      </c>
      <c r="F15" s="46">
        <f>ROUND(+F$4/+'Age Factors'!F15,0)</f>
        <v>982</v>
      </c>
      <c r="G15" s="46">
        <f>ROUND(+G$4/+'Age Factors'!G15,0)</f>
        <v>1062</v>
      </c>
      <c r="H15" s="46">
        <f>ROUND(+H$4/+'Age Factors'!H15,0)</f>
        <v>1357</v>
      </c>
      <c r="I15" s="46">
        <f>ROUND(+I$4/+'Age Factors'!I15,0)</f>
        <v>1367</v>
      </c>
      <c r="J15" s="46">
        <f>ROUND(+J$4/+'Age Factors'!J15,0)</f>
        <v>1745</v>
      </c>
      <c r="K15" s="46">
        <f>ROUND(+K$4/+'Age Factors'!K15,0)</f>
        <v>1966</v>
      </c>
      <c r="L15" s="46">
        <f>ROUND(+L$4/+'Age Factors'!L15,0)</f>
        <v>2100</v>
      </c>
      <c r="M15" s="46">
        <f>ROUND(+M$4/+'Age Factors'!M15,0)</f>
        <v>2634</v>
      </c>
      <c r="N15" s="46">
        <f>ROUND(+N$4/+'Age Factors'!N15,0)</f>
        <v>2826</v>
      </c>
      <c r="O15" s="46">
        <f>ROUND(+O$4/+'Age Factors'!O15,0)</f>
        <v>3532</v>
      </c>
      <c r="P15" s="46">
        <f>ROUND(+P$4/+'Age Factors'!P15,0)</f>
        <v>3734</v>
      </c>
      <c r="Q15" s="46">
        <f>ROUND(+Q$4/+'Age Factors'!Q15,0)</f>
        <v>4499</v>
      </c>
      <c r="R15" s="46">
        <f>ROUND(+R$4/+'Age Factors'!R15,0)</f>
        <v>5519</v>
      </c>
      <c r="S15" s="46">
        <f>ROUND(+S$4/+'Age Factors'!S15,0)</f>
        <v>8211</v>
      </c>
      <c r="T15" s="46">
        <f>ROUND(+T$4/+'Age Factors'!T15,0)</f>
        <v>10010</v>
      </c>
      <c r="U15" s="46">
        <f>ROUND(+U$4/+'Age Factors'!U15,0)</f>
        <v>18250</v>
      </c>
      <c r="V15" s="46">
        <f>ROUND(+V$4/+'Age Factors'!V15,0)</f>
        <v>24242</v>
      </c>
      <c r="W15" s="46">
        <f>ROUND(+W$4/+'Age Factors'!W15,0)</f>
        <v>41199</v>
      </c>
      <c r="X15" s="46">
        <f>ROUND(+X$4/+'Age Factors'!X15,0)</f>
        <v>45159</v>
      </c>
      <c r="Y15" s="46">
        <f>ROUND(+Y$4/+'Age Factors'!Y15,0)</f>
        <v>59925</v>
      </c>
      <c r="Z15" s="43"/>
    </row>
    <row r="16" spans="1:26">
      <c r="A16" s="50">
        <v>15</v>
      </c>
      <c r="B16" s="53">
        <f>ROUND(+B$4/+'Age Factors'!B16,0)</f>
        <v>149</v>
      </c>
      <c r="C16" s="53">
        <f>ROUND(+C$4/+'Age Factors'!C16,0)</f>
        <v>244</v>
      </c>
      <c r="D16" s="53">
        <f>ROUND(+D$4/+'Age Factors'!D16,0)</f>
        <v>465</v>
      </c>
      <c r="E16" s="53">
        <f>ROUND(+E$4/+'Age Factors'!E16,0)</f>
        <v>788</v>
      </c>
      <c r="F16" s="53">
        <f>ROUND(+F$4/+'Age Factors'!F16,0)</f>
        <v>964</v>
      </c>
      <c r="G16" s="53">
        <f>ROUND(+G$4/+'Age Factors'!G16,0)</f>
        <v>1042</v>
      </c>
      <c r="H16" s="53">
        <f>ROUND(+H$4/+'Age Factors'!H16,0)</f>
        <v>1326</v>
      </c>
      <c r="I16" s="53">
        <f>ROUND(+I$4/+'Age Factors'!I16,0)</f>
        <v>1336</v>
      </c>
      <c r="J16" s="53">
        <f>ROUND(+J$4/+'Age Factors'!J16,0)</f>
        <v>1699</v>
      </c>
      <c r="K16" s="510">
        <f>ROUND(+K$4/+'Age Factors'!K16,0)</f>
        <v>1915</v>
      </c>
      <c r="L16" s="53">
        <f>ROUND(+L$4/+'Age Factors'!L16,0)</f>
        <v>2046</v>
      </c>
      <c r="M16" s="53">
        <f>ROUND(+M$4/+'Age Factors'!M16,0)</f>
        <v>2569</v>
      </c>
      <c r="N16" s="53">
        <f>ROUND(+N$4/+'Age Factors'!N16,0)</f>
        <v>2756</v>
      </c>
      <c r="O16" s="53">
        <f>ROUND(+O$4/+'Age Factors'!O16,0)</f>
        <v>3447</v>
      </c>
      <c r="P16" s="53">
        <f>ROUND(+P$4/+'Age Factors'!P16,0)</f>
        <v>3645</v>
      </c>
      <c r="Q16" s="53">
        <f>ROUND(+Q$4/+'Age Factors'!Q16,0)</f>
        <v>4385</v>
      </c>
      <c r="R16" s="53">
        <f>ROUND(+R$4/+'Age Factors'!R16,0)</f>
        <v>5373</v>
      </c>
      <c r="S16" s="53">
        <f>ROUND(+S$4/+'Age Factors'!S16,0)</f>
        <v>7970</v>
      </c>
      <c r="T16" s="53">
        <f>ROUND(+T$4/+'Age Factors'!T16,0)</f>
        <v>9716</v>
      </c>
      <c r="U16" s="53">
        <f>ROUND(+U$4/+'Age Factors'!U16,0)</f>
        <v>17713</v>
      </c>
      <c r="V16" s="53">
        <f>ROUND(+V$4/+'Age Factors'!V16,0)</f>
        <v>23529</v>
      </c>
      <c r="W16" s="53">
        <f>ROUND(+W$4/+'Age Factors'!W16,0)</f>
        <v>39987</v>
      </c>
      <c r="X16" s="53">
        <f>ROUND(+X$4/+'Age Factors'!X16,0)</f>
        <v>43831</v>
      </c>
      <c r="Y16" s="53">
        <f>ROUND(+Y$4/+'Age Factors'!Y16,0)</f>
        <v>58163</v>
      </c>
      <c r="Z16" s="43"/>
    </row>
    <row r="17" spans="1:26">
      <c r="A17" s="45">
        <v>16</v>
      </c>
      <c r="B17" s="46">
        <f>ROUND(+B$4/+'Age Factors'!B17,0)</f>
        <v>146</v>
      </c>
      <c r="C17" s="46">
        <f>ROUND(+C$4/+'Age Factors'!C17,0)</f>
        <v>240</v>
      </c>
      <c r="D17" s="46">
        <f>ROUND(+D$4/+'Age Factors'!D17,0)</f>
        <v>459</v>
      </c>
      <c r="E17" s="46">
        <f>ROUND(+E$4/+'Age Factors'!E17,0)</f>
        <v>780</v>
      </c>
      <c r="F17" s="46">
        <f>ROUND(+F$4/+'Age Factors'!F17,0)</f>
        <v>951</v>
      </c>
      <c r="G17" s="46">
        <f>ROUND(+G$4/+'Age Factors'!G17,0)</f>
        <v>1026</v>
      </c>
      <c r="H17" s="46">
        <f>ROUND(+H$4/+'Age Factors'!H17,0)</f>
        <v>1302</v>
      </c>
      <c r="I17" s="46">
        <f>ROUND(+I$4/+'Age Factors'!I17,0)</f>
        <v>1312</v>
      </c>
      <c r="J17" s="46">
        <f>ROUND(+J$4/+'Age Factors'!J17,0)</f>
        <v>1662</v>
      </c>
      <c r="K17" s="46">
        <f>ROUND(+K$4/+'Age Factors'!K17,0)</f>
        <v>1875</v>
      </c>
      <c r="L17" s="46">
        <f>ROUND(+L$4/+'Age Factors'!L17,0)</f>
        <v>2004</v>
      </c>
      <c r="M17" s="46">
        <f>ROUND(+M$4/+'Age Factors'!M17,0)</f>
        <v>2519</v>
      </c>
      <c r="N17" s="46">
        <f>ROUND(+N$4/+'Age Factors'!N17,0)</f>
        <v>2704</v>
      </c>
      <c r="O17" s="46">
        <f>ROUND(+O$4/+'Age Factors'!O17,0)</f>
        <v>3386</v>
      </c>
      <c r="P17" s="46">
        <f>ROUND(+P$4/+'Age Factors'!P17,0)</f>
        <v>3581</v>
      </c>
      <c r="Q17" s="46">
        <f>ROUND(+Q$4/+'Age Factors'!Q17,0)</f>
        <v>4302</v>
      </c>
      <c r="R17" s="46">
        <f>ROUND(+R$4/+'Age Factors'!R17,0)</f>
        <v>5261</v>
      </c>
      <c r="S17" s="46">
        <f>ROUND(+S$4/+'Age Factors'!S17,0)</f>
        <v>7780</v>
      </c>
      <c r="T17" s="46">
        <f>ROUND(+T$4/+'Age Factors'!T17,0)</f>
        <v>9484</v>
      </c>
      <c r="U17" s="46">
        <f>ROUND(+U$4/+'Age Factors'!U17,0)</f>
        <v>17290</v>
      </c>
      <c r="V17" s="46">
        <f>ROUND(+V$4/+'Age Factors'!V17,0)</f>
        <v>22968</v>
      </c>
      <c r="W17" s="46">
        <f>ROUND(+W$4/+'Age Factors'!W17,0)</f>
        <v>39032</v>
      </c>
      <c r="X17" s="46">
        <f>ROUND(+X$4/+'Age Factors'!X17,0)</f>
        <v>42785</v>
      </c>
      <c r="Y17" s="46">
        <f>ROUND(+Y$4/+'Age Factors'!Y17,0)</f>
        <v>56774</v>
      </c>
      <c r="Z17" s="43"/>
    </row>
    <row r="18" spans="1:26">
      <c r="A18" s="45">
        <v>17</v>
      </c>
      <c r="B18" s="46">
        <f>ROUND(+B$4/+'Age Factors'!B18,0)</f>
        <v>143</v>
      </c>
      <c r="C18" s="46">
        <f>ROUND(+C$4/+'Age Factors'!C18,0)</f>
        <v>236</v>
      </c>
      <c r="D18" s="46">
        <f>ROUND(+D$4/+'Age Factors'!D18,0)</f>
        <v>454</v>
      </c>
      <c r="E18" s="46">
        <f>ROUND(+E$4/+'Age Factors'!E18,0)</f>
        <v>773</v>
      </c>
      <c r="F18" s="46">
        <f>ROUND(+F$4/+'Age Factors'!F18,0)</f>
        <v>941</v>
      </c>
      <c r="G18" s="46">
        <f>ROUND(+G$4/+'Age Factors'!G18,0)</f>
        <v>1015</v>
      </c>
      <c r="H18" s="46">
        <f>ROUND(+H$4/+'Age Factors'!H18,0)</f>
        <v>1284</v>
      </c>
      <c r="I18" s="46">
        <f>ROUND(+I$4/+'Age Factors'!I18,0)</f>
        <v>1293</v>
      </c>
      <c r="J18" s="46">
        <f>ROUND(+J$4/+'Age Factors'!J18,0)</f>
        <v>1634</v>
      </c>
      <c r="K18" s="46">
        <f>ROUND(+K$4/+'Age Factors'!K18,0)</f>
        <v>1845</v>
      </c>
      <c r="L18" s="46">
        <f>ROUND(+L$4/+'Age Factors'!L18,0)</f>
        <v>1973</v>
      </c>
      <c r="M18" s="46">
        <f>ROUND(+M$4/+'Age Factors'!M18,0)</f>
        <v>2484</v>
      </c>
      <c r="N18" s="46">
        <f>ROUND(+N$4/+'Age Factors'!N18,0)</f>
        <v>2667</v>
      </c>
      <c r="O18" s="46">
        <f>ROUND(+O$4/+'Age Factors'!O18,0)</f>
        <v>3345</v>
      </c>
      <c r="P18" s="46">
        <f>ROUND(+P$4/+'Age Factors'!P18,0)</f>
        <v>3539</v>
      </c>
      <c r="Q18" s="46">
        <f>ROUND(+Q$4/+'Age Factors'!Q18,0)</f>
        <v>4242</v>
      </c>
      <c r="R18" s="46">
        <f>ROUND(+R$4/+'Age Factors'!R18,0)</f>
        <v>5175</v>
      </c>
      <c r="S18" s="46">
        <f>ROUND(+S$4/+'Age Factors'!S18,0)</f>
        <v>7616</v>
      </c>
      <c r="T18" s="46">
        <f>ROUND(+T$4/+'Age Factors'!T18,0)</f>
        <v>9284</v>
      </c>
      <c r="U18" s="46">
        <f>ROUND(+U$4/+'Age Factors'!U18,0)</f>
        <v>16926</v>
      </c>
      <c r="V18" s="46">
        <f>ROUND(+V$4/+'Age Factors'!V18,0)</f>
        <v>22484</v>
      </c>
      <c r="W18" s="46">
        <f>ROUND(+W$4/+'Age Factors'!W18,0)</f>
        <v>38211</v>
      </c>
      <c r="X18" s="46">
        <f>ROUND(+X$4/+'Age Factors'!X18,0)</f>
        <v>41884</v>
      </c>
      <c r="Y18" s="46">
        <f>ROUND(+Y$4/+'Age Factors'!Y18,0)</f>
        <v>55579</v>
      </c>
      <c r="Z18" s="43"/>
    </row>
    <row r="19" spans="1:26">
      <c r="A19" s="45">
        <v>18</v>
      </c>
      <c r="B19" s="46">
        <f>ROUND(+B$4/+'Age Factors'!B19,0)</f>
        <v>141</v>
      </c>
      <c r="C19" s="46">
        <f>ROUND(+C$4/+'Age Factors'!C19,0)</f>
        <v>233</v>
      </c>
      <c r="D19" s="46">
        <f>ROUND(+D$4/+'Age Factors'!D19,0)</f>
        <v>450</v>
      </c>
      <c r="E19" s="46">
        <f>ROUND(+E$4/+'Age Factors'!E19,0)</f>
        <v>769</v>
      </c>
      <c r="F19" s="46">
        <f>ROUND(+F$4/+'Age Factors'!F19,0)</f>
        <v>935</v>
      </c>
      <c r="G19" s="46">
        <f>ROUND(+G$4/+'Age Factors'!G19,0)</f>
        <v>1007</v>
      </c>
      <c r="H19" s="46">
        <f>ROUND(+H$4/+'Age Factors'!H19,0)</f>
        <v>1271</v>
      </c>
      <c r="I19" s="46">
        <f>ROUND(+I$4/+'Age Factors'!I19,0)</f>
        <v>1280</v>
      </c>
      <c r="J19" s="46">
        <f>ROUND(+J$4/+'Age Factors'!J19,0)</f>
        <v>1613</v>
      </c>
      <c r="K19" s="46">
        <f>ROUND(+K$4/+'Age Factors'!K19,0)</f>
        <v>1822</v>
      </c>
      <c r="L19" s="46">
        <f>ROUND(+L$4/+'Age Factors'!L19,0)</f>
        <v>1949</v>
      </c>
      <c r="M19" s="46">
        <f>ROUND(+M$4/+'Age Factors'!M19,0)</f>
        <v>2456</v>
      </c>
      <c r="N19" s="46">
        <f>ROUND(+N$4/+'Age Factors'!N19,0)</f>
        <v>2638</v>
      </c>
      <c r="O19" s="46">
        <f>ROUND(+O$4/+'Age Factors'!O19,0)</f>
        <v>3310</v>
      </c>
      <c r="P19" s="46">
        <f>ROUND(+P$4/+'Age Factors'!P19,0)</f>
        <v>3504</v>
      </c>
      <c r="Q19" s="46">
        <f>ROUND(+Q$4/+'Age Factors'!Q19,0)</f>
        <v>4190</v>
      </c>
      <c r="R19" s="46">
        <f>ROUND(+R$4/+'Age Factors'!R19,0)</f>
        <v>5100</v>
      </c>
      <c r="S19" s="46">
        <f>ROUND(+S$4/+'Age Factors'!S19,0)</f>
        <v>7474</v>
      </c>
      <c r="T19" s="46">
        <f>ROUND(+T$4/+'Age Factors'!T19,0)</f>
        <v>9112</v>
      </c>
      <c r="U19" s="46">
        <f>ROUND(+U$4/+'Age Factors'!U19,0)</f>
        <v>16612</v>
      </c>
      <c r="V19" s="46">
        <f>ROUND(+V$4/+'Age Factors'!V19,0)</f>
        <v>22066</v>
      </c>
      <c r="W19" s="46">
        <f>ROUND(+W$4/+'Age Factors'!W19,0)</f>
        <v>37500</v>
      </c>
      <c r="X19" s="46">
        <f>ROUND(+X$4/+'Age Factors'!X19,0)</f>
        <v>41105</v>
      </c>
      <c r="Y19" s="46">
        <f>ROUND(+Y$4/+'Age Factors'!Y19,0)</f>
        <v>54545</v>
      </c>
      <c r="Z19" s="43"/>
    </row>
    <row r="20" spans="1:26">
      <c r="A20" s="45">
        <v>19</v>
      </c>
      <c r="B20" s="46">
        <f>ROUND(+B$4/+'Age Factors'!B20,0)</f>
        <v>140</v>
      </c>
      <c r="C20" s="46">
        <f>ROUND(+C$4/+'Age Factors'!C20,0)</f>
        <v>232</v>
      </c>
      <c r="D20" s="46">
        <f>ROUND(+D$4/+'Age Factors'!D20,0)</f>
        <v>449</v>
      </c>
      <c r="E20" s="46">
        <f>ROUND(+E$4/+'Age Factors'!E20,0)</f>
        <v>769</v>
      </c>
      <c r="F20" s="46">
        <f>ROUND(+F$4/+'Age Factors'!F20,0)</f>
        <v>932</v>
      </c>
      <c r="G20" s="46">
        <f>ROUND(+G$4/+'Age Factors'!G20,0)</f>
        <v>1004</v>
      </c>
      <c r="H20" s="46">
        <f>ROUND(+H$4/+'Age Factors'!H20,0)</f>
        <v>1263</v>
      </c>
      <c r="I20" s="46">
        <f>ROUND(+I$4/+'Age Factors'!I20,0)</f>
        <v>1273</v>
      </c>
      <c r="J20" s="46">
        <f>ROUND(+J$4/+'Age Factors'!J20,0)</f>
        <v>1600</v>
      </c>
      <c r="K20" s="46">
        <f>ROUND(+K$4/+'Age Factors'!K20,0)</f>
        <v>1806</v>
      </c>
      <c r="L20" s="46">
        <f>ROUND(+L$4/+'Age Factors'!L20,0)</f>
        <v>1932</v>
      </c>
      <c r="M20" s="46">
        <f>ROUND(+M$4/+'Age Factors'!M20,0)</f>
        <v>2432</v>
      </c>
      <c r="N20" s="46">
        <f>ROUND(+N$4/+'Age Factors'!N20,0)</f>
        <v>2613</v>
      </c>
      <c r="O20" s="46">
        <f>ROUND(+O$4/+'Age Factors'!O20,0)</f>
        <v>3277</v>
      </c>
      <c r="P20" s="46">
        <f>ROUND(+P$4/+'Age Factors'!P20,0)</f>
        <v>3468</v>
      </c>
      <c r="Q20" s="46">
        <f>ROUND(+Q$4/+'Age Factors'!Q20,0)</f>
        <v>4144</v>
      </c>
      <c r="R20" s="46">
        <f>ROUND(+R$4/+'Age Factors'!R20,0)</f>
        <v>5038</v>
      </c>
      <c r="S20" s="46">
        <f>ROUND(+S$4/+'Age Factors'!S20,0)</f>
        <v>7368</v>
      </c>
      <c r="T20" s="46">
        <f>ROUND(+T$4/+'Age Factors'!T20,0)</f>
        <v>8982</v>
      </c>
      <c r="U20" s="46">
        <f>ROUND(+U$4/+'Age Factors'!U20,0)</f>
        <v>16375</v>
      </c>
      <c r="V20" s="46">
        <f>ROUND(+V$4/+'Age Factors'!V20,0)</f>
        <v>21752</v>
      </c>
      <c r="W20" s="46">
        <f>ROUND(+W$4/+'Age Factors'!W20,0)</f>
        <v>36965</v>
      </c>
      <c r="X20" s="46">
        <f>ROUND(+X$4/+'Age Factors'!X20,0)</f>
        <v>40519</v>
      </c>
      <c r="Y20" s="46">
        <f>ROUND(+Y$4/+'Age Factors'!Y20,0)</f>
        <v>53768</v>
      </c>
      <c r="Z20" s="43"/>
    </row>
    <row r="21" spans="1:26">
      <c r="A21" s="50">
        <v>20</v>
      </c>
      <c r="B21" s="53">
        <f>ROUND(+B$4/+'Age Factors'!B21,0)</f>
        <v>140</v>
      </c>
      <c r="C21" s="53">
        <f>ROUND(+C$4/+'Age Factors'!C21,0)</f>
        <v>232</v>
      </c>
      <c r="D21" s="53">
        <f>ROUND(+D$4/+'Age Factors'!D21,0)</f>
        <v>449</v>
      </c>
      <c r="E21" s="53">
        <f>ROUND(+E$4/+'Age Factors'!E21,0)</f>
        <v>769</v>
      </c>
      <c r="F21" s="53">
        <f>ROUND(+F$4/+'Age Factors'!F21,0)</f>
        <v>931</v>
      </c>
      <c r="G21" s="53">
        <f>ROUND(+G$4/+'Age Factors'!G21,0)</f>
        <v>1001</v>
      </c>
      <c r="H21" s="53">
        <f>ROUND(+H$4/+'Age Factors'!H21,0)</f>
        <v>1258</v>
      </c>
      <c r="I21" s="53">
        <f>ROUND(+I$4/+'Age Factors'!I21,0)</f>
        <v>1267</v>
      </c>
      <c r="J21" s="53">
        <f>ROUND(+J$4/+'Age Factors'!J21,0)</f>
        <v>1589</v>
      </c>
      <c r="K21" s="510">
        <f>ROUND(+K$4/+'Age Factors'!K21,0)</f>
        <v>1795</v>
      </c>
      <c r="L21" s="53">
        <f>ROUND(+L$4/+'Age Factors'!L21,0)</f>
        <v>1920</v>
      </c>
      <c r="M21" s="53">
        <f>ROUND(+M$4/+'Age Factors'!M21,0)</f>
        <v>2419</v>
      </c>
      <c r="N21" s="53">
        <f>ROUND(+N$4/+'Age Factors'!N21,0)</f>
        <v>2598</v>
      </c>
      <c r="O21" s="53">
        <f>ROUND(+O$4/+'Age Factors'!O21,0)</f>
        <v>3261</v>
      </c>
      <c r="P21" s="53">
        <f>ROUND(+P$4/+'Age Factors'!P21,0)</f>
        <v>3451</v>
      </c>
      <c r="Q21" s="53">
        <f>ROUND(+Q$4/+'Age Factors'!Q21,0)</f>
        <v>4118</v>
      </c>
      <c r="R21" s="53">
        <f>ROUND(+R$4/+'Age Factors'!R21,0)</f>
        <v>5001</v>
      </c>
      <c r="S21" s="53">
        <f>ROUND(+S$4/+'Age Factors'!S21,0)</f>
        <v>7293</v>
      </c>
      <c r="T21" s="53">
        <f>ROUND(+T$4/+'Age Factors'!T21,0)</f>
        <v>8891</v>
      </c>
      <c r="U21" s="53">
        <f>ROUND(+U$4/+'Age Factors'!U21,0)</f>
        <v>16210</v>
      </c>
      <c r="V21" s="53">
        <f>ROUND(+V$4/+'Age Factors'!V21,0)</f>
        <v>21532</v>
      </c>
      <c r="W21" s="53">
        <f>ROUND(+W$4/+'Age Factors'!W21,0)</f>
        <v>36593</v>
      </c>
      <c r="X21" s="53">
        <f>ROUND(+X$4/+'Age Factors'!X21,0)</f>
        <v>40111</v>
      </c>
      <c r="Y21" s="53">
        <f>ROUND(+Y$4/+'Age Factors'!Y21,0)</f>
        <v>53226</v>
      </c>
      <c r="Z21" s="43"/>
    </row>
    <row r="22" spans="1:26">
      <c r="A22" s="45">
        <v>21</v>
      </c>
      <c r="B22" s="46">
        <f>ROUND(+B$4/+'Age Factors'!B22,0)</f>
        <v>140</v>
      </c>
      <c r="C22" s="46">
        <f>ROUND(+C$4/+'Age Factors'!C22,0)</f>
        <v>232</v>
      </c>
      <c r="D22" s="46">
        <f>ROUND(+D$4/+'Age Factors'!D22,0)</f>
        <v>449</v>
      </c>
      <c r="E22" s="46">
        <f>ROUND(+E$4/+'Age Factors'!E22,0)</f>
        <v>769</v>
      </c>
      <c r="F22" s="46">
        <f>ROUND(+F$4/+'Age Factors'!F22,0)</f>
        <v>930</v>
      </c>
      <c r="G22" s="46">
        <f>ROUND(+G$4/+'Age Factors'!G22,0)</f>
        <v>1000</v>
      </c>
      <c r="H22" s="46">
        <f>ROUND(+H$4/+'Age Factors'!H22,0)</f>
        <v>1255</v>
      </c>
      <c r="I22" s="46">
        <f>ROUND(+I$4/+'Age Factors'!I22,0)</f>
        <v>1264</v>
      </c>
      <c r="J22" s="46">
        <f>ROUND(+J$4/+'Age Factors'!J22,0)</f>
        <v>1584</v>
      </c>
      <c r="K22" s="46">
        <f>ROUND(+K$4/+'Age Factors'!K22,0)</f>
        <v>1790</v>
      </c>
      <c r="L22" s="46">
        <f>ROUND(+L$4/+'Age Factors'!L22,0)</f>
        <v>1915</v>
      </c>
      <c r="M22" s="46">
        <f>ROUND(+M$4/+'Age Factors'!M22,0)</f>
        <v>2415</v>
      </c>
      <c r="N22" s="46">
        <f>ROUND(+N$4/+'Age Factors'!N22,0)</f>
        <v>2595</v>
      </c>
      <c r="O22" s="46">
        <f>ROUND(+O$4/+'Age Factors'!O22,0)</f>
        <v>3260</v>
      </c>
      <c r="P22" s="46">
        <f>ROUND(+P$4/+'Age Factors'!P22,0)</f>
        <v>3451</v>
      </c>
      <c r="Q22" s="46">
        <f>ROUND(+Q$4/+'Age Factors'!Q22,0)</f>
        <v>4112</v>
      </c>
      <c r="R22" s="46">
        <f>ROUND(+R$4/+'Age Factors'!R22,0)</f>
        <v>4985</v>
      </c>
      <c r="S22" s="46">
        <f>ROUND(+S$4/+'Age Factors'!S22,0)</f>
        <v>7249</v>
      </c>
      <c r="T22" s="46">
        <f>ROUND(+T$4/+'Age Factors'!T22,0)</f>
        <v>8838</v>
      </c>
      <c r="U22" s="46">
        <f>ROUND(+U$4/+'Age Factors'!U22,0)</f>
        <v>16112</v>
      </c>
      <c r="V22" s="46">
        <f>ROUND(+V$4/+'Age Factors'!V22,0)</f>
        <v>21403</v>
      </c>
      <c r="W22" s="46">
        <f>ROUND(+W$4/+'Age Factors'!W22,0)</f>
        <v>36373</v>
      </c>
      <c r="X22" s="46">
        <f>ROUND(+X$4/+'Age Factors'!X22,0)</f>
        <v>39870</v>
      </c>
      <c r="Y22" s="46">
        <f>ROUND(+Y$4/+'Age Factors'!Y22,0)</f>
        <v>52906</v>
      </c>
      <c r="Z22" s="43"/>
    </row>
    <row r="23" spans="1:26">
      <c r="A23" s="45">
        <v>22</v>
      </c>
      <c r="B23" s="46">
        <f>ROUND(+B$4/+'Age Factors'!B23,0)</f>
        <v>140</v>
      </c>
      <c r="C23" s="46">
        <f>ROUND(+C$4/+'Age Factors'!C23,0)</f>
        <v>232</v>
      </c>
      <c r="D23" s="46">
        <f>ROUND(+D$4/+'Age Factors'!D23,0)</f>
        <v>449</v>
      </c>
      <c r="E23" s="46">
        <f>ROUND(+E$4/+'Age Factors'!E23,0)</f>
        <v>769</v>
      </c>
      <c r="F23" s="46">
        <f>ROUND(+F$4/+'Age Factors'!F23,0)</f>
        <v>930</v>
      </c>
      <c r="G23" s="46">
        <f>ROUND(+G$4/+'Age Factors'!G23,0)</f>
        <v>1000</v>
      </c>
      <c r="H23" s="46">
        <f>ROUND(+H$4/+'Age Factors'!H23,0)</f>
        <v>1255</v>
      </c>
      <c r="I23" s="46">
        <f>ROUND(+I$4/+'Age Factors'!I23,0)</f>
        <v>1264</v>
      </c>
      <c r="J23" s="46">
        <f>ROUND(+J$4/+'Age Factors'!J23,0)</f>
        <v>1584</v>
      </c>
      <c r="K23" s="46">
        <f>ROUND(+K$4/+'Age Factors'!K23,0)</f>
        <v>1790</v>
      </c>
      <c r="L23" s="46">
        <f>ROUND(+L$4/+'Age Factors'!L23,0)</f>
        <v>1915</v>
      </c>
      <c r="M23" s="46">
        <f>ROUND(+M$4/+'Age Factors'!M23,0)</f>
        <v>2415</v>
      </c>
      <c r="N23" s="46">
        <f>ROUND(+N$4/+'Age Factors'!N23,0)</f>
        <v>2595</v>
      </c>
      <c r="O23" s="46">
        <f>ROUND(+O$4/+'Age Factors'!O23,0)</f>
        <v>3260</v>
      </c>
      <c r="P23" s="46">
        <f>ROUND(+P$4/+'Age Factors'!P23,0)</f>
        <v>3451</v>
      </c>
      <c r="Q23" s="46">
        <f>ROUND(+Q$4/+'Age Factors'!Q23,0)</f>
        <v>4110</v>
      </c>
      <c r="R23" s="46">
        <f>ROUND(+R$4/+'Age Factors'!R23,0)</f>
        <v>4980</v>
      </c>
      <c r="S23" s="46">
        <f>ROUND(+S$4/+'Age Factors'!S23,0)</f>
        <v>7235</v>
      </c>
      <c r="T23" s="46">
        <f>ROUND(+T$4/+'Age Factors'!T23,0)</f>
        <v>8820</v>
      </c>
      <c r="U23" s="46">
        <f>ROUND(+U$4/+'Age Factors'!U23,0)</f>
        <v>16080</v>
      </c>
      <c r="V23" s="46">
        <f>ROUND(+V$4/+'Age Factors'!V23,0)</f>
        <v>21360</v>
      </c>
      <c r="W23" s="46">
        <f>ROUND(+W$4/+'Age Factors'!W23,0)</f>
        <v>36300</v>
      </c>
      <c r="X23" s="46">
        <f>ROUND(+X$4/+'Age Factors'!X23,0)</f>
        <v>39790</v>
      </c>
      <c r="Y23" s="46">
        <f>ROUND(+Y$4/+'Age Factors'!Y23,0)</f>
        <v>52800</v>
      </c>
      <c r="Z23" s="43"/>
    </row>
    <row r="24" spans="1:26">
      <c r="A24" s="45">
        <v>23</v>
      </c>
      <c r="B24" s="46">
        <f>ROUND(+B$4/+'Age Factors'!B24,0)</f>
        <v>140</v>
      </c>
      <c r="C24" s="46">
        <f>ROUND(+C$4/+'Age Factors'!C24,0)</f>
        <v>232</v>
      </c>
      <c r="D24" s="46">
        <f>ROUND(+D$4/+'Age Factors'!D24,0)</f>
        <v>449</v>
      </c>
      <c r="E24" s="46">
        <f>ROUND(+E$4/+'Age Factors'!E24,0)</f>
        <v>769</v>
      </c>
      <c r="F24" s="46">
        <f>ROUND(+F$4/+'Age Factors'!F24,0)</f>
        <v>930</v>
      </c>
      <c r="G24" s="46">
        <f>ROUND(+G$4/+'Age Factors'!G24,0)</f>
        <v>1000</v>
      </c>
      <c r="H24" s="46">
        <f>ROUND(+H$4/+'Age Factors'!H24,0)</f>
        <v>1255</v>
      </c>
      <c r="I24" s="46">
        <f>ROUND(+I$4/+'Age Factors'!I24,0)</f>
        <v>1264</v>
      </c>
      <c r="J24" s="46">
        <f>ROUND(+J$4/+'Age Factors'!J24,0)</f>
        <v>1584</v>
      </c>
      <c r="K24" s="46">
        <f>ROUND(+K$4/+'Age Factors'!K24,0)</f>
        <v>1790</v>
      </c>
      <c r="L24" s="46">
        <f>ROUND(+L$4/+'Age Factors'!L24,0)</f>
        <v>1915</v>
      </c>
      <c r="M24" s="46">
        <f>ROUND(+M$4/+'Age Factors'!M24,0)</f>
        <v>2415</v>
      </c>
      <c r="N24" s="46">
        <f>ROUND(+N$4/+'Age Factors'!N24,0)</f>
        <v>2595</v>
      </c>
      <c r="O24" s="46">
        <f>ROUND(+O$4/+'Age Factors'!O24,0)</f>
        <v>3260</v>
      </c>
      <c r="P24" s="46">
        <f>ROUND(+P$4/+'Age Factors'!P24,0)</f>
        <v>3451</v>
      </c>
      <c r="Q24" s="46">
        <f>ROUND(+Q$4/+'Age Factors'!Q24,0)</f>
        <v>4110</v>
      </c>
      <c r="R24" s="46">
        <f>ROUND(+R$4/+'Age Factors'!R24,0)</f>
        <v>4980</v>
      </c>
      <c r="S24" s="46">
        <f>ROUND(+S$4/+'Age Factors'!S24,0)</f>
        <v>7235</v>
      </c>
      <c r="T24" s="46">
        <f>ROUND(+T$4/+'Age Factors'!T24,0)</f>
        <v>8820</v>
      </c>
      <c r="U24" s="46">
        <f>ROUND(+U$4/+'Age Factors'!U24,0)</f>
        <v>16080</v>
      </c>
      <c r="V24" s="46">
        <f>ROUND(+V$4/+'Age Factors'!V24,0)</f>
        <v>21360</v>
      </c>
      <c r="W24" s="46">
        <f>ROUND(+W$4/+'Age Factors'!W24,0)</f>
        <v>36300</v>
      </c>
      <c r="X24" s="46">
        <f>ROUND(+X$4/+'Age Factors'!X24,0)</f>
        <v>39790</v>
      </c>
      <c r="Y24" s="46">
        <f>ROUND(+Y$4/+'Age Factors'!Y24,0)</f>
        <v>52800</v>
      </c>
      <c r="Z24" s="43"/>
    </row>
    <row r="25" spans="1:26">
      <c r="A25" s="45">
        <v>24</v>
      </c>
      <c r="B25" s="46">
        <f>ROUND(+B$4/+'Age Factors'!B25,0)</f>
        <v>140</v>
      </c>
      <c r="C25" s="46">
        <f>ROUND(+C$4/+'Age Factors'!C25,0)</f>
        <v>232</v>
      </c>
      <c r="D25" s="46">
        <f>ROUND(+D$4/+'Age Factors'!D25,0)</f>
        <v>449</v>
      </c>
      <c r="E25" s="46">
        <f>ROUND(+E$4/+'Age Factors'!E25,0)</f>
        <v>769</v>
      </c>
      <c r="F25" s="46">
        <f>ROUND(+F$4/+'Age Factors'!F25,0)</f>
        <v>930</v>
      </c>
      <c r="G25" s="46">
        <f>ROUND(+G$4/+'Age Factors'!G25,0)</f>
        <v>1000</v>
      </c>
      <c r="H25" s="46">
        <f>ROUND(+H$4/+'Age Factors'!H25,0)</f>
        <v>1255</v>
      </c>
      <c r="I25" s="46">
        <f>ROUND(+I$4/+'Age Factors'!I25,0)</f>
        <v>1264</v>
      </c>
      <c r="J25" s="46">
        <f>ROUND(+J$4/+'Age Factors'!J25,0)</f>
        <v>1584</v>
      </c>
      <c r="K25" s="46">
        <f>ROUND(+K$4/+'Age Factors'!K25,0)</f>
        <v>1790</v>
      </c>
      <c r="L25" s="46">
        <f>ROUND(+L$4/+'Age Factors'!L25,0)</f>
        <v>1915</v>
      </c>
      <c r="M25" s="46">
        <f>ROUND(+M$4/+'Age Factors'!M25,0)</f>
        <v>2415</v>
      </c>
      <c r="N25" s="46">
        <f>ROUND(+N$4/+'Age Factors'!N25,0)</f>
        <v>2595</v>
      </c>
      <c r="O25" s="46">
        <f>ROUND(+O$4/+'Age Factors'!O25,0)</f>
        <v>3260</v>
      </c>
      <c r="P25" s="46">
        <f>ROUND(+P$4/+'Age Factors'!P25,0)</f>
        <v>3451</v>
      </c>
      <c r="Q25" s="46">
        <f>ROUND(+Q$4/+'Age Factors'!Q25,0)</f>
        <v>4110</v>
      </c>
      <c r="R25" s="46">
        <f>ROUND(+R$4/+'Age Factors'!R25,0)</f>
        <v>4980</v>
      </c>
      <c r="S25" s="46">
        <f>ROUND(+S$4/+'Age Factors'!S25,0)</f>
        <v>7235</v>
      </c>
      <c r="T25" s="46">
        <f>ROUND(+T$4/+'Age Factors'!T25,0)</f>
        <v>8820</v>
      </c>
      <c r="U25" s="46">
        <f>ROUND(+U$4/+'Age Factors'!U25,0)</f>
        <v>16080</v>
      </c>
      <c r="V25" s="46">
        <f>ROUND(+V$4/+'Age Factors'!V25,0)</f>
        <v>21360</v>
      </c>
      <c r="W25" s="46">
        <f>ROUND(+W$4/+'Age Factors'!W25,0)</f>
        <v>36300</v>
      </c>
      <c r="X25" s="46">
        <f>ROUND(+X$4/+'Age Factors'!X25,0)</f>
        <v>39790</v>
      </c>
      <c r="Y25" s="46">
        <f>ROUND(+Y$4/+'Age Factors'!Y25,0)</f>
        <v>52800</v>
      </c>
      <c r="Z25" s="43"/>
    </row>
    <row r="26" spans="1:26">
      <c r="A26" s="50">
        <v>25</v>
      </c>
      <c r="B26" s="53">
        <f>ROUND(+B$4/+'Age Factors'!B26,0)</f>
        <v>140</v>
      </c>
      <c r="C26" s="53">
        <f>ROUND(+C$4/+'Age Factors'!C26,0)</f>
        <v>232</v>
      </c>
      <c r="D26" s="53">
        <f>ROUND(+D$4/+'Age Factors'!D26,0)</f>
        <v>449</v>
      </c>
      <c r="E26" s="53">
        <f>ROUND(+E$4/+'Age Factors'!E26,0)</f>
        <v>769</v>
      </c>
      <c r="F26" s="53">
        <f>ROUND(+F$4/+'Age Factors'!F26,0)</f>
        <v>930</v>
      </c>
      <c r="G26" s="53">
        <f>ROUND(+G$4/+'Age Factors'!G26,0)</f>
        <v>1000</v>
      </c>
      <c r="H26" s="53">
        <f>ROUND(+H$4/+'Age Factors'!H26,0)</f>
        <v>1255</v>
      </c>
      <c r="I26" s="53">
        <f>ROUND(+I$4/+'Age Factors'!I26,0)</f>
        <v>1264</v>
      </c>
      <c r="J26" s="53">
        <f>ROUND(+J$4/+'Age Factors'!J26,0)</f>
        <v>1584</v>
      </c>
      <c r="K26" s="510">
        <f>ROUND(+K$4/+'Age Factors'!K26,0)</f>
        <v>1790</v>
      </c>
      <c r="L26" s="53">
        <f>ROUND(+L$4/+'Age Factors'!L26,0)</f>
        <v>1915</v>
      </c>
      <c r="M26" s="53">
        <f>ROUND(+M$4/+'Age Factors'!M26,0)</f>
        <v>2415</v>
      </c>
      <c r="N26" s="53">
        <f>ROUND(+N$4/+'Age Factors'!N26,0)</f>
        <v>2595</v>
      </c>
      <c r="O26" s="53">
        <f>ROUND(+O$4/+'Age Factors'!O26,0)</f>
        <v>3260</v>
      </c>
      <c r="P26" s="53">
        <f>ROUND(+P$4/+'Age Factors'!P26,0)</f>
        <v>3451</v>
      </c>
      <c r="Q26" s="53">
        <f>ROUND(+Q$4/+'Age Factors'!Q26,0)</f>
        <v>4110</v>
      </c>
      <c r="R26" s="53">
        <f>ROUND(+R$4/+'Age Factors'!R26,0)</f>
        <v>4980</v>
      </c>
      <c r="S26" s="53">
        <f>ROUND(+S$4/+'Age Factors'!S26,0)</f>
        <v>7235</v>
      </c>
      <c r="T26" s="53">
        <f>ROUND(+T$4/+'Age Factors'!T26,0)</f>
        <v>8820</v>
      </c>
      <c r="U26" s="53">
        <f>ROUND(+U$4/+'Age Factors'!U26,0)</f>
        <v>16080</v>
      </c>
      <c r="V26" s="53">
        <f>ROUND(+V$4/+'Age Factors'!V26,0)</f>
        <v>21360</v>
      </c>
      <c r="W26" s="53">
        <f>ROUND(+W$4/+'Age Factors'!W26,0)</f>
        <v>36300</v>
      </c>
      <c r="X26" s="53">
        <f>ROUND(+X$4/+'Age Factors'!X26,0)</f>
        <v>39790</v>
      </c>
      <c r="Y26" s="53">
        <f>ROUND(+Y$4/+'Age Factors'!Y26,0)</f>
        <v>52800</v>
      </c>
      <c r="Z26" s="43"/>
    </row>
    <row r="27" spans="1:26">
      <c r="A27" s="45">
        <v>26</v>
      </c>
      <c r="B27" s="46">
        <f>ROUND(+B$4/+'Age Factors'!B27,0)</f>
        <v>140</v>
      </c>
      <c r="C27" s="46">
        <f>ROUND(+C$4/+'Age Factors'!C27,0)</f>
        <v>232</v>
      </c>
      <c r="D27" s="46">
        <f>ROUND(+D$4/+'Age Factors'!D27,0)</f>
        <v>449</v>
      </c>
      <c r="E27" s="46">
        <f>ROUND(+E$4/+'Age Factors'!E27,0)</f>
        <v>769</v>
      </c>
      <c r="F27" s="46">
        <f>ROUND(+F$4/+'Age Factors'!F27,0)</f>
        <v>930</v>
      </c>
      <c r="G27" s="46">
        <f>ROUND(+G$4/+'Age Factors'!G27,0)</f>
        <v>1000</v>
      </c>
      <c r="H27" s="46">
        <f>ROUND(+H$4/+'Age Factors'!H27,0)</f>
        <v>1255</v>
      </c>
      <c r="I27" s="46">
        <f>ROUND(+I$4/+'Age Factors'!I27,0)</f>
        <v>1264</v>
      </c>
      <c r="J27" s="46">
        <f>ROUND(+J$4/+'Age Factors'!J27,0)</f>
        <v>1584</v>
      </c>
      <c r="K27" s="46">
        <f>ROUND(+K$4/+'Age Factors'!K27,0)</f>
        <v>1790</v>
      </c>
      <c r="L27" s="46">
        <f>ROUND(+L$4/+'Age Factors'!L27,0)</f>
        <v>1915</v>
      </c>
      <c r="M27" s="46">
        <f>ROUND(+M$4/+'Age Factors'!M27,0)</f>
        <v>2415</v>
      </c>
      <c r="N27" s="46">
        <f>ROUND(+N$4/+'Age Factors'!N27,0)</f>
        <v>2595</v>
      </c>
      <c r="O27" s="46">
        <f>ROUND(+O$4/+'Age Factors'!O27,0)</f>
        <v>3260</v>
      </c>
      <c r="P27" s="46">
        <f>ROUND(+P$4/+'Age Factors'!P27,0)</f>
        <v>3451</v>
      </c>
      <c r="Q27" s="46">
        <f>ROUND(+Q$4/+'Age Factors'!Q27,0)</f>
        <v>4110</v>
      </c>
      <c r="R27" s="46">
        <f>ROUND(+R$4/+'Age Factors'!R27,0)</f>
        <v>4980</v>
      </c>
      <c r="S27" s="46">
        <f>ROUND(+S$4/+'Age Factors'!S27,0)</f>
        <v>7235</v>
      </c>
      <c r="T27" s="46">
        <f>ROUND(+T$4/+'Age Factors'!T27,0)</f>
        <v>8820</v>
      </c>
      <c r="U27" s="46">
        <f>ROUND(+U$4/+'Age Factors'!U27,0)</f>
        <v>16080</v>
      </c>
      <c r="V27" s="46">
        <f>ROUND(+V$4/+'Age Factors'!V27,0)</f>
        <v>21360</v>
      </c>
      <c r="W27" s="46">
        <f>ROUND(+W$4/+'Age Factors'!W27,0)</f>
        <v>36300</v>
      </c>
      <c r="X27" s="46">
        <f>ROUND(+X$4/+'Age Factors'!X27,0)</f>
        <v>39790</v>
      </c>
      <c r="Y27" s="46">
        <f>ROUND(+Y$4/+'Age Factors'!Y27,0)</f>
        <v>52800</v>
      </c>
      <c r="Z27" s="43"/>
    </row>
    <row r="28" spans="1:26">
      <c r="A28" s="45">
        <v>27</v>
      </c>
      <c r="B28" s="46">
        <f>ROUND(+B$4/+'Age Factors'!B28,0)</f>
        <v>140</v>
      </c>
      <c r="C28" s="46">
        <f>ROUND(+C$4/+'Age Factors'!C28,0)</f>
        <v>232</v>
      </c>
      <c r="D28" s="46">
        <f>ROUND(+D$4/+'Age Factors'!D28,0)</f>
        <v>449</v>
      </c>
      <c r="E28" s="46">
        <f>ROUND(+E$4/+'Age Factors'!E28,0)</f>
        <v>769</v>
      </c>
      <c r="F28" s="46">
        <f>ROUND(+F$4/+'Age Factors'!F28,0)</f>
        <v>930</v>
      </c>
      <c r="G28" s="46">
        <f>ROUND(+G$4/+'Age Factors'!G28,0)</f>
        <v>1000</v>
      </c>
      <c r="H28" s="46">
        <f>ROUND(+H$4/+'Age Factors'!H28,0)</f>
        <v>1255</v>
      </c>
      <c r="I28" s="46">
        <f>ROUND(+I$4/+'Age Factors'!I28,0)</f>
        <v>1264</v>
      </c>
      <c r="J28" s="46">
        <f>ROUND(+J$4/+'Age Factors'!J28,0)</f>
        <v>1584</v>
      </c>
      <c r="K28" s="46">
        <f>ROUND(+K$4/+'Age Factors'!K28,0)</f>
        <v>1790</v>
      </c>
      <c r="L28" s="46">
        <f>ROUND(+L$4/+'Age Factors'!L28,0)</f>
        <v>1915</v>
      </c>
      <c r="M28" s="46">
        <f>ROUND(+M$4/+'Age Factors'!M28,0)</f>
        <v>2415</v>
      </c>
      <c r="N28" s="46">
        <f>ROUND(+N$4/+'Age Factors'!N28,0)</f>
        <v>2595</v>
      </c>
      <c r="O28" s="46">
        <f>ROUND(+O$4/+'Age Factors'!O28,0)</f>
        <v>3260</v>
      </c>
      <c r="P28" s="46">
        <f>ROUND(+P$4/+'Age Factors'!P28,0)</f>
        <v>3451</v>
      </c>
      <c r="Q28" s="46">
        <f>ROUND(+Q$4/+'Age Factors'!Q28,0)</f>
        <v>4110</v>
      </c>
      <c r="R28" s="46">
        <f>ROUND(+R$4/+'Age Factors'!R28,0)</f>
        <v>4980</v>
      </c>
      <c r="S28" s="46">
        <f>ROUND(+S$4/+'Age Factors'!S28,0)</f>
        <v>7235</v>
      </c>
      <c r="T28" s="46">
        <f>ROUND(+T$4/+'Age Factors'!T28,0)</f>
        <v>8820</v>
      </c>
      <c r="U28" s="46">
        <f>ROUND(+U$4/+'Age Factors'!U28,0)</f>
        <v>16080</v>
      </c>
      <c r="V28" s="46">
        <f>ROUND(+V$4/+'Age Factors'!V28,0)</f>
        <v>21360</v>
      </c>
      <c r="W28" s="46">
        <f>ROUND(+W$4/+'Age Factors'!W28,0)</f>
        <v>36300</v>
      </c>
      <c r="X28" s="46">
        <f>ROUND(+X$4/+'Age Factors'!X28,0)</f>
        <v>39790</v>
      </c>
      <c r="Y28" s="46">
        <f>ROUND(+Y$4/+'Age Factors'!Y28,0)</f>
        <v>52800</v>
      </c>
      <c r="Z28" s="43"/>
    </row>
    <row r="29" spans="1:26">
      <c r="A29" s="45">
        <v>28</v>
      </c>
      <c r="B29" s="46">
        <f>ROUND(+B$4/+'Age Factors'!B29,0)</f>
        <v>140</v>
      </c>
      <c r="C29" s="46">
        <f>ROUND(+C$4/+'Age Factors'!C29,0)</f>
        <v>232</v>
      </c>
      <c r="D29" s="46">
        <f>ROUND(+D$4/+'Age Factors'!D29,0)</f>
        <v>449</v>
      </c>
      <c r="E29" s="46">
        <f>ROUND(+E$4/+'Age Factors'!E29,0)</f>
        <v>769</v>
      </c>
      <c r="F29" s="46">
        <f>ROUND(+F$4/+'Age Factors'!F29,0)</f>
        <v>930</v>
      </c>
      <c r="G29" s="46">
        <f>ROUND(+G$4/+'Age Factors'!G29,0)</f>
        <v>1000</v>
      </c>
      <c r="H29" s="46">
        <f>ROUND(+H$4/+'Age Factors'!H29,0)</f>
        <v>1255</v>
      </c>
      <c r="I29" s="46">
        <f>ROUND(+I$4/+'Age Factors'!I29,0)</f>
        <v>1264</v>
      </c>
      <c r="J29" s="46">
        <f>ROUND(+J$4/+'Age Factors'!J29,0)</f>
        <v>1584</v>
      </c>
      <c r="K29" s="46">
        <f>ROUND(+K$4/+'Age Factors'!K29,0)</f>
        <v>1790</v>
      </c>
      <c r="L29" s="46">
        <f>ROUND(+L$4/+'Age Factors'!L29,0)</f>
        <v>1915</v>
      </c>
      <c r="M29" s="46">
        <f>ROUND(+M$4/+'Age Factors'!M29,0)</f>
        <v>2415</v>
      </c>
      <c r="N29" s="46">
        <f>ROUND(+N$4/+'Age Factors'!N29,0)</f>
        <v>2595</v>
      </c>
      <c r="O29" s="46">
        <f>ROUND(+O$4/+'Age Factors'!O29,0)</f>
        <v>3260</v>
      </c>
      <c r="P29" s="46">
        <f>ROUND(+P$4/+'Age Factors'!P29,0)</f>
        <v>3451</v>
      </c>
      <c r="Q29" s="46">
        <f>ROUND(+Q$4/+'Age Factors'!Q29,0)</f>
        <v>4110</v>
      </c>
      <c r="R29" s="46">
        <f>ROUND(+R$4/+'Age Factors'!R29,0)</f>
        <v>4980</v>
      </c>
      <c r="S29" s="46">
        <f>ROUND(+S$4/+'Age Factors'!S29,0)</f>
        <v>7235</v>
      </c>
      <c r="T29" s="46">
        <f>ROUND(+T$4/+'Age Factors'!T29,0)</f>
        <v>8820</v>
      </c>
      <c r="U29" s="46">
        <f>ROUND(+U$4/+'Age Factors'!U29,0)</f>
        <v>16080</v>
      </c>
      <c r="V29" s="46">
        <f>ROUND(+V$4/+'Age Factors'!V29,0)</f>
        <v>21360</v>
      </c>
      <c r="W29" s="46">
        <f>ROUND(+W$4/+'Age Factors'!W29,0)</f>
        <v>36300</v>
      </c>
      <c r="X29" s="46">
        <f>ROUND(+X$4/+'Age Factors'!X29,0)</f>
        <v>39790</v>
      </c>
      <c r="Y29" s="46">
        <f>ROUND(+Y$4/+'Age Factors'!Y29,0)</f>
        <v>52800</v>
      </c>
      <c r="Z29" s="43"/>
    </row>
    <row r="30" spans="1:26">
      <c r="A30" s="45">
        <v>29</v>
      </c>
      <c r="B30" s="46">
        <f>ROUND(+B$4/+'Age Factors'!B30,0)</f>
        <v>140</v>
      </c>
      <c r="C30" s="46">
        <f>ROUND(+C$4/+'Age Factors'!C30,0)</f>
        <v>232</v>
      </c>
      <c r="D30" s="46">
        <f>ROUND(+D$4/+'Age Factors'!D30,0)</f>
        <v>449</v>
      </c>
      <c r="E30" s="46">
        <f>ROUND(+E$4/+'Age Factors'!E30,0)</f>
        <v>769</v>
      </c>
      <c r="F30" s="46">
        <f>ROUND(+F$4/+'Age Factors'!F30,0)</f>
        <v>930</v>
      </c>
      <c r="G30" s="46">
        <f>ROUND(+G$4/+'Age Factors'!G30,0)</f>
        <v>1000</v>
      </c>
      <c r="H30" s="46">
        <f>ROUND(+H$4/+'Age Factors'!H30,0)</f>
        <v>1255</v>
      </c>
      <c r="I30" s="46">
        <f>ROUND(+I$4/+'Age Factors'!I30,0)</f>
        <v>1264</v>
      </c>
      <c r="J30" s="46">
        <f>ROUND(+J$4/+'Age Factors'!J30,0)</f>
        <v>1584</v>
      </c>
      <c r="K30" s="46">
        <f>ROUND(+K$4/+'Age Factors'!K30,0)</f>
        <v>1790</v>
      </c>
      <c r="L30" s="46">
        <f>ROUND(+L$4/+'Age Factors'!L30,0)</f>
        <v>1915</v>
      </c>
      <c r="M30" s="46">
        <f>ROUND(+M$4/+'Age Factors'!M30,0)</f>
        <v>2415</v>
      </c>
      <c r="N30" s="46">
        <f>ROUND(+N$4/+'Age Factors'!N30,0)</f>
        <v>2595</v>
      </c>
      <c r="O30" s="46">
        <f>ROUND(+O$4/+'Age Factors'!O30,0)</f>
        <v>3260</v>
      </c>
      <c r="P30" s="46">
        <f>ROUND(+P$4/+'Age Factors'!P30,0)</f>
        <v>3451</v>
      </c>
      <c r="Q30" s="46">
        <f>ROUND(+Q$4/+'Age Factors'!Q30,0)</f>
        <v>4110</v>
      </c>
      <c r="R30" s="46">
        <f>ROUND(+R$4/+'Age Factors'!R30,0)</f>
        <v>4980</v>
      </c>
      <c r="S30" s="46">
        <f>ROUND(+S$4/+'Age Factors'!S30,0)</f>
        <v>7235</v>
      </c>
      <c r="T30" s="46">
        <f>ROUND(+T$4/+'Age Factors'!T30,0)</f>
        <v>8820</v>
      </c>
      <c r="U30" s="46">
        <f>ROUND(+U$4/+'Age Factors'!U30,0)</f>
        <v>16080</v>
      </c>
      <c r="V30" s="46">
        <f>ROUND(+V$4/+'Age Factors'!V30,0)</f>
        <v>21360</v>
      </c>
      <c r="W30" s="46">
        <f>ROUND(+W$4/+'Age Factors'!W30,0)</f>
        <v>36300</v>
      </c>
      <c r="X30" s="46">
        <f>ROUND(+X$4/+'Age Factors'!X30,0)</f>
        <v>39790</v>
      </c>
      <c r="Y30" s="46">
        <f>ROUND(+Y$4/+'Age Factors'!Y30,0)</f>
        <v>52800</v>
      </c>
      <c r="Z30" s="43"/>
    </row>
    <row r="31" spans="1:26">
      <c r="A31" s="50">
        <v>30</v>
      </c>
      <c r="B31" s="53">
        <f>ROUND(+B$4/+'Age Factors'!B31,0)</f>
        <v>140</v>
      </c>
      <c r="C31" s="53">
        <f>ROUND(+C$4/+'Age Factors'!C31,0)</f>
        <v>232</v>
      </c>
      <c r="D31" s="53">
        <f>ROUND(+D$4/+'Age Factors'!D31,0)</f>
        <v>449</v>
      </c>
      <c r="E31" s="53">
        <f>ROUND(+E$4/+'Age Factors'!E31,0)</f>
        <v>769</v>
      </c>
      <c r="F31" s="53">
        <f>ROUND(+F$4/+'Age Factors'!F31,0)</f>
        <v>930</v>
      </c>
      <c r="G31" s="53">
        <f>ROUND(+G$4/+'Age Factors'!G31,0)</f>
        <v>1000</v>
      </c>
      <c r="H31" s="53">
        <f>ROUND(+H$4/+'Age Factors'!H31,0)</f>
        <v>1255</v>
      </c>
      <c r="I31" s="53">
        <f>ROUND(+I$4/+'Age Factors'!I31,0)</f>
        <v>1264</v>
      </c>
      <c r="J31" s="53">
        <f>ROUND(+J$4/+'Age Factors'!J31,0)</f>
        <v>1584</v>
      </c>
      <c r="K31" s="510">
        <f>ROUND(+K$4/+'Age Factors'!K31,0)</f>
        <v>1790</v>
      </c>
      <c r="L31" s="53">
        <f>ROUND(+L$4/+'Age Factors'!L31,0)</f>
        <v>1915</v>
      </c>
      <c r="M31" s="53">
        <f>ROUND(+M$4/+'Age Factors'!M31,0)</f>
        <v>2415</v>
      </c>
      <c r="N31" s="53">
        <f>ROUND(+N$4/+'Age Factors'!N31,0)</f>
        <v>2595</v>
      </c>
      <c r="O31" s="53">
        <f>ROUND(+O$4/+'Age Factors'!O31,0)</f>
        <v>3260</v>
      </c>
      <c r="P31" s="53">
        <f>ROUND(+P$4/+'Age Factors'!P31,0)</f>
        <v>3451</v>
      </c>
      <c r="Q31" s="53">
        <f>ROUND(+Q$4/+'Age Factors'!Q31,0)</f>
        <v>4110</v>
      </c>
      <c r="R31" s="53">
        <f>ROUND(+R$4/+'Age Factors'!R31,0)</f>
        <v>4980</v>
      </c>
      <c r="S31" s="53">
        <f>ROUND(+S$4/+'Age Factors'!S31,0)</f>
        <v>7235</v>
      </c>
      <c r="T31" s="53">
        <f>ROUND(+T$4/+'Age Factors'!T31,0)</f>
        <v>8820</v>
      </c>
      <c r="U31" s="53">
        <f>ROUND(+U$4/+'Age Factors'!U31,0)</f>
        <v>16080</v>
      </c>
      <c r="V31" s="53">
        <f>ROUND(+V$4/+'Age Factors'!V31,0)</f>
        <v>21360</v>
      </c>
      <c r="W31" s="53">
        <f>ROUND(+W$4/+'Age Factors'!W31,0)</f>
        <v>36300</v>
      </c>
      <c r="X31" s="53">
        <f>ROUND(+X$4/+'Age Factors'!X31,0)</f>
        <v>39790</v>
      </c>
      <c r="Y31" s="53">
        <f>ROUND(+Y$4/+'Age Factors'!Y31,0)</f>
        <v>52800</v>
      </c>
      <c r="Z31" s="43"/>
    </row>
    <row r="32" spans="1:26">
      <c r="A32" s="45">
        <v>31</v>
      </c>
      <c r="B32" s="46">
        <f>ROUND(+B$4/+'Age Factors'!B32,0)</f>
        <v>140</v>
      </c>
      <c r="C32" s="46">
        <f>ROUND(+C$4/+'Age Factors'!C32,0)</f>
        <v>232</v>
      </c>
      <c r="D32" s="46">
        <f>ROUND(+D$4/+'Age Factors'!D32,0)</f>
        <v>449</v>
      </c>
      <c r="E32" s="46">
        <f>ROUND(+E$4/+'Age Factors'!E32,0)</f>
        <v>770</v>
      </c>
      <c r="F32" s="46">
        <f>ROUND(+F$4/+'Age Factors'!F32,0)</f>
        <v>931</v>
      </c>
      <c r="G32" s="46">
        <f>ROUND(+G$4/+'Age Factors'!G32,0)</f>
        <v>1001</v>
      </c>
      <c r="H32" s="46">
        <f>ROUND(+H$4/+'Age Factors'!H32,0)</f>
        <v>1256</v>
      </c>
      <c r="I32" s="46">
        <f>ROUND(+I$4/+'Age Factors'!I32,0)</f>
        <v>1265</v>
      </c>
      <c r="J32" s="46">
        <f>ROUND(+J$4/+'Age Factors'!J32,0)</f>
        <v>1585</v>
      </c>
      <c r="K32" s="46">
        <f>ROUND(+K$4/+'Age Factors'!K32,0)</f>
        <v>1791</v>
      </c>
      <c r="L32" s="46">
        <f>ROUND(+L$4/+'Age Factors'!L32,0)</f>
        <v>1916</v>
      </c>
      <c r="M32" s="46">
        <f>ROUND(+M$4/+'Age Factors'!M32,0)</f>
        <v>2415</v>
      </c>
      <c r="N32" s="46">
        <f>ROUND(+N$4/+'Age Factors'!N32,0)</f>
        <v>2595</v>
      </c>
      <c r="O32" s="46">
        <f>ROUND(+O$4/+'Age Factors'!O32,0)</f>
        <v>3260</v>
      </c>
      <c r="P32" s="46">
        <f>ROUND(+P$4/+'Age Factors'!P32,0)</f>
        <v>3451</v>
      </c>
      <c r="Q32" s="46">
        <f>ROUND(+Q$4/+'Age Factors'!Q32,0)</f>
        <v>4110</v>
      </c>
      <c r="R32" s="46">
        <f>ROUND(+R$4/+'Age Factors'!R32,0)</f>
        <v>4980</v>
      </c>
      <c r="S32" s="46">
        <f>ROUND(+S$4/+'Age Factors'!S32,0)</f>
        <v>7235</v>
      </c>
      <c r="T32" s="46">
        <f>ROUND(+T$4/+'Age Factors'!T32,0)</f>
        <v>8820</v>
      </c>
      <c r="U32" s="46">
        <f>ROUND(+U$4/+'Age Factors'!U32,0)</f>
        <v>16080</v>
      </c>
      <c r="V32" s="46">
        <f>ROUND(+V$4/+'Age Factors'!V32,0)</f>
        <v>21360</v>
      </c>
      <c r="W32" s="46">
        <f>ROUND(+W$4/+'Age Factors'!W32,0)</f>
        <v>36300</v>
      </c>
      <c r="X32" s="46">
        <f>ROUND(+X$4/+'Age Factors'!X32,0)</f>
        <v>39790</v>
      </c>
      <c r="Y32" s="46">
        <f>ROUND(+Y$4/+'Age Factors'!Y32,0)</f>
        <v>52800</v>
      </c>
      <c r="Z32" s="43"/>
    </row>
    <row r="33" spans="1:26">
      <c r="A33" s="45">
        <v>32</v>
      </c>
      <c r="B33" s="46">
        <f>ROUND(+B$4/+'Age Factors'!B33,0)</f>
        <v>140</v>
      </c>
      <c r="C33" s="46">
        <f>ROUND(+C$4/+'Age Factors'!C33,0)</f>
        <v>232</v>
      </c>
      <c r="D33" s="46">
        <f>ROUND(+D$4/+'Age Factors'!D33,0)</f>
        <v>450</v>
      </c>
      <c r="E33" s="46">
        <f>ROUND(+E$4/+'Age Factors'!E33,0)</f>
        <v>772</v>
      </c>
      <c r="F33" s="46">
        <f>ROUND(+F$4/+'Age Factors'!F33,0)</f>
        <v>933</v>
      </c>
      <c r="G33" s="46">
        <f>ROUND(+G$4/+'Age Factors'!G33,0)</f>
        <v>1003</v>
      </c>
      <c r="H33" s="46">
        <f>ROUND(+H$4/+'Age Factors'!H33,0)</f>
        <v>1258</v>
      </c>
      <c r="I33" s="46">
        <f>ROUND(+I$4/+'Age Factors'!I33,0)</f>
        <v>1267</v>
      </c>
      <c r="J33" s="46">
        <f>ROUND(+J$4/+'Age Factors'!J33,0)</f>
        <v>1586</v>
      </c>
      <c r="K33" s="46">
        <f>ROUND(+K$4/+'Age Factors'!K33,0)</f>
        <v>1792</v>
      </c>
      <c r="L33" s="46">
        <f>ROUND(+L$4/+'Age Factors'!L33,0)</f>
        <v>1917</v>
      </c>
      <c r="M33" s="46">
        <f>ROUND(+M$4/+'Age Factors'!M33,0)</f>
        <v>2417</v>
      </c>
      <c r="N33" s="46">
        <f>ROUND(+N$4/+'Age Factors'!N33,0)</f>
        <v>2597</v>
      </c>
      <c r="O33" s="46">
        <f>ROUND(+O$4/+'Age Factors'!O33,0)</f>
        <v>3262</v>
      </c>
      <c r="P33" s="46">
        <f>ROUND(+P$4/+'Age Factors'!P33,0)</f>
        <v>3452</v>
      </c>
      <c r="Q33" s="46">
        <f>ROUND(+Q$4/+'Age Factors'!Q33,0)</f>
        <v>4111</v>
      </c>
      <c r="R33" s="46">
        <f>ROUND(+R$4/+'Age Factors'!R33,0)</f>
        <v>4981</v>
      </c>
      <c r="S33" s="46">
        <f>ROUND(+S$4/+'Age Factors'!S33,0)</f>
        <v>7235</v>
      </c>
      <c r="T33" s="46">
        <f>ROUND(+T$4/+'Age Factors'!T33,0)</f>
        <v>8820</v>
      </c>
      <c r="U33" s="46">
        <f>ROUND(+U$4/+'Age Factors'!U33,0)</f>
        <v>16080</v>
      </c>
      <c r="V33" s="46">
        <f>ROUND(+V$4/+'Age Factors'!V33,0)</f>
        <v>21360</v>
      </c>
      <c r="W33" s="46">
        <f>ROUND(+W$4/+'Age Factors'!W33,0)</f>
        <v>36300</v>
      </c>
      <c r="X33" s="46">
        <f>ROUND(+X$4/+'Age Factors'!X33,0)</f>
        <v>39790</v>
      </c>
      <c r="Y33" s="46">
        <f>ROUND(+Y$4/+'Age Factors'!Y33,0)</f>
        <v>52800</v>
      </c>
      <c r="Z33" s="43"/>
    </row>
    <row r="34" spans="1:26">
      <c r="A34" s="45">
        <v>33</v>
      </c>
      <c r="B34" s="46">
        <f>ROUND(+B$4/+'Age Factors'!B34,0)</f>
        <v>140</v>
      </c>
      <c r="C34" s="46">
        <f>ROUND(+C$4/+'Age Factors'!C34,0)</f>
        <v>233</v>
      </c>
      <c r="D34" s="46">
        <f>ROUND(+D$4/+'Age Factors'!D34,0)</f>
        <v>451</v>
      </c>
      <c r="E34" s="46">
        <f>ROUND(+E$4/+'Age Factors'!E34,0)</f>
        <v>774</v>
      </c>
      <c r="F34" s="46">
        <f>ROUND(+F$4/+'Age Factors'!F34,0)</f>
        <v>936</v>
      </c>
      <c r="G34" s="46">
        <f>ROUND(+G$4/+'Age Factors'!G34,0)</f>
        <v>1006</v>
      </c>
      <c r="H34" s="46">
        <f>ROUND(+H$4/+'Age Factors'!H34,0)</f>
        <v>1261</v>
      </c>
      <c r="I34" s="46">
        <f>ROUND(+I$4/+'Age Factors'!I34,0)</f>
        <v>1270</v>
      </c>
      <c r="J34" s="46">
        <f>ROUND(+J$4/+'Age Factors'!J34,0)</f>
        <v>1589</v>
      </c>
      <c r="K34" s="46">
        <f>ROUND(+K$4/+'Age Factors'!K34,0)</f>
        <v>1796</v>
      </c>
      <c r="L34" s="46">
        <f>ROUND(+L$4/+'Age Factors'!L34,0)</f>
        <v>1921</v>
      </c>
      <c r="M34" s="46">
        <f>ROUND(+M$4/+'Age Factors'!M34,0)</f>
        <v>2421</v>
      </c>
      <c r="N34" s="46">
        <f>ROUND(+N$4/+'Age Factors'!N34,0)</f>
        <v>2601</v>
      </c>
      <c r="O34" s="46">
        <f>ROUND(+O$4/+'Age Factors'!O34,0)</f>
        <v>3266</v>
      </c>
      <c r="P34" s="46">
        <f>ROUND(+P$4/+'Age Factors'!P34,0)</f>
        <v>3457</v>
      </c>
      <c r="Q34" s="46">
        <f>ROUND(+Q$4/+'Age Factors'!Q34,0)</f>
        <v>4116</v>
      </c>
      <c r="R34" s="46">
        <f>ROUND(+R$4/+'Age Factors'!R34,0)</f>
        <v>4984</v>
      </c>
      <c r="S34" s="46">
        <f>ROUND(+S$4/+'Age Factors'!S34,0)</f>
        <v>7235</v>
      </c>
      <c r="T34" s="46">
        <f>ROUND(+T$4/+'Age Factors'!T34,0)</f>
        <v>8820</v>
      </c>
      <c r="U34" s="46">
        <f>ROUND(+U$4/+'Age Factors'!U34,0)</f>
        <v>16080</v>
      </c>
      <c r="V34" s="46">
        <f>ROUND(+V$4/+'Age Factors'!V34,0)</f>
        <v>21360</v>
      </c>
      <c r="W34" s="46">
        <f>ROUND(+W$4/+'Age Factors'!W34,0)</f>
        <v>36300</v>
      </c>
      <c r="X34" s="46">
        <f>ROUND(+X$4/+'Age Factors'!X34,0)</f>
        <v>39790</v>
      </c>
      <c r="Y34" s="46">
        <f>ROUND(+Y$4/+'Age Factors'!Y34,0)</f>
        <v>52800</v>
      </c>
      <c r="Z34" s="43"/>
    </row>
    <row r="35" spans="1:26">
      <c r="A35" s="45">
        <v>34</v>
      </c>
      <c r="B35" s="46">
        <f>ROUND(+B$4/+'Age Factors'!B35,0)</f>
        <v>141</v>
      </c>
      <c r="C35" s="46">
        <f>ROUND(+C$4/+'Age Factors'!C35,0)</f>
        <v>233</v>
      </c>
      <c r="D35" s="46">
        <f>ROUND(+D$4/+'Age Factors'!D35,0)</f>
        <v>453</v>
      </c>
      <c r="E35" s="46">
        <f>ROUND(+E$4/+'Age Factors'!E35,0)</f>
        <v>778</v>
      </c>
      <c r="F35" s="46">
        <f>ROUND(+F$4/+'Age Factors'!F35,0)</f>
        <v>939</v>
      </c>
      <c r="G35" s="46">
        <f>ROUND(+G$4/+'Age Factors'!G35,0)</f>
        <v>1010</v>
      </c>
      <c r="H35" s="46">
        <f>ROUND(+H$4/+'Age Factors'!H35,0)</f>
        <v>1265</v>
      </c>
      <c r="I35" s="46">
        <f>ROUND(+I$4/+'Age Factors'!I35,0)</f>
        <v>1274</v>
      </c>
      <c r="J35" s="46">
        <f>ROUND(+J$4/+'Age Factors'!J35,0)</f>
        <v>1593</v>
      </c>
      <c r="K35" s="46">
        <f>ROUND(+K$4/+'Age Factors'!K35,0)</f>
        <v>1800</v>
      </c>
      <c r="L35" s="46">
        <f>ROUND(+L$4/+'Age Factors'!L35,0)</f>
        <v>1925</v>
      </c>
      <c r="M35" s="46">
        <f>ROUND(+M$4/+'Age Factors'!M35,0)</f>
        <v>2427</v>
      </c>
      <c r="N35" s="46">
        <f>ROUND(+N$4/+'Age Factors'!N35,0)</f>
        <v>2607</v>
      </c>
      <c r="O35" s="46">
        <f>ROUND(+O$4/+'Age Factors'!O35,0)</f>
        <v>3273</v>
      </c>
      <c r="P35" s="46">
        <f>ROUND(+P$4/+'Age Factors'!P35,0)</f>
        <v>3465</v>
      </c>
      <c r="Q35" s="46">
        <f>ROUND(+Q$4/+'Age Factors'!Q35,0)</f>
        <v>4122</v>
      </c>
      <c r="R35" s="46">
        <f>ROUND(+R$4/+'Age Factors'!R35,0)</f>
        <v>4990</v>
      </c>
      <c r="S35" s="46">
        <f>ROUND(+S$4/+'Age Factors'!S35,0)</f>
        <v>7235</v>
      </c>
      <c r="T35" s="46">
        <f>ROUND(+T$4/+'Age Factors'!T35,0)</f>
        <v>8820</v>
      </c>
      <c r="U35" s="46">
        <f>ROUND(+U$4/+'Age Factors'!U35,0)</f>
        <v>16080</v>
      </c>
      <c r="V35" s="46">
        <f>ROUND(+V$4/+'Age Factors'!V35,0)</f>
        <v>21360</v>
      </c>
      <c r="W35" s="46">
        <f>ROUND(+W$4/+'Age Factors'!W35,0)</f>
        <v>36300</v>
      </c>
      <c r="X35" s="46">
        <f>ROUND(+X$4/+'Age Factors'!X35,0)</f>
        <v>39790</v>
      </c>
      <c r="Y35" s="46">
        <f>ROUND(+Y$4/+'Age Factors'!Y35,0)</f>
        <v>52800</v>
      </c>
      <c r="Z35" s="43"/>
    </row>
    <row r="36" spans="1:26">
      <c r="A36" s="50">
        <v>35</v>
      </c>
      <c r="B36" s="53">
        <f>ROUND(+B$4/+'Age Factors'!B36,0)</f>
        <v>141</v>
      </c>
      <c r="C36" s="53">
        <f>ROUND(+C$4/+'Age Factors'!C36,0)</f>
        <v>234</v>
      </c>
      <c r="D36" s="53">
        <f>ROUND(+D$4/+'Age Factors'!D36,0)</f>
        <v>455</v>
      </c>
      <c r="E36" s="53">
        <f>ROUND(+E$4/+'Age Factors'!E36,0)</f>
        <v>783</v>
      </c>
      <c r="F36" s="53">
        <f>ROUND(+F$4/+'Age Factors'!F36,0)</f>
        <v>945</v>
      </c>
      <c r="G36" s="53">
        <f>ROUND(+G$4/+'Age Factors'!G36,0)</f>
        <v>1015</v>
      </c>
      <c r="H36" s="53">
        <f>ROUND(+H$4/+'Age Factors'!H36,0)</f>
        <v>1270</v>
      </c>
      <c r="I36" s="53">
        <f>ROUND(+I$4/+'Age Factors'!I36,0)</f>
        <v>1279</v>
      </c>
      <c r="J36" s="53">
        <f>ROUND(+J$4/+'Age Factors'!J36,0)</f>
        <v>1599</v>
      </c>
      <c r="K36" s="510">
        <f>ROUND(+K$4/+'Age Factors'!K36,0)</f>
        <v>1806</v>
      </c>
      <c r="L36" s="53">
        <f>ROUND(+L$4/+'Age Factors'!L36,0)</f>
        <v>1932</v>
      </c>
      <c r="M36" s="53">
        <f>ROUND(+M$4/+'Age Factors'!M36,0)</f>
        <v>2435</v>
      </c>
      <c r="N36" s="53">
        <f>ROUND(+N$4/+'Age Factors'!N36,0)</f>
        <v>2616</v>
      </c>
      <c r="O36" s="53">
        <f>ROUND(+O$4/+'Age Factors'!O36,0)</f>
        <v>3284</v>
      </c>
      <c r="P36" s="53">
        <f>ROUND(+P$4/+'Age Factors'!P36,0)</f>
        <v>3476</v>
      </c>
      <c r="Q36" s="53">
        <f>ROUND(+Q$4/+'Age Factors'!Q36,0)</f>
        <v>4132</v>
      </c>
      <c r="R36" s="53">
        <f>ROUND(+R$4/+'Age Factors'!R36,0)</f>
        <v>4997</v>
      </c>
      <c r="S36" s="53">
        <f>ROUND(+S$4/+'Age Factors'!S36,0)</f>
        <v>7235</v>
      </c>
      <c r="T36" s="53">
        <f>ROUND(+T$4/+'Age Factors'!T36,0)</f>
        <v>8820</v>
      </c>
      <c r="U36" s="53">
        <f>ROUND(+U$4/+'Age Factors'!U36,0)</f>
        <v>16080</v>
      </c>
      <c r="V36" s="53">
        <f>ROUND(+V$4/+'Age Factors'!V36,0)</f>
        <v>21360</v>
      </c>
      <c r="W36" s="53">
        <f>ROUND(+W$4/+'Age Factors'!W36,0)</f>
        <v>36300</v>
      </c>
      <c r="X36" s="53">
        <f>ROUND(+X$4/+'Age Factors'!X36,0)</f>
        <v>39790</v>
      </c>
      <c r="Y36" s="53">
        <f>ROUND(+Y$4/+'Age Factors'!Y36,0)</f>
        <v>52800</v>
      </c>
      <c r="Z36" s="43"/>
    </row>
    <row r="37" spans="1:26">
      <c r="A37" s="45">
        <v>36</v>
      </c>
      <c r="B37" s="46">
        <f>ROUND(+B$4/+'Age Factors'!B37,0)</f>
        <v>141</v>
      </c>
      <c r="C37" s="46">
        <f>ROUND(+C$4/+'Age Factors'!C37,0)</f>
        <v>235</v>
      </c>
      <c r="D37" s="46">
        <f>ROUND(+D$4/+'Age Factors'!D37,0)</f>
        <v>458</v>
      </c>
      <c r="E37" s="46">
        <f>ROUND(+E$4/+'Age Factors'!E37,0)</f>
        <v>788</v>
      </c>
      <c r="F37" s="46">
        <f>ROUND(+F$4/+'Age Factors'!F37,0)</f>
        <v>950</v>
      </c>
      <c r="G37" s="46">
        <f>ROUND(+G$4/+'Age Factors'!G37,0)</f>
        <v>1021</v>
      </c>
      <c r="H37" s="46">
        <f>ROUND(+H$4/+'Age Factors'!H37,0)</f>
        <v>1276</v>
      </c>
      <c r="I37" s="46">
        <f>ROUND(+I$4/+'Age Factors'!I37,0)</f>
        <v>1285</v>
      </c>
      <c r="J37" s="46">
        <f>ROUND(+J$4/+'Age Factors'!J37,0)</f>
        <v>1605</v>
      </c>
      <c r="K37" s="46">
        <f>ROUND(+K$4/+'Age Factors'!K37,0)</f>
        <v>1813</v>
      </c>
      <c r="L37" s="46">
        <f>ROUND(+L$4/+'Age Factors'!L37,0)</f>
        <v>1939</v>
      </c>
      <c r="M37" s="46">
        <f>ROUND(+M$4/+'Age Factors'!M37,0)</f>
        <v>2445</v>
      </c>
      <c r="N37" s="46">
        <f>ROUND(+N$4/+'Age Factors'!N37,0)</f>
        <v>2626</v>
      </c>
      <c r="O37" s="46">
        <f>ROUND(+O$4/+'Age Factors'!O37,0)</f>
        <v>3297</v>
      </c>
      <c r="P37" s="46">
        <f>ROUND(+P$4/+'Age Factors'!P37,0)</f>
        <v>3490</v>
      </c>
      <c r="Q37" s="46">
        <f>ROUND(+Q$4/+'Age Factors'!Q37,0)</f>
        <v>4145</v>
      </c>
      <c r="R37" s="46">
        <f>ROUND(+R$4/+'Age Factors'!R37,0)</f>
        <v>5008</v>
      </c>
      <c r="S37" s="46">
        <f>ROUND(+S$4/+'Age Factors'!S37,0)</f>
        <v>7236</v>
      </c>
      <c r="T37" s="46">
        <f>ROUND(+T$4/+'Age Factors'!T37,0)</f>
        <v>8821</v>
      </c>
      <c r="U37" s="46">
        <f>ROUND(+U$4/+'Age Factors'!U37,0)</f>
        <v>16082</v>
      </c>
      <c r="V37" s="46">
        <f>ROUND(+V$4/+'Age Factors'!V37,0)</f>
        <v>21362</v>
      </c>
      <c r="W37" s="46">
        <f>ROUND(+W$4/+'Age Factors'!W37,0)</f>
        <v>36304</v>
      </c>
      <c r="X37" s="46">
        <f>ROUND(+X$4/+'Age Factors'!X37,0)</f>
        <v>39794</v>
      </c>
      <c r="Y37" s="46">
        <f>ROUND(+Y$4/+'Age Factors'!Y37,0)</f>
        <v>52805</v>
      </c>
      <c r="Z37" s="43"/>
    </row>
    <row r="38" spans="1:26">
      <c r="A38" s="45">
        <v>37</v>
      </c>
      <c r="B38" s="46">
        <f>ROUND(+B$4/+'Age Factors'!B38,0)</f>
        <v>142</v>
      </c>
      <c r="C38" s="46">
        <f>ROUND(+C$4/+'Age Factors'!C38,0)</f>
        <v>236</v>
      </c>
      <c r="D38" s="46">
        <f>ROUND(+D$4/+'Age Factors'!D38,0)</f>
        <v>461</v>
      </c>
      <c r="E38" s="46">
        <f>ROUND(+E$4/+'Age Factors'!E38,0)</f>
        <v>794</v>
      </c>
      <c r="F38" s="46">
        <f>ROUND(+F$4/+'Age Factors'!F38,0)</f>
        <v>957</v>
      </c>
      <c r="G38" s="46">
        <f>ROUND(+G$4/+'Age Factors'!G38,0)</f>
        <v>1027</v>
      </c>
      <c r="H38" s="46">
        <f>ROUND(+H$4/+'Age Factors'!H38,0)</f>
        <v>1283</v>
      </c>
      <c r="I38" s="46">
        <f>ROUND(+I$4/+'Age Factors'!I38,0)</f>
        <v>1293</v>
      </c>
      <c r="J38" s="46">
        <f>ROUND(+J$4/+'Age Factors'!J38,0)</f>
        <v>1613</v>
      </c>
      <c r="K38" s="46">
        <f>ROUND(+K$4/+'Age Factors'!K38,0)</f>
        <v>1822</v>
      </c>
      <c r="L38" s="46">
        <f>ROUND(+L$4/+'Age Factors'!L38,0)</f>
        <v>1949</v>
      </c>
      <c r="M38" s="46">
        <f>ROUND(+M$4/+'Age Factors'!M38,0)</f>
        <v>2457</v>
      </c>
      <c r="N38" s="46">
        <f>ROUND(+N$4/+'Age Factors'!N38,0)</f>
        <v>2639</v>
      </c>
      <c r="O38" s="46">
        <f>ROUND(+O$4/+'Age Factors'!O38,0)</f>
        <v>3314</v>
      </c>
      <c r="P38" s="46">
        <f>ROUND(+P$4/+'Age Factors'!P38,0)</f>
        <v>3507</v>
      </c>
      <c r="Q38" s="46">
        <f>ROUND(+Q$4/+'Age Factors'!Q38,0)</f>
        <v>4163</v>
      </c>
      <c r="R38" s="46">
        <f>ROUND(+R$4/+'Age Factors'!R38,0)</f>
        <v>5025</v>
      </c>
      <c r="S38" s="46">
        <f>ROUND(+S$4/+'Age Factors'!S38,0)</f>
        <v>7250</v>
      </c>
      <c r="T38" s="46">
        <f>ROUND(+T$4/+'Age Factors'!T38,0)</f>
        <v>8839</v>
      </c>
      <c r="U38" s="46">
        <f>ROUND(+U$4/+'Age Factors'!U38,0)</f>
        <v>16114</v>
      </c>
      <c r="V38" s="46">
        <f>ROUND(+V$4/+'Age Factors'!V38,0)</f>
        <v>21405</v>
      </c>
      <c r="W38" s="46">
        <f>ROUND(+W$4/+'Age Factors'!W38,0)</f>
        <v>36376</v>
      </c>
      <c r="X38" s="46">
        <f>ROUND(+X$4/+'Age Factors'!X38,0)</f>
        <v>39874</v>
      </c>
      <c r="Y38" s="46">
        <f>ROUND(+Y$4/+'Age Factors'!Y38,0)</f>
        <v>52911</v>
      </c>
      <c r="Z38" s="43"/>
    </row>
    <row r="39" spans="1:26">
      <c r="A39" s="45">
        <v>38</v>
      </c>
      <c r="B39" s="46">
        <f>ROUND(+B$4/+'Age Factors'!B39,0)</f>
        <v>143</v>
      </c>
      <c r="C39" s="46">
        <f>ROUND(+C$4/+'Age Factors'!C39,0)</f>
        <v>238</v>
      </c>
      <c r="D39" s="46">
        <f>ROUND(+D$4/+'Age Factors'!D39,0)</f>
        <v>464</v>
      </c>
      <c r="E39" s="46">
        <f>ROUND(+E$4/+'Age Factors'!E39,0)</f>
        <v>800</v>
      </c>
      <c r="F39" s="46">
        <f>ROUND(+F$4/+'Age Factors'!F39,0)</f>
        <v>963</v>
      </c>
      <c r="G39" s="46">
        <f>ROUND(+G$4/+'Age Factors'!G39,0)</f>
        <v>1034</v>
      </c>
      <c r="H39" s="46">
        <f>ROUND(+H$4/+'Age Factors'!H39,0)</f>
        <v>1291</v>
      </c>
      <c r="I39" s="46">
        <f>ROUND(+I$4/+'Age Factors'!I39,0)</f>
        <v>1301</v>
      </c>
      <c r="J39" s="46">
        <f>ROUND(+J$4/+'Age Factors'!J39,0)</f>
        <v>1622</v>
      </c>
      <c r="K39" s="46">
        <f>ROUND(+K$4/+'Age Factors'!K39,0)</f>
        <v>1832</v>
      </c>
      <c r="L39" s="46">
        <f>ROUND(+L$4/+'Age Factors'!L39,0)</f>
        <v>1960</v>
      </c>
      <c r="M39" s="46">
        <f>ROUND(+M$4/+'Age Factors'!M39,0)</f>
        <v>2471</v>
      </c>
      <c r="N39" s="46">
        <f>ROUND(+N$4/+'Age Factors'!N39,0)</f>
        <v>2654</v>
      </c>
      <c r="O39" s="46">
        <f>ROUND(+O$4/+'Age Factors'!O39,0)</f>
        <v>3333</v>
      </c>
      <c r="P39" s="46">
        <f>ROUND(+P$4/+'Age Factors'!P39,0)</f>
        <v>3528</v>
      </c>
      <c r="Q39" s="46">
        <f>ROUND(+Q$4/+'Age Factors'!Q39,0)</f>
        <v>4186</v>
      </c>
      <c r="R39" s="46">
        <f>ROUND(+R$4/+'Age Factors'!R39,0)</f>
        <v>5051</v>
      </c>
      <c r="S39" s="46">
        <f>ROUND(+S$4/+'Age Factors'!S39,0)</f>
        <v>7283</v>
      </c>
      <c r="T39" s="46">
        <f>ROUND(+T$4/+'Age Factors'!T39,0)</f>
        <v>8879</v>
      </c>
      <c r="U39" s="46">
        <f>ROUND(+U$4/+'Age Factors'!U39,0)</f>
        <v>16187</v>
      </c>
      <c r="V39" s="46">
        <f>ROUND(+V$4/+'Age Factors'!V39,0)</f>
        <v>21502</v>
      </c>
      <c r="W39" s="46">
        <f>ROUND(+W$4/+'Age Factors'!W39,0)</f>
        <v>36541</v>
      </c>
      <c r="X39" s="46">
        <f>ROUND(+X$4/+'Age Factors'!X39,0)</f>
        <v>40054</v>
      </c>
      <c r="Y39" s="46">
        <f>ROUND(+Y$4/+'Age Factors'!Y39,0)</f>
        <v>53151</v>
      </c>
      <c r="Z39" s="43"/>
    </row>
    <row r="40" spans="1:26">
      <c r="A40" s="45">
        <v>39</v>
      </c>
      <c r="B40" s="46">
        <f>ROUND(+B$4/+'Age Factors'!B40,0)</f>
        <v>143</v>
      </c>
      <c r="C40" s="46">
        <f>ROUND(+C$4/+'Age Factors'!C40,0)</f>
        <v>239</v>
      </c>
      <c r="D40" s="46">
        <f>ROUND(+D$4/+'Age Factors'!D40,0)</f>
        <v>467</v>
      </c>
      <c r="E40" s="46">
        <f>ROUND(+E$4/+'Age Factors'!E40,0)</f>
        <v>806</v>
      </c>
      <c r="F40" s="46">
        <f>ROUND(+F$4/+'Age Factors'!F40,0)</f>
        <v>970</v>
      </c>
      <c r="G40" s="46">
        <f>ROUND(+G$4/+'Age Factors'!G40,0)</f>
        <v>1041</v>
      </c>
      <c r="H40" s="46">
        <f>ROUND(+H$4/+'Age Factors'!H40,0)</f>
        <v>1300</v>
      </c>
      <c r="I40" s="46">
        <f>ROUND(+I$4/+'Age Factors'!I40,0)</f>
        <v>1309</v>
      </c>
      <c r="J40" s="46">
        <f>ROUND(+J$4/+'Age Factors'!J40,0)</f>
        <v>1632</v>
      </c>
      <c r="K40" s="46">
        <f>ROUND(+K$4/+'Age Factors'!K40,0)</f>
        <v>1844</v>
      </c>
      <c r="L40" s="46">
        <f>ROUND(+L$4/+'Age Factors'!L40,0)</f>
        <v>1973</v>
      </c>
      <c r="M40" s="46">
        <f>ROUND(+M$4/+'Age Factors'!M40,0)</f>
        <v>2487</v>
      </c>
      <c r="N40" s="46">
        <f>ROUND(+N$4/+'Age Factors'!N40,0)</f>
        <v>2672</v>
      </c>
      <c r="O40" s="46">
        <f>ROUND(+O$4/+'Age Factors'!O40,0)</f>
        <v>3356</v>
      </c>
      <c r="P40" s="46">
        <f>ROUND(+P$4/+'Age Factors'!P40,0)</f>
        <v>3553</v>
      </c>
      <c r="Q40" s="46">
        <f>ROUND(+Q$4/+'Age Factors'!Q40,0)</f>
        <v>4215</v>
      </c>
      <c r="R40" s="46">
        <f>ROUND(+R$4/+'Age Factors'!R40,0)</f>
        <v>5086</v>
      </c>
      <c r="S40" s="46">
        <f>ROUND(+S$4/+'Age Factors'!S40,0)</f>
        <v>7334</v>
      </c>
      <c r="T40" s="46">
        <f>ROUND(+T$4/+'Age Factors'!T40,0)</f>
        <v>8941</v>
      </c>
      <c r="U40" s="46">
        <f>ROUND(+U$4/+'Age Factors'!U40,0)</f>
        <v>16300</v>
      </c>
      <c r="V40" s="46">
        <f>ROUND(+V$4/+'Age Factors'!V40,0)</f>
        <v>21652</v>
      </c>
      <c r="W40" s="46">
        <f>ROUND(+W$4/+'Age Factors'!W40,0)</f>
        <v>36797</v>
      </c>
      <c r="X40" s="46">
        <f>ROUND(+X$4/+'Age Factors'!X40,0)</f>
        <v>40335</v>
      </c>
      <c r="Y40" s="46">
        <f>ROUND(+Y$4/+'Age Factors'!Y40,0)</f>
        <v>53523</v>
      </c>
      <c r="Z40" s="43"/>
    </row>
    <row r="41" spans="1:26">
      <c r="A41" s="50">
        <v>40</v>
      </c>
      <c r="B41" s="53">
        <f>ROUND(+B$4/+'Age Factors'!B41,0)</f>
        <v>145</v>
      </c>
      <c r="C41" s="53">
        <f>ROUND(+C$4/+'Age Factors'!C41,0)</f>
        <v>241</v>
      </c>
      <c r="D41" s="53">
        <f>ROUND(+D$4/+'Age Factors'!D41,0)</f>
        <v>471</v>
      </c>
      <c r="E41" s="53">
        <f>ROUND(+E$4/+'Age Factors'!E41,0)</f>
        <v>812</v>
      </c>
      <c r="F41" s="53">
        <f>ROUND(+F$4/+'Age Factors'!F41,0)</f>
        <v>977</v>
      </c>
      <c r="G41" s="53">
        <f>ROUND(+G$4/+'Age Factors'!G41,0)</f>
        <v>1049</v>
      </c>
      <c r="H41" s="53">
        <f>ROUND(+H$4/+'Age Factors'!H41,0)</f>
        <v>1309</v>
      </c>
      <c r="I41" s="53">
        <f>ROUND(+I$4/+'Age Factors'!I41,0)</f>
        <v>1319</v>
      </c>
      <c r="J41" s="53">
        <f>ROUND(+J$4/+'Age Factors'!J41,0)</f>
        <v>1644</v>
      </c>
      <c r="K41" s="510">
        <f>ROUND(+K$4/+'Age Factors'!K41,0)</f>
        <v>1858</v>
      </c>
      <c r="L41" s="53">
        <f>ROUND(+L$4/+'Age Factors'!L41,0)</f>
        <v>1987</v>
      </c>
      <c r="M41" s="53">
        <f>ROUND(+M$4/+'Age Factors'!M41,0)</f>
        <v>2506</v>
      </c>
      <c r="N41" s="53">
        <f>ROUND(+N$4/+'Age Factors'!N41,0)</f>
        <v>2693</v>
      </c>
      <c r="O41" s="53">
        <f>ROUND(+O$4/+'Age Factors'!O41,0)</f>
        <v>3382</v>
      </c>
      <c r="P41" s="53">
        <f>ROUND(+P$4/+'Age Factors'!P41,0)</f>
        <v>3581</v>
      </c>
      <c r="Q41" s="53">
        <f>ROUND(+Q$4/+'Age Factors'!Q41,0)</f>
        <v>4249</v>
      </c>
      <c r="R41" s="53">
        <f>ROUND(+R$4/+'Age Factors'!R41,0)</f>
        <v>5128</v>
      </c>
      <c r="S41" s="53">
        <f>ROUND(+S$4/+'Age Factors'!S41,0)</f>
        <v>7395</v>
      </c>
      <c r="T41" s="53">
        <f>ROUND(+T$4/+'Age Factors'!T41,0)</f>
        <v>9016</v>
      </c>
      <c r="U41" s="53">
        <f>ROUND(+U$4/+'Age Factors'!U41,0)</f>
        <v>16437</v>
      </c>
      <c r="V41" s="53">
        <f>ROUND(+V$4/+'Age Factors'!V41,0)</f>
        <v>21834</v>
      </c>
      <c r="W41" s="53">
        <f>ROUND(+W$4/+'Age Factors'!W41,0)</f>
        <v>37105</v>
      </c>
      <c r="X41" s="53">
        <f>ROUND(+X$4/+'Age Factors'!X41,0)</f>
        <v>40673</v>
      </c>
      <c r="Y41" s="53">
        <f>ROUND(+Y$4/+'Age Factors'!Y41,0)</f>
        <v>53971</v>
      </c>
      <c r="Z41" s="43"/>
    </row>
    <row r="42" spans="1:26">
      <c r="A42" s="45">
        <v>41</v>
      </c>
      <c r="B42" s="46">
        <f>ROUND(+B$4/+'Age Factors'!B42,0)</f>
        <v>146</v>
      </c>
      <c r="C42" s="46">
        <f>ROUND(+C$4/+'Age Factors'!C42,0)</f>
        <v>243</v>
      </c>
      <c r="D42" s="46">
        <f>ROUND(+D$4/+'Age Factors'!D42,0)</f>
        <v>474</v>
      </c>
      <c r="E42" s="46">
        <f>ROUND(+E$4/+'Age Factors'!E42,0)</f>
        <v>818</v>
      </c>
      <c r="F42" s="46">
        <f>ROUND(+F$4/+'Age Factors'!F42,0)</f>
        <v>985</v>
      </c>
      <c r="G42" s="46">
        <f>ROUND(+G$4/+'Age Factors'!G42,0)</f>
        <v>1057</v>
      </c>
      <c r="H42" s="46">
        <f>ROUND(+H$4/+'Age Factors'!H42,0)</f>
        <v>1320</v>
      </c>
      <c r="I42" s="46">
        <f>ROUND(+I$4/+'Age Factors'!I42,0)</f>
        <v>1329</v>
      </c>
      <c r="J42" s="46">
        <f>ROUND(+J$4/+'Age Factors'!J42,0)</f>
        <v>1657</v>
      </c>
      <c r="K42" s="46">
        <f>ROUND(+K$4/+'Age Factors'!K42,0)</f>
        <v>1872</v>
      </c>
      <c r="L42" s="46">
        <f>ROUND(+L$4/+'Age Factors'!L42,0)</f>
        <v>2003</v>
      </c>
      <c r="M42" s="46">
        <f>ROUND(+M$4/+'Age Factors'!M42,0)</f>
        <v>2526</v>
      </c>
      <c r="N42" s="46">
        <f>ROUND(+N$4/+'Age Factors'!N42,0)</f>
        <v>2714</v>
      </c>
      <c r="O42" s="46">
        <f>ROUND(+O$4/+'Age Factors'!O42,0)</f>
        <v>3410</v>
      </c>
      <c r="P42" s="46">
        <f>ROUND(+P$4/+'Age Factors'!P42,0)</f>
        <v>3610</v>
      </c>
      <c r="Q42" s="46">
        <f>ROUND(+Q$4/+'Age Factors'!Q42,0)</f>
        <v>4283</v>
      </c>
      <c r="R42" s="46">
        <f>ROUND(+R$4/+'Age Factors'!R42,0)</f>
        <v>5170</v>
      </c>
      <c r="S42" s="46">
        <f>ROUND(+S$4/+'Age Factors'!S42,0)</f>
        <v>7458</v>
      </c>
      <c r="T42" s="46">
        <f>ROUND(+T$4/+'Age Factors'!T42,0)</f>
        <v>9092</v>
      </c>
      <c r="U42" s="46">
        <f>ROUND(+U$4/+'Age Factors'!U42,0)</f>
        <v>16576</v>
      </c>
      <c r="V42" s="46">
        <f>ROUND(+V$4/+'Age Factors'!V42,0)</f>
        <v>22018</v>
      </c>
      <c r="W42" s="46">
        <f>ROUND(+W$4/+'Age Factors'!W42,0)</f>
        <v>37419</v>
      </c>
      <c r="X42" s="46">
        <f>ROUND(+X$4/+'Age Factors'!X42,0)</f>
        <v>41016</v>
      </c>
      <c r="Y42" s="46">
        <f>ROUND(+Y$4/+'Age Factors'!Y42,0)</f>
        <v>54427</v>
      </c>
      <c r="Z42" s="43"/>
    </row>
    <row r="43" spans="1:26">
      <c r="A43" s="45">
        <v>42</v>
      </c>
      <c r="B43" s="46">
        <f>ROUND(+B$4/+'Age Factors'!B43,0)</f>
        <v>147</v>
      </c>
      <c r="C43" s="46">
        <f>ROUND(+C$4/+'Age Factors'!C43,0)</f>
        <v>245</v>
      </c>
      <c r="D43" s="46">
        <f>ROUND(+D$4/+'Age Factors'!D43,0)</f>
        <v>478</v>
      </c>
      <c r="E43" s="46">
        <f>ROUND(+E$4/+'Age Factors'!E43,0)</f>
        <v>824</v>
      </c>
      <c r="F43" s="46">
        <f>ROUND(+F$4/+'Age Factors'!F43,0)</f>
        <v>992</v>
      </c>
      <c r="G43" s="46">
        <f>ROUND(+G$4/+'Age Factors'!G43,0)</f>
        <v>1065</v>
      </c>
      <c r="H43" s="46">
        <f>ROUND(+H$4/+'Age Factors'!H43,0)</f>
        <v>1330</v>
      </c>
      <c r="I43" s="46">
        <f>ROUND(+I$4/+'Age Factors'!I43,0)</f>
        <v>1339</v>
      </c>
      <c r="J43" s="46">
        <f>ROUND(+J$4/+'Age Factors'!J43,0)</f>
        <v>1670</v>
      </c>
      <c r="K43" s="46">
        <f>ROUND(+K$4/+'Age Factors'!K43,0)</f>
        <v>1887</v>
      </c>
      <c r="L43" s="46">
        <f>ROUND(+L$4/+'Age Factors'!L43,0)</f>
        <v>2019</v>
      </c>
      <c r="M43" s="46">
        <f>ROUND(+M$4/+'Age Factors'!M43,0)</f>
        <v>2546</v>
      </c>
      <c r="N43" s="46">
        <f>ROUND(+N$4/+'Age Factors'!N43,0)</f>
        <v>2736</v>
      </c>
      <c r="O43" s="46">
        <f>ROUND(+O$4/+'Age Factors'!O43,0)</f>
        <v>3438</v>
      </c>
      <c r="P43" s="46">
        <f>ROUND(+P$4/+'Age Factors'!P43,0)</f>
        <v>3639</v>
      </c>
      <c r="Q43" s="46">
        <f>ROUND(+Q$4/+'Age Factors'!Q43,0)</f>
        <v>4319</v>
      </c>
      <c r="R43" s="46">
        <f>ROUND(+R$4/+'Age Factors'!R43,0)</f>
        <v>5214</v>
      </c>
      <c r="S43" s="46">
        <f>ROUND(+S$4/+'Age Factors'!S43,0)</f>
        <v>7522</v>
      </c>
      <c r="T43" s="46">
        <f>ROUND(+T$4/+'Age Factors'!T43,0)</f>
        <v>9169</v>
      </c>
      <c r="U43" s="46">
        <f>ROUND(+U$4/+'Age Factors'!U43,0)</f>
        <v>16717</v>
      </c>
      <c r="V43" s="46">
        <f>ROUND(+V$4/+'Age Factors'!V43,0)</f>
        <v>22206</v>
      </c>
      <c r="W43" s="46">
        <f>ROUND(+W$4/+'Age Factors'!W43,0)</f>
        <v>37738</v>
      </c>
      <c r="X43" s="46">
        <f>ROUND(+X$4/+'Age Factors'!X43,0)</f>
        <v>41366</v>
      </c>
      <c r="Y43" s="46">
        <f>ROUND(+Y$4/+'Age Factors'!Y43,0)</f>
        <v>54891</v>
      </c>
      <c r="Z43" s="43"/>
    </row>
    <row r="44" spans="1:26">
      <c r="A44" s="45">
        <v>43</v>
      </c>
      <c r="B44" s="46">
        <f>ROUND(+B$4/+'Age Factors'!B44,0)</f>
        <v>148</v>
      </c>
      <c r="C44" s="46">
        <f>ROUND(+C$4/+'Age Factors'!C44,0)</f>
        <v>247</v>
      </c>
      <c r="D44" s="46">
        <f>ROUND(+D$4/+'Age Factors'!D44,0)</f>
        <v>482</v>
      </c>
      <c r="E44" s="46">
        <f>ROUND(+E$4/+'Age Factors'!E44,0)</f>
        <v>830</v>
      </c>
      <c r="F44" s="46">
        <f>ROUND(+F$4/+'Age Factors'!F44,0)</f>
        <v>1000</v>
      </c>
      <c r="G44" s="46">
        <f>ROUND(+G$4/+'Age Factors'!G44,0)</f>
        <v>1073</v>
      </c>
      <c r="H44" s="46">
        <f>ROUND(+H$4/+'Age Factors'!H44,0)</f>
        <v>1340</v>
      </c>
      <c r="I44" s="46">
        <f>ROUND(+I$4/+'Age Factors'!I44,0)</f>
        <v>1350</v>
      </c>
      <c r="J44" s="46">
        <f>ROUND(+J$4/+'Age Factors'!J44,0)</f>
        <v>1683</v>
      </c>
      <c r="K44" s="46">
        <f>ROUND(+K$4/+'Age Factors'!K44,0)</f>
        <v>1902</v>
      </c>
      <c r="L44" s="46">
        <f>ROUND(+L$4/+'Age Factors'!L44,0)</f>
        <v>2035</v>
      </c>
      <c r="M44" s="46">
        <f>ROUND(+M$4/+'Age Factors'!M44,0)</f>
        <v>2567</v>
      </c>
      <c r="N44" s="46">
        <f>ROUND(+N$4/+'Age Factors'!N44,0)</f>
        <v>2759</v>
      </c>
      <c r="O44" s="46">
        <f>ROUND(+O$4/+'Age Factors'!O44,0)</f>
        <v>3466</v>
      </c>
      <c r="P44" s="46">
        <f>ROUND(+P$4/+'Age Factors'!P44,0)</f>
        <v>3669</v>
      </c>
      <c r="Q44" s="46">
        <f>ROUND(+Q$4/+'Age Factors'!Q44,0)</f>
        <v>4355</v>
      </c>
      <c r="R44" s="46">
        <f>ROUND(+R$4/+'Age Factors'!R44,0)</f>
        <v>5258</v>
      </c>
      <c r="S44" s="46">
        <f>ROUND(+S$4/+'Age Factors'!S44,0)</f>
        <v>7586</v>
      </c>
      <c r="T44" s="46">
        <f>ROUND(+T$4/+'Age Factors'!T44,0)</f>
        <v>9248</v>
      </c>
      <c r="U44" s="46">
        <f>ROUND(+U$4/+'Age Factors'!U44,0)</f>
        <v>16861</v>
      </c>
      <c r="V44" s="46">
        <f>ROUND(+V$4/+'Age Factors'!V44,0)</f>
        <v>22397</v>
      </c>
      <c r="W44" s="46">
        <f>ROUND(+W$4/+'Age Factors'!W44,0)</f>
        <v>38062</v>
      </c>
      <c r="X44" s="46">
        <f>ROUND(+X$4/+'Age Factors'!X44,0)</f>
        <v>41722</v>
      </c>
      <c r="Y44" s="46">
        <f>ROUND(+Y$4/+'Age Factors'!Y44,0)</f>
        <v>55363</v>
      </c>
      <c r="Z44" s="43"/>
    </row>
    <row r="45" spans="1:26">
      <c r="A45" s="45">
        <v>44</v>
      </c>
      <c r="B45" s="46">
        <f>ROUND(+B$4/+'Age Factors'!B45,0)</f>
        <v>150</v>
      </c>
      <c r="C45" s="46">
        <f>ROUND(+C$4/+'Age Factors'!C45,0)</f>
        <v>249</v>
      </c>
      <c r="D45" s="46">
        <f>ROUND(+D$4/+'Age Factors'!D45,0)</f>
        <v>486</v>
      </c>
      <c r="E45" s="46">
        <f>ROUND(+E$4/+'Age Factors'!E45,0)</f>
        <v>836</v>
      </c>
      <c r="F45" s="46">
        <f>ROUND(+F$4/+'Age Factors'!F45,0)</f>
        <v>1007</v>
      </c>
      <c r="G45" s="46">
        <f>ROUND(+G$4/+'Age Factors'!G45,0)</f>
        <v>1082</v>
      </c>
      <c r="H45" s="46">
        <f>ROUND(+H$4/+'Age Factors'!H45,0)</f>
        <v>1351</v>
      </c>
      <c r="I45" s="46">
        <f>ROUND(+I$4/+'Age Factors'!I45,0)</f>
        <v>1360</v>
      </c>
      <c r="J45" s="46">
        <f>ROUND(+J$4/+'Age Factors'!J45,0)</f>
        <v>1697</v>
      </c>
      <c r="K45" s="46">
        <f>ROUND(+K$4/+'Age Factors'!K45,0)</f>
        <v>1918</v>
      </c>
      <c r="L45" s="46">
        <f>ROUND(+L$4/+'Age Factors'!L45,0)</f>
        <v>2052</v>
      </c>
      <c r="M45" s="46">
        <f>ROUND(+M$4/+'Age Factors'!M45,0)</f>
        <v>2588</v>
      </c>
      <c r="N45" s="46">
        <f>ROUND(+N$4/+'Age Factors'!N45,0)</f>
        <v>2781</v>
      </c>
      <c r="O45" s="46">
        <f>ROUND(+O$4/+'Age Factors'!O45,0)</f>
        <v>3495</v>
      </c>
      <c r="P45" s="46">
        <f>ROUND(+P$4/+'Age Factors'!P45,0)</f>
        <v>3700</v>
      </c>
      <c r="Q45" s="46">
        <f>ROUND(+Q$4/+'Age Factors'!Q45,0)</f>
        <v>4392</v>
      </c>
      <c r="R45" s="46">
        <f>ROUND(+R$4/+'Age Factors'!R45,0)</f>
        <v>5302</v>
      </c>
      <c r="S45" s="46">
        <f>ROUND(+S$4/+'Age Factors'!S45,0)</f>
        <v>7652</v>
      </c>
      <c r="T45" s="46">
        <f>ROUND(+T$4/+'Age Factors'!T45,0)</f>
        <v>9328</v>
      </c>
      <c r="U45" s="46">
        <f>ROUND(+U$4/+'Age Factors'!U45,0)</f>
        <v>17007</v>
      </c>
      <c r="V45" s="46">
        <f>ROUND(+V$4/+'Age Factors'!V45,0)</f>
        <v>22591</v>
      </c>
      <c r="W45" s="46">
        <f>ROUND(+W$4/+'Age Factors'!W45,0)</f>
        <v>38392</v>
      </c>
      <c r="X45" s="46">
        <f>ROUND(+X$4/+'Age Factors'!X45,0)</f>
        <v>42084</v>
      </c>
      <c r="Y45" s="46">
        <f>ROUND(+Y$4/+'Age Factors'!Y45,0)</f>
        <v>55843</v>
      </c>
      <c r="Z45" s="43"/>
    </row>
    <row r="46" spans="1:26">
      <c r="A46" s="50">
        <v>45</v>
      </c>
      <c r="B46" s="53">
        <f>ROUND(+B$4/+'Age Factors'!B46,0)</f>
        <v>151</v>
      </c>
      <c r="C46" s="53">
        <f>ROUND(+C$4/+'Age Factors'!C46,0)</f>
        <v>252</v>
      </c>
      <c r="D46" s="53">
        <f>ROUND(+D$4/+'Age Factors'!D46,0)</f>
        <v>490</v>
      </c>
      <c r="E46" s="53">
        <f>ROUND(+E$4/+'Age Factors'!E46,0)</f>
        <v>843</v>
      </c>
      <c r="F46" s="53">
        <f>ROUND(+F$4/+'Age Factors'!F46,0)</f>
        <v>1015</v>
      </c>
      <c r="G46" s="53">
        <f>ROUND(+G$4/+'Age Factors'!G46,0)</f>
        <v>1090</v>
      </c>
      <c r="H46" s="53">
        <f>ROUND(+H$4/+'Age Factors'!H46,0)</f>
        <v>1362</v>
      </c>
      <c r="I46" s="53">
        <f>ROUND(+I$4/+'Age Factors'!I46,0)</f>
        <v>1371</v>
      </c>
      <c r="J46" s="53">
        <f>ROUND(+J$4/+'Age Factors'!J46,0)</f>
        <v>1710</v>
      </c>
      <c r="K46" s="510">
        <f>ROUND(+K$4/+'Age Factors'!K46,0)</f>
        <v>1933</v>
      </c>
      <c r="L46" s="53">
        <f>ROUND(+L$4/+'Age Factors'!L46,0)</f>
        <v>2068</v>
      </c>
      <c r="M46" s="53">
        <f>ROUND(+M$4/+'Age Factors'!M46,0)</f>
        <v>2610</v>
      </c>
      <c r="N46" s="53">
        <f>ROUND(+N$4/+'Age Factors'!N46,0)</f>
        <v>2804</v>
      </c>
      <c r="O46" s="53">
        <f>ROUND(+O$4/+'Age Factors'!O46,0)</f>
        <v>3524</v>
      </c>
      <c r="P46" s="53">
        <f>ROUND(+P$4/+'Age Factors'!P46,0)</f>
        <v>3731</v>
      </c>
      <c r="Q46" s="53">
        <f>ROUND(+Q$4/+'Age Factors'!Q46,0)</f>
        <v>4429</v>
      </c>
      <c r="R46" s="53">
        <f>ROUND(+R$4/+'Age Factors'!R46,0)</f>
        <v>5348</v>
      </c>
      <c r="S46" s="53">
        <f>ROUND(+S$4/+'Age Factors'!S46,0)</f>
        <v>7719</v>
      </c>
      <c r="T46" s="53">
        <f>ROUND(+T$4/+'Age Factors'!T46,0)</f>
        <v>9410</v>
      </c>
      <c r="U46" s="53">
        <f>ROUND(+U$4/+'Age Factors'!U46,0)</f>
        <v>17156</v>
      </c>
      <c r="V46" s="53">
        <f>ROUND(+V$4/+'Age Factors'!V46,0)</f>
        <v>22789</v>
      </c>
      <c r="W46" s="53">
        <f>ROUND(+W$4/+'Age Factors'!W46,0)</f>
        <v>38728</v>
      </c>
      <c r="X46" s="53">
        <f>ROUND(+X$4/+'Age Factors'!X46,0)</f>
        <v>42452</v>
      </c>
      <c r="Y46" s="53">
        <f>ROUND(+Y$4/+'Age Factors'!Y46,0)</f>
        <v>56332</v>
      </c>
      <c r="Z46" s="43"/>
    </row>
    <row r="47" spans="1:26">
      <c r="A47" s="45">
        <v>46</v>
      </c>
      <c r="B47" s="46">
        <f>ROUND(+B$4/+'Age Factors'!B47,0)</f>
        <v>152</v>
      </c>
      <c r="C47" s="46">
        <f>ROUND(+C$4/+'Age Factors'!C47,0)</f>
        <v>254</v>
      </c>
      <c r="D47" s="46">
        <f>ROUND(+D$4/+'Age Factors'!D47,0)</f>
        <v>494</v>
      </c>
      <c r="E47" s="46">
        <f>ROUND(+E$4/+'Age Factors'!E47,0)</f>
        <v>849</v>
      </c>
      <c r="F47" s="46">
        <f>ROUND(+F$4/+'Age Factors'!F47,0)</f>
        <v>1023</v>
      </c>
      <c r="G47" s="46">
        <f>ROUND(+G$4/+'Age Factors'!G47,0)</f>
        <v>1099</v>
      </c>
      <c r="H47" s="46">
        <f>ROUND(+H$4/+'Age Factors'!H47,0)</f>
        <v>1372</v>
      </c>
      <c r="I47" s="46">
        <f>ROUND(+I$4/+'Age Factors'!I47,0)</f>
        <v>1382</v>
      </c>
      <c r="J47" s="46">
        <f>ROUND(+J$4/+'Age Factors'!J47,0)</f>
        <v>1724</v>
      </c>
      <c r="K47" s="46">
        <f>ROUND(+K$4/+'Age Factors'!K47,0)</f>
        <v>1949</v>
      </c>
      <c r="L47" s="46">
        <f>ROUND(+L$4/+'Age Factors'!L47,0)</f>
        <v>2086</v>
      </c>
      <c r="M47" s="46">
        <f>ROUND(+M$4/+'Age Factors'!M47,0)</f>
        <v>2631</v>
      </c>
      <c r="N47" s="46">
        <f>ROUND(+N$4/+'Age Factors'!N47,0)</f>
        <v>2828</v>
      </c>
      <c r="O47" s="46">
        <f>ROUND(+O$4/+'Age Factors'!O47,0)</f>
        <v>3554</v>
      </c>
      <c r="P47" s="46">
        <f>ROUND(+P$4/+'Age Factors'!P47,0)</f>
        <v>3763</v>
      </c>
      <c r="Q47" s="46">
        <f>ROUND(+Q$4/+'Age Factors'!Q47,0)</f>
        <v>4467</v>
      </c>
      <c r="R47" s="46">
        <f>ROUND(+R$4/+'Age Factors'!R47,0)</f>
        <v>5394</v>
      </c>
      <c r="S47" s="46">
        <f>ROUND(+S$4/+'Age Factors'!S47,0)</f>
        <v>7787</v>
      </c>
      <c r="T47" s="46">
        <f>ROUND(+T$4/+'Age Factors'!T47,0)</f>
        <v>9493</v>
      </c>
      <c r="U47" s="46">
        <f>ROUND(+U$4/+'Age Factors'!U47,0)</f>
        <v>17307</v>
      </c>
      <c r="V47" s="46">
        <f>ROUND(+V$4/+'Age Factors'!V47,0)</f>
        <v>22990</v>
      </c>
      <c r="W47" s="46">
        <f>ROUND(+W$4/+'Age Factors'!W47,0)</f>
        <v>39070</v>
      </c>
      <c r="X47" s="46">
        <f>ROUND(+X$4/+'Age Factors'!X47,0)</f>
        <v>42826</v>
      </c>
      <c r="Y47" s="46">
        <f>ROUND(+Y$4/+'Age Factors'!Y47,0)</f>
        <v>56829</v>
      </c>
      <c r="Z47" s="43"/>
    </row>
    <row r="48" spans="1:26">
      <c r="A48" s="45">
        <v>47</v>
      </c>
      <c r="B48" s="46">
        <f>ROUND(+B$4/+'Age Factors'!B48,0)</f>
        <v>154</v>
      </c>
      <c r="C48" s="46">
        <f>ROUND(+C$4/+'Age Factors'!C48,0)</f>
        <v>256</v>
      </c>
      <c r="D48" s="46">
        <f>ROUND(+D$4/+'Age Factors'!D48,0)</f>
        <v>498</v>
      </c>
      <c r="E48" s="46">
        <f>ROUND(+E$4/+'Age Factors'!E48,0)</f>
        <v>856</v>
      </c>
      <c r="F48" s="46">
        <f>ROUND(+F$4/+'Age Factors'!F48,0)</f>
        <v>1031</v>
      </c>
      <c r="G48" s="46">
        <f>ROUND(+G$4/+'Age Factors'!G48,0)</f>
        <v>1107</v>
      </c>
      <c r="H48" s="46">
        <f>ROUND(+H$4/+'Age Factors'!H48,0)</f>
        <v>1384</v>
      </c>
      <c r="I48" s="46">
        <f>ROUND(+I$4/+'Age Factors'!I48,0)</f>
        <v>1393</v>
      </c>
      <c r="J48" s="46">
        <f>ROUND(+J$4/+'Age Factors'!J48,0)</f>
        <v>1739</v>
      </c>
      <c r="K48" s="46">
        <f>ROUND(+K$4/+'Age Factors'!K48,0)</f>
        <v>1965</v>
      </c>
      <c r="L48" s="46">
        <f>ROUND(+L$4/+'Age Factors'!L48,0)</f>
        <v>2103</v>
      </c>
      <c r="M48" s="46">
        <f>ROUND(+M$4/+'Age Factors'!M48,0)</f>
        <v>2653</v>
      </c>
      <c r="N48" s="46">
        <f>ROUND(+N$4/+'Age Factors'!N48,0)</f>
        <v>2852</v>
      </c>
      <c r="O48" s="46">
        <f>ROUND(+O$4/+'Age Factors'!O48,0)</f>
        <v>3584</v>
      </c>
      <c r="P48" s="46">
        <f>ROUND(+P$4/+'Age Factors'!P48,0)</f>
        <v>3795</v>
      </c>
      <c r="Q48" s="46">
        <f>ROUND(+Q$4/+'Age Factors'!Q48,0)</f>
        <v>4506</v>
      </c>
      <c r="R48" s="46">
        <f>ROUND(+R$4/+'Age Factors'!R48,0)</f>
        <v>5441</v>
      </c>
      <c r="S48" s="46">
        <f>ROUND(+S$4/+'Age Factors'!S48,0)</f>
        <v>7856</v>
      </c>
      <c r="T48" s="46">
        <f>ROUND(+T$4/+'Age Factors'!T48,0)</f>
        <v>9578</v>
      </c>
      <c r="U48" s="46">
        <f>ROUND(+U$4/+'Age Factors'!U48,0)</f>
        <v>17461</v>
      </c>
      <c r="V48" s="46">
        <f>ROUND(+V$4/+'Age Factors'!V48,0)</f>
        <v>23195</v>
      </c>
      <c r="W48" s="46">
        <f>ROUND(+W$4/+'Age Factors'!W48,0)</f>
        <v>39418</v>
      </c>
      <c r="X48" s="46">
        <f>ROUND(+X$4/+'Age Factors'!X48,0)</f>
        <v>43208</v>
      </c>
      <c r="Y48" s="46">
        <f>ROUND(+Y$4/+'Age Factors'!Y48,0)</f>
        <v>57335</v>
      </c>
      <c r="Z48" s="43"/>
    </row>
    <row r="49" spans="1:26">
      <c r="A49" s="45">
        <v>48</v>
      </c>
      <c r="B49" s="46">
        <f>ROUND(+B$4/+'Age Factors'!B49,0)</f>
        <v>155</v>
      </c>
      <c r="C49" s="46">
        <f>ROUND(+C$4/+'Age Factors'!C49,0)</f>
        <v>258</v>
      </c>
      <c r="D49" s="46">
        <f>ROUND(+D$4/+'Age Factors'!D49,0)</f>
        <v>502</v>
      </c>
      <c r="E49" s="46">
        <f>ROUND(+E$4/+'Age Factors'!E49,0)</f>
        <v>863</v>
      </c>
      <c r="F49" s="46">
        <f>ROUND(+F$4/+'Age Factors'!F49,0)</f>
        <v>1039</v>
      </c>
      <c r="G49" s="46">
        <f>ROUND(+G$4/+'Age Factors'!G49,0)</f>
        <v>1116</v>
      </c>
      <c r="H49" s="46">
        <f>ROUND(+H$4/+'Age Factors'!H49,0)</f>
        <v>1395</v>
      </c>
      <c r="I49" s="46">
        <f>ROUND(+I$4/+'Age Factors'!I49,0)</f>
        <v>1405</v>
      </c>
      <c r="J49" s="46">
        <f>ROUND(+J$4/+'Age Factors'!J49,0)</f>
        <v>1753</v>
      </c>
      <c r="K49" s="46">
        <f>ROUND(+K$4/+'Age Factors'!K49,0)</f>
        <v>1982</v>
      </c>
      <c r="L49" s="46">
        <f>ROUND(+L$4/+'Age Factors'!L49,0)</f>
        <v>2120</v>
      </c>
      <c r="M49" s="46">
        <f>ROUND(+M$4/+'Age Factors'!M49,0)</f>
        <v>2676</v>
      </c>
      <c r="N49" s="46">
        <f>ROUND(+N$4/+'Age Factors'!N49,0)</f>
        <v>2876</v>
      </c>
      <c r="O49" s="46">
        <f>ROUND(+O$4/+'Age Factors'!O49,0)</f>
        <v>3615</v>
      </c>
      <c r="P49" s="46">
        <f>ROUND(+P$4/+'Age Factors'!P49,0)</f>
        <v>3828</v>
      </c>
      <c r="Q49" s="46">
        <f>ROUND(+Q$4/+'Age Factors'!Q49,0)</f>
        <v>4545</v>
      </c>
      <c r="R49" s="46">
        <f>ROUND(+R$4/+'Age Factors'!R49,0)</f>
        <v>5489</v>
      </c>
      <c r="S49" s="46">
        <f>ROUND(+S$4/+'Age Factors'!S49,0)</f>
        <v>7927</v>
      </c>
      <c r="T49" s="46">
        <f>ROUND(+T$4/+'Age Factors'!T49,0)</f>
        <v>9664</v>
      </c>
      <c r="U49" s="46">
        <f>ROUND(+U$4/+'Age Factors'!U49,0)</f>
        <v>17618</v>
      </c>
      <c r="V49" s="46">
        <f>ROUND(+V$4/+'Age Factors'!V49,0)</f>
        <v>23403</v>
      </c>
      <c r="W49" s="46">
        <f>ROUND(+W$4/+'Age Factors'!W49,0)</f>
        <v>39772</v>
      </c>
      <c r="X49" s="46">
        <f>ROUND(+X$4/+'Age Factors'!X49,0)</f>
        <v>43596</v>
      </c>
      <c r="Y49" s="46">
        <f>ROUND(+Y$4/+'Age Factors'!Y49,0)</f>
        <v>57850</v>
      </c>
      <c r="Z49" s="43"/>
    </row>
    <row r="50" spans="1:26">
      <c r="A50" s="45">
        <v>49</v>
      </c>
      <c r="B50" s="46">
        <f>ROUND(+B$4/+'Age Factors'!B50,0)</f>
        <v>157</v>
      </c>
      <c r="C50" s="46">
        <f>ROUND(+C$4/+'Age Factors'!C50,0)</f>
        <v>261</v>
      </c>
      <c r="D50" s="46">
        <f>ROUND(+D$4/+'Age Factors'!D50,0)</f>
        <v>506</v>
      </c>
      <c r="E50" s="46">
        <f>ROUND(+E$4/+'Age Factors'!E50,0)</f>
        <v>869</v>
      </c>
      <c r="F50" s="46">
        <f>ROUND(+F$4/+'Age Factors'!F50,0)</f>
        <v>1048</v>
      </c>
      <c r="G50" s="46">
        <f>ROUND(+G$4/+'Age Factors'!G50,0)</f>
        <v>1125</v>
      </c>
      <c r="H50" s="46">
        <f>ROUND(+H$4/+'Age Factors'!H50,0)</f>
        <v>1406</v>
      </c>
      <c r="I50" s="46">
        <f>ROUND(+I$4/+'Age Factors'!I50,0)</f>
        <v>1416</v>
      </c>
      <c r="J50" s="46">
        <f>ROUND(+J$4/+'Age Factors'!J50,0)</f>
        <v>1768</v>
      </c>
      <c r="K50" s="46">
        <f>ROUND(+K$4/+'Age Factors'!K50,0)</f>
        <v>1998</v>
      </c>
      <c r="L50" s="46">
        <f>ROUND(+L$4/+'Age Factors'!L50,0)</f>
        <v>2138</v>
      </c>
      <c r="M50" s="46">
        <f>ROUND(+M$4/+'Age Factors'!M50,0)</f>
        <v>2699</v>
      </c>
      <c r="N50" s="46">
        <f>ROUND(+N$4/+'Age Factors'!N50,0)</f>
        <v>2901</v>
      </c>
      <c r="O50" s="46">
        <f>ROUND(+O$4/+'Age Factors'!O50,0)</f>
        <v>3647</v>
      </c>
      <c r="P50" s="46">
        <f>ROUND(+P$4/+'Age Factors'!P50,0)</f>
        <v>3861</v>
      </c>
      <c r="Q50" s="46">
        <f>ROUND(+Q$4/+'Age Factors'!Q50,0)</f>
        <v>4585</v>
      </c>
      <c r="R50" s="46">
        <f>ROUND(+R$4/+'Age Factors'!R50,0)</f>
        <v>5538</v>
      </c>
      <c r="S50" s="46">
        <f>ROUND(+S$4/+'Age Factors'!S50,0)</f>
        <v>7999</v>
      </c>
      <c r="T50" s="46">
        <f>ROUND(+T$4/+'Age Factors'!T50,0)</f>
        <v>9751</v>
      </c>
      <c r="U50" s="46">
        <f>ROUND(+U$4/+'Age Factors'!U50,0)</f>
        <v>17778</v>
      </c>
      <c r="V50" s="46">
        <f>ROUND(+V$4/+'Age Factors'!V50,0)</f>
        <v>23615</v>
      </c>
      <c r="W50" s="46">
        <f>ROUND(+W$4/+'Age Factors'!W50,0)</f>
        <v>40133</v>
      </c>
      <c r="X50" s="46">
        <f>ROUND(+X$4/+'Age Factors'!X50,0)</f>
        <v>43991</v>
      </c>
      <c r="Y50" s="46">
        <f>ROUND(+Y$4/+'Age Factors'!Y50,0)</f>
        <v>58375</v>
      </c>
      <c r="Z50" s="43"/>
    </row>
    <row r="51" spans="1:26">
      <c r="A51" s="50">
        <v>50</v>
      </c>
      <c r="B51" s="53">
        <f>ROUND(+B$4/+'Age Factors'!B51,0)</f>
        <v>158</v>
      </c>
      <c r="C51" s="53">
        <f>ROUND(+C$4/+'Age Factors'!C51,0)</f>
        <v>263</v>
      </c>
      <c r="D51" s="53">
        <f>ROUND(+D$4/+'Age Factors'!D51,0)</f>
        <v>510</v>
      </c>
      <c r="E51" s="53">
        <f>ROUND(+E$4/+'Age Factors'!E51,0)</f>
        <v>876</v>
      </c>
      <c r="F51" s="53">
        <f>ROUND(+F$4/+'Age Factors'!F51,0)</f>
        <v>1056</v>
      </c>
      <c r="G51" s="53">
        <f>ROUND(+G$4/+'Age Factors'!G51,0)</f>
        <v>1134</v>
      </c>
      <c r="H51" s="53">
        <f>ROUND(+H$4/+'Age Factors'!H51,0)</f>
        <v>1418</v>
      </c>
      <c r="I51" s="53">
        <f>ROUND(+I$4/+'Age Factors'!I51,0)</f>
        <v>1428</v>
      </c>
      <c r="J51" s="53">
        <f>ROUND(+J$4/+'Age Factors'!J51,0)</f>
        <v>1783</v>
      </c>
      <c r="K51" s="510">
        <f>ROUND(+K$4/+'Age Factors'!K51,0)</f>
        <v>2015</v>
      </c>
      <c r="L51" s="53">
        <f>ROUND(+L$4/+'Age Factors'!L51,0)</f>
        <v>2157</v>
      </c>
      <c r="M51" s="53">
        <f>ROUND(+M$4/+'Age Factors'!M51,0)</f>
        <v>2722</v>
      </c>
      <c r="N51" s="53">
        <f>ROUND(+N$4/+'Age Factors'!N51,0)</f>
        <v>2926</v>
      </c>
      <c r="O51" s="53">
        <f>ROUND(+O$4/+'Age Factors'!O51,0)</f>
        <v>3679</v>
      </c>
      <c r="P51" s="53">
        <f>ROUND(+P$4/+'Age Factors'!P51,0)</f>
        <v>3895</v>
      </c>
      <c r="Q51" s="53">
        <f>ROUND(+Q$4/+'Age Factors'!Q51,0)</f>
        <v>4626</v>
      </c>
      <c r="R51" s="53">
        <f>ROUND(+R$4/+'Age Factors'!R51,0)</f>
        <v>5588</v>
      </c>
      <c r="S51" s="53">
        <f>ROUND(+S$4/+'Age Factors'!S51,0)</f>
        <v>8072</v>
      </c>
      <c r="T51" s="53">
        <f>ROUND(+T$4/+'Age Factors'!T51,0)</f>
        <v>9840</v>
      </c>
      <c r="U51" s="53">
        <f>ROUND(+U$4/+'Age Factors'!U51,0)</f>
        <v>17940</v>
      </c>
      <c r="V51" s="53">
        <f>ROUND(+V$4/+'Age Factors'!V51,0)</f>
        <v>23831</v>
      </c>
      <c r="W51" s="53">
        <f>ROUND(+W$4/+'Age Factors'!W51,0)</f>
        <v>40500</v>
      </c>
      <c r="X51" s="53">
        <f>ROUND(+X$4/+'Age Factors'!X51,0)</f>
        <v>44394</v>
      </c>
      <c r="Y51" s="53">
        <f>ROUND(+Y$4/+'Age Factors'!Y51,0)</f>
        <v>58909</v>
      </c>
      <c r="Z51" s="43"/>
    </row>
    <row r="52" spans="1:26">
      <c r="A52" s="45">
        <v>51</v>
      </c>
      <c r="B52" s="46">
        <f>ROUND(+B$4/+'Age Factors'!B52,0)</f>
        <v>160</v>
      </c>
      <c r="C52" s="46">
        <f>ROUND(+C$4/+'Age Factors'!C52,0)</f>
        <v>265</v>
      </c>
      <c r="D52" s="46">
        <f>ROUND(+D$4/+'Age Factors'!D52,0)</f>
        <v>515</v>
      </c>
      <c r="E52" s="46">
        <f>ROUND(+E$4/+'Age Factors'!E52,0)</f>
        <v>883</v>
      </c>
      <c r="F52" s="46">
        <f>ROUND(+F$4/+'Age Factors'!F52,0)</f>
        <v>1065</v>
      </c>
      <c r="G52" s="46">
        <f>ROUND(+G$4/+'Age Factors'!G52,0)</f>
        <v>1144</v>
      </c>
      <c r="H52" s="46">
        <f>ROUND(+H$4/+'Age Factors'!H52,0)</f>
        <v>1430</v>
      </c>
      <c r="I52" s="46">
        <f>ROUND(+I$4/+'Age Factors'!I52,0)</f>
        <v>1440</v>
      </c>
      <c r="J52" s="46">
        <f>ROUND(+J$4/+'Age Factors'!J52,0)</f>
        <v>1798</v>
      </c>
      <c r="K52" s="46">
        <f>ROUND(+K$4/+'Age Factors'!K52,0)</f>
        <v>2033</v>
      </c>
      <c r="L52" s="46">
        <f>ROUND(+L$4/+'Age Factors'!L52,0)</f>
        <v>2175</v>
      </c>
      <c r="M52" s="46">
        <f>ROUND(+M$4/+'Age Factors'!M52,0)</f>
        <v>2746</v>
      </c>
      <c r="N52" s="46">
        <f>ROUND(+N$4/+'Age Factors'!N52,0)</f>
        <v>2951</v>
      </c>
      <c r="O52" s="46">
        <f>ROUND(+O$4/+'Age Factors'!O52,0)</f>
        <v>3711</v>
      </c>
      <c r="P52" s="46">
        <f>ROUND(+P$4/+'Age Factors'!P52,0)</f>
        <v>3930</v>
      </c>
      <c r="Q52" s="46">
        <f>ROUND(+Q$4/+'Age Factors'!Q52,0)</f>
        <v>4667</v>
      </c>
      <c r="R52" s="46">
        <f>ROUND(+R$4/+'Age Factors'!R52,0)</f>
        <v>5639</v>
      </c>
      <c r="S52" s="46">
        <f>ROUND(+S$4/+'Age Factors'!S52,0)</f>
        <v>8147</v>
      </c>
      <c r="T52" s="46">
        <f>ROUND(+T$4/+'Age Factors'!T52,0)</f>
        <v>9931</v>
      </c>
      <c r="U52" s="46">
        <f>ROUND(+U$4/+'Age Factors'!U52,0)</f>
        <v>18106</v>
      </c>
      <c r="V52" s="46">
        <f>ROUND(+V$4/+'Age Factors'!V52,0)</f>
        <v>24051</v>
      </c>
      <c r="W52" s="46">
        <f>ROUND(+W$4/+'Age Factors'!W52,0)</f>
        <v>40874</v>
      </c>
      <c r="X52" s="46">
        <f>ROUND(+X$4/+'Age Factors'!X52,0)</f>
        <v>44804</v>
      </c>
      <c r="Y52" s="46">
        <f>ROUND(+Y$4/+'Age Factors'!Y52,0)</f>
        <v>59453</v>
      </c>
      <c r="Z52" s="43"/>
    </row>
    <row r="53" spans="1:26">
      <c r="A53" s="45">
        <v>52</v>
      </c>
      <c r="B53" s="46">
        <f>ROUND(+B$4/+'Age Factors'!B53,0)</f>
        <v>161</v>
      </c>
      <c r="C53" s="46">
        <f>ROUND(+C$4/+'Age Factors'!C53,0)</f>
        <v>268</v>
      </c>
      <c r="D53" s="46">
        <f>ROUND(+D$4/+'Age Factors'!D53,0)</f>
        <v>519</v>
      </c>
      <c r="E53" s="46">
        <f>ROUND(+E$4/+'Age Factors'!E53,0)</f>
        <v>891</v>
      </c>
      <c r="F53" s="46">
        <f>ROUND(+F$4/+'Age Factors'!F53,0)</f>
        <v>1074</v>
      </c>
      <c r="G53" s="46">
        <f>ROUND(+G$4/+'Age Factors'!G53,0)</f>
        <v>1153</v>
      </c>
      <c r="H53" s="46">
        <f>ROUND(+H$4/+'Age Factors'!H53,0)</f>
        <v>1442</v>
      </c>
      <c r="I53" s="46">
        <f>ROUND(+I$4/+'Age Factors'!I53,0)</f>
        <v>1452</v>
      </c>
      <c r="J53" s="46">
        <f>ROUND(+J$4/+'Age Factors'!J53,0)</f>
        <v>1813</v>
      </c>
      <c r="K53" s="46">
        <f>ROUND(+K$4/+'Age Factors'!K53,0)</f>
        <v>2050</v>
      </c>
      <c r="L53" s="46">
        <f>ROUND(+L$4/+'Age Factors'!L53,0)</f>
        <v>2194</v>
      </c>
      <c r="M53" s="46">
        <f>ROUND(+M$4/+'Age Factors'!M53,0)</f>
        <v>2770</v>
      </c>
      <c r="N53" s="46">
        <f>ROUND(+N$4/+'Age Factors'!N53,0)</f>
        <v>2977</v>
      </c>
      <c r="O53" s="46">
        <f>ROUND(+O$4/+'Age Factors'!O53,0)</f>
        <v>3744</v>
      </c>
      <c r="P53" s="46">
        <f>ROUND(+P$4/+'Age Factors'!P53,0)</f>
        <v>3964</v>
      </c>
      <c r="Q53" s="46">
        <f>ROUND(+Q$4/+'Age Factors'!Q53,0)</f>
        <v>4709</v>
      </c>
      <c r="R53" s="46">
        <f>ROUND(+R$4/+'Age Factors'!R53,0)</f>
        <v>5689</v>
      </c>
      <c r="S53" s="46">
        <f>ROUND(+S$4/+'Age Factors'!S53,0)</f>
        <v>8223</v>
      </c>
      <c r="T53" s="46">
        <f>ROUND(+T$4/+'Age Factors'!T53,0)</f>
        <v>10024</v>
      </c>
      <c r="U53" s="46">
        <f>ROUND(+U$4/+'Age Factors'!U53,0)</f>
        <v>18275</v>
      </c>
      <c r="V53" s="46">
        <f>ROUND(+V$4/+'Age Factors'!V53,0)</f>
        <v>24275</v>
      </c>
      <c r="W53" s="46">
        <f>ROUND(+W$4/+'Age Factors'!W53,0)</f>
        <v>41255</v>
      </c>
      <c r="X53" s="46">
        <f>ROUND(+X$4/+'Age Factors'!X53,0)</f>
        <v>45221</v>
      </c>
      <c r="Y53" s="46">
        <f>ROUND(+Y$4/+'Age Factors'!Y53,0)</f>
        <v>60007</v>
      </c>
      <c r="Z53" s="43"/>
    </row>
    <row r="54" spans="1:26">
      <c r="A54" s="45">
        <v>53</v>
      </c>
      <c r="B54" s="46">
        <f>ROUND(+B$4/+'Age Factors'!B54,0)</f>
        <v>163</v>
      </c>
      <c r="C54" s="46">
        <f>ROUND(+C$4/+'Age Factors'!C54,0)</f>
        <v>270</v>
      </c>
      <c r="D54" s="46">
        <f>ROUND(+D$4/+'Age Factors'!D54,0)</f>
        <v>524</v>
      </c>
      <c r="E54" s="46">
        <f>ROUND(+E$4/+'Age Factors'!E54,0)</f>
        <v>898</v>
      </c>
      <c r="F54" s="46">
        <f>ROUND(+F$4/+'Age Factors'!F54,0)</f>
        <v>1083</v>
      </c>
      <c r="G54" s="46">
        <f>ROUND(+G$4/+'Age Factors'!G54,0)</f>
        <v>1163</v>
      </c>
      <c r="H54" s="46">
        <f>ROUND(+H$4/+'Age Factors'!H54,0)</f>
        <v>1454</v>
      </c>
      <c r="I54" s="46">
        <f>ROUND(+I$4/+'Age Factors'!I54,0)</f>
        <v>1464</v>
      </c>
      <c r="J54" s="46">
        <f>ROUND(+J$4/+'Age Factors'!J54,0)</f>
        <v>1829</v>
      </c>
      <c r="K54" s="46">
        <f>ROUND(+K$4/+'Age Factors'!K54,0)</f>
        <v>2068</v>
      </c>
      <c r="L54" s="46">
        <f>ROUND(+L$4/+'Age Factors'!L54,0)</f>
        <v>2213</v>
      </c>
      <c r="M54" s="46">
        <f>ROUND(+M$4/+'Age Factors'!M54,0)</f>
        <v>2794</v>
      </c>
      <c r="N54" s="46">
        <f>ROUND(+N$4/+'Age Factors'!N54,0)</f>
        <v>3004</v>
      </c>
      <c r="O54" s="46">
        <f>ROUND(+O$4/+'Age Factors'!O54,0)</f>
        <v>3778</v>
      </c>
      <c r="P54" s="46">
        <f>ROUND(+P$4/+'Age Factors'!P54,0)</f>
        <v>4000</v>
      </c>
      <c r="Q54" s="46">
        <f>ROUND(+Q$4/+'Age Factors'!Q54,0)</f>
        <v>4752</v>
      </c>
      <c r="R54" s="46">
        <f>ROUND(+R$4/+'Age Factors'!R54,0)</f>
        <v>5742</v>
      </c>
      <c r="S54" s="46">
        <f>ROUND(+S$4/+'Age Factors'!S54,0)</f>
        <v>8300</v>
      </c>
      <c r="T54" s="46">
        <f>ROUND(+T$4/+'Age Factors'!T54,0)</f>
        <v>10118</v>
      </c>
      <c r="U54" s="46">
        <f>ROUND(+U$4/+'Age Factors'!U54,0)</f>
        <v>18447</v>
      </c>
      <c r="V54" s="46">
        <f>ROUND(+V$4/+'Age Factors'!V54,0)</f>
        <v>24504</v>
      </c>
      <c r="W54" s="46">
        <f>ROUND(+W$4/+'Age Factors'!W54,0)</f>
        <v>41643</v>
      </c>
      <c r="X54" s="46">
        <f>ROUND(+X$4/+'Age Factors'!X54,0)</f>
        <v>45646</v>
      </c>
      <c r="Y54" s="46">
        <f>ROUND(+Y$4/+'Age Factors'!Y54,0)</f>
        <v>60571</v>
      </c>
      <c r="Z54" s="43"/>
    </row>
    <row r="55" spans="1:26">
      <c r="A55" s="45">
        <v>54</v>
      </c>
      <c r="B55" s="46">
        <f>ROUND(+B$4/+'Age Factors'!B55,0)</f>
        <v>165</v>
      </c>
      <c r="C55" s="46">
        <f>ROUND(+C$4/+'Age Factors'!C55,0)</f>
        <v>273</v>
      </c>
      <c r="D55" s="46">
        <f>ROUND(+D$4/+'Age Factors'!D55,0)</f>
        <v>528</v>
      </c>
      <c r="E55" s="46">
        <f>ROUND(+E$4/+'Age Factors'!E55,0)</f>
        <v>905</v>
      </c>
      <c r="F55" s="46">
        <f>ROUND(+F$4/+'Age Factors'!F55,0)</f>
        <v>1092</v>
      </c>
      <c r="G55" s="46">
        <f>ROUND(+G$4/+'Age Factors'!G55,0)</f>
        <v>1173</v>
      </c>
      <c r="H55" s="46">
        <f>ROUND(+H$4/+'Age Factors'!H55,0)</f>
        <v>1467</v>
      </c>
      <c r="I55" s="46">
        <f>ROUND(+I$4/+'Age Factors'!I55,0)</f>
        <v>1477</v>
      </c>
      <c r="J55" s="46">
        <f>ROUND(+J$4/+'Age Factors'!J55,0)</f>
        <v>1845</v>
      </c>
      <c r="K55" s="46">
        <f>ROUND(+K$4/+'Age Factors'!K55,0)</f>
        <v>2086</v>
      </c>
      <c r="L55" s="46">
        <f>ROUND(+L$4/+'Age Factors'!L55,0)</f>
        <v>2233</v>
      </c>
      <c r="M55" s="46">
        <f>ROUND(+M$4/+'Age Factors'!M55,0)</f>
        <v>2819</v>
      </c>
      <c r="N55" s="46">
        <f>ROUND(+N$4/+'Age Factors'!N55,0)</f>
        <v>3031</v>
      </c>
      <c r="O55" s="46">
        <f>ROUND(+O$4/+'Age Factors'!O55,0)</f>
        <v>3812</v>
      </c>
      <c r="P55" s="46">
        <f>ROUND(+P$4/+'Age Factors'!P55,0)</f>
        <v>4037</v>
      </c>
      <c r="Q55" s="46">
        <f>ROUND(+Q$4/+'Age Factors'!Q55,0)</f>
        <v>4796</v>
      </c>
      <c r="R55" s="46">
        <f>ROUND(+R$4/+'Age Factors'!R55,0)</f>
        <v>5795</v>
      </c>
      <c r="S55" s="46">
        <f>ROUND(+S$4/+'Age Factors'!S55,0)</f>
        <v>8379</v>
      </c>
      <c r="T55" s="46">
        <f>ROUND(+T$4/+'Age Factors'!T55,0)</f>
        <v>10214</v>
      </c>
      <c r="U55" s="46">
        <f>ROUND(+U$4/+'Age Factors'!U55,0)</f>
        <v>18622</v>
      </c>
      <c r="V55" s="46">
        <f>ROUND(+V$4/+'Age Factors'!V55,0)</f>
        <v>24737</v>
      </c>
      <c r="W55" s="46">
        <f>ROUND(+W$4/+'Age Factors'!W55,0)</f>
        <v>42038</v>
      </c>
      <c r="X55" s="46">
        <f>ROUND(+X$4/+'Age Factors'!X55,0)</f>
        <v>46080</v>
      </c>
      <c r="Y55" s="46">
        <f>ROUND(+Y$4/+'Age Factors'!Y55,0)</f>
        <v>61146</v>
      </c>
      <c r="Z55" s="43"/>
    </row>
    <row r="56" spans="1:26">
      <c r="A56" s="50">
        <v>55</v>
      </c>
      <c r="B56" s="53">
        <f>ROUND(+B$4/+'Age Factors'!B56,0)</f>
        <v>166</v>
      </c>
      <c r="C56" s="53">
        <f>ROUND(+C$4/+'Age Factors'!C56,0)</f>
        <v>275</v>
      </c>
      <c r="D56" s="53">
        <f>ROUND(+D$4/+'Age Factors'!D56,0)</f>
        <v>533</v>
      </c>
      <c r="E56" s="53">
        <f>ROUND(+E$4/+'Age Factors'!E56,0)</f>
        <v>913</v>
      </c>
      <c r="F56" s="53">
        <f>ROUND(+F$4/+'Age Factors'!F56,0)</f>
        <v>1101</v>
      </c>
      <c r="G56" s="53">
        <f>ROUND(+G$4/+'Age Factors'!G56,0)</f>
        <v>1183</v>
      </c>
      <c r="H56" s="53">
        <f>ROUND(+H$4/+'Age Factors'!H56,0)</f>
        <v>1479</v>
      </c>
      <c r="I56" s="53">
        <f>ROUND(+I$4/+'Age Factors'!I56,0)</f>
        <v>1490</v>
      </c>
      <c r="J56" s="53">
        <f>ROUND(+J$4/+'Age Factors'!J56,0)</f>
        <v>1861</v>
      </c>
      <c r="K56" s="510">
        <f>ROUND(+K$4/+'Age Factors'!K56,0)</f>
        <v>2105</v>
      </c>
      <c r="L56" s="53">
        <f>ROUND(+L$4/+'Age Factors'!L56,0)</f>
        <v>2253</v>
      </c>
      <c r="M56" s="53">
        <f>ROUND(+M$4/+'Age Factors'!M56,0)</f>
        <v>2845</v>
      </c>
      <c r="N56" s="53">
        <f>ROUND(+N$4/+'Age Factors'!N56,0)</f>
        <v>3058</v>
      </c>
      <c r="O56" s="53">
        <f>ROUND(+O$4/+'Age Factors'!O56,0)</f>
        <v>3847</v>
      </c>
      <c r="P56" s="53">
        <f>ROUND(+P$4/+'Age Factors'!P56,0)</f>
        <v>4074</v>
      </c>
      <c r="Q56" s="53">
        <f>ROUND(+Q$4/+'Age Factors'!Q56,0)</f>
        <v>4840</v>
      </c>
      <c r="R56" s="53">
        <f>ROUND(+R$4/+'Age Factors'!R56,0)</f>
        <v>5850</v>
      </c>
      <c r="S56" s="53">
        <f>ROUND(+S$4/+'Age Factors'!S56,0)</f>
        <v>8459</v>
      </c>
      <c r="T56" s="53">
        <f>ROUND(+T$4/+'Age Factors'!T56,0)</f>
        <v>10312</v>
      </c>
      <c r="U56" s="53">
        <f>ROUND(+U$4/+'Age Factors'!U56,0)</f>
        <v>18800</v>
      </c>
      <c r="V56" s="53">
        <f>ROUND(+V$4/+'Age Factors'!V56,0)</f>
        <v>24974</v>
      </c>
      <c r="W56" s="53">
        <f>ROUND(+W$4/+'Age Factors'!W56,0)</f>
        <v>42441</v>
      </c>
      <c r="X56" s="53">
        <f>ROUND(+X$4/+'Age Factors'!X56,0)</f>
        <v>46522</v>
      </c>
      <c r="Y56" s="53">
        <f>ROUND(+Y$4/+'Age Factors'!Y56,0)</f>
        <v>61733</v>
      </c>
      <c r="Z56" s="43"/>
    </row>
    <row r="57" spans="1:26">
      <c r="A57" s="45">
        <v>56</v>
      </c>
      <c r="B57" s="46">
        <f>ROUND(+B$4/+'Age Factors'!B57,0)</f>
        <v>168</v>
      </c>
      <c r="C57" s="46">
        <f>ROUND(+C$4/+'Age Factors'!C57,0)</f>
        <v>278</v>
      </c>
      <c r="D57" s="46">
        <f>ROUND(+D$4/+'Age Factors'!D57,0)</f>
        <v>538</v>
      </c>
      <c r="E57" s="46">
        <f>ROUND(+E$4/+'Age Factors'!E57,0)</f>
        <v>920</v>
      </c>
      <c r="F57" s="46">
        <f>ROUND(+F$4/+'Age Factors'!F57,0)</f>
        <v>1110</v>
      </c>
      <c r="G57" s="46">
        <f>ROUND(+G$4/+'Age Factors'!G57,0)</f>
        <v>1193</v>
      </c>
      <c r="H57" s="46">
        <f>ROUND(+H$4/+'Age Factors'!H57,0)</f>
        <v>1492</v>
      </c>
      <c r="I57" s="46">
        <f>ROUND(+I$4/+'Age Factors'!I57,0)</f>
        <v>1503</v>
      </c>
      <c r="J57" s="46">
        <f>ROUND(+J$4/+'Age Factors'!J57,0)</f>
        <v>1878</v>
      </c>
      <c r="K57" s="46">
        <f>ROUND(+K$4/+'Age Factors'!K57,0)</f>
        <v>2124</v>
      </c>
      <c r="L57" s="46">
        <f>ROUND(+L$4/+'Age Factors'!L57,0)</f>
        <v>2273</v>
      </c>
      <c r="M57" s="46">
        <f>ROUND(+M$4/+'Age Factors'!M57,0)</f>
        <v>2871</v>
      </c>
      <c r="N57" s="46">
        <f>ROUND(+N$4/+'Age Factors'!N57,0)</f>
        <v>3086</v>
      </c>
      <c r="O57" s="46">
        <f>ROUND(+O$4/+'Age Factors'!O57,0)</f>
        <v>3883</v>
      </c>
      <c r="P57" s="46">
        <f>ROUND(+P$4/+'Age Factors'!P57,0)</f>
        <v>4112</v>
      </c>
      <c r="Q57" s="46">
        <f>ROUND(+Q$4/+'Age Factors'!Q57,0)</f>
        <v>4886</v>
      </c>
      <c r="R57" s="46">
        <f>ROUND(+R$4/+'Age Factors'!R57,0)</f>
        <v>5905</v>
      </c>
      <c r="S57" s="46">
        <f>ROUND(+S$4/+'Age Factors'!S57,0)</f>
        <v>8541</v>
      </c>
      <c r="T57" s="46">
        <f>ROUND(+T$4/+'Age Factors'!T57,0)</f>
        <v>10412</v>
      </c>
      <c r="U57" s="46">
        <f>ROUND(+U$4/+'Age Factors'!U57,0)</f>
        <v>18982</v>
      </c>
      <c r="V57" s="46">
        <f>ROUND(+V$4/+'Age Factors'!V57,0)</f>
        <v>25215</v>
      </c>
      <c r="W57" s="46">
        <f>ROUND(+W$4/+'Age Factors'!W57,0)</f>
        <v>42852</v>
      </c>
      <c r="X57" s="46">
        <f>ROUND(+X$4/+'Age Factors'!X57,0)</f>
        <v>46972</v>
      </c>
      <c r="Y57" s="46">
        <f>ROUND(+Y$4/+'Age Factors'!Y57,0)</f>
        <v>62330</v>
      </c>
      <c r="Z57" s="43"/>
    </row>
    <row r="58" spans="1:26">
      <c r="A58" s="45">
        <v>57</v>
      </c>
      <c r="B58" s="46">
        <f>ROUND(+B$4/+'Age Factors'!B58,0)</f>
        <v>170</v>
      </c>
      <c r="C58" s="46">
        <f>ROUND(+C$4/+'Age Factors'!C58,0)</f>
        <v>281</v>
      </c>
      <c r="D58" s="46">
        <f>ROUND(+D$4/+'Age Factors'!D58,0)</f>
        <v>543</v>
      </c>
      <c r="E58" s="46">
        <f>ROUND(+E$4/+'Age Factors'!E58,0)</f>
        <v>928</v>
      </c>
      <c r="F58" s="46">
        <f>ROUND(+F$4/+'Age Factors'!F58,0)</f>
        <v>1120</v>
      </c>
      <c r="G58" s="46">
        <f>ROUND(+G$4/+'Age Factors'!G58,0)</f>
        <v>1203</v>
      </c>
      <c r="H58" s="46">
        <f>ROUND(+H$4/+'Age Factors'!H58,0)</f>
        <v>1505</v>
      </c>
      <c r="I58" s="46">
        <f>ROUND(+I$4/+'Age Factors'!I58,0)</f>
        <v>1516</v>
      </c>
      <c r="J58" s="46">
        <f>ROUND(+J$4/+'Age Factors'!J58,0)</f>
        <v>1895</v>
      </c>
      <c r="K58" s="46">
        <f>ROUND(+K$4/+'Age Factors'!K58,0)</f>
        <v>2143</v>
      </c>
      <c r="L58" s="46">
        <f>ROUND(+L$4/+'Age Factors'!L58,0)</f>
        <v>2293</v>
      </c>
      <c r="M58" s="46">
        <f>ROUND(+M$4/+'Age Factors'!M58,0)</f>
        <v>2897</v>
      </c>
      <c r="N58" s="46">
        <f>ROUND(+N$4/+'Age Factors'!N58,0)</f>
        <v>3114</v>
      </c>
      <c r="O58" s="46">
        <f>ROUND(+O$4/+'Age Factors'!O58,0)</f>
        <v>3919</v>
      </c>
      <c r="P58" s="46">
        <f>ROUND(+P$4/+'Age Factors'!P58,0)</f>
        <v>4150</v>
      </c>
      <c r="Q58" s="46">
        <f>ROUND(+Q$4/+'Age Factors'!Q58,0)</f>
        <v>4932</v>
      </c>
      <c r="R58" s="46">
        <f>ROUND(+R$4/+'Age Factors'!R58,0)</f>
        <v>5962</v>
      </c>
      <c r="S58" s="46">
        <f>ROUND(+S$4/+'Age Factors'!S58,0)</f>
        <v>8624</v>
      </c>
      <c r="T58" s="46">
        <f>ROUND(+T$4/+'Age Factors'!T58,0)</f>
        <v>10514</v>
      </c>
      <c r="U58" s="46">
        <f>ROUND(+U$4/+'Age Factors'!U58,0)</f>
        <v>19168</v>
      </c>
      <c r="V58" s="46">
        <f>ROUND(+V$4/+'Age Factors'!V58,0)</f>
        <v>25462</v>
      </c>
      <c r="W58" s="46">
        <f>ROUND(+W$4/+'Age Factors'!W58,0)</f>
        <v>43271</v>
      </c>
      <c r="X58" s="46">
        <f>ROUND(+X$4/+'Age Factors'!X58,0)</f>
        <v>47431</v>
      </c>
      <c r="Y58" s="46">
        <f>ROUND(+Y$4/+'Age Factors'!Y58,0)</f>
        <v>62940</v>
      </c>
      <c r="Z58" s="43"/>
    </row>
    <row r="59" spans="1:26">
      <c r="A59" s="45">
        <v>58</v>
      </c>
      <c r="B59" s="46">
        <f>ROUND(+B$4/+'Age Factors'!B59,0)</f>
        <v>171</v>
      </c>
      <c r="C59" s="46">
        <f>ROUND(+C$4/+'Age Factors'!C59,0)</f>
        <v>283</v>
      </c>
      <c r="D59" s="46">
        <f>ROUND(+D$4/+'Age Factors'!D59,0)</f>
        <v>547</v>
      </c>
      <c r="E59" s="46">
        <f>ROUND(+E$4/+'Age Factors'!E59,0)</f>
        <v>936</v>
      </c>
      <c r="F59" s="46">
        <f>ROUND(+F$4/+'Age Factors'!F59,0)</f>
        <v>1129</v>
      </c>
      <c r="G59" s="46">
        <f>ROUND(+G$4/+'Age Factors'!G59,0)</f>
        <v>1213</v>
      </c>
      <c r="H59" s="46">
        <f>ROUND(+H$4/+'Age Factors'!H59,0)</f>
        <v>1519</v>
      </c>
      <c r="I59" s="46">
        <f>ROUND(+I$4/+'Age Factors'!I59,0)</f>
        <v>1530</v>
      </c>
      <c r="J59" s="46">
        <f>ROUND(+J$4/+'Age Factors'!J59,0)</f>
        <v>1912</v>
      </c>
      <c r="K59" s="46">
        <f>ROUND(+K$4/+'Age Factors'!K59,0)</f>
        <v>2162</v>
      </c>
      <c r="L59" s="46">
        <f>ROUND(+L$4/+'Age Factors'!L59,0)</f>
        <v>2314</v>
      </c>
      <c r="M59" s="46">
        <f>ROUND(+M$4/+'Age Factors'!M59,0)</f>
        <v>2924</v>
      </c>
      <c r="N59" s="46">
        <f>ROUND(+N$4/+'Age Factors'!N59,0)</f>
        <v>3144</v>
      </c>
      <c r="O59" s="46">
        <f>ROUND(+O$4/+'Age Factors'!O59,0)</f>
        <v>3956</v>
      </c>
      <c r="P59" s="46">
        <f>ROUND(+P$4/+'Age Factors'!P59,0)</f>
        <v>4189</v>
      </c>
      <c r="Q59" s="46">
        <f>ROUND(+Q$4/+'Age Factors'!Q59,0)</f>
        <v>4979</v>
      </c>
      <c r="R59" s="46">
        <f>ROUND(+R$4/+'Age Factors'!R59,0)</f>
        <v>6020</v>
      </c>
      <c r="S59" s="46">
        <f>ROUND(+S$4/+'Age Factors'!S59,0)</f>
        <v>8710</v>
      </c>
      <c r="T59" s="46">
        <f>ROUND(+T$4/+'Age Factors'!T59,0)</f>
        <v>10618</v>
      </c>
      <c r="U59" s="46">
        <f>ROUND(+U$4/+'Age Factors'!U59,0)</f>
        <v>19357</v>
      </c>
      <c r="V59" s="46">
        <f>ROUND(+V$4/+'Age Factors'!V59,0)</f>
        <v>25713</v>
      </c>
      <c r="W59" s="46">
        <f>ROUND(+W$4/+'Age Factors'!W59,0)</f>
        <v>43698</v>
      </c>
      <c r="X59" s="46">
        <f>ROUND(+X$4/+'Age Factors'!X59,0)</f>
        <v>47899</v>
      </c>
      <c r="Y59" s="46">
        <f>ROUND(+Y$4/+'Age Factors'!Y59,0)</f>
        <v>63561</v>
      </c>
      <c r="Z59" s="43"/>
    </row>
    <row r="60" spans="1:26">
      <c r="A60" s="45">
        <v>59</v>
      </c>
      <c r="B60" s="46">
        <f>ROUND(+B$4/+'Age Factors'!B60,0)</f>
        <v>173</v>
      </c>
      <c r="C60" s="46">
        <f>ROUND(+C$4/+'Age Factors'!C60,0)</f>
        <v>286</v>
      </c>
      <c r="D60" s="46">
        <f>ROUND(+D$4/+'Age Factors'!D60,0)</f>
        <v>552</v>
      </c>
      <c r="E60" s="46">
        <f>ROUND(+E$4/+'Age Factors'!E60,0)</f>
        <v>944</v>
      </c>
      <c r="F60" s="46">
        <f>ROUND(+F$4/+'Age Factors'!F60,0)</f>
        <v>1139</v>
      </c>
      <c r="G60" s="46">
        <f>ROUND(+G$4/+'Age Factors'!G60,0)</f>
        <v>1224</v>
      </c>
      <c r="H60" s="46">
        <f>ROUND(+H$4/+'Age Factors'!H60,0)</f>
        <v>1532</v>
      </c>
      <c r="I60" s="46">
        <f>ROUND(+I$4/+'Age Factors'!I60,0)</f>
        <v>1543</v>
      </c>
      <c r="J60" s="46">
        <f>ROUND(+J$4/+'Age Factors'!J60,0)</f>
        <v>1929</v>
      </c>
      <c r="K60" s="46">
        <f>ROUND(+K$4/+'Age Factors'!K60,0)</f>
        <v>2182</v>
      </c>
      <c r="L60" s="46">
        <f>ROUND(+L$4/+'Age Factors'!L60,0)</f>
        <v>2336</v>
      </c>
      <c r="M60" s="46">
        <f>ROUND(+M$4/+'Age Factors'!M60,0)</f>
        <v>2951</v>
      </c>
      <c r="N60" s="46">
        <f>ROUND(+N$4/+'Age Factors'!N60,0)</f>
        <v>3173</v>
      </c>
      <c r="O60" s="46">
        <f>ROUND(+O$4/+'Age Factors'!O60,0)</f>
        <v>3993</v>
      </c>
      <c r="P60" s="46">
        <f>ROUND(+P$4/+'Age Factors'!P60,0)</f>
        <v>4229</v>
      </c>
      <c r="Q60" s="46">
        <f>ROUND(+Q$4/+'Age Factors'!Q60,0)</f>
        <v>5027</v>
      </c>
      <c r="R60" s="46">
        <f>ROUND(+R$4/+'Age Factors'!R60,0)</f>
        <v>6078</v>
      </c>
      <c r="S60" s="46">
        <f>ROUND(+S$4/+'Age Factors'!S60,0)</f>
        <v>8796</v>
      </c>
      <c r="T60" s="46">
        <f>ROUND(+T$4/+'Age Factors'!T60,0)</f>
        <v>10723</v>
      </c>
      <c r="U60" s="46">
        <f>ROUND(+U$4/+'Age Factors'!U60,0)</f>
        <v>19550</v>
      </c>
      <c r="V60" s="46">
        <f>ROUND(+V$4/+'Age Factors'!V60,0)</f>
        <v>25970</v>
      </c>
      <c r="W60" s="46">
        <f>ROUND(+W$4/+'Age Factors'!W60,0)</f>
        <v>44134</v>
      </c>
      <c r="X60" s="46">
        <f>ROUND(+X$4/+'Age Factors'!X60,0)</f>
        <v>48377</v>
      </c>
      <c r="Y60" s="46">
        <f>ROUND(+Y$4/+'Age Factors'!Y60,0)</f>
        <v>64195</v>
      </c>
      <c r="Z60" s="43"/>
    </row>
    <row r="61" spans="1:26">
      <c r="A61" s="50">
        <v>60</v>
      </c>
      <c r="B61" s="53">
        <f>ROUND(+B$4/+'Age Factors'!B61,0)</f>
        <v>175</v>
      </c>
      <c r="C61" s="53">
        <f>ROUND(+C$4/+'Age Factors'!C61,0)</f>
        <v>289</v>
      </c>
      <c r="D61" s="53">
        <f>ROUND(+D$4/+'Age Factors'!D61,0)</f>
        <v>558</v>
      </c>
      <c r="E61" s="53">
        <f>ROUND(+E$4/+'Age Factors'!E61,0)</f>
        <v>952</v>
      </c>
      <c r="F61" s="53">
        <f>ROUND(+F$4/+'Age Factors'!F61,0)</f>
        <v>1149</v>
      </c>
      <c r="G61" s="53">
        <f>ROUND(+G$4/+'Age Factors'!G61,0)</f>
        <v>1235</v>
      </c>
      <c r="H61" s="53">
        <f>ROUND(+H$4/+'Age Factors'!H61,0)</f>
        <v>1546</v>
      </c>
      <c r="I61" s="53">
        <f>ROUND(+I$4/+'Age Factors'!I61,0)</f>
        <v>1557</v>
      </c>
      <c r="J61" s="53">
        <f>ROUND(+J$4/+'Age Factors'!J61,0)</f>
        <v>1947</v>
      </c>
      <c r="K61" s="510">
        <f>ROUND(+K$4/+'Age Factors'!K61,0)</f>
        <v>2203</v>
      </c>
      <c r="L61" s="53">
        <f>ROUND(+L$4/+'Age Factors'!L61,0)</f>
        <v>2358</v>
      </c>
      <c r="M61" s="53">
        <f>ROUND(+M$4/+'Age Factors'!M61,0)</f>
        <v>2979</v>
      </c>
      <c r="N61" s="53">
        <f>ROUND(+N$4/+'Age Factors'!N61,0)</f>
        <v>3203</v>
      </c>
      <c r="O61" s="53">
        <f>ROUND(+O$4/+'Age Factors'!O61,0)</f>
        <v>4032</v>
      </c>
      <c r="P61" s="53">
        <f>ROUND(+P$4/+'Age Factors'!P61,0)</f>
        <v>4270</v>
      </c>
      <c r="Q61" s="53">
        <f>ROUND(+Q$4/+'Age Factors'!Q61,0)</f>
        <v>5076</v>
      </c>
      <c r="R61" s="53">
        <f>ROUND(+R$4/+'Age Factors'!R61,0)</f>
        <v>6138</v>
      </c>
      <c r="S61" s="53">
        <f>ROUND(+S$4/+'Age Factors'!S61,0)</f>
        <v>8885</v>
      </c>
      <c r="T61" s="53">
        <f>ROUND(+T$4/+'Age Factors'!T61,0)</f>
        <v>10831</v>
      </c>
      <c r="U61" s="53">
        <f>ROUND(+U$4/+'Age Factors'!U61,0)</f>
        <v>19747</v>
      </c>
      <c r="V61" s="53">
        <f>ROUND(+V$4/+'Age Factors'!V61,0)</f>
        <v>26231</v>
      </c>
      <c r="W61" s="53">
        <f>ROUND(+W$4/+'Age Factors'!W61,0)</f>
        <v>44578</v>
      </c>
      <c r="X61" s="53">
        <f>ROUND(+X$4/+'Age Factors'!X61,0)</f>
        <v>48864</v>
      </c>
      <c r="Y61" s="53">
        <f>ROUND(+Y$4/+'Age Factors'!Y61,0)</f>
        <v>64841</v>
      </c>
      <c r="Z61" s="43"/>
    </row>
    <row r="62" spans="1:26">
      <c r="A62" s="45">
        <v>61</v>
      </c>
      <c r="B62" s="46">
        <f>ROUND(+B$4/+'Age Factors'!B62,0)</f>
        <v>177</v>
      </c>
      <c r="C62" s="46">
        <f>ROUND(+C$4/+'Age Factors'!C62,0)</f>
        <v>292</v>
      </c>
      <c r="D62" s="46">
        <f>ROUND(+D$4/+'Age Factors'!D62,0)</f>
        <v>563</v>
      </c>
      <c r="E62" s="46">
        <f>ROUND(+E$4/+'Age Factors'!E62,0)</f>
        <v>961</v>
      </c>
      <c r="F62" s="46">
        <f>ROUND(+F$4/+'Age Factors'!F62,0)</f>
        <v>1160</v>
      </c>
      <c r="G62" s="46">
        <f>ROUND(+G$4/+'Age Factors'!G62,0)</f>
        <v>1246</v>
      </c>
      <c r="H62" s="46">
        <f>ROUND(+H$4/+'Age Factors'!H62,0)</f>
        <v>1560</v>
      </c>
      <c r="I62" s="46">
        <f>ROUND(+I$4/+'Age Factors'!I62,0)</f>
        <v>1572</v>
      </c>
      <c r="J62" s="46">
        <f>ROUND(+J$4/+'Age Factors'!J62,0)</f>
        <v>1965</v>
      </c>
      <c r="K62" s="46">
        <f>ROUND(+K$4/+'Age Factors'!K62,0)</f>
        <v>2223</v>
      </c>
      <c r="L62" s="46">
        <f>ROUND(+L$4/+'Age Factors'!L62,0)</f>
        <v>2380</v>
      </c>
      <c r="M62" s="46">
        <f>ROUND(+M$4/+'Age Factors'!M62,0)</f>
        <v>3007</v>
      </c>
      <c r="N62" s="46">
        <f>ROUND(+N$4/+'Age Factors'!N62,0)</f>
        <v>3234</v>
      </c>
      <c r="O62" s="46">
        <f>ROUND(+O$4/+'Age Factors'!O62,0)</f>
        <v>4071</v>
      </c>
      <c r="P62" s="46">
        <f>ROUND(+P$4/+'Age Factors'!P62,0)</f>
        <v>4312</v>
      </c>
      <c r="Q62" s="46">
        <f>ROUND(+Q$4/+'Age Factors'!Q62,0)</f>
        <v>5126</v>
      </c>
      <c r="R62" s="46">
        <f>ROUND(+R$4/+'Age Factors'!R62,0)</f>
        <v>6199</v>
      </c>
      <c r="S62" s="46">
        <f>ROUND(+S$4/+'Age Factors'!S62,0)</f>
        <v>8975</v>
      </c>
      <c r="T62" s="46">
        <f>ROUND(+T$4/+'Age Factors'!T62,0)</f>
        <v>10942</v>
      </c>
      <c r="U62" s="46">
        <f>ROUND(+U$4/+'Age Factors'!U62,0)</f>
        <v>19948</v>
      </c>
      <c r="V62" s="46">
        <f>ROUND(+V$4/+'Age Factors'!V62,0)</f>
        <v>26498</v>
      </c>
      <c r="W62" s="46">
        <f>ROUND(+W$4/+'Age Factors'!W62,0)</f>
        <v>45032</v>
      </c>
      <c r="X62" s="46">
        <f>ROUND(+X$4/+'Age Factors'!X62,0)</f>
        <v>49361</v>
      </c>
      <c r="Y62" s="46">
        <f>ROUND(+Y$4/+'Age Factors'!Y62,0)</f>
        <v>65501</v>
      </c>
      <c r="Z62" s="43"/>
    </row>
    <row r="63" spans="1:26">
      <c r="A63" s="45">
        <v>62</v>
      </c>
      <c r="B63" s="46">
        <f>ROUND(+B$4/+'Age Factors'!B63,0)</f>
        <v>179</v>
      </c>
      <c r="C63" s="46">
        <f>ROUND(+C$4/+'Age Factors'!C63,0)</f>
        <v>295</v>
      </c>
      <c r="D63" s="46">
        <f>ROUND(+D$4/+'Age Factors'!D63,0)</f>
        <v>568</v>
      </c>
      <c r="E63" s="46">
        <f>ROUND(+E$4/+'Age Factors'!E63,0)</f>
        <v>969</v>
      </c>
      <c r="F63" s="46">
        <f>ROUND(+F$4/+'Age Factors'!F63,0)</f>
        <v>1170</v>
      </c>
      <c r="G63" s="46">
        <f>ROUND(+G$4/+'Age Factors'!G63,0)</f>
        <v>1257</v>
      </c>
      <c r="H63" s="46">
        <f>ROUND(+H$4/+'Age Factors'!H63,0)</f>
        <v>1575</v>
      </c>
      <c r="I63" s="46">
        <f>ROUND(+I$4/+'Age Factors'!I63,0)</f>
        <v>1586</v>
      </c>
      <c r="J63" s="46">
        <f>ROUND(+J$4/+'Age Factors'!J63,0)</f>
        <v>1983</v>
      </c>
      <c r="K63" s="46">
        <f>ROUND(+K$4/+'Age Factors'!K63,0)</f>
        <v>2244</v>
      </c>
      <c r="L63" s="46">
        <f>ROUND(+L$4/+'Age Factors'!L63,0)</f>
        <v>2402</v>
      </c>
      <c r="M63" s="46">
        <f>ROUND(+M$4/+'Age Factors'!M63,0)</f>
        <v>3036</v>
      </c>
      <c r="N63" s="46">
        <f>ROUND(+N$4/+'Age Factors'!N63,0)</f>
        <v>3265</v>
      </c>
      <c r="O63" s="46">
        <f>ROUND(+O$4/+'Age Factors'!O63,0)</f>
        <v>4110</v>
      </c>
      <c r="P63" s="46">
        <f>ROUND(+P$4/+'Age Factors'!P63,0)</f>
        <v>4353</v>
      </c>
      <c r="Q63" s="46">
        <f>ROUND(+Q$4/+'Age Factors'!Q63,0)</f>
        <v>5176</v>
      </c>
      <c r="R63" s="46">
        <f>ROUND(+R$4/+'Age Factors'!R63,0)</f>
        <v>6262</v>
      </c>
      <c r="S63" s="46">
        <f>ROUND(+S$4/+'Age Factors'!S63,0)</f>
        <v>9068</v>
      </c>
      <c r="T63" s="46">
        <f>ROUND(+T$4/+'Age Factors'!T63,0)</f>
        <v>11054</v>
      </c>
      <c r="U63" s="46">
        <f>ROUND(+U$4/+'Age Factors'!U63,0)</f>
        <v>20153</v>
      </c>
      <c r="V63" s="46">
        <f>ROUND(+V$4/+'Age Factors'!V63,0)</f>
        <v>26770</v>
      </c>
      <c r="W63" s="46">
        <f>ROUND(+W$4/+'Age Factors'!W63,0)</f>
        <v>45494</v>
      </c>
      <c r="X63" s="46">
        <f>ROUND(+X$4/+'Age Factors'!X63,0)</f>
        <v>49868</v>
      </c>
      <c r="Y63" s="46">
        <f>ROUND(+Y$4/+'Age Factors'!Y63,0)</f>
        <v>66174</v>
      </c>
      <c r="Z63" s="43"/>
    </row>
    <row r="64" spans="1:26">
      <c r="A64" s="45">
        <v>63</v>
      </c>
      <c r="B64" s="46">
        <f>ROUND(+B$4/+'Age Factors'!B64,0)</f>
        <v>181</v>
      </c>
      <c r="C64" s="46">
        <f>ROUND(+C$4/+'Age Factors'!C64,0)</f>
        <v>298</v>
      </c>
      <c r="D64" s="46">
        <f>ROUND(+D$4/+'Age Factors'!D64,0)</f>
        <v>574</v>
      </c>
      <c r="E64" s="46">
        <f>ROUND(+E$4/+'Age Factors'!E64,0)</f>
        <v>978</v>
      </c>
      <c r="F64" s="46">
        <f>ROUND(+F$4/+'Age Factors'!F64,0)</f>
        <v>1181</v>
      </c>
      <c r="G64" s="46">
        <f>ROUND(+G$4/+'Age Factors'!G64,0)</f>
        <v>1269</v>
      </c>
      <c r="H64" s="46">
        <f>ROUND(+H$4/+'Age Factors'!H64,0)</f>
        <v>1589</v>
      </c>
      <c r="I64" s="46">
        <f>ROUND(+I$4/+'Age Factors'!I64,0)</f>
        <v>1601</v>
      </c>
      <c r="J64" s="46">
        <f>ROUND(+J$4/+'Age Factors'!J64,0)</f>
        <v>2002</v>
      </c>
      <c r="K64" s="46">
        <f>ROUND(+K$4/+'Age Factors'!K64,0)</f>
        <v>2266</v>
      </c>
      <c r="L64" s="46">
        <f>ROUND(+L$4/+'Age Factors'!L64,0)</f>
        <v>2425</v>
      </c>
      <c r="M64" s="46">
        <f>ROUND(+M$4/+'Age Factors'!M64,0)</f>
        <v>3066</v>
      </c>
      <c r="N64" s="46">
        <f>ROUND(+N$4/+'Age Factors'!N64,0)</f>
        <v>3297</v>
      </c>
      <c r="O64" s="46">
        <f>ROUND(+O$4/+'Age Factors'!O64,0)</f>
        <v>4151</v>
      </c>
      <c r="P64" s="46">
        <f>ROUND(+P$4/+'Age Factors'!P64,0)</f>
        <v>4397</v>
      </c>
      <c r="Q64" s="46">
        <f>ROUND(+Q$4/+'Age Factors'!Q64,0)</f>
        <v>5228</v>
      </c>
      <c r="R64" s="46">
        <f>ROUND(+R$4/+'Age Factors'!R64,0)</f>
        <v>6325</v>
      </c>
      <c r="S64" s="46">
        <f>ROUND(+S$4/+'Age Factors'!S64,0)</f>
        <v>9162</v>
      </c>
      <c r="T64" s="46">
        <f>ROUND(+T$4/+'Age Factors'!T64,0)</f>
        <v>11169</v>
      </c>
      <c r="U64" s="46">
        <f>ROUND(+U$4/+'Age Factors'!U64,0)</f>
        <v>20362</v>
      </c>
      <c r="V64" s="46">
        <f>ROUND(+V$4/+'Age Factors'!V64,0)</f>
        <v>27048</v>
      </c>
      <c r="W64" s="46">
        <f>ROUND(+W$4/+'Age Factors'!W64,0)</f>
        <v>45967</v>
      </c>
      <c r="X64" s="46">
        <f>ROUND(+X$4/+'Age Factors'!X64,0)</f>
        <v>50386</v>
      </c>
      <c r="Y64" s="46">
        <f>ROUND(+Y$4/+'Age Factors'!Y64,0)</f>
        <v>66861</v>
      </c>
      <c r="Z64" s="43"/>
    </row>
    <row r="65" spans="1:26">
      <c r="A65" s="45">
        <v>64</v>
      </c>
      <c r="B65" s="46">
        <f>ROUND(+B$4/+'Age Factors'!B65,0)</f>
        <v>183</v>
      </c>
      <c r="C65" s="46">
        <f>ROUND(+C$4/+'Age Factors'!C65,0)</f>
        <v>301</v>
      </c>
      <c r="D65" s="46">
        <f>ROUND(+D$4/+'Age Factors'!D65,0)</f>
        <v>579</v>
      </c>
      <c r="E65" s="46">
        <f>ROUND(+E$4/+'Age Factors'!E65,0)</f>
        <v>987</v>
      </c>
      <c r="F65" s="46">
        <f>ROUND(+F$4/+'Age Factors'!F65,0)</f>
        <v>1191</v>
      </c>
      <c r="G65" s="46">
        <f>ROUND(+G$4/+'Age Factors'!G65,0)</f>
        <v>1280</v>
      </c>
      <c r="H65" s="46">
        <f>ROUND(+H$4/+'Age Factors'!H65,0)</f>
        <v>1604</v>
      </c>
      <c r="I65" s="46">
        <f>ROUND(+I$4/+'Age Factors'!I65,0)</f>
        <v>1616</v>
      </c>
      <c r="J65" s="46">
        <f>ROUND(+J$4/+'Age Factors'!J65,0)</f>
        <v>2021</v>
      </c>
      <c r="K65" s="46">
        <f>ROUND(+K$4/+'Age Factors'!K65,0)</f>
        <v>2287</v>
      </c>
      <c r="L65" s="46">
        <f>ROUND(+L$4/+'Age Factors'!L65,0)</f>
        <v>2449</v>
      </c>
      <c r="M65" s="46">
        <f>ROUND(+M$4/+'Age Factors'!M65,0)</f>
        <v>3096</v>
      </c>
      <c r="N65" s="46">
        <f>ROUND(+N$4/+'Age Factors'!N65,0)</f>
        <v>3329</v>
      </c>
      <c r="O65" s="46">
        <f>ROUND(+O$4/+'Age Factors'!O65,0)</f>
        <v>4192</v>
      </c>
      <c r="P65" s="46">
        <f>ROUND(+P$4/+'Age Factors'!P65,0)</f>
        <v>4441</v>
      </c>
      <c r="Q65" s="46">
        <f>ROUND(+Q$4/+'Age Factors'!Q65,0)</f>
        <v>5281</v>
      </c>
      <c r="R65" s="46">
        <f>ROUND(+R$4/+'Age Factors'!R65,0)</f>
        <v>6390</v>
      </c>
      <c r="S65" s="46">
        <f>ROUND(+S$4/+'Age Factors'!S65,0)</f>
        <v>9258</v>
      </c>
      <c r="T65" s="46">
        <f>ROUND(+T$4/+'Age Factors'!T65,0)</f>
        <v>11286</v>
      </c>
      <c r="U65" s="46">
        <f>ROUND(+U$4/+'Age Factors'!U65,0)</f>
        <v>20576</v>
      </c>
      <c r="V65" s="46">
        <f>ROUND(+V$4/+'Age Factors'!V65,0)</f>
        <v>27332</v>
      </c>
      <c r="W65" s="46">
        <f>ROUND(+W$4/+'Age Factors'!W65,0)</f>
        <v>46449</v>
      </c>
      <c r="X65" s="46">
        <f>ROUND(+X$4/+'Age Factors'!X65,0)</f>
        <v>50915</v>
      </c>
      <c r="Y65" s="46">
        <f>ROUND(+Y$4/+'Age Factors'!Y65,0)</f>
        <v>67562</v>
      </c>
      <c r="Z65" s="43"/>
    </row>
    <row r="66" spans="1:26">
      <c r="A66" s="50">
        <v>65</v>
      </c>
      <c r="B66" s="53">
        <f>ROUND(+B$4/+'Age Factors'!B66,0)</f>
        <v>185</v>
      </c>
      <c r="C66" s="53">
        <f>ROUND(+C$4/+'Age Factors'!C66,0)</f>
        <v>304</v>
      </c>
      <c r="D66" s="53">
        <f>ROUND(+D$4/+'Age Factors'!D66,0)</f>
        <v>585</v>
      </c>
      <c r="E66" s="53">
        <f>ROUND(+E$4/+'Age Factors'!E66,0)</f>
        <v>995</v>
      </c>
      <c r="F66" s="53">
        <f>ROUND(+F$4/+'Age Factors'!F66,0)</f>
        <v>1202</v>
      </c>
      <c r="G66" s="53">
        <f>ROUND(+G$4/+'Age Factors'!G66,0)</f>
        <v>1292</v>
      </c>
      <c r="H66" s="53">
        <f>ROUND(+H$4/+'Age Factors'!H66,0)</f>
        <v>1620</v>
      </c>
      <c r="I66" s="53">
        <f>ROUND(+I$4/+'Age Factors'!I66,0)</f>
        <v>1631</v>
      </c>
      <c r="J66" s="53">
        <f>ROUND(+J$4/+'Age Factors'!J66,0)</f>
        <v>2041</v>
      </c>
      <c r="K66" s="510">
        <f>ROUND(+K$4/+'Age Factors'!K66,0)</f>
        <v>2310</v>
      </c>
      <c r="L66" s="53">
        <f>ROUND(+L$4/+'Age Factors'!L66,0)</f>
        <v>2473</v>
      </c>
      <c r="M66" s="53">
        <f>ROUND(+M$4/+'Age Factors'!M66,0)</f>
        <v>3127</v>
      </c>
      <c r="N66" s="53">
        <f>ROUND(+N$4/+'Age Factors'!N66,0)</f>
        <v>3362</v>
      </c>
      <c r="O66" s="53">
        <f>ROUND(+O$4/+'Age Factors'!O66,0)</f>
        <v>4235</v>
      </c>
      <c r="P66" s="53">
        <f>ROUND(+P$4/+'Age Factors'!P66,0)</f>
        <v>4486</v>
      </c>
      <c r="Q66" s="53">
        <f>ROUND(+Q$4/+'Age Factors'!Q66,0)</f>
        <v>5336</v>
      </c>
      <c r="R66" s="53">
        <f>ROUND(+R$4/+'Age Factors'!R66,0)</f>
        <v>6457</v>
      </c>
      <c r="S66" s="53">
        <f>ROUND(+S$4/+'Age Factors'!S66,0)</f>
        <v>9356</v>
      </c>
      <c r="T66" s="53">
        <f>ROUND(+T$4/+'Age Factors'!T66,0)</f>
        <v>11406</v>
      </c>
      <c r="U66" s="53">
        <f>ROUND(+U$4/+'Age Factors'!U66,0)</f>
        <v>20794</v>
      </c>
      <c r="V66" s="53">
        <f>ROUND(+V$4/+'Age Factors'!V66,0)</f>
        <v>27622</v>
      </c>
      <c r="W66" s="53">
        <f>ROUND(+W$4/+'Age Factors'!W66,0)</f>
        <v>46942</v>
      </c>
      <c r="X66" s="53">
        <f>ROUND(+X$4/+'Age Factors'!X66,0)</f>
        <v>51455</v>
      </c>
      <c r="Y66" s="53">
        <f>ROUND(+Y$4/+'Age Factors'!Y66,0)</f>
        <v>68279</v>
      </c>
      <c r="Z66" s="43"/>
    </row>
    <row r="67" spans="1:26">
      <c r="A67" s="45">
        <v>66</v>
      </c>
      <c r="B67" s="46">
        <f>ROUND(+B$4/+'Age Factors'!B67,0)</f>
        <v>187</v>
      </c>
      <c r="C67" s="46">
        <f>ROUND(+C$4/+'Age Factors'!C67,0)</f>
        <v>308</v>
      </c>
      <c r="D67" s="46">
        <f>ROUND(+D$4/+'Age Factors'!D67,0)</f>
        <v>590</v>
      </c>
      <c r="E67" s="46">
        <f>ROUND(+E$4/+'Age Factors'!E67,0)</f>
        <v>1005</v>
      </c>
      <c r="F67" s="46">
        <f>ROUND(+F$4/+'Age Factors'!F67,0)</f>
        <v>1214</v>
      </c>
      <c r="G67" s="46">
        <f>ROUND(+G$4/+'Age Factors'!G67,0)</f>
        <v>1304</v>
      </c>
      <c r="H67" s="46">
        <f>ROUND(+H$4/+'Age Factors'!H67,0)</f>
        <v>1635</v>
      </c>
      <c r="I67" s="46">
        <f>ROUND(+I$4/+'Age Factors'!I67,0)</f>
        <v>1647</v>
      </c>
      <c r="J67" s="46">
        <f>ROUND(+J$4/+'Age Factors'!J67,0)</f>
        <v>2061</v>
      </c>
      <c r="K67" s="46">
        <f>ROUND(+K$4/+'Age Factors'!K67,0)</f>
        <v>2332</v>
      </c>
      <c r="L67" s="46">
        <f>ROUND(+L$4/+'Age Factors'!L67,0)</f>
        <v>2497</v>
      </c>
      <c r="M67" s="46">
        <f>ROUND(+M$4/+'Age Factors'!M67,0)</f>
        <v>3158</v>
      </c>
      <c r="N67" s="46">
        <f>ROUND(+N$4/+'Age Factors'!N67,0)</f>
        <v>3396</v>
      </c>
      <c r="O67" s="46">
        <f>ROUND(+O$4/+'Age Factors'!O67,0)</f>
        <v>4278</v>
      </c>
      <c r="P67" s="46">
        <f>ROUND(+P$4/+'Age Factors'!P67,0)</f>
        <v>4532</v>
      </c>
      <c r="Q67" s="46">
        <f>ROUND(+Q$4/+'Age Factors'!Q67,0)</f>
        <v>5391</v>
      </c>
      <c r="R67" s="46">
        <f>ROUND(+R$4/+'Age Factors'!R67,0)</f>
        <v>6524</v>
      </c>
      <c r="S67" s="46">
        <f>ROUND(+S$4/+'Age Factors'!S67,0)</f>
        <v>9456</v>
      </c>
      <c r="T67" s="46">
        <f>ROUND(+T$4/+'Age Factors'!T67,0)</f>
        <v>11528</v>
      </c>
      <c r="U67" s="46">
        <f>ROUND(+U$4/+'Age Factors'!U67,0)</f>
        <v>21017</v>
      </c>
      <c r="V67" s="46">
        <f>ROUND(+V$4/+'Age Factors'!V67,0)</f>
        <v>27918</v>
      </c>
      <c r="W67" s="46">
        <f>ROUND(+W$4/+'Age Factors'!W67,0)</f>
        <v>47445</v>
      </c>
      <c r="X67" s="46">
        <f>ROUND(+X$4/+'Age Factors'!X67,0)</f>
        <v>52006</v>
      </c>
      <c r="Y67" s="46">
        <f>ROUND(+Y$4/+'Age Factors'!Y67,0)</f>
        <v>69011</v>
      </c>
      <c r="Z67" s="43"/>
    </row>
    <row r="68" spans="1:26">
      <c r="A68" s="45">
        <v>67</v>
      </c>
      <c r="B68" s="46">
        <f>ROUND(+B$4/+'Age Factors'!B68,0)</f>
        <v>189</v>
      </c>
      <c r="C68" s="46">
        <f>ROUND(+C$4/+'Age Factors'!C68,0)</f>
        <v>311</v>
      </c>
      <c r="D68" s="46">
        <f>ROUND(+D$4/+'Age Factors'!D68,0)</f>
        <v>596</v>
      </c>
      <c r="E68" s="46">
        <f>ROUND(+E$4/+'Age Factors'!E68,0)</f>
        <v>1014</v>
      </c>
      <c r="F68" s="46">
        <f>ROUND(+F$4/+'Age Factors'!F68,0)</f>
        <v>1225</v>
      </c>
      <c r="G68" s="46">
        <f>ROUND(+G$4/+'Age Factors'!G68,0)</f>
        <v>1317</v>
      </c>
      <c r="H68" s="46">
        <f>ROUND(+H$4/+'Age Factors'!H68,0)</f>
        <v>1651</v>
      </c>
      <c r="I68" s="46">
        <f>ROUND(+I$4/+'Age Factors'!I68,0)</f>
        <v>1663</v>
      </c>
      <c r="J68" s="46">
        <f>ROUND(+J$4/+'Age Factors'!J68,0)</f>
        <v>2081</v>
      </c>
      <c r="K68" s="46">
        <f>ROUND(+K$4/+'Age Factors'!K68,0)</f>
        <v>2356</v>
      </c>
      <c r="L68" s="46">
        <f>ROUND(+L$4/+'Age Factors'!L68,0)</f>
        <v>2522</v>
      </c>
      <c r="M68" s="46">
        <f>ROUND(+M$4/+'Age Factors'!M68,0)</f>
        <v>3190</v>
      </c>
      <c r="N68" s="46">
        <f>ROUND(+N$4/+'Age Factors'!N68,0)</f>
        <v>3431</v>
      </c>
      <c r="O68" s="46">
        <f>ROUND(+O$4/+'Age Factors'!O68,0)</f>
        <v>4322</v>
      </c>
      <c r="P68" s="46">
        <f>ROUND(+P$4/+'Age Factors'!P68,0)</f>
        <v>4578</v>
      </c>
      <c r="Q68" s="46">
        <f>ROUND(+Q$4/+'Age Factors'!Q68,0)</f>
        <v>5447</v>
      </c>
      <c r="R68" s="46">
        <f>ROUND(+R$4/+'Age Factors'!R68,0)</f>
        <v>6593</v>
      </c>
      <c r="S68" s="46">
        <f>ROUND(+S$4/+'Age Factors'!S68,0)</f>
        <v>9559</v>
      </c>
      <c r="T68" s="46">
        <f>ROUND(+T$4/+'Age Factors'!T68,0)</f>
        <v>11653</v>
      </c>
      <c r="U68" s="46">
        <f>ROUND(+U$4/+'Age Factors'!U68,0)</f>
        <v>21245</v>
      </c>
      <c r="V68" s="46">
        <f>ROUND(+V$4/+'Age Factors'!V68,0)</f>
        <v>28220</v>
      </c>
      <c r="W68" s="46">
        <f>ROUND(+W$4/+'Age Factors'!W68,0)</f>
        <v>47959</v>
      </c>
      <c r="X68" s="46">
        <f>ROUND(+X$4/+'Age Factors'!X68,0)</f>
        <v>52570</v>
      </c>
      <c r="Y68" s="46">
        <f>ROUND(+Y$4/+'Age Factors'!Y68,0)</f>
        <v>69758</v>
      </c>
      <c r="Z68" s="43"/>
    </row>
    <row r="69" spans="1:26">
      <c r="A69" s="45">
        <v>68</v>
      </c>
      <c r="B69" s="46">
        <f>ROUND(+B$4/+'Age Factors'!B69,0)</f>
        <v>191</v>
      </c>
      <c r="C69" s="46">
        <f>ROUND(+C$4/+'Age Factors'!C69,0)</f>
        <v>315</v>
      </c>
      <c r="D69" s="46">
        <f>ROUND(+D$4/+'Age Factors'!D69,0)</f>
        <v>603</v>
      </c>
      <c r="E69" s="46">
        <f>ROUND(+E$4/+'Age Factors'!E69,0)</f>
        <v>1023</v>
      </c>
      <c r="F69" s="46">
        <f>ROUND(+F$4/+'Age Factors'!F69,0)</f>
        <v>1237</v>
      </c>
      <c r="G69" s="46">
        <f>ROUND(+G$4/+'Age Factors'!G69,0)</f>
        <v>1329</v>
      </c>
      <c r="H69" s="46">
        <f>ROUND(+H$4/+'Age Factors'!H69,0)</f>
        <v>1667</v>
      </c>
      <c r="I69" s="46">
        <f>ROUND(+I$4/+'Age Factors'!I69,0)</f>
        <v>1679</v>
      </c>
      <c r="J69" s="46">
        <f>ROUND(+J$4/+'Age Factors'!J69,0)</f>
        <v>2102</v>
      </c>
      <c r="K69" s="46">
        <f>ROUND(+K$4/+'Age Factors'!K69,0)</f>
        <v>2379</v>
      </c>
      <c r="L69" s="46">
        <f>ROUND(+L$4/+'Age Factors'!L69,0)</f>
        <v>2548</v>
      </c>
      <c r="M69" s="46">
        <f>ROUND(+M$4/+'Age Factors'!M69,0)</f>
        <v>3222</v>
      </c>
      <c r="N69" s="46">
        <f>ROUND(+N$4/+'Age Factors'!N69,0)</f>
        <v>3466</v>
      </c>
      <c r="O69" s="46">
        <f>ROUND(+O$4/+'Age Factors'!O69,0)</f>
        <v>4367</v>
      </c>
      <c r="P69" s="46">
        <f>ROUND(+P$4/+'Age Factors'!P69,0)</f>
        <v>4626</v>
      </c>
      <c r="Q69" s="46">
        <f>ROUND(+Q$4/+'Age Factors'!Q69,0)</f>
        <v>5504</v>
      </c>
      <c r="R69" s="46">
        <f>ROUND(+R$4/+'Age Factors'!R69,0)</f>
        <v>6663</v>
      </c>
      <c r="S69" s="46">
        <f>ROUND(+S$4/+'Age Factors'!S69,0)</f>
        <v>9663</v>
      </c>
      <c r="T69" s="46">
        <f>ROUND(+T$4/+'Age Factors'!T69,0)</f>
        <v>11780</v>
      </c>
      <c r="U69" s="46">
        <f>ROUND(+U$4/+'Age Factors'!U69,0)</f>
        <v>21477</v>
      </c>
      <c r="V69" s="46">
        <f>ROUND(+V$4/+'Age Factors'!V69,0)</f>
        <v>28529</v>
      </c>
      <c r="W69" s="46">
        <f>ROUND(+W$4/+'Age Factors'!W69,0)</f>
        <v>48484</v>
      </c>
      <c r="X69" s="46">
        <f>ROUND(+X$4/+'Age Factors'!X69,0)</f>
        <v>53145</v>
      </c>
      <c r="Y69" s="46">
        <f>ROUND(+Y$4/+'Age Factors'!Y69,0)</f>
        <v>70522</v>
      </c>
      <c r="Z69" s="43"/>
    </row>
    <row r="70" spans="1:26">
      <c r="A70" s="45">
        <v>69</v>
      </c>
      <c r="B70" s="46">
        <f>ROUND(+B$4/+'Age Factors'!B70,0)</f>
        <v>194</v>
      </c>
      <c r="C70" s="46">
        <f>ROUND(+C$4/+'Age Factors'!C70,0)</f>
        <v>319</v>
      </c>
      <c r="D70" s="46">
        <f>ROUND(+D$4/+'Age Factors'!D70,0)</f>
        <v>610</v>
      </c>
      <c r="E70" s="46">
        <f>ROUND(+E$4/+'Age Factors'!E70,0)</f>
        <v>1034</v>
      </c>
      <c r="F70" s="46">
        <f>ROUND(+F$4/+'Age Factors'!F70,0)</f>
        <v>1249</v>
      </c>
      <c r="G70" s="46">
        <f>ROUND(+G$4/+'Age Factors'!G70,0)</f>
        <v>1343</v>
      </c>
      <c r="H70" s="46">
        <f>ROUND(+H$4/+'Age Factors'!H70,0)</f>
        <v>1684</v>
      </c>
      <c r="I70" s="46">
        <f>ROUND(+I$4/+'Age Factors'!I70,0)</f>
        <v>1696</v>
      </c>
      <c r="J70" s="46">
        <f>ROUND(+J$4/+'Age Factors'!J70,0)</f>
        <v>2123</v>
      </c>
      <c r="K70" s="46">
        <f>ROUND(+K$4/+'Age Factors'!K70,0)</f>
        <v>2403</v>
      </c>
      <c r="L70" s="46">
        <f>ROUND(+L$4/+'Age Factors'!L70,0)</f>
        <v>2573</v>
      </c>
      <c r="M70" s="46">
        <f>ROUND(+M$4/+'Age Factors'!M70,0)</f>
        <v>3256</v>
      </c>
      <c r="N70" s="46">
        <f>ROUND(+N$4/+'Age Factors'!N70,0)</f>
        <v>3502</v>
      </c>
      <c r="O70" s="46">
        <f>ROUND(+O$4/+'Age Factors'!O70,0)</f>
        <v>4413</v>
      </c>
      <c r="P70" s="46">
        <f>ROUND(+P$4/+'Age Factors'!P70,0)</f>
        <v>4675</v>
      </c>
      <c r="Q70" s="46">
        <f>ROUND(+Q$4/+'Age Factors'!Q70,0)</f>
        <v>5563</v>
      </c>
      <c r="R70" s="46">
        <f>ROUND(+R$4/+'Age Factors'!R70,0)</f>
        <v>6735</v>
      </c>
      <c r="S70" s="46">
        <f>ROUND(+S$4/+'Age Factors'!S70,0)</f>
        <v>9770</v>
      </c>
      <c r="T70" s="46">
        <f>ROUND(+T$4/+'Age Factors'!T70,0)</f>
        <v>11911</v>
      </c>
      <c r="U70" s="46">
        <f>ROUND(+U$4/+'Age Factors'!U70,0)</f>
        <v>21715</v>
      </c>
      <c r="V70" s="46">
        <f>ROUND(+V$4/+'Age Factors'!V70,0)</f>
        <v>28845</v>
      </c>
      <c r="W70" s="46">
        <f>ROUND(+W$4/+'Age Factors'!W70,0)</f>
        <v>49021</v>
      </c>
      <c r="X70" s="46">
        <f>ROUND(+X$4/+'Age Factors'!X70,0)</f>
        <v>53734</v>
      </c>
      <c r="Y70" s="46">
        <f>ROUND(+Y$4/+'Age Factors'!Y70,0)</f>
        <v>71303</v>
      </c>
      <c r="Z70" s="43"/>
    </row>
    <row r="71" spans="1:26">
      <c r="A71" s="50">
        <v>70</v>
      </c>
      <c r="B71" s="53">
        <f>ROUND(+B$4/+'Age Factors'!B71,0)</f>
        <v>198</v>
      </c>
      <c r="C71" s="53">
        <f>ROUND(+C$4/+'Age Factors'!C71,0)</f>
        <v>324</v>
      </c>
      <c r="D71" s="53">
        <f>ROUND(+D$4/+'Age Factors'!D71,0)</f>
        <v>618</v>
      </c>
      <c r="E71" s="53">
        <f>ROUND(+E$4/+'Age Factors'!E71,0)</f>
        <v>1046</v>
      </c>
      <c r="F71" s="53">
        <f>ROUND(+F$4/+'Age Factors'!F71,0)</f>
        <v>1263</v>
      </c>
      <c r="G71" s="53">
        <f>ROUND(+G$4/+'Age Factors'!G71,0)</f>
        <v>1358</v>
      </c>
      <c r="H71" s="53">
        <f>ROUND(+H$4/+'Age Factors'!H71,0)</f>
        <v>1702</v>
      </c>
      <c r="I71" s="53">
        <f>ROUND(+I$4/+'Age Factors'!I71,0)</f>
        <v>1714</v>
      </c>
      <c r="J71" s="53">
        <f>ROUND(+J$4/+'Age Factors'!J71,0)</f>
        <v>2145</v>
      </c>
      <c r="K71" s="510">
        <f>ROUND(+K$4/+'Age Factors'!K71,0)</f>
        <v>2428</v>
      </c>
      <c r="L71" s="53">
        <f>ROUND(+L$4/+'Age Factors'!L71,0)</f>
        <v>2600</v>
      </c>
      <c r="M71" s="53">
        <f>ROUND(+M$4/+'Age Factors'!M71,0)</f>
        <v>3290</v>
      </c>
      <c r="N71" s="53">
        <f>ROUND(+N$4/+'Age Factors'!N71,0)</f>
        <v>3538</v>
      </c>
      <c r="O71" s="53">
        <f>ROUND(+O$4/+'Age Factors'!O71,0)</f>
        <v>4460</v>
      </c>
      <c r="P71" s="53">
        <f>ROUND(+P$4/+'Age Factors'!P71,0)</f>
        <v>4725</v>
      </c>
      <c r="Q71" s="53">
        <f>ROUND(+Q$4/+'Age Factors'!Q71,0)</f>
        <v>5623</v>
      </c>
      <c r="R71" s="53">
        <f>ROUND(+R$4/+'Age Factors'!R71,0)</f>
        <v>6809</v>
      </c>
      <c r="S71" s="53">
        <f>ROUND(+S$4/+'Age Factors'!S71,0)</f>
        <v>9880</v>
      </c>
      <c r="T71" s="53">
        <f>ROUND(+T$4/+'Age Factors'!T71,0)</f>
        <v>12044</v>
      </c>
      <c r="U71" s="53">
        <f>ROUND(+U$4/+'Age Factors'!U71,0)</f>
        <v>21958</v>
      </c>
      <c r="V71" s="53">
        <f>ROUND(+V$4/+'Age Factors'!V71,0)</f>
        <v>29168</v>
      </c>
      <c r="W71" s="53">
        <f>ROUND(+W$4/+'Age Factors'!W71,0)</f>
        <v>49570</v>
      </c>
      <c r="X71" s="53">
        <f>ROUND(+X$4/+'Age Factors'!X71,0)</f>
        <v>54336</v>
      </c>
      <c r="Y71" s="53">
        <f>ROUND(+Y$4/+'Age Factors'!Y71,0)</f>
        <v>72102</v>
      </c>
      <c r="Z71" s="43"/>
    </row>
    <row r="72" spans="1:26">
      <c r="A72" s="45">
        <v>71</v>
      </c>
      <c r="B72" s="46">
        <f>ROUND(+B$4/+'Age Factors'!B72,0)</f>
        <v>201</v>
      </c>
      <c r="C72" s="46">
        <f>ROUND(+C$4/+'Age Factors'!C72,0)</f>
        <v>329</v>
      </c>
      <c r="D72" s="46">
        <f>ROUND(+D$4/+'Age Factors'!D72,0)</f>
        <v>626</v>
      </c>
      <c r="E72" s="46">
        <f>ROUND(+E$4/+'Age Factors'!E72,0)</f>
        <v>1059</v>
      </c>
      <c r="F72" s="46">
        <f>ROUND(+F$4/+'Age Factors'!F72,0)</f>
        <v>1278</v>
      </c>
      <c r="G72" s="46">
        <f>ROUND(+G$4/+'Age Factors'!G72,0)</f>
        <v>1374</v>
      </c>
      <c r="H72" s="46">
        <f>ROUND(+H$4/+'Age Factors'!H72,0)</f>
        <v>1721</v>
      </c>
      <c r="I72" s="46">
        <f>ROUND(+I$4/+'Age Factors'!I72,0)</f>
        <v>1733</v>
      </c>
      <c r="J72" s="46">
        <f>ROUND(+J$4/+'Age Factors'!J72,0)</f>
        <v>2167</v>
      </c>
      <c r="K72" s="46">
        <f>ROUND(+K$4/+'Age Factors'!K72,0)</f>
        <v>2454</v>
      </c>
      <c r="L72" s="46">
        <f>ROUND(+L$4/+'Age Factors'!L72,0)</f>
        <v>2628</v>
      </c>
      <c r="M72" s="46">
        <f>ROUND(+M$4/+'Age Factors'!M72,0)</f>
        <v>3326</v>
      </c>
      <c r="N72" s="46">
        <f>ROUND(+N$4/+'Age Factors'!N72,0)</f>
        <v>3577</v>
      </c>
      <c r="O72" s="46">
        <f>ROUND(+O$4/+'Age Factors'!O72,0)</f>
        <v>4510</v>
      </c>
      <c r="P72" s="46">
        <f>ROUND(+P$4/+'Age Factors'!P72,0)</f>
        <v>4778</v>
      </c>
      <c r="Q72" s="46">
        <f>ROUND(+Q$4/+'Age Factors'!Q72,0)</f>
        <v>5687</v>
      </c>
      <c r="R72" s="46">
        <f>ROUND(+R$4/+'Age Factors'!R72,0)</f>
        <v>6886</v>
      </c>
      <c r="S72" s="46">
        <f>ROUND(+S$4/+'Age Factors'!S72,0)</f>
        <v>9992</v>
      </c>
      <c r="T72" s="46">
        <f>ROUND(+T$4/+'Age Factors'!T72,0)</f>
        <v>12181</v>
      </c>
      <c r="U72" s="46">
        <f>ROUND(+U$4/+'Age Factors'!U72,0)</f>
        <v>22207</v>
      </c>
      <c r="V72" s="46">
        <f>ROUND(+V$4/+'Age Factors'!V72,0)</f>
        <v>29499</v>
      </c>
      <c r="W72" s="46">
        <f>ROUND(+W$4/+'Age Factors'!W72,0)</f>
        <v>50131</v>
      </c>
      <c r="X72" s="46">
        <f>ROUND(+X$4/+'Age Factors'!X72,0)</f>
        <v>54951</v>
      </c>
      <c r="Y72" s="46">
        <f>ROUND(+Y$4/+'Age Factors'!Y72,0)</f>
        <v>72918</v>
      </c>
      <c r="Z72" s="43"/>
    </row>
    <row r="73" spans="1:26">
      <c r="A73" s="45">
        <v>72</v>
      </c>
      <c r="B73" s="46">
        <f>ROUND(+B$4/+'Age Factors'!B73,0)</f>
        <v>205</v>
      </c>
      <c r="C73" s="46">
        <f>ROUND(+C$4/+'Age Factors'!C73,0)</f>
        <v>335</v>
      </c>
      <c r="D73" s="46">
        <f>ROUND(+D$4/+'Age Factors'!D73,0)</f>
        <v>636</v>
      </c>
      <c r="E73" s="46">
        <f>ROUND(+E$4/+'Age Factors'!E73,0)</f>
        <v>1073</v>
      </c>
      <c r="F73" s="46">
        <f>ROUND(+F$4/+'Age Factors'!F73,0)</f>
        <v>1295</v>
      </c>
      <c r="G73" s="46">
        <f>ROUND(+G$4/+'Age Factors'!G73,0)</f>
        <v>1391</v>
      </c>
      <c r="H73" s="46">
        <f>ROUND(+H$4/+'Age Factors'!H73,0)</f>
        <v>1742</v>
      </c>
      <c r="I73" s="46">
        <f>ROUND(+I$4/+'Age Factors'!I73,0)</f>
        <v>1754</v>
      </c>
      <c r="J73" s="46">
        <f>ROUND(+J$4/+'Age Factors'!J73,0)</f>
        <v>2193</v>
      </c>
      <c r="K73" s="46">
        <f>ROUND(+K$4/+'Age Factors'!K73,0)</f>
        <v>2483</v>
      </c>
      <c r="L73" s="46">
        <f>ROUND(+L$4/+'Age Factors'!L73,0)</f>
        <v>2659</v>
      </c>
      <c r="M73" s="46">
        <f>ROUND(+M$4/+'Age Factors'!M73,0)</f>
        <v>3366</v>
      </c>
      <c r="N73" s="46">
        <f>ROUND(+N$4/+'Age Factors'!N73,0)</f>
        <v>3621</v>
      </c>
      <c r="O73" s="46">
        <f>ROUND(+O$4/+'Age Factors'!O73,0)</f>
        <v>4565</v>
      </c>
      <c r="P73" s="46">
        <f>ROUND(+P$4/+'Age Factors'!P73,0)</f>
        <v>4837</v>
      </c>
      <c r="Q73" s="46">
        <f>ROUND(+Q$4/+'Age Factors'!Q73,0)</f>
        <v>5756</v>
      </c>
      <c r="R73" s="46">
        <f>ROUND(+R$4/+'Age Factors'!R73,0)</f>
        <v>6970</v>
      </c>
      <c r="S73" s="46">
        <f>ROUND(+S$4/+'Age Factors'!S73,0)</f>
        <v>10112</v>
      </c>
      <c r="T73" s="46">
        <f>ROUND(+T$4/+'Age Factors'!T73,0)</f>
        <v>12327</v>
      </c>
      <c r="U73" s="46">
        <f>ROUND(+U$4/+'Age Factors'!U73,0)</f>
        <v>22474</v>
      </c>
      <c r="V73" s="46">
        <f>ROUND(+V$4/+'Age Factors'!V73,0)</f>
        <v>29853</v>
      </c>
      <c r="W73" s="46">
        <f>ROUND(+W$4/+'Age Factors'!W73,0)</f>
        <v>50734</v>
      </c>
      <c r="X73" s="46">
        <f>ROUND(+X$4/+'Age Factors'!X73,0)</f>
        <v>55611</v>
      </c>
      <c r="Y73" s="46">
        <f>ROUND(+Y$4/+'Age Factors'!Y73,0)</f>
        <v>73795</v>
      </c>
      <c r="Z73" s="43"/>
    </row>
    <row r="74" spans="1:26">
      <c r="A74" s="45">
        <v>73</v>
      </c>
      <c r="B74" s="46">
        <f>ROUND(+B$4/+'Age Factors'!B74,0)</f>
        <v>209</v>
      </c>
      <c r="C74" s="46">
        <f>ROUND(+C$4/+'Age Factors'!C74,0)</f>
        <v>341</v>
      </c>
      <c r="D74" s="46">
        <f>ROUND(+D$4/+'Age Factors'!D74,0)</f>
        <v>646</v>
      </c>
      <c r="E74" s="46">
        <f>ROUND(+E$4/+'Age Factors'!E74,0)</f>
        <v>1088</v>
      </c>
      <c r="F74" s="46">
        <f>ROUND(+F$4/+'Age Factors'!F74,0)</f>
        <v>1313</v>
      </c>
      <c r="G74" s="46">
        <f>ROUND(+G$4/+'Age Factors'!G74,0)</f>
        <v>1410</v>
      </c>
      <c r="H74" s="46">
        <f>ROUND(+H$4/+'Age Factors'!H74,0)</f>
        <v>1765</v>
      </c>
      <c r="I74" s="46">
        <f>ROUND(+I$4/+'Age Factors'!I74,0)</f>
        <v>1778</v>
      </c>
      <c r="J74" s="46">
        <f>ROUND(+J$4/+'Age Factors'!J74,0)</f>
        <v>2221</v>
      </c>
      <c r="K74" s="46">
        <f>ROUND(+K$4/+'Age Factors'!K74,0)</f>
        <v>2515</v>
      </c>
      <c r="L74" s="46">
        <f>ROUND(+L$4/+'Age Factors'!L74,0)</f>
        <v>2694</v>
      </c>
      <c r="M74" s="46">
        <f>ROUND(+M$4/+'Age Factors'!M74,0)</f>
        <v>3410</v>
      </c>
      <c r="N74" s="46">
        <f>ROUND(+N$4/+'Age Factors'!N74,0)</f>
        <v>3669</v>
      </c>
      <c r="O74" s="46">
        <f>ROUND(+O$4/+'Age Factors'!O74,0)</f>
        <v>4626</v>
      </c>
      <c r="P74" s="46">
        <f>ROUND(+P$4/+'Age Factors'!P74,0)</f>
        <v>4902</v>
      </c>
      <c r="Q74" s="46">
        <f>ROUND(+Q$4/+'Age Factors'!Q74,0)</f>
        <v>5833</v>
      </c>
      <c r="R74" s="46">
        <f>ROUND(+R$4/+'Age Factors'!R74,0)</f>
        <v>7062</v>
      </c>
      <c r="S74" s="46">
        <f>ROUND(+S$4/+'Age Factors'!S74,0)</f>
        <v>10244</v>
      </c>
      <c r="T74" s="46">
        <f>ROUND(+T$4/+'Age Factors'!T74,0)</f>
        <v>12488</v>
      </c>
      <c r="U74" s="46">
        <f>ROUND(+U$4/+'Age Factors'!U74,0)</f>
        <v>22767</v>
      </c>
      <c r="V74" s="46">
        <f>ROUND(+V$4/+'Age Factors'!V74,0)</f>
        <v>30242</v>
      </c>
      <c r="W74" s="46">
        <f>ROUND(+W$4/+'Age Factors'!W74,0)</f>
        <v>51395</v>
      </c>
      <c r="X74" s="46">
        <f>ROUND(+X$4/+'Age Factors'!X74,0)</f>
        <v>56336</v>
      </c>
      <c r="Y74" s="46">
        <f>ROUND(+Y$4/+'Age Factors'!Y74,0)</f>
        <v>74756</v>
      </c>
      <c r="Z74" s="43"/>
    </row>
    <row r="75" spans="1:26">
      <c r="A75" s="45">
        <v>74</v>
      </c>
      <c r="B75" s="46">
        <f>ROUND(+B$4/+'Age Factors'!B75,0)</f>
        <v>214</v>
      </c>
      <c r="C75" s="46">
        <f>ROUND(+C$4/+'Age Factors'!C75,0)</f>
        <v>348</v>
      </c>
      <c r="D75" s="46">
        <f>ROUND(+D$4/+'Age Factors'!D75,0)</f>
        <v>658</v>
      </c>
      <c r="E75" s="46">
        <f>ROUND(+E$4/+'Age Factors'!E75,0)</f>
        <v>1105</v>
      </c>
      <c r="F75" s="46">
        <f>ROUND(+F$4/+'Age Factors'!F75,0)</f>
        <v>1333</v>
      </c>
      <c r="G75" s="46">
        <f>ROUND(+G$4/+'Age Factors'!G75,0)</f>
        <v>1431</v>
      </c>
      <c r="H75" s="46">
        <f>ROUND(+H$4/+'Age Factors'!H75,0)</f>
        <v>1791</v>
      </c>
      <c r="I75" s="46">
        <f>ROUND(+I$4/+'Age Factors'!I75,0)</f>
        <v>1803</v>
      </c>
      <c r="J75" s="46">
        <f>ROUND(+J$4/+'Age Factors'!J75,0)</f>
        <v>2252</v>
      </c>
      <c r="K75" s="46">
        <f>ROUND(+K$4/+'Age Factors'!K75,0)</f>
        <v>2551</v>
      </c>
      <c r="L75" s="46">
        <f>ROUND(+L$4/+'Age Factors'!L75,0)</f>
        <v>2732</v>
      </c>
      <c r="M75" s="46">
        <f>ROUND(+M$4/+'Age Factors'!M75,0)</f>
        <v>3459</v>
      </c>
      <c r="N75" s="46">
        <f>ROUND(+N$4/+'Age Factors'!N75,0)</f>
        <v>3722</v>
      </c>
      <c r="O75" s="46">
        <f>ROUND(+O$4/+'Age Factors'!O75,0)</f>
        <v>4694</v>
      </c>
      <c r="P75" s="46">
        <f>ROUND(+P$4/+'Age Factors'!P75,0)</f>
        <v>4974</v>
      </c>
      <c r="Q75" s="46">
        <f>ROUND(+Q$4/+'Age Factors'!Q75,0)</f>
        <v>5919</v>
      </c>
      <c r="R75" s="46">
        <f>ROUND(+R$4/+'Age Factors'!R75,0)</f>
        <v>7164</v>
      </c>
      <c r="S75" s="46">
        <f>ROUND(+S$4/+'Age Factors'!S75,0)</f>
        <v>10391</v>
      </c>
      <c r="T75" s="46">
        <f>ROUND(+T$4/+'Age Factors'!T75,0)</f>
        <v>12667</v>
      </c>
      <c r="U75" s="46">
        <f>ROUND(+U$4/+'Age Factors'!U75,0)</f>
        <v>23093</v>
      </c>
      <c r="V75" s="46">
        <f>ROUND(+V$4/+'Age Factors'!V75,0)</f>
        <v>30676</v>
      </c>
      <c r="W75" s="46">
        <f>ROUND(+W$4/+'Age Factors'!W75,0)</f>
        <v>52133</v>
      </c>
      <c r="X75" s="46">
        <f>ROUND(+X$4/+'Age Factors'!X75,0)</f>
        <v>57145</v>
      </c>
      <c r="Y75" s="46">
        <f>ROUND(+Y$4/+'Age Factors'!Y75,0)</f>
        <v>75829</v>
      </c>
      <c r="Z75" s="43"/>
    </row>
    <row r="76" spans="1:26">
      <c r="A76" s="50">
        <v>75</v>
      </c>
      <c r="B76" s="53">
        <f>ROUND(+B$4/+'Age Factors'!B76,0)</f>
        <v>220</v>
      </c>
      <c r="C76" s="53">
        <f>ROUND(+C$4/+'Age Factors'!C76,0)</f>
        <v>356</v>
      </c>
      <c r="D76" s="53">
        <f>ROUND(+D$4/+'Age Factors'!D76,0)</f>
        <v>670</v>
      </c>
      <c r="E76" s="53">
        <f>ROUND(+E$4/+'Age Factors'!E76,0)</f>
        <v>1123</v>
      </c>
      <c r="F76" s="53">
        <f>ROUND(+F$4/+'Age Factors'!F76,0)</f>
        <v>1354</v>
      </c>
      <c r="G76" s="53">
        <f>ROUND(+G$4/+'Age Factors'!G76,0)</f>
        <v>1454</v>
      </c>
      <c r="H76" s="53">
        <f>ROUND(+H$4/+'Age Factors'!H76,0)</f>
        <v>1818</v>
      </c>
      <c r="I76" s="53">
        <f>ROUND(+I$4/+'Age Factors'!I76,0)</f>
        <v>1831</v>
      </c>
      <c r="J76" s="53">
        <f>ROUND(+J$4/+'Age Factors'!J76,0)</f>
        <v>2286</v>
      </c>
      <c r="K76" s="510">
        <f>ROUND(+K$4/+'Age Factors'!K76,0)</f>
        <v>2590</v>
      </c>
      <c r="L76" s="53">
        <f>ROUND(+L$4/+'Age Factors'!L76,0)</f>
        <v>2774</v>
      </c>
      <c r="M76" s="53">
        <f>ROUND(+M$4/+'Age Factors'!M76,0)</f>
        <v>3513</v>
      </c>
      <c r="N76" s="53">
        <f>ROUND(+N$4/+'Age Factors'!N76,0)</f>
        <v>3779</v>
      </c>
      <c r="O76" s="53">
        <f>ROUND(+O$4/+'Age Factors'!O76,0)</f>
        <v>4768</v>
      </c>
      <c r="P76" s="53">
        <f>ROUND(+P$4/+'Age Factors'!P76,0)</f>
        <v>5053</v>
      </c>
      <c r="Q76" s="53">
        <f>ROUND(+Q$4/+'Age Factors'!Q76,0)</f>
        <v>6011</v>
      </c>
      <c r="R76" s="53">
        <f>ROUND(+R$4/+'Age Factors'!R76,0)</f>
        <v>7276</v>
      </c>
      <c r="S76" s="53">
        <f>ROUND(+S$4/+'Age Factors'!S76,0)</f>
        <v>10551</v>
      </c>
      <c r="T76" s="53">
        <f>ROUND(+T$4/+'Age Factors'!T76,0)</f>
        <v>12863</v>
      </c>
      <c r="U76" s="53">
        <f>ROUND(+U$4/+'Age Factors'!U76,0)</f>
        <v>23450</v>
      </c>
      <c r="V76" s="53">
        <f>ROUND(+V$4/+'Age Factors'!V76,0)</f>
        <v>31151</v>
      </c>
      <c r="W76" s="53">
        <f>ROUND(+W$4/+'Age Factors'!W76,0)</f>
        <v>52939</v>
      </c>
      <c r="X76" s="53">
        <f>ROUND(+X$4/+'Age Factors'!X76,0)</f>
        <v>58028</v>
      </c>
      <c r="Y76" s="53">
        <f>ROUND(+Y$4/+'Age Factors'!Y76,0)</f>
        <v>77002</v>
      </c>
      <c r="Z76" s="43"/>
    </row>
    <row r="77" spans="1:26">
      <c r="A77" s="45">
        <v>76</v>
      </c>
      <c r="B77" s="46">
        <f>ROUND(+B$4/+'Age Factors'!B77,0)</f>
        <v>226</v>
      </c>
      <c r="C77" s="46">
        <f>ROUND(+C$4/+'Age Factors'!C77,0)</f>
        <v>365</v>
      </c>
      <c r="D77" s="46">
        <f>ROUND(+D$4/+'Age Factors'!D77,0)</f>
        <v>684</v>
      </c>
      <c r="E77" s="46">
        <f>ROUND(+E$4/+'Age Factors'!E77,0)</f>
        <v>1143</v>
      </c>
      <c r="F77" s="46">
        <f>ROUND(+F$4/+'Age Factors'!F77,0)</f>
        <v>1378</v>
      </c>
      <c r="G77" s="46">
        <f>ROUND(+G$4/+'Age Factors'!G77,0)</f>
        <v>1479</v>
      </c>
      <c r="H77" s="46">
        <f>ROUND(+H$4/+'Age Factors'!H77,0)</f>
        <v>1849</v>
      </c>
      <c r="I77" s="46">
        <f>ROUND(+I$4/+'Age Factors'!I77,0)</f>
        <v>1862</v>
      </c>
      <c r="J77" s="46">
        <f>ROUND(+J$4/+'Age Factors'!J77,0)</f>
        <v>2324</v>
      </c>
      <c r="K77" s="46">
        <f>ROUND(+K$4/+'Age Factors'!K77,0)</f>
        <v>2632</v>
      </c>
      <c r="L77" s="46">
        <f>ROUND(+L$4/+'Age Factors'!L77,0)</f>
        <v>2820</v>
      </c>
      <c r="M77" s="46">
        <f>ROUND(+M$4/+'Age Factors'!M77,0)</f>
        <v>3572</v>
      </c>
      <c r="N77" s="46">
        <f>ROUND(+N$4/+'Age Factors'!N77,0)</f>
        <v>3843</v>
      </c>
      <c r="O77" s="46">
        <f>ROUND(+O$4/+'Age Factors'!O77,0)</f>
        <v>4850</v>
      </c>
      <c r="P77" s="46">
        <f>ROUND(+P$4/+'Age Factors'!P77,0)</f>
        <v>5139</v>
      </c>
      <c r="Q77" s="46">
        <f>ROUND(+Q$4/+'Age Factors'!Q77,0)</f>
        <v>6114</v>
      </c>
      <c r="R77" s="46">
        <f>ROUND(+R$4/+'Age Factors'!R77,0)</f>
        <v>7401</v>
      </c>
      <c r="S77" s="46">
        <f>ROUND(+S$4/+'Age Factors'!S77,0)</f>
        <v>10730</v>
      </c>
      <c r="T77" s="46">
        <f>ROUND(+T$4/+'Age Factors'!T77,0)</f>
        <v>13080</v>
      </c>
      <c r="U77" s="46">
        <f>ROUND(+U$4/+'Age Factors'!U77,0)</f>
        <v>23847</v>
      </c>
      <c r="V77" s="46">
        <f>ROUND(+V$4/+'Age Factors'!V77,0)</f>
        <v>31677</v>
      </c>
      <c r="W77" s="46">
        <f>ROUND(+W$4/+'Age Factors'!W77,0)</f>
        <v>53834</v>
      </c>
      <c r="X77" s="46">
        <f>ROUND(+X$4/+'Age Factors'!X77,0)</f>
        <v>59009</v>
      </c>
      <c r="Y77" s="46">
        <f>ROUND(+Y$4/+'Age Factors'!Y77,0)</f>
        <v>78303</v>
      </c>
      <c r="Z77" s="43"/>
    </row>
    <row r="78" spans="1:26">
      <c r="A78" s="45">
        <v>77</v>
      </c>
      <c r="B78" s="46">
        <f>ROUND(+B$4/+'Age Factors'!B78,0)</f>
        <v>232</v>
      </c>
      <c r="C78" s="46">
        <f>ROUND(+C$4/+'Age Factors'!C78,0)</f>
        <v>374</v>
      </c>
      <c r="D78" s="46">
        <f>ROUND(+D$4/+'Age Factors'!D78,0)</f>
        <v>699</v>
      </c>
      <c r="E78" s="46">
        <f>ROUND(+E$4/+'Age Factors'!E78,0)</f>
        <v>1165</v>
      </c>
      <c r="F78" s="46">
        <f>ROUND(+F$4/+'Age Factors'!F78,0)</f>
        <v>1403</v>
      </c>
      <c r="G78" s="46">
        <f>ROUND(+G$4/+'Age Factors'!G78,0)</f>
        <v>1507</v>
      </c>
      <c r="H78" s="46">
        <f>ROUND(+H$4/+'Age Factors'!H78,0)</f>
        <v>1882</v>
      </c>
      <c r="I78" s="46">
        <f>ROUND(+I$4/+'Age Factors'!I78,0)</f>
        <v>1896</v>
      </c>
      <c r="J78" s="46">
        <f>ROUND(+J$4/+'Age Factors'!J78,0)</f>
        <v>2365</v>
      </c>
      <c r="K78" s="46">
        <f>ROUND(+K$4/+'Age Factors'!K78,0)</f>
        <v>2680</v>
      </c>
      <c r="L78" s="46">
        <f>ROUND(+L$4/+'Age Factors'!L78,0)</f>
        <v>2870</v>
      </c>
      <c r="M78" s="46">
        <f>ROUND(+M$4/+'Age Factors'!M78,0)</f>
        <v>3637</v>
      </c>
      <c r="N78" s="46">
        <f>ROUND(+N$4/+'Age Factors'!N78,0)</f>
        <v>3913</v>
      </c>
      <c r="O78" s="46">
        <f>ROUND(+O$4/+'Age Factors'!O78,0)</f>
        <v>4939</v>
      </c>
      <c r="P78" s="46">
        <f>ROUND(+P$4/+'Age Factors'!P78,0)</f>
        <v>5234</v>
      </c>
      <c r="Q78" s="46">
        <f>ROUND(+Q$4/+'Age Factors'!Q78,0)</f>
        <v>6227</v>
      </c>
      <c r="R78" s="46">
        <f>ROUND(+R$4/+'Age Factors'!R78,0)</f>
        <v>7536</v>
      </c>
      <c r="S78" s="46">
        <f>ROUND(+S$4/+'Age Factors'!S78,0)</f>
        <v>10924</v>
      </c>
      <c r="T78" s="46">
        <f>ROUND(+T$4/+'Age Factors'!T78,0)</f>
        <v>13317</v>
      </c>
      <c r="U78" s="46">
        <f>ROUND(+U$4/+'Age Factors'!U78,0)</f>
        <v>24279</v>
      </c>
      <c r="V78" s="46">
        <f>ROUND(+V$4/+'Age Factors'!V78,0)</f>
        <v>32251</v>
      </c>
      <c r="W78" s="46">
        <f>ROUND(+W$4/+'Age Factors'!W78,0)</f>
        <v>54809</v>
      </c>
      <c r="X78" s="46">
        <f>ROUND(+X$4/+'Age Factors'!X78,0)</f>
        <v>60079</v>
      </c>
      <c r="Y78" s="46">
        <f>ROUND(+Y$4/+'Age Factors'!Y78,0)</f>
        <v>79722</v>
      </c>
      <c r="Z78" s="43"/>
    </row>
    <row r="79" spans="1:26">
      <c r="A79" s="45">
        <v>78</v>
      </c>
      <c r="B79" s="46">
        <f>ROUND(+B$4/+'Age Factors'!B79,0)</f>
        <v>240</v>
      </c>
      <c r="C79" s="46">
        <f>ROUND(+C$4/+'Age Factors'!C79,0)</f>
        <v>385</v>
      </c>
      <c r="D79" s="46">
        <f>ROUND(+D$4/+'Age Factors'!D79,0)</f>
        <v>716</v>
      </c>
      <c r="E79" s="46">
        <f>ROUND(+E$4/+'Age Factors'!E79,0)</f>
        <v>1188</v>
      </c>
      <c r="F79" s="46">
        <f>ROUND(+F$4/+'Age Factors'!F79,0)</f>
        <v>1431</v>
      </c>
      <c r="G79" s="46">
        <f>ROUND(+G$4/+'Age Factors'!G79,0)</f>
        <v>1537</v>
      </c>
      <c r="H79" s="46">
        <f>ROUND(+H$4/+'Age Factors'!H79,0)</f>
        <v>1919</v>
      </c>
      <c r="I79" s="46">
        <f>ROUND(+I$4/+'Age Factors'!I79,0)</f>
        <v>1932</v>
      </c>
      <c r="J79" s="46">
        <f>ROUND(+J$4/+'Age Factors'!J79,0)</f>
        <v>2410</v>
      </c>
      <c r="K79" s="46">
        <f>ROUND(+K$4/+'Age Factors'!K79,0)</f>
        <v>2731</v>
      </c>
      <c r="L79" s="46">
        <f>ROUND(+L$4/+'Age Factors'!L79,0)</f>
        <v>2925</v>
      </c>
      <c r="M79" s="46">
        <f>ROUND(+M$4/+'Age Factors'!M79,0)</f>
        <v>3708</v>
      </c>
      <c r="N79" s="46">
        <f>ROUND(+N$4/+'Age Factors'!N79,0)</f>
        <v>3990</v>
      </c>
      <c r="O79" s="46">
        <f>ROUND(+O$4/+'Age Factors'!O79,0)</f>
        <v>5037</v>
      </c>
      <c r="P79" s="46">
        <f>ROUND(+P$4/+'Age Factors'!P79,0)</f>
        <v>5339</v>
      </c>
      <c r="Q79" s="46">
        <f>ROUND(+Q$4/+'Age Factors'!Q79,0)</f>
        <v>6350</v>
      </c>
      <c r="R79" s="46">
        <f>ROUND(+R$4/+'Age Factors'!R79,0)</f>
        <v>7685</v>
      </c>
      <c r="S79" s="46">
        <f>ROUND(+S$4/+'Age Factors'!S79,0)</f>
        <v>11139</v>
      </c>
      <c r="T79" s="46">
        <f>ROUND(+T$4/+'Age Factors'!T79,0)</f>
        <v>13580</v>
      </c>
      <c r="U79" s="46">
        <f>ROUND(+U$4/+'Age Factors'!U79,0)</f>
        <v>24758</v>
      </c>
      <c r="V79" s="46">
        <f>ROUND(+V$4/+'Age Factors'!V79,0)</f>
        <v>32887</v>
      </c>
      <c r="W79" s="46">
        <f>ROUND(+W$4/+'Age Factors'!W79,0)</f>
        <v>55889</v>
      </c>
      <c r="X79" s="46">
        <f>ROUND(+X$4/+'Age Factors'!X79,0)</f>
        <v>61263</v>
      </c>
      <c r="Y79" s="46">
        <f>ROUND(+Y$4/+'Age Factors'!Y79,0)</f>
        <v>81293</v>
      </c>
      <c r="Z79" s="43"/>
    </row>
    <row r="80" spans="1:26">
      <c r="A80" s="45">
        <v>79</v>
      </c>
      <c r="B80" s="46">
        <f>ROUND(+B$4/+'Age Factors'!B80,0)</f>
        <v>248</v>
      </c>
      <c r="C80" s="46">
        <f>ROUND(+C$4/+'Age Factors'!C80,0)</f>
        <v>397</v>
      </c>
      <c r="D80" s="46">
        <f>ROUND(+D$4/+'Age Factors'!D80,0)</f>
        <v>734</v>
      </c>
      <c r="E80" s="46">
        <f>ROUND(+E$4/+'Age Factors'!E80,0)</f>
        <v>1214</v>
      </c>
      <c r="F80" s="46">
        <f>ROUND(+F$4/+'Age Factors'!F80,0)</f>
        <v>1462</v>
      </c>
      <c r="G80" s="46">
        <f>ROUND(+G$4/+'Age Factors'!G80,0)</f>
        <v>1569</v>
      </c>
      <c r="H80" s="46">
        <f>ROUND(+H$4/+'Age Factors'!H80,0)</f>
        <v>1959</v>
      </c>
      <c r="I80" s="46">
        <f>ROUND(+I$4/+'Age Factors'!I80,0)</f>
        <v>1973</v>
      </c>
      <c r="J80" s="46">
        <f>ROUND(+J$4/+'Age Factors'!J80,0)</f>
        <v>2460</v>
      </c>
      <c r="K80" s="46">
        <f>ROUND(+K$4/+'Age Factors'!K80,0)</f>
        <v>2787</v>
      </c>
      <c r="L80" s="46">
        <f>ROUND(+L$4/+'Age Factors'!L80,0)</f>
        <v>2986</v>
      </c>
      <c r="M80" s="46">
        <f>ROUND(+M$4/+'Age Factors'!M80,0)</f>
        <v>3786</v>
      </c>
      <c r="N80" s="46">
        <f>ROUND(+N$4/+'Age Factors'!N80,0)</f>
        <v>4074</v>
      </c>
      <c r="O80" s="46">
        <f>ROUND(+O$4/+'Age Factors'!O80,0)</f>
        <v>5145</v>
      </c>
      <c r="P80" s="46">
        <f>ROUND(+P$4/+'Age Factors'!P80,0)</f>
        <v>5454</v>
      </c>
      <c r="Q80" s="46">
        <f>ROUND(+Q$4/+'Age Factors'!Q80,0)</f>
        <v>6487</v>
      </c>
      <c r="R80" s="46">
        <f>ROUND(+R$4/+'Age Factors'!R80,0)</f>
        <v>7849</v>
      </c>
      <c r="S80" s="46">
        <f>ROUND(+S$4/+'Age Factors'!S80,0)</f>
        <v>11374</v>
      </c>
      <c r="T80" s="46">
        <f>ROUND(+T$4/+'Age Factors'!T80,0)</f>
        <v>13866</v>
      </c>
      <c r="U80" s="46">
        <f>ROUND(+U$4/+'Age Factors'!U80,0)</f>
        <v>25279</v>
      </c>
      <c r="V80" s="46">
        <f>ROUND(+V$4/+'Age Factors'!V80,0)</f>
        <v>33580</v>
      </c>
      <c r="W80" s="46">
        <f>ROUND(+W$4/+'Age Factors'!W80,0)</f>
        <v>57066</v>
      </c>
      <c r="X80" s="46">
        <f>ROUND(+X$4/+'Age Factors'!X80,0)</f>
        <v>62553</v>
      </c>
      <c r="Y80" s="46">
        <f>ROUND(+Y$4/+'Age Factors'!Y80,0)</f>
        <v>83006</v>
      </c>
      <c r="Z80" s="43"/>
    </row>
    <row r="81" spans="1:26">
      <c r="A81" s="50">
        <v>80</v>
      </c>
      <c r="B81" s="53">
        <f>ROUND(+B$4/+'Age Factors'!B81,0)</f>
        <v>257</v>
      </c>
      <c r="C81" s="53">
        <f>ROUND(+C$4/+'Age Factors'!C81,0)</f>
        <v>410</v>
      </c>
      <c r="D81" s="53">
        <f>ROUND(+D$4/+'Age Factors'!D81,0)</f>
        <v>754</v>
      </c>
      <c r="E81" s="53">
        <f>ROUND(+E$4/+'Age Factors'!E81,0)</f>
        <v>1242</v>
      </c>
      <c r="F81" s="53">
        <f>ROUND(+F$4/+'Age Factors'!F81,0)</f>
        <v>1495</v>
      </c>
      <c r="G81" s="53">
        <f>ROUND(+G$4/+'Age Factors'!G81,0)</f>
        <v>1605</v>
      </c>
      <c r="H81" s="53">
        <f>ROUND(+H$4/+'Age Factors'!H81,0)</f>
        <v>2003</v>
      </c>
      <c r="I81" s="53">
        <f>ROUND(+I$4/+'Age Factors'!I81,0)</f>
        <v>2017</v>
      </c>
      <c r="J81" s="53">
        <f>ROUND(+J$4/+'Age Factors'!J81,0)</f>
        <v>2514</v>
      </c>
      <c r="K81" s="510">
        <f>ROUND(+K$4/+'Age Factors'!K81,0)</f>
        <v>2849</v>
      </c>
      <c r="L81" s="53">
        <f>ROUND(+L$4/+'Age Factors'!L81,0)</f>
        <v>3080</v>
      </c>
      <c r="M81" s="53">
        <f>ROUND(+M$4/+'Age Factors'!M81,0)</f>
        <v>3871</v>
      </c>
      <c r="N81" s="53">
        <f>ROUND(+N$4/+'Age Factors'!N81,0)</f>
        <v>4167</v>
      </c>
      <c r="O81" s="53">
        <f>ROUND(+O$4/+'Age Factors'!O81,0)</f>
        <v>5264</v>
      </c>
      <c r="P81" s="53">
        <f>ROUND(+P$4/+'Age Factors'!P81,0)</f>
        <v>5580</v>
      </c>
      <c r="Q81" s="53">
        <f>ROUND(+Q$4/+'Age Factors'!Q81,0)</f>
        <v>6637</v>
      </c>
      <c r="R81" s="53">
        <f>ROUND(+R$4/+'Age Factors'!R81,0)</f>
        <v>8030</v>
      </c>
      <c r="S81" s="53">
        <f>ROUND(+S$4/+'Age Factors'!S81,0)</f>
        <v>11634</v>
      </c>
      <c r="T81" s="53">
        <f>ROUND(+T$4/+'Age Factors'!T81,0)</f>
        <v>14182</v>
      </c>
      <c r="U81" s="53">
        <f>ROUND(+U$4/+'Age Factors'!U81,0)</f>
        <v>25856</v>
      </c>
      <c r="V81" s="53">
        <f>ROUND(+V$4/+'Age Factors'!V81,0)</f>
        <v>34346</v>
      </c>
      <c r="W81" s="53">
        <f>ROUND(+W$4/+'Age Factors'!W81,0)</f>
        <v>58370</v>
      </c>
      <c r="X81" s="53">
        <f>ROUND(+X$4/+'Age Factors'!X81,0)</f>
        <v>63981</v>
      </c>
      <c r="Y81" s="53">
        <f>ROUND(+Y$4/+'Age Factors'!Y81,0)</f>
        <v>84901</v>
      </c>
      <c r="Z81" s="43"/>
    </row>
    <row r="82" spans="1:26">
      <c r="A82" s="45">
        <v>81</v>
      </c>
      <c r="B82" s="46">
        <f>ROUND(+B$4/+'Age Factors'!B82,0)</f>
        <v>268</v>
      </c>
      <c r="C82" s="46">
        <f>ROUND(+C$4/+'Age Factors'!C82,0)</f>
        <v>424</v>
      </c>
      <c r="D82" s="46">
        <f>ROUND(+D$4/+'Age Factors'!D82,0)</f>
        <v>776</v>
      </c>
      <c r="E82" s="46">
        <f>ROUND(+E$4/+'Age Factors'!E82,0)</f>
        <v>1273</v>
      </c>
      <c r="F82" s="46">
        <f>ROUND(+F$4/+'Age Factors'!F82,0)</f>
        <v>1532</v>
      </c>
      <c r="G82" s="46">
        <f>ROUND(+G$4/+'Age Factors'!G82,0)</f>
        <v>1644</v>
      </c>
      <c r="H82" s="46">
        <f>ROUND(+H$4/+'Age Factors'!H82,0)</f>
        <v>2051</v>
      </c>
      <c r="I82" s="46">
        <f>ROUND(+I$4/+'Age Factors'!I82,0)</f>
        <v>2065</v>
      </c>
      <c r="J82" s="46">
        <f>ROUND(+J$4/+'Age Factors'!J82,0)</f>
        <v>2573</v>
      </c>
      <c r="K82" s="46">
        <f>ROUND(+K$4/+'Age Factors'!K82,0)</f>
        <v>2917</v>
      </c>
      <c r="L82" s="46">
        <f>ROUND(+L$4/+'Age Factors'!L82,0)</f>
        <v>3126</v>
      </c>
      <c r="M82" s="46">
        <f>ROUND(+M$4/+'Age Factors'!M82,0)</f>
        <v>3965</v>
      </c>
      <c r="N82" s="46">
        <f>ROUND(+N$4/+'Age Factors'!N82,0)</f>
        <v>4268</v>
      </c>
      <c r="O82" s="46">
        <f>ROUND(+O$4/+'Age Factors'!O82,0)</f>
        <v>5393</v>
      </c>
      <c r="P82" s="46">
        <f>ROUND(+P$4/+'Age Factors'!P82,0)</f>
        <v>5717</v>
      </c>
      <c r="Q82" s="46">
        <f>ROUND(+Q$4/+'Age Factors'!Q82,0)</f>
        <v>6799</v>
      </c>
      <c r="R82" s="46">
        <f>ROUND(+R$4/+'Age Factors'!R82,0)</f>
        <v>8226</v>
      </c>
      <c r="S82" s="46">
        <f>ROUND(+S$4/+'Age Factors'!S82,0)</f>
        <v>11917</v>
      </c>
      <c r="T82" s="46">
        <f>ROUND(+T$4/+'Age Factors'!T82,0)</f>
        <v>14528</v>
      </c>
      <c r="U82" s="46">
        <f>ROUND(+U$4/+'Age Factors'!U82,0)</f>
        <v>26487</v>
      </c>
      <c r="V82" s="46">
        <f>ROUND(+V$4/+'Age Factors'!V82,0)</f>
        <v>35184</v>
      </c>
      <c r="W82" s="46">
        <f>ROUND(+W$4/+'Age Factors'!W82,0)</f>
        <v>59792</v>
      </c>
      <c r="X82" s="46">
        <f>ROUND(+X$4/+'Age Factors'!X82,0)</f>
        <v>65541</v>
      </c>
      <c r="Y82" s="46">
        <f>ROUND(+Y$4/+'Age Factors'!Y82,0)</f>
        <v>86971</v>
      </c>
      <c r="Z82" s="43"/>
    </row>
    <row r="83" spans="1:26">
      <c r="A83" s="45">
        <v>82</v>
      </c>
      <c r="B83" s="46">
        <f>ROUND(+B$4/+'Age Factors'!B83,0)</f>
        <v>280</v>
      </c>
      <c r="C83" s="46">
        <f>ROUND(+C$4/+'Age Factors'!C83,0)</f>
        <v>441</v>
      </c>
      <c r="D83" s="46">
        <f>ROUND(+D$4/+'Age Factors'!D83,0)</f>
        <v>801</v>
      </c>
      <c r="E83" s="46">
        <f>ROUND(+E$4/+'Age Factors'!E83,0)</f>
        <v>1306</v>
      </c>
      <c r="F83" s="46">
        <f>ROUND(+F$4/+'Age Factors'!F83,0)</f>
        <v>1571</v>
      </c>
      <c r="G83" s="46">
        <f>ROUND(+G$4/+'Age Factors'!G83,0)</f>
        <v>1686</v>
      </c>
      <c r="H83" s="46">
        <f>ROUND(+H$4/+'Age Factors'!H83,0)</f>
        <v>2104</v>
      </c>
      <c r="I83" s="46">
        <f>ROUND(+I$4/+'Age Factors'!I83,0)</f>
        <v>2118</v>
      </c>
      <c r="J83" s="46">
        <f>ROUND(+J$4/+'Age Factors'!J83,0)</f>
        <v>2638</v>
      </c>
      <c r="K83" s="46">
        <f>ROUND(+K$4/+'Age Factors'!K83,0)</f>
        <v>2991</v>
      </c>
      <c r="L83" s="46">
        <f>ROUND(+L$4/+'Age Factors'!L83,0)</f>
        <v>3206</v>
      </c>
      <c r="M83" s="46">
        <f>ROUND(+M$4/+'Age Factors'!M83,0)</f>
        <v>4068</v>
      </c>
      <c r="N83" s="46">
        <f>ROUND(+N$4/+'Age Factors'!N83,0)</f>
        <v>4380</v>
      </c>
      <c r="O83" s="46">
        <f>ROUND(+O$4/+'Age Factors'!O83,0)</f>
        <v>5536</v>
      </c>
      <c r="P83" s="46">
        <f>ROUND(+P$4/+'Age Factors'!P83,0)</f>
        <v>5869</v>
      </c>
      <c r="Q83" s="46">
        <f>ROUND(+Q$4/+'Age Factors'!Q83,0)</f>
        <v>6979</v>
      </c>
      <c r="R83" s="46">
        <f>ROUND(+R$4/+'Age Factors'!R83,0)</f>
        <v>8444</v>
      </c>
      <c r="S83" s="46">
        <f>ROUND(+S$4/+'Age Factors'!S83,0)</f>
        <v>12232</v>
      </c>
      <c r="T83" s="46">
        <f>ROUND(+T$4/+'Age Factors'!T83,0)</f>
        <v>14911</v>
      </c>
      <c r="U83" s="46">
        <f>ROUND(+U$4/+'Age Factors'!U83,0)</f>
        <v>27185</v>
      </c>
      <c r="V83" s="46">
        <f>ROUND(+V$4/+'Age Factors'!V83,0)</f>
        <v>36112</v>
      </c>
      <c r="W83" s="46">
        <f>ROUND(+W$4/+'Age Factors'!W83,0)</f>
        <v>61369</v>
      </c>
      <c r="X83" s="46">
        <f>ROUND(+X$4/+'Age Factors'!X83,0)</f>
        <v>67270</v>
      </c>
      <c r="Y83" s="46">
        <f>ROUND(+Y$4/+'Age Factors'!Y83,0)</f>
        <v>89265</v>
      </c>
      <c r="Z83" s="43"/>
    </row>
    <row r="84" spans="1:26">
      <c r="A84" s="45">
        <v>83</v>
      </c>
      <c r="B84" s="46">
        <f>ROUND(+B$4/+'Age Factors'!B84,0)</f>
        <v>293</v>
      </c>
      <c r="C84" s="46">
        <f>ROUND(+C$4/+'Age Factors'!C84,0)</f>
        <v>459</v>
      </c>
      <c r="D84" s="46">
        <f>ROUND(+D$4/+'Age Factors'!D84,0)</f>
        <v>828</v>
      </c>
      <c r="E84" s="46">
        <f>ROUND(+E$4/+'Age Factors'!E84,0)</f>
        <v>1343</v>
      </c>
      <c r="F84" s="46">
        <f>ROUND(+F$4/+'Age Factors'!F84,0)</f>
        <v>1615</v>
      </c>
      <c r="G84" s="46">
        <f>ROUND(+G$4/+'Age Factors'!G84,0)</f>
        <v>1733</v>
      </c>
      <c r="H84" s="46">
        <f>ROUND(+H$4/+'Age Factors'!H84,0)</f>
        <v>2161</v>
      </c>
      <c r="I84" s="46">
        <f>ROUND(+I$4/+'Age Factors'!I84,0)</f>
        <v>2176</v>
      </c>
      <c r="J84" s="46">
        <f>ROUND(+J$4/+'Age Factors'!J84,0)</f>
        <v>2710</v>
      </c>
      <c r="K84" s="46">
        <f>ROUND(+K$4/+'Age Factors'!K84,0)</f>
        <v>3073</v>
      </c>
      <c r="L84" s="46">
        <f>ROUND(+L$4/+'Age Factors'!L84,0)</f>
        <v>3294</v>
      </c>
      <c r="M84" s="46">
        <f>ROUND(+M$4/+'Age Factors'!M84,0)</f>
        <v>4182</v>
      </c>
      <c r="N84" s="46">
        <f>ROUND(+N$4/+'Age Factors'!N84,0)</f>
        <v>4503</v>
      </c>
      <c r="O84" s="46">
        <f>ROUND(+O$4/+'Age Factors'!O84,0)</f>
        <v>5693</v>
      </c>
      <c r="P84" s="46">
        <f>ROUND(+P$4/+'Age Factors'!P84,0)</f>
        <v>6036</v>
      </c>
      <c r="Q84" s="46">
        <f>ROUND(+Q$4/+'Age Factors'!Q84,0)</f>
        <v>7178</v>
      </c>
      <c r="R84" s="46">
        <f>ROUND(+R$4/+'Age Factors'!R84,0)</f>
        <v>8684</v>
      </c>
      <c r="S84" s="46">
        <f>ROUND(+S$4/+'Age Factors'!S84,0)</f>
        <v>12576</v>
      </c>
      <c r="T84" s="46">
        <f>ROUND(+T$4/+'Age Factors'!T84,0)</f>
        <v>15331</v>
      </c>
      <c r="U84" s="46">
        <f>ROUND(+U$4/+'Age Factors'!U84,0)</f>
        <v>27951</v>
      </c>
      <c r="V84" s="46">
        <f>ROUND(+V$4/+'Age Factors'!V84,0)</f>
        <v>37128</v>
      </c>
      <c r="W84" s="46">
        <f>ROUND(+W$4/+'Age Factors'!W84,0)</f>
        <v>63098</v>
      </c>
      <c r="X84" s="46">
        <f>ROUND(+X$4/+'Age Factors'!X84,0)</f>
        <v>69164</v>
      </c>
      <c r="Y84" s="46">
        <f>ROUND(+Y$4/+'Age Factors'!Y84,0)</f>
        <v>91778</v>
      </c>
      <c r="Z84" s="43"/>
    </row>
    <row r="85" spans="1:26">
      <c r="A85" s="45">
        <v>84</v>
      </c>
      <c r="B85" s="46">
        <f>ROUND(+B$4/+'Age Factors'!B85,0)</f>
        <v>309</v>
      </c>
      <c r="C85" s="46">
        <f>ROUND(+C$4/+'Age Factors'!C85,0)</f>
        <v>480</v>
      </c>
      <c r="D85" s="46">
        <f>ROUND(+D$4/+'Age Factors'!D85,0)</f>
        <v>858</v>
      </c>
      <c r="E85" s="46">
        <f>ROUND(+E$4/+'Age Factors'!E85,0)</f>
        <v>1384</v>
      </c>
      <c r="F85" s="46">
        <f>ROUND(+F$4/+'Age Factors'!F85,0)</f>
        <v>1664</v>
      </c>
      <c r="G85" s="46">
        <f>ROUND(+G$4/+'Age Factors'!G85,0)</f>
        <v>1785</v>
      </c>
      <c r="H85" s="46">
        <f>ROUND(+H$4/+'Age Factors'!H85,0)</f>
        <v>2225</v>
      </c>
      <c r="I85" s="46">
        <f>ROUND(+I$4/+'Age Factors'!I85,0)</f>
        <v>2240</v>
      </c>
      <c r="J85" s="46">
        <f>ROUND(+J$4/+'Age Factors'!J85,0)</f>
        <v>2789</v>
      </c>
      <c r="K85" s="46">
        <f>ROUND(+K$4/+'Age Factors'!K85,0)</f>
        <v>3163</v>
      </c>
      <c r="L85" s="46">
        <f>ROUND(+L$4/+'Age Factors'!L85,0)</f>
        <v>3391</v>
      </c>
      <c r="M85" s="46">
        <f>ROUND(+M$4/+'Age Factors'!M85,0)</f>
        <v>4306</v>
      </c>
      <c r="N85" s="46">
        <f>ROUND(+N$4/+'Age Factors'!N85,0)</f>
        <v>4638</v>
      </c>
      <c r="O85" s="46">
        <f>ROUND(+O$4/+'Age Factors'!O85,0)</f>
        <v>5866</v>
      </c>
      <c r="P85" s="46">
        <f>ROUND(+P$4/+'Age Factors'!P85,0)</f>
        <v>6221</v>
      </c>
      <c r="Q85" s="46">
        <f>ROUND(+Q$4/+'Age Factors'!Q85,0)</f>
        <v>7397</v>
      </c>
      <c r="R85" s="46">
        <f>ROUND(+R$4/+'Age Factors'!R85,0)</f>
        <v>8949</v>
      </c>
      <c r="S85" s="46">
        <f>ROUND(+S$4/+'Age Factors'!S85,0)</f>
        <v>12959</v>
      </c>
      <c r="T85" s="46">
        <f>ROUND(+T$4/+'Age Factors'!T85,0)</f>
        <v>15798</v>
      </c>
      <c r="U85" s="46">
        <f>ROUND(+U$4/+'Age Factors'!U85,0)</f>
        <v>28802</v>
      </c>
      <c r="V85" s="46">
        <f>ROUND(+V$4/+'Age Factors'!V85,0)</f>
        <v>38259</v>
      </c>
      <c r="W85" s="46">
        <f>ROUND(+W$4/+'Age Factors'!W85,0)</f>
        <v>65019</v>
      </c>
      <c r="X85" s="46">
        <f>ROUND(+X$4/+'Age Factors'!X85,0)</f>
        <v>71270</v>
      </c>
      <c r="Y85" s="46">
        <f>ROUND(+Y$4/+'Age Factors'!Y85,0)</f>
        <v>94573</v>
      </c>
      <c r="Z85" s="43"/>
    </row>
    <row r="86" spans="1:26">
      <c r="A86" s="50">
        <v>85</v>
      </c>
      <c r="B86" s="53">
        <f>ROUND(+B$4/+'Age Factors'!B86,0)</f>
        <v>327</v>
      </c>
      <c r="C86" s="53">
        <f>ROUND(+C$4/+'Age Factors'!C86,0)</f>
        <v>503</v>
      </c>
      <c r="D86" s="53">
        <f>ROUND(+D$4/+'Age Factors'!D86,0)</f>
        <v>892</v>
      </c>
      <c r="E86" s="53">
        <f>ROUND(+E$4/+'Age Factors'!E86,0)</f>
        <v>1428</v>
      </c>
      <c r="F86" s="53">
        <f>ROUND(+F$4/+'Age Factors'!F86,0)</f>
        <v>1717</v>
      </c>
      <c r="G86" s="53">
        <f>ROUND(+G$4/+'Age Factors'!G86,0)</f>
        <v>1842</v>
      </c>
      <c r="H86" s="53">
        <f>ROUND(+H$4/+'Age Factors'!H86,0)</f>
        <v>2295</v>
      </c>
      <c r="I86" s="53">
        <f>ROUND(+I$4/+'Age Factors'!I86,0)</f>
        <v>2311</v>
      </c>
      <c r="J86" s="53">
        <f>ROUND(+J$4/+'Age Factors'!J86,0)</f>
        <v>2876</v>
      </c>
      <c r="K86" s="510">
        <f>ROUND(+K$4/+'Age Factors'!K86,0)</f>
        <v>3263</v>
      </c>
      <c r="L86" s="53">
        <f>ROUND(+L$4/+'Age Factors'!L86,0)</f>
        <v>3498</v>
      </c>
      <c r="M86" s="53">
        <f>ROUND(+M$4/+'Age Factors'!M86,0)</f>
        <v>4445</v>
      </c>
      <c r="N86" s="53">
        <f>ROUND(+N$4/+'Age Factors'!N86,0)</f>
        <v>4788</v>
      </c>
      <c r="O86" s="53">
        <f>ROUND(+O$4/+'Age Factors'!O86,0)</f>
        <v>6059</v>
      </c>
      <c r="P86" s="53">
        <f>ROUND(+P$4/+'Age Factors'!P86,0)</f>
        <v>6426</v>
      </c>
      <c r="Q86" s="53">
        <f>ROUND(+Q$4/+'Age Factors'!Q86,0)</f>
        <v>7641</v>
      </c>
      <c r="R86" s="53">
        <f>ROUND(+R$4/+'Age Factors'!R86,0)</f>
        <v>9241</v>
      </c>
      <c r="S86" s="53">
        <f>ROUND(+S$4/+'Age Factors'!S86,0)</f>
        <v>13381</v>
      </c>
      <c r="T86" s="53">
        <f>ROUND(+T$4/+'Age Factors'!T86,0)</f>
        <v>16312</v>
      </c>
      <c r="U86" s="53">
        <f>ROUND(+U$4/+'Age Factors'!U86,0)</f>
        <v>29739</v>
      </c>
      <c r="V86" s="53">
        <f>ROUND(+V$4/+'Age Factors'!V86,0)</f>
        <v>39504</v>
      </c>
      <c r="W86" s="53">
        <f>ROUND(+W$4/+'Age Factors'!W86,0)</f>
        <v>67135</v>
      </c>
      <c r="X86" s="53">
        <f>ROUND(+X$4/+'Age Factors'!X86,0)</f>
        <v>73590</v>
      </c>
      <c r="Y86" s="53">
        <f>ROUND(+Y$4/+'Age Factors'!Y86,0)</f>
        <v>97651</v>
      </c>
      <c r="Z86" s="43"/>
    </row>
    <row r="87" spans="1:26">
      <c r="A87" s="45">
        <v>86</v>
      </c>
      <c r="B87" s="46">
        <f>ROUND(+B$4/+'Age Factors'!B87,0)</f>
        <v>348</v>
      </c>
      <c r="C87" s="46">
        <f>ROUND(+C$4/+'Age Factors'!C87,0)</f>
        <v>530</v>
      </c>
      <c r="D87" s="46">
        <f>ROUND(+D$4/+'Age Factors'!D87,0)</f>
        <v>929</v>
      </c>
      <c r="E87" s="46">
        <f>ROUND(+E$4/+'Age Factors'!E87,0)</f>
        <v>1477</v>
      </c>
      <c r="F87" s="46">
        <f>ROUND(+F$4/+'Age Factors'!F87,0)</f>
        <v>1775</v>
      </c>
      <c r="G87" s="46">
        <f>ROUND(+G$4/+'Age Factors'!G87,0)</f>
        <v>1904</v>
      </c>
      <c r="H87" s="46">
        <f>ROUND(+H$4/+'Age Factors'!H87,0)</f>
        <v>2373</v>
      </c>
      <c r="I87" s="46">
        <f>ROUND(+I$4/+'Age Factors'!I87,0)</f>
        <v>2389</v>
      </c>
      <c r="J87" s="46">
        <f>ROUND(+J$4/+'Age Factors'!J87,0)</f>
        <v>2972</v>
      </c>
      <c r="K87" s="46">
        <f>ROUND(+K$4/+'Age Factors'!K87,0)</f>
        <v>3374</v>
      </c>
      <c r="L87" s="46">
        <f>ROUND(+L$4/+'Age Factors'!L87,0)</f>
        <v>3617</v>
      </c>
      <c r="M87" s="46">
        <f>ROUND(+M$4/+'Age Factors'!M87,0)</f>
        <v>4599</v>
      </c>
      <c r="N87" s="46">
        <f>ROUND(+N$4/+'Age Factors'!N87,0)</f>
        <v>4954</v>
      </c>
      <c r="O87" s="46">
        <f>ROUND(+O$4/+'Age Factors'!O87,0)</f>
        <v>6274</v>
      </c>
      <c r="P87" s="46">
        <f>ROUND(+P$4/+'Age Factors'!P87,0)</f>
        <v>6654</v>
      </c>
      <c r="Q87" s="46">
        <f>ROUND(+Q$4/+'Age Factors'!Q87,0)</f>
        <v>7911</v>
      </c>
      <c r="R87" s="46">
        <f>ROUND(+R$4/+'Age Factors'!R87,0)</f>
        <v>9568</v>
      </c>
      <c r="S87" s="46">
        <f>ROUND(+S$4/+'Age Factors'!S87,0)</f>
        <v>13852</v>
      </c>
      <c r="T87" s="46">
        <f>ROUND(+T$4/+'Age Factors'!T87,0)</f>
        <v>16887</v>
      </c>
      <c r="U87" s="46">
        <f>ROUND(+U$4/+'Age Factors'!U87,0)</f>
        <v>30787</v>
      </c>
      <c r="V87" s="46">
        <f>ROUND(+V$4/+'Age Factors'!V87,0)</f>
        <v>40896</v>
      </c>
      <c r="W87" s="46">
        <f>ROUND(+W$4/+'Age Factors'!W87,0)</f>
        <v>69500</v>
      </c>
      <c r="X87" s="46">
        <f>ROUND(+X$4/+'Age Factors'!X87,0)</f>
        <v>76182</v>
      </c>
      <c r="Y87" s="46">
        <f>ROUND(+Y$4/+'Age Factors'!Y87,0)</f>
        <v>101091</v>
      </c>
      <c r="Z87" s="43"/>
    </row>
    <row r="88" spans="1:26">
      <c r="A88" s="45">
        <v>87</v>
      </c>
      <c r="B88" s="46">
        <f>ROUND(+B$4/+'Age Factors'!B88,0)</f>
        <v>372</v>
      </c>
      <c r="C88" s="46">
        <f>ROUND(+C$4/+'Age Factors'!C88,0)</f>
        <v>561</v>
      </c>
      <c r="D88" s="46">
        <f>ROUND(+D$4/+'Age Factors'!D88,0)</f>
        <v>972</v>
      </c>
      <c r="E88" s="46">
        <f>ROUND(+E$4/+'Age Factors'!E88,0)</f>
        <v>1532</v>
      </c>
      <c r="F88" s="46">
        <f>ROUND(+F$4/+'Age Factors'!F88,0)</f>
        <v>1840</v>
      </c>
      <c r="G88" s="46">
        <f>ROUND(+G$4/+'Age Factors'!G88,0)</f>
        <v>1974</v>
      </c>
      <c r="H88" s="46">
        <f>ROUND(+H$4/+'Age Factors'!H88,0)</f>
        <v>2459</v>
      </c>
      <c r="I88" s="46">
        <f>ROUND(+I$4/+'Age Factors'!I88,0)</f>
        <v>2476</v>
      </c>
      <c r="J88" s="46">
        <f>ROUND(+J$4/+'Age Factors'!J88,0)</f>
        <v>3080</v>
      </c>
      <c r="K88" s="46">
        <f>ROUND(+K$4/+'Age Factors'!K88,0)</f>
        <v>3496</v>
      </c>
      <c r="L88" s="46">
        <f>ROUND(+L$4/+'Age Factors'!L88,0)</f>
        <v>3750</v>
      </c>
      <c r="M88" s="46">
        <f>ROUND(+M$4/+'Age Factors'!M88,0)</f>
        <v>4770</v>
      </c>
      <c r="N88" s="46">
        <f>ROUND(+N$4/+'Age Factors'!N88,0)</f>
        <v>5140</v>
      </c>
      <c r="O88" s="46">
        <f>ROUND(+O$4/+'Age Factors'!O88,0)</f>
        <v>6511</v>
      </c>
      <c r="P88" s="46">
        <f>ROUND(+P$4/+'Age Factors'!P88,0)</f>
        <v>6908</v>
      </c>
      <c r="Q88" s="46">
        <f>ROUND(+Q$4/+'Age Factors'!Q88,0)</f>
        <v>8212</v>
      </c>
      <c r="R88" s="46">
        <f>ROUND(+R$4/+'Age Factors'!R88,0)</f>
        <v>9930</v>
      </c>
      <c r="S88" s="46">
        <f>ROUND(+S$4/+'Age Factors'!S88,0)</f>
        <v>14375</v>
      </c>
      <c r="T88" s="46">
        <f>ROUND(+T$4/+'Age Factors'!T88,0)</f>
        <v>17524</v>
      </c>
      <c r="U88" s="46">
        <f>ROUND(+U$4/+'Age Factors'!U88,0)</f>
        <v>31949</v>
      </c>
      <c r="V88" s="46">
        <f>ROUND(+V$4/+'Age Factors'!V88,0)</f>
        <v>42440</v>
      </c>
      <c r="W88" s="46">
        <f>ROUND(+W$4/+'Age Factors'!W88,0)</f>
        <v>72124</v>
      </c>
      <c r="X88" s="46">
        <f>ROUND(+X$4/+'Age Factors'!X88,0)</f>
        <v>79058</v>
      </c>
      <c r="Y88" s="46">
        <f>ROUND(+Y$4/+'Age Factors'!Y88,0)</f>
        <v>104908</v>
      </c>
      <c r="Z88" s="43"/>
    </row>
    <row r="89" spans="1:26">
      <c r="A89" s="45">
        <v>88</v>
      </c>
      <c r="B89" s="46">
        <f>ROUND(+B$4/+'Age Factors'!B89,0)</f>
        <v>402</v>
      </c>
      <c r="C89" s="46">
        <f>ROUND(+C$4/+'Age Factors'!C89,0)</f>
        <v>597</v>
      </c>
      <c r="D89" s="46">
        <f>ROUND(+D$4/+'Age Factors'!D89,0)</f>
        <v>1020</v>
      </c>
      <c r="E89" s="46">
        <f>ROUND(+E$4/+'Age Factors'!E89,0)</f>
        <v>1592</v>
      </c>
      <c r="F89" s="46">
        <f>ROUND(+F$4/+'Age Factors'!F89,0)</f>
        <v>1913</v>
      </c>
      <c r="G89" s="46">
        <f>ROUND(+G$4/+'Age Factors'!G89,0)</f>
        <v>2052</v>
      </c>
      <c r="H89" s="46">
        <f>ROUND(+H$4/+'Age Factors'!H89,0)</f>
        <v>2555</v>
      </c>
      <c r="I89" s="46">
        <f>ROUND(+I$4/+'Age Factors'!I89,0)</f>
        <v>2573</v>
      </c>
      <c r="J89" s="46">
        <f>ROUND(+J$4/+'Age Factors'!J89,0)</f>
        <v>3199</v>
      </c>
      <c r="K89" s="46">
        <f>ROUND(+K$4/+'Age Factors'!K89,0)</f>
        <v>3633</v>
      </c>
      <c r="L89" s="46">
        <f>ROUND(+L$4/+'Age Factors'!L89,0)</f>
        <v>3897</v>
      </c>
      <c r="M89" s="46">
        <f>ROUND(+M$4/+'Age Factors'!M89,0)</f>
        <v>4961</v>
      </c>
      <c r="N89" s="46">
        <f>ROUND(+N$4/+'Age Factors'!N89,0)</f>
        <v>5346</v>
      </c>
      <c r="O89" s="46">
        <f>ROUND(+O$4/+'Age Factors'!O89,0)</f>
        <v>6778</v>
      </c>
      <c r="P89" s="46">
        <f>ROUND(+P$4/+'Age Factors'!P89,0)</f>
        <v>7191</v>
      </c>
      <c r="Q89" s="46">
        <f>ROUND(+Q$4/+'Age Factors'!Q89,0)</f>
        <v>8548</v>
      </c>
      <c r="R89" s="46">
        <f>ROUND(+R$4/+'Age Factors'!R89,0)</f>
        <v>10338</v>
      </c>
      <c r="S89" s="46">
        <f>ROUND(+S$4/+'Age Factors'!S89,0)</f>
        <v>14964</v>
      </c>
      <c r="T89" s="46">
        <f>ROUND(+T$4/+'Age Factors'!T89,0)</f>
        <v>18242</v>
      </c>
      <c r="U89" s="46">
        <f>ROUND(+U$4/+'Age Factors'!U89,0)</f>
        <v>33257</v>
      </c>
      <c r="V89" s="46">
        <f>ROUND(+V$4/+'Age Factors'!V89,0)</f>
        <v>44178</v>
      </c>
      <c r="W89" s="46">
        <f>ROUND(+W$4/+'Age Factors'!W89,0)</f>
        <v>75078</v>
      </c>
      <c r="X89" s="46">
        <f>ROUND(+X$4/+'Age Factors'!X89,0)</f>
        <v>82296</v>
      </c>
      <c r="Y89" s="46">
        <f>ROUND(+Y$4/+'Age Factors'!Y89,0)</f>
        <v>109204</v>
      </c>
      <c r="Z89" s="43"/>
    </row>
    <row r="90" spans="1:26">
      <c r="A90" s="45">
        <v>89</v>
      </c>
      <c r="B90" s="46">
        <f>ROUND(+B$4/+'Age Factors'!B90,0)</f>
        <v>437</v>
      </c>
      <c r="C90" s="46">
        <f>ROUND(+C$4/+'Age Factors'!C90,0)</f>
        <v>640</v>
      </c>
      <c r="D90" s="46">
        <f>ROUND(+D$4/+'Age Factors'!D90,0)</f>
        <v>1075</v>
      </c>
      <c r="E90" s="46">
        <f>ROUND(+E$4/+'Age Factors'!E90,0)</f>
        <v>1660</v>
      </c>
      <c r="F90" s="46">
        <f>ROUND(+F$4/+'Age Factors'!F90,0)</f>
        <v>1994</v>
      </c>
      <c r="G90" s="46">
        <f>ROUND(+G$4/+'Age Factors'!G90,0)</f>
        <v>2139</v>
      </c>
      <c r="H90" s="46">
        <f>ROUND(+H$4/+'Age Factors'!H90,0)</f>
        <v>2663</v>
      </c>
      <c r="I90" s="46">
        <f>ROUND(+I$4/+'Age Factors'!I90,0)</f>
        <v>2681</v>
      </c>
      <c r="J90" s="46">
        <f>ROUND(+J$4/+'Age Factors'!J90,0)</f>
        <v>3333</v>
      </c>
      <c r="K90" s="46">
        <f>ROUND(+K$4/+'Age Factors'!K90,0)</f>
        <v>3787</v>
      </c>
      <c r="L90" s="46">
        <f>ROUND(+L$4/+'Age Factors'!L90,0)</f>
        <v>4062</v>
      </c>
      <c r="M90" s="46">
        <f>ROUND(+M$4/+'Age Factors'!M90,0)</f>
        <v>5175</v>
      </c>
      <c r="N90" s="46">
        <f>ROUND(+N$4/+'Age Factors'!N90,0)</f>
        <v>5578</v>
      </c>
      <c r="O90" s="46">
        <f>ROUND(+O$4/+'Age Factors'!O90,0)</f>
        <v>7078</v>
      </c>
      <c r="P90" s="46">
        <f>ROUND(+P$4/+'Age Factors'!P90,0)</f>
        <v>7510</v>
      </c>
      <c r="Q90" s="46">
        <f>ROUND(+Q$4/+'Age Factors'!Q90,0)</f>
        <v>8927</v>
      </c>
      <c r="R90" s="46">
        <f>ROUND(+R$4/+'Age Factors'!R90,0)</f>
        <v>10796</v>
      </c>
      <c r="S90" s="46">
        <f>ROUND(+S$4/+'Age Factors'!S90,0)</f>
        <v>15623</v>
      </c>
      <c r="T90" s="46">
        <f>ROUND(+T$4/+'Age Factors'!T90,0)</f>
        <v>19046</v>
      </c>
      <c r="U90" s="46">
        <f>ROUND(+U$4/+'Age Factors'!U90,0)</f>
        <v>34723</v>
      </c>
      <c r="V90" s="46">
        <f>ROUND(+V$4/+'Age Factors'!V90,0)</f>
        <v>46124</v>
      </c>
      <c r="W90" s="46">
        <f>ROUND(+W$4/+'Age Factors'!W90,0)</f>
        <v>78385</v>
      </c>
      <c r="X90" s="46">
        <f>ROUND(+X$4/+'Age Factors'!X90,0)</f>
        <v>85921</v>
      </c>
      <c r="Y90" s="46">
        <f>ROUND(+Y$4/+'Age Factors'!Y90,0)</f>
        <v>114014</v>
      </c>
      <c r="Z90" s="43"/>
    </row>
    <row r="91" spans="1:26">
      <c r="A91" s="50">
        <v>90</v>
      </c>
      <c r="B91" s="53">
        <f>ROUND(+B$4/+'Age Factors'!B91,0)</f>
        <v>481</v>
      </c>
      <c r="C91" s="53">
        <f>ROUND(+C$4/+'Age Factors'!C91,0)</f>
        <v>691</v>
      </c>
      <c r="D91" s="53">
        <f>ROUND(+D$4/+'Age Factors'!D91,0)</f>
        <v>1138</v>
      </c>
      <c r="E91" s="53">
        <f>ROUND(+E$4/+'Age Factors'!E91,0)</f>
        <v>1736</v>
      </c>
      <c r="F91" s="53">
        <f>ROUND(+F$4/+'Age Factors'!F91,0)</f>
        <v>2085</v>
      </c>
      <c r="G91" s="53">
        <f>ROUND(+G$4/+'Age Factors'!G91,0)</f>
        <v>2236</v>
      </c>
      <c r="H91" s="53">
        <f>ROUND(+H$4/+'Age Factors'!H91,0)</f>
        <v>2784</v>
      </c>
      <c r="I91" s="53">
        <f>ROUND(+I$4/+'Age Factors'!I91,0)</f>
        <v>2803</v>
      </c>
      <c r="J91" s="53">
        <f>ROUND(+J$4/+'Age Factors'!J91,0)</f>
        <v>3484</v>
      </c>
      <c r="K91" s="510">
        <f>ROUND(+K$4/+'Age Factors'!K91,0)</f>
        <v>3960</v>
      </c>
      <c r="L91" s="53">
        <f>ROUND(+L$4/+'Age Factors'!L91,0)</f>
        <v>4250</v>
      </c>
      <c r="M91" s="53">
        <f>ROUND(+M$4/+'Age Factors'!M91,0)</f>
        <v>5417</v>
      </c>
      <c r="N91" s="53">
        <f>ROUND(+N$4/+'Age Factors'!N91,0)</f>
        <v>5841</v>
      </c>
      <c r="O91" s="53">
        <f>ROUND(+O$4/+'Age Factors'!O91,0)</f>
        <v>7416</v>
      </c>
      <c r="P91" s="53">
        <f>ROUND(+P$4/+'Age Factors'!P91,0)</f>
        <v>7872</v>
      </c>
      <c r="Q91" s="53">
        <f>ROUND(+Q$4/+'Age Factors'!Q91,0)</f>
        <v>9356</v>
      </c>
      <c r="R91" s="53">
        <f>ROUND(+R$4/+'Age Factors'!R91,0)</f>
        <v>11313</v>
      </c>
      <c r="S91" s="53">
        <f>ROUND(+S$4/+'Age Factors'!S91,0)</f>
        <v>16372</v>
      </c>
      <c r="T91" s="53">
        <f>ROUND(+T$4/+'Age Factors'!T91,0)</f>
        <v>19959</v>
      </c>
      <c r="U91" s="53">
        <f>ROUND(+U$4/+'Age Factors'!U91,0)</f>
        <v>36388</v>
      </c>
      <c r="V91" s="53">
        <f>ROUND(+V$4/+'Age Factors'!V91,0)</f>
        <v>48337</v>
      </c>
      <c r="W91" s="53">
        <f>ROUND(+W$4/+'Age Factors'!W91,0)</f>
        <v>82145</v>
      </c>
      <c r="X91" s="53">
        <f>ROUND(+X$4/+'Age Factors'!X91,0)</f>
        <v>90043</v>
      </c>
      <c r="Y91" s="53">
        <f>ROUND(+Y$4/+'Age Factors'!Y91,0)</f>
        <v>119484</v>
      </c>
      <c r="Z91" s="43"/>
    </row>
    <row r="92" spans="1:26">
      <c r="A92" s="45">
        <v>91</v>
      </c>
      <c r="B92" s="46">
        <f>ROUND(+B$4/+'Age Factors'!B92,0)</f>
        <v>537</v>
      </c>
      <c r="C92" s="46">
        <f>ROUND(+C$4/+'Age Factors'!C92,0)</f>
        <v>752</v>
      </c>
      <c r="D92" s="46">
        <f>ROUND(+D$4/+'Age Factors'!D92,0)</f>
        <v>1211</v>
      </c>
      <c r="E92" s="46">
        <f>ROUND(+E$4/+'Age Factors'!E92,0)</f>
        <v>1822</v>
      </c>
      <c r="F92" s="46">
        <f>ROUND(+F$4/+'Age Factors'!F92,0)</f>
        <v>2188</v>
      </c>
      <c r="G92" s="46">
        <f>ROUND(+G$4/+'Age Factors'!G92,0)</f>
        <v>2346</v>
      </c>
      <c r="H92" s="46">
        <f>ROUND(+H$4/+'Age Factors'!H92,0)</f>
        <v>2921</v>
      </c>
      <c r="I92" s="46">
        <f>ROUND(+I$4/+'Age Factors'!I92,0)</f>
        <v>2941</v>
      </c>
      <c r="J92" s="46">
        <f>ROUND(+J$4/+'Age Factors'!J92,0)</f>
        <v>3655</v>
      </c>
      <c r="K92" s="46">
        <f>ROUND(+K$4/+'Age Factors'!K92,0)</f>
        <v>4156</v>
      </c>
      <c r="L92" s="46">
        <f>ROUND(+L$4/+'Age Factors'!L92,0)</f>
        <v>4461</v>
      </c>
      <c r="M92" s="46">
        <f>ROUND(+M$4/+'Age Factors'!M92,0)</f>
        <v>5692</v>
      </c>
      <c r="N92" s="46">
        <f>ROUND(+N$4/+'Age Factors'!N92,0)</f>
        <v>6138</v>
      </c>
      <c r="O92" s="46">
        <f>ROUND(+O$4/+'Age Factors'!O92,0)</f>
        <v>7801</v>
      </c>
      <c r="P92" s="46">
        <f>ROUND(+P$4/+'Age Factors'!P92,0)</f>
        <v>8282</v>
      </c>
      <c r="Q92" s="46">
        <f>ROUND(+Q$4/+'Age Factors'!Q92,0)</f>
        <v>9844</v>
      </c>
      <c r="R92" s="46">
        <f>ROUND(+R$4/+'Age Factors'!R92,0)</f>
        <v>11902</v>
      </c>
      <c r="S92" s="46">
        <f>ROUND(+S$4/+'Age Factors'!S92,0)</f>
        <v>17222</v>
      </c>
      <c r="T92" s="46">
        <f>ROUND(+T$4/+'Age Factors'!T92,0)</f>
        <v>20995</v>
      </c>
      <c r="U92" s="46">
        <f>ROUND(+U$4/+'Age Factors'!U92,0)</f>
        <v>38277</v>
      </c>
      <c r="V92" s="46">
        <f>ROUND(+V$4/+'Age Factors'!V92,0)</f>
        <v>50845</v>
      </c>
      <c r="W92" s="46">
        <f>ROUND(+W$4/+'Age Factors'!W92,0)</f>
        <v>86408</v>
      </c>
      <c r="X92" s="46">
        <f>ROUND(+X$4/+'Age Factors'!X92,0)</f>
        <v>94716</v>
      </c>
      <c r="Y92" s="46">
        <f>ROUND(+Y$4/+'Age Factors'!Y92,0)</f>
        <v>125684</v>
      </c>
      <c r="Z92" s="43"/>
    </row>
    <row r="93" spans="1:26">
      <c r="A93" s="45">
        <v>92</v>
      </c>
      <c r="B93" s="46">
        <f>ROUND(+B$4/+'Age Factors'!B93,0)</f>
        <v>610</v>
      </c>
      <c r="C93" s="46">
        <f>ROUND(+C$4/+'Age Factors'!C93,0)</f>
        <v>828</v>
      </c>
      <c r="D93" s="46">
        <f>ROUND(+D$4/+'Age Factors'!D93,0)</f>
        <v>1297</v>
      </c>
      <c r="E93" s="46">
        <f>ROUND(+E$4/+'Age Factors'!E93,0)</f>
        <v>1920</v>
      </c>
      <c r="F93" s="46">
        <f>ROUND(+F$4/+'Age Factors'!F93,0)</f>
        <v>2305</v>
      </c>
      <c r="G93" s="46">
        <f>ROUND(+G$4/+'Age Factors'!G93,0)</f>
        <v>2472</v>
      </c>
      <c r="H93" s="46">
        <f>ROUND(+H$4/+'Age Factors'!H93,0)</f>
        <v>3076</v>
      </c>
      <c r="I93" s="46">
        <f>ROUND(+I$4/+'Age Factors'!I93,0)</f>
        <v>3097</v>
      </c>
      <c r="J93" s="46">
        <f>ROUND(+J$4/+'Age Factors'!J93,0)</f>
        <v>3849</v>
      </c>
      <c r="K93" s="46">
        <f>ROUND(+K$4/+'Age Factors'!K93,0)</f>
        <v>4380</v>
      </c>
      <c r="L93" s="46">
        <f>ROUND(+L$4/+'Age Factors'!L93,0)</f>
        <v>4702</v>
      </c>
      <c r="M93" s="46">
        <f>ROUND(+M$4/+'Age Factors'!M93,0)</f>
        <v>6006</v>
      </c>
      <c r="N93" s="46">
        <f>ROUND(+N$4/+'Age Factors'!N93,0)</f>
        <v>6479</v>
      </c>
      <c r="O93" s="46">
        <f>ROUND(+O$4/+'Age Factors'!O93,0)</f>
        <v>8245</v>
      </c>
      <c r="P93" s="46">
        <f>ROUND(+P$4/+'Age Factors'!P93,0)</f>
        <v>8754</v>
      </c>
      <c r="Q93" s="46">
        <f>ROUND(+Q$4/+'Age Factors'!Q93,0)</f>
        <v>10405</v>
      </c>
      <c r="R93" s="46">
        <f>ROUND(+R$4/+'Age Factors'!R93,0)</f>
        <v>12579</v>
      </c>
      <c r="S93" s="46">
        <f>ROUND(+S$4/+'Age Factors'!S93,0)</f>
        <v>18201</v>
      </c>
      <c r="T93" s="46">
        <f>ROUND(+T$4/+'Age Factors'!T93,0)</f>
        <v>22189</v>
      </c>
      <c r="U93" s="46">
        <f>ROUND(+U$4/+'Age Factors'!U93,0)</f>
        <v>40453</v>
      </c>
      <c r="V93" s="46">
        <f>ROUND(+V$4/+'Age Factors'!V93,0)</f>
        <v>53736</v>
      </c>
      <c r="W93" s="46">
        <f>ROUND(+W$4/+'Age Factors'!W93,0)</f>
        <v>91321</v>
      </c>
      <c r="X93" s="46">
        <f>ROUND(+X$4/+'Age Factors'!X93,0)</f>
        <v>100101</v>
      </c>
      <c r="Y93" s="46">
        <f>ROUND(+Y$4/+'Age Factors'!Y93,0)</f>
        <v>132830</v>
      </c>
      <c r="Z93" s="43"/>
    </row>
    <row r="94" spans="1:26">
      <c r="A94" s="45">
        <v>93</v>
      </c>
      <c r="B94" s="46">
        <f>ROUND(+B$4/+'Age Factors'!B94,0)</f>
        <v>708</v>
      </c>
      <c r="C94" s="46">
        <f>ROUND(+C$4/+'Age Factors'!C94,0)</f>
        <v>924</v>
      </c>
      <c r="D94" s="46">
        <f>ROUND(+D$4/+'Age Factors'!D94,0)</f>
        <v>1399</v>
      </c>
      <c r="E94" s="46">
        <f>ROUND(+E$4/+'Age Factors'!E94,0)</f>
        <v>2032</v>
      </c>
      <c r="F94" s="46">
        <f>ROUND(+F$4/+'Age Factors'!F94,0)</f>
        <v>2440</v>
      </c>
      <c r="G94" s="46">
        <f>ROUND(+G$4/+'Age Factors'!G94,0)</f>
        <v>2616</v>
      </c>
      <c r="H94" s="46">
        <f>ROUND(+H$4/+'Age Factors'!H94,0)</f>
        <v>3256</v>
      </c>
      <c r="I94" s="46">
        <f>ROUND(+I$4/+'Age Factors'!I94,0)</f>
        <v>3278</v>
      </c>
      <c r="J94" s="46">
        <f>ROUND(+J$4/+'Age Factors'!J94,0)</f>
        <v>4073</v>
      </c>
      <c r="K94" s="46">
        <f>ROUND(+K$4/+'Age Factors'!K94,0)</f>
        <v>4636</v>
      </c>
      <c r="L94" s="46">
        <f>ROUND(+L$4/+'Age Factors'!L94,0)</f>
        <v>4979</v>
      </c>
      <c r="M94" s="46">
        <f>ROUND(+M$4/+'Age Factors'!M94,0)</f>
        <v>6369</v>
      </c>
      <c r="N94" s="46">
        <f>ROUND(+N$4/+'Age Factors'!N94,0)</f>
        <v>6872</v>
      </c>
      <c r="O94" s="46">
        <f>ROUND(+O$4/+'Age Factors'!O94,0)</f>
        <v>8754</v>
      </c>
      <c r="P94" s="46">
        <f>ROUND(+P$4/+'Age Factors'!P94,0)</f>
        <v>9299</v>
      </c>
      <c r="Q94" s="46">
        <f>ROUND(+Q$4/+'Age Factors'!Q94,0)</f>
        <v>11051</v>
      </c>
      <c r="R94" s="46">
        <f>ROUND(+R$4/+'Age Factors'!R94,0)</f>
        <v>13362</v>
      </c>
      <c r="S94" s="46">
        <f>ROUND(+S$4/+'Age Factors'!S94,0)</f>
        <v>19329</v>
      </c>
      <c r="T94" s="46">
        <f>ROUND(+T$4/+'Age Factors'!T94,0)</f>
        <v>23564</v>
      </c>
      <c r="U94" s="46">
        <f>ROUND(+U$4/+'Age Factors'!U94,0)</f>
        <v>42960</v>
      </c>
      <c r="V94" s="46">
        <f>ROUND(+V$4/+'Age Factors'!V94,0)</f>
        <v>57067</v>
      </c>
      <c r="W94" s="46">
        <f>ROUND(+W$4/+'Age Factors'!W94,0)</f>
        <v>96981</v>
      </c>
      <c r="X94" s="46">
        <f>ROUND(+X$4/+'Age Factors'!X94,0)</f>
        <v>106305</v>
      </c>
      <c r="Y94" s="46">
        <f>ROUND(+Y$4/+'Age Factors'!Y94,0)</f>
        <v>141063</v>
      </c>
      <c r="Z94" s="43"/>
    </row>
    <row r="95" spans="1:26">
      <c r="A95" s="45">
        <v>94</v>
      </c>
      <c r="B95" s="46">
        <f>ROUND(+B$4/+'Age Factors'!B95,0)</f>
        <v>849</v>
      </c>
      <c r="C95" s="46">
        <f>ROUND(+C$4/+'Age Factors'!C95,0)</f>
        <v>1048</v>
      </c>
      <c r="D95" s="46">
        <f>ROUND(+D$4/+'Age Factors'!D95,0)</f>
        <v>1522</v>
      </c>
      <c r="E95" s="46">
        <f>ROUND(+E$4/+'Age Factors'!E95,0)</f>
        <v>2163</v>
      </c>
      <c r="F95" s="46">
        <f>ROUND(+F$4/+'Age Factors'!F95,0)</f>
        <v>2596</v>
      </c>
      <c r="G95" s="46">
        <f>ROUND(+G$4/+'Age Factors'!G95,0)</f>
        <v>2783</v>
      </c>
      <c r="H95" s="46">
        <f>ROUND(+H$4/+'Age Factors'!H95,0)</f>
        <v>3463</v>
      </c>
      <c r="I95" s="46">
        <f>ROUND(+I$4/+'Age Factors'!I95,0)</f>
        <v>3487</v>
      </c>
      <c r="J95" s="46">
        <f>ROUND(+J$4/+'Age Factors'!J95,0)</f>
        <v>4331</v>
      </c>
      <c r="K95" s="46">
        <f>ROUND(+K$4/+'Age Factors'!K95,0)</f>
        <v>4934</v>
      </c>
      <c r="L95" s="46">
        <f>ROUND(+L$4/+'Age Factors'!L95,0)</f>
        <v>5302</v>
      </c>
      <c r="M95" s="46">
        <f>ROUND(+M$4/+'Age Factors'!M95,0)</f>
        <v>6789</v>
      </c>
      <c r="N95" s="46">
        <f>ROUND(+N$4/+'Age Factors'!N95,0)</f>
        <v>7331</v>
      </c>
      <c r="O95" s="46">
        <f>ROUND(+O$4/+'Age Factors'!O95,0)</f>
        <v>9352</v>
      </c>
      <c r="P95" s="46">
        <f>ROUND(+P$4/+'Age Factors'!P95,0)</f>
        <v>9937</v>
      </c>
      <c r="Q95" s="46">
        <f>ROUND(+Q$4/+'Age Factors'!Q95,0)</f>
        <v>11810</v>
      </c>
      <c r="R95" s="46">
        <f>ROUND(+R$4/+'Age Factors'!R95,0)</f>
        <v>14278</v>
      </c>
      <c r="S95" s="46">
        <f>ROUND(+S$4/+'Age Factors'!S95,0)</f>
        <v>20654</v>
      </c>
      <c r="T95" s="46">
        <f>ROUND(+T$4/+'Age Factors'!T95,0)</f>
        <v>25178</v>
      </c>
      <c r="U95" s="46">
        <f>ROUND(+U$4/+'Age Factors'!U95,0)</f>
        <v>45904</v>
      </c>
      <c r="V95" s="46">
        <f>ROUND(+V$4/+'Age Factors'!V95,0)</f>
        <v>60976</v>
      </c>
      <c r="W95" s="46">
        <f>ROUND(+W$4/+'Age Factors'!W95,0)</f>
        <v>103625</v>
      </c>
      <c r="X95" s="46">
        <f>ROUND(+X$4/+'Age Factors'!X95,0)</f>
        <v>113588</v>
      </c>
      <c r="Y95" s="46">
        <f>ROUND(+Y$4/+'Age Factors'!Y95,0)</f>
        <v>150728</v>
      </c>
      <c r="Z95" s="43"/>
    </row>
    <row r="96" spans="1:26">
      <c r="A96" s="50">
        <v>95</v>
      </c>
      <c r="B96" s="53">
        <f>ROUND(+B$4/+'Age Factors'!B96,0)</f>
        <v>1068</v>
      </c>
      <c r="C96" s="53">
        <f>ROUND(+C$4/+'Age Factors'!C96,0)</f>
        <v>1217</v>
      </c>
      <c r="D96" s="53">
        <f>ROUND(+D$4/+'Age Factors'!D96,0)</f>
        <v>1673</v>
      </c>
      <c r="E96" s="53">
        <f>ROUND(+E$4/+'Age Factors'!E96,0)</f>
        <v>2314</v>
      </c>
      <c r="F96" s="53">
        <f>ROUND(+F$4/+'Age Factors'!F96,0)</f>
        <v>2778</v>
      </c>
      <c r="G96" s="53">
        <f>ROUND(+G$4/+'Age Factors'!G96,0)</f>
        <v>2978</v>
      </c>
      <c r="H96" s="53">
        <f>ROUND(+H$4/+'Age Factors'!H96,0)</f>
        <v>3705</v>
      </c>
      <c r="I96" s="53">
        <f>ROUND(+I$4/+'Age Factors'!I96,0)</f>
        <v>3731</v>
      </c>
      <c r="J96" s="53">
        <f>ROUND(+J$4/+'Age Factors'!J96,0)</f>
        <v>4634</v>
      </c>
      <c r="K96" s="510">
        <f>ROUND(+K$4/+'Age Factors'!K96,0)</f>
        <v>5283</v>
      </c>
      <c r="L96" s="53">
        <f>ROUND(+L$4/+'Age Factors'!L96,0)</f>
        <v>5679</v>
      </c>
      <c r="M96" s="53">
        <f>ROUND(+M$4/+'Age Factors'!M96,0)</f>
        <v>7285</v>
      </c>
      <c r="N96" s="53">
        <f>ROUND(+N$4/+'Age Factors'!N96,0)</f>
        <v>7871</v>
      </c>
      <c r="O96" s="53">
        <f>ROUND(+O$4/+'Age Factors'!O96,0)</f>
        <v>10056</v>
      </c>
      <c r="P96" s="53">
        <f>ROUND(+P$4/+'Age Factors'!P96,0)</f>
        <v>10691</v>
      </c>
      <c r="Q96" s="53">
        <f>ROUND(+Q$4/+'Age Factors'!Q96,0)</f>
        <v>12705</v>
      </c>
      <c r="R96" s="53">
        <f>ROUND(+R$4/+'Age Factors'!R96,0)</f>
        <v>15356</v>
      </c>
      <c r="S96" s="53">
        <f>ROUND(+S$4/+'Age Factors'!S96,0)</f>
        <v>22214</v>
      </c>
      <c r="T96" s="53">
        <f>ROUND(+T$4/+'Age Factors'!T96,0)</f>
        <v>27080</v>
      </c>
      <c r="U96" s="53">
        <f>ROUND(+U$4/+'Age Factors'!U96,0)</f>
        <v>49371</v>
      </c>
      <c r="V96" s="53">
        <f>ROUND(+V$4/+'Age Factors'!V96,0)</f>
        <v>65582</v>
      </c>
      <c r="W96" s="53">
        <f>ROUND(+W$4/+'Age Factors'!W96,0)</f>
        <v>111452</v>
      </c>
      <c r="X96" s="53">
        <f>ROUND(+X$4/+'Age Factors'!X96,0)</f>
        <v>122168</v>
      </c>
      <c r="Y96" s="53">
        <f>ROUND(+Y$4/+'Age Factors'!Y96,0)</f>
        <v>162112</v>
      </c>
      <c r="Z96" s="43"/>
    </row>
    <row r="97" spans="1:26">
      <c r="A97" s="45">
        <v>96</v>
      </c>
      <c r="B97" s="46">
        <f>ROUND(+B$4/+'Age Factors'!B97,0)</f>
        <v>1449</v>
      </c>
      <c r="C97" s="46">
        <f>ROUND(+C$4/+'Age Factors'!C97,0)</f>
        <v>1457</v>
      </c>
      <c r="D97" s="46">
        <f>ROUND(+D$4/+'Age Factors'!D97,0)</f>
        <v>1862</v>
      </c>
      <c r="E97" s="46">
        <f>ROUND(+E$4/+'Age Factors'!E97,0)</f>
        <v>2494</v>
      </c>
      <c r="F97" s="46">
        <f>ROUND(+F$4/+'Age Factors'!F97,0)</f>
        <v>2993</v>
      </c>
      <c r="G97" s="46">
        <f>ROUND(+G$4/+'Age Factors'!G97,0)</f>
        <v>3209</v>
      </c>
      <c r="H97" s="46">
        <f>ROUND(+H$4/+'Age Factors'!H97,0)</f>
        <v>3992</v>
      </c>
      <c r="I97" s="46">
        <f>ROUND(+I$4/+'Age Factors'!I97,0)</f>
        <v>4020</v>
      </c>
      <c r="J97" s="46">
        <f>ROUND(+J$4/+'Age Factors'!J97,0)</f>
        <v>4994</v>
      </c>
      <c r="K97" s="46">
        <f>ROUND(+K$4/+'Age Factors'!K97,0)</f>
        <v>5699</v>
      </c>
      <c r="L97" s="46">
        <f>ROUND(+L$4/+'Age Factors'!L97,0)</f>
        <v>6130</v>
      </c>
      <c r="M97" s="46">
        <f>ROUND(+M$4/+'Age Factors'!M97,0)</f>
        <v>7877</v>
      </c>
      <c r="N97" s="46">
        <f>ROUND(+N$4/+'Age Factors'!N97,0)</f>
        <v>8517</v>
      </c>
      <c r="O97" s="46">
        <f>ROUND(+O$4/+'Age Factors'!O97,0)</f>
        <v>10903</v>
      </c>
      <c r="P97" s="46">
        <f>ROUND(+P$4/+'Age Factors'!P97,0)</f>
        <v>11596</v>
      </c>
      <c r="Q97" s="46">
        <f>ROUND(+Q$4/+'Age Factors'!Q97,0)</f>
        <v>13778</v>
      </c>
      <c r="R97" s="46">
        <f>ROUND(+R$4/+'Age Factors'!R97,0)</f>
        <v>16656</v>
      </c>
      <c r="S97" s="46">
        <f>ROUND(+S$4/+'Age Factors'!S97,0)</f>
        <v>24093</v>
      </c>
      <c r="T97" s="46">
        <f>ROUND(+T$4/+'Age Factors'!T97,0)</f>
        <v>29371</v>
      </c>
      <c r="U97" s="46">
        <f>ROUND(+U$4/+'Age Factors'!U97,0)</f>
        <v>53546</v>
      </c>
      <c r="V97" s="46">
        <f>ROUND(+V$4/+'Age Factors'!V97,0)</f>
        <v>71129</v>
      </c>
      <c r="W97" s="46">
        <f>ROUND(+W$4/+'Age Factors'!W97,0)</f>
        <v>120879</v>
      </c>
      <c r="X97" s="46">
        <f>ROUND(+X$4/+'Age Factors'!X97,0)</f>
        <v>132501</v>
      </c>
      <c r="Y97" s="46">
        <f>ROUND(+Y$4/+'Age Factors'!Y97,0)</f>
        <v>175824</v>
      </c>
      <c r="Z97" s="43"/>
    </row>
    <row r="98" spans="1:26">
      <c r="A98" s="45">
        <v>97</v>
      </c>
      <c r="B98" s="46">
        <f>ROUND(+B$4/+'Age Factors'!B98,0)</f>
        <v>2295</v>
      </c>
      <c r="C98" s="46">
        <f>ROUND(+C$4/+'Age Factors'!C98,0)</f>
        <v>1828</v>
      </c>
      <c r="D98" s="46">
        <f>ROUND(+D$4/+'Age Factors'!D98,0)</f>
        <v>2106</v>
      </c>
      <c r="E98" s="46">
        <f>ROUND(+E$4/+'Age Factors'!E98,0)</f>
        <v>2709</v>
      </c>
      <c r="F98" s="46">
        <f>ROUND(+F$4/+'Age Factors'!F98,0)</f>
        <v>3252</v>
      </c>
      <c r="G98" s="46">
        <f>ROUND(+G$4/+'Age Factors'!G98,0)</f>
        <v>3487</v>
      </c>
      <c r="H98" s="46">
        <f>ROUND(+H$4/+'Age Factors'!H98,0)</f>
        <v>4338</v>
      </c>
      <c r="I98" s="46">
        <f>ROUND(+I$4/+'Age Factors'!I98,0)</f>
        <v>4368</v>
      </c>
      <c r="J98" s="46">
        <f>ROUND(+J$4/+'Age Factors'!J98,0)</f>
        <v>5427</v>
      </c>
      <c r="K98" s="46">
        <f>ROUND(+K$4/+'Age Factors'!K98,0)</f>
        <v>6200</v>
      </c>
      <c r="L98" s="46">
        <f>ROUND(+L$4/+'Age Factors'!L98,0)</f>
        <v>6672</v>
      </c>
      <c r="M98" s="46">
        <f>ROUND(+M$4/+'Age Factors'!M98,0)</f>
        <v>8594</v>
      </c>
      <c r="N98" s="46">
        <f>ROUND(+N$4/+'Age Factors'!N98,0)</f>
        <v>9298</v>
      </c>
      <c r="O98" s="46">
        <f>ROUND(+O$4/+'Age Factors'!O98,0)</f>
        <v>11933</v>
      </c>
      <c r="P98" s="46">
        <f>ROUND(+P$4/+'Age Factors'!P98,0)</f>
        <v>12697</v>
      </c>
      <c r="Q98" s="46">
        <f>ROUND(+Q$4/+'Age Factors'!Q98,0)</f>
        <v>15088</v>
      </c>
      <c r="R98" s="46">
        <f>ROUND(+R$4/+'Age Factors'!R98,0)</f>
        <v>18235</v>
      </c>
      <c r="S98" s="46">
        <f>ROUND(+S$4/+'Age Factors'!S98,0)</f>
        <v>26376</v>
      </c>
      <c r="T98" s="46">
        <f>ROUND(+T$4/+'Age Factors'!T98,0)</f>
        <v>32155</v>
      </c>
      <c r="U98" s="46">
        <f>ROUND(+U$4/+'Age Factors'!U98,0)</f>
        <v>58622</v>
      </c>
      <c r="V98" s="46">
        <f>ROUND(+V$4/+'Age Factors'!V98,0)</f>
        <v>77871</v>
      </c>
      <c r="W98" s="46">
        <f>ROUND(+W$4/+'Age Factors'!W98,0)</f>
        <v>132337</v>
      </c>
      <c r="X98" s="46">
        <f>ROUND(+X$4/+'Age Factors'!X98,0)</f>
        <v>145060</v>
      </c>
      <c r="Y98" s="46">
        <f>ROUND(+Y$4/+'Age Factors'!Y98,0)</f>
        <v>192490</v>
      </c>
      <c r="Z98" s="43"/>
    </row>
    <row r="99" spans="1:26">
      <c r="A99" s="45">
        <v>98</v>
      </c>
      <c r="B99" s="46">
        <f>ROUND(+B$4/+'Age Factors'!B99,0)</f>
        <v>5668</v>
      </c>
      <c r="C99" s="46">
        <f>ROUND(+C$4/+'Age Factors'!C99,0)</f>
        <v>2471</v>
      </c>
      <c r="D99" s="46">
        <f>ROUND(+D$4/+'Age Factors'!D99,0)</f>
        <v>2434</v>
      </c>
      <c r="E99" s="46">
        <f>ROUND(+E$4/+'Age Factors'!E99,0)</f>
        <v>2971</v>
      </c>
      <c r="F99" s="46">
        <f>ROUND(+F$4/+'Age Factors'!F99,0)</f>
        <v>3567</v>
      </c>
      <c r="G99" s="46">
        <f>ROUND(+G$4/+'Age Factors'!G99,0)</f>
        <v>3826</v>
      </c>
      <c r="H99" s="46">
        <f>ROUND(+H$4/+'Age Factors'!H99,0)</f>
        <v>4759</v>
      </c>
      <c r="I99" s="46">
        <f>ROUND(+I$4/+'Age Factors'!I99,0)</f>
        <v>4793</v>
      </c>
      <c r="J99" s="46">
        <f>ROUND(+J$4/+'Age Factors'!J99,0)</f>
        <v>5955</v>
      </c>
      <c r="K99" s="46">
        <f>ROUND(+K$4/+'Age Factors'!K99,0)</f>
        <v>6814</v>
      </c>
      <c r="L99" s="46">
        <f>ROUND(+L$4/+'Age Factors'!L99,0)</f>
        <v>7340</v>
      </c>
      <c r="M99" s="46">
        <f>ROUND(+M$4/+'Age Factors'!M99,0)</f>
        <v>9482</v>
      </c>
      <c r="N99" s="46">
        <f>ROUND(+N$4/+'Age Factors'!N99,0)</f>
        <v>10269</v>
      </c>
      <c r="O99" s="46">
        <f>ROUND(+O$4/+'Age Factors'!O99,0)</f>
        <v>13214</v>
      </c>
      <c r="P99" s="46">
        <f>ROUND(+P$4/+'Age Factors'!P99,0)</f>
        <v>14074</v>
      </c>
      <c r="Q99" s="46">
        <f>ROUND(+Q$4/+'Age Factors'!Q99,0)</f>
        <v>16721</v>
      </c>
      <c r="R99" s="46">
        <f>ROUND(+R$4/+'Age Factors'!R99,0)</f>
        <v>20211</v>
      </c>
      <c r="S99" s="46">
        <f>ROUND(+S$4/+'Age Factors'!S99,0)</f>
        <v>29232</v>
      </c>
      <c r="T99" s="46">
        <f>ROUND(+T$4/+'Age Factors'!T99,0)</f>
        <v>35636</v>
      </c>
      <c r="U99" s="46">
        <f>ROUND(+U$4/+'Age Factors'!U99,0)</f>
        <v>64970</v>
      </c>
      <c r="V99" s="46">
        <f>ROUND(+V$4/+'Age Factors'!V99,0)</f>
        <v>86303</v>
      </c>
      <c r="W99" s="46">
        <f>ROUND(+W$4/+'Age Factors'!W99,0)</f>
        <v>146667</v>
      </c>
      <c r="X99" s="46">
        <f>ROUND(+X$4/+'Age Factors'!X99,0)</f>
        <v>160768</v>
      </c>
      <c r="Y99" s="46">
        <f>ROUND(+Y$4/+'Age Factors'!Y99,0)</f>
        <v>213333</v>
      </c>
      <c r="Z99" s="43"/>
    </row>
    <row r="100" spans="1:26">
      <c r="A100" s="45">
        <v>99</v>
      </c>
      <c r="B100" s="46"/>
      <c r="C100" s="46">
        <f>ROUND(+C$4/+'Age Factors'!C100,0)</f>
        <v>3860</v>
      </c>
      <c r="D100" s="46">
        <f>ROUND(+D$4/+'Age Factors'!D100,0)</f>
        <v>2895</v>
      </c>
      <c r="E100" s="46">
        <f>ROUND(+E$4/+'Age Factors'!E100,0)</f>
        <v>3300</v>
      </c>
      <c r="F100" s="46">
        <f>ROUND(+F$4/+'Age Factors'!F100,0)</f>
        <v>3963</v>
      </c>
      <c r="G100" s="46">
        <f>ROUND(+G$4/+'Age Factors'!G100,0)</f>
        <v>4250</v>
      </c>
      <c r="H100" s="46">
        <f>ROUND(+H$4/+'Age Factors'!H100,0)</f>
        <v>5289</v>
      </c>
      <c r="I100" s="46">
        <f>ROUND(+I$4/+'Age Factors'!I100,0)</f>
        <v>5324</v>
      </c>
      <c r="J100" s="46">
        <f>ROUND(+J$4/+'Age Factors'!J100,0)</f>
        <v>6617</v>
      </c>
      <c r="K100" s="46">
        <f>ROUND(+K$4/+'Age Factors'!K100,0)</f>
        <v>7585</v>
      </c>
      <c r="L100" s="46">
        <f>ROUND(+L$4/+'Age Factors'!L100,0)</f>
        <v>8177</v>
      </c>
      <c r="M100" s="46">
        <f>ROUND(+M$4/+'Age Factors'!M100,0)</f>
        <v>10601</v>
      </c>
      <c r="N100" s="46">
        <f>ROUND(+N$4/+'Age Factors'!N100,0)</f>
        <v>11492</v>
      </c>
      <c r="O100" s="46">
        <f>ROUND(+O$4/+'Age Factors'!O100,0)</f>
        <v>14852</v>
      </c>
      <c r="P100" s="46">
        <f>ROUND(+P$4/+'Age Factors'!P100,0)</f>
        <v>15830</v>
      </c>
      <c r="Q100" s="46">
        <f>ROUND(+Q$4/+'Age Factors'!Q100,0)</f>
        <v>18810</v>
      </c>
      <c r="R100" s="46">
        <f>ROUND(+R$4/+'Age Factors'!R100,0)</f>
        <v>22729</v>
      </c>
      <c r="S100" s="46">
        <f>ROUND(+S$4/+'Age Factors'!S100,0)</f>
        <v>32871</v>
      </c>
      <c r="T100" s="46">
        <f>ROUND(+T$4/+'Age Factors'!T100,0)</f>
        <v>40073</v>
      </c>
      <c r="U100" s="46">
        <f>ROUND(+U$4/+'Age Factors'!U100,0)</f>
        <v>73058</v>
      </c>
      <c r="V100" s="46">
        <f>ROUND(+V$4/+'Age Factors'!V100,0)</f>
        <v>97047</v>
      </c>
      <c r="W100" s="46">
        <f>ROUND(+W$4/+'Age Factors'!W100,0)</f>
        <v>164925</v>
      </c>
      <c r="X100" s="46">
        <f>ROUND(+X$4/+'Age Factors'!X100,0)</f>
        <v>180781</v>
      </c>
      <c r="Y100" s="46">
        <f>ROUND(+Y$4/+'Age Factors'!Y100,0)</f>
        <v>239891</v>
      </c>
      <c r="Z100" s="43"/>
    </row>
    <row r="101" spans="1:26" ht="15.75" thickBot="1">
      <c r="A101" s="50">
        <v>100</v>
      </c>
      <c r="B101" s="53"/>
      <c r="C101" s="53">
        <f>ROUND(+C$4/+'Age Factors'!C101,0)</f>
        <v>9134</v>
      </c>
      <c r="D101" s="53">
        <f>ROUND(+D$4/+'Age Factors'!D101,0)</f>
        <v>3592</v>
      </c>
      <c r="E101" s="53">
        <f>ROUND(+E$4/+'Age Factors'!E101,0)</f>
        <v>3720</v>
      </c>
      <c r="F101" s="53">
        <f>ROUND(+F$4/+'Age Factors'!F101,0)</f>
        <v>4469</v>
      </c>
      <c r="G101" s="53">
        <f>ROUND(+G$4/+'Age Factors'!G101,0)</f>
        <v>4792</v>
      </c>
      <c r="H101" s="53">
        <f>ROUND(+H$4/+'Age Factors'!H101,0)</f>
        <v>5965</v>
      </c>
      <c r="I101" s="53">
        <f>ROUND(+I$4/+'Age Factors'!I101,0)</f>
        <v>6008</v>
      </c>
      <c r="J101" s="53">
        <f>ROUND(+J$4/+'Age Factors'!J101,0)</f>
        <v>7468</v>
      </c>
      <c r="K101" s="511">
        <f>ROUND(+K$4/+'Age Factors'!K101,0)</f>
        <v>8581</v>
      </c>
      <c r="L101" s="509">
        <f>ROUND(+L$4/+'Age Factors'!L101,0)</f>
        <v>9265</v>
      </c>
      <c r="M101" s="511">
        <f>ROUND(+M$4/+'Age Factors'!M101,0)</f>
        <v>12063</v>
      </c>
      <c r="N101" s="53">
        <f>ROUND(+N$4/+'Age Factors'!N101,0)</f>
        <v>13099</v>
      </c>
      <c r="O101" s="53">
        <f>ROUND(+O$4/+'Age Factors'!O101,0)</f>
        <v>17006</v>
      </c>
      <c r="P101" s="53">
        <f>ROUND(+P$4/+'Age Factors'!P101,0)</f>
        <v>18154</v>
      </c>
      <c r="Q101" s="53">
        <f>ROUND(+Q$4/+'Age Factors'!Q101,0)</f>
        <v>21575</v>
      </c>
      <c r="R101" s="53">
        <f>ROUND(+R$4/+'Age Factors'!R101,0)</f>
        <v>26073</v>
      </c>
      <c r="S101" s="53">
        <f>ROUND(+S$4/+'Age Factors'!S101,0)</f>
        <v>37702</v>
      </c>
      <c r="T101" s="53">
        <f>ROUND(+T$4/+'Age Factors'!T101,0)</f>
        <v>45961</v>
      </c>
      <c r="U101" s="53">
        <f>ROUND(+U$4/+'Age Factors'!U101,0)</f>
        <v>83794</v>
      </c>
      <c r="V101" s="53">
        <f>ROUND(+V$4/+'Age Factors'!V101,0)</f>
        <v>111308</v>
      </c>
      <c r="W101" s="53">
        <f>ROUND(+W$4/+'Age Factors'!W101,0)</f>
        <v>189161</v>
      </c>
      <c r="X101" s="53">
        <f>ROUND(+X$4/+'Age Factors'!X101,0)</f>
        <v>207348</v>
      </c>
      <c r="Y101" s="53">
        <f>ROUND(+Y$4/+'Age Factors'!Y101,0)</f>
        <v>275143</v>
      </c>
    </row>
    <row r="102" spans="1:26" ht="15.75">
      <c r="A102" s="170" t="s">
        <v>1008</v>
      </c>
      <c r="B102" s="170"/>
      <c r="C102" s="14"/>
      <c r="D102" s="14"/>
      <c r="E102" s="14"/>
      <c r="F102" s="14"/>
      <c r="G102" s="14"/>
      <c r="H102" s="14"/>
      <c r="I102" s="14"/>
      <c r="J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6">
      <c r="A103" s="171" t="s">
        <v>350</v>
      </c>
      <c r="B103" s="171"/>
    </row>
    <row r="104" spans="1:26" ht="15.75">
      <c r="A104" s="172" t="s">
        <v>1007</v>
      </c>
      <c r="B104" s="172"/>
    </row>
    <row r="105" spans="1:26" ht="15.75">
      <c r="A105" s="172" t="s">
        <v>346</v>
      </c>
      <c r="B105" s="172"/>
    </row>
    <row r="106" spans="1:26" ht="15.75">
      <c r="A106" s="172" t="s">
        <v>2210</v>
      </c>
      <c r="B106" s="172"/>
    </row>
    <row r="107" spans="1:26" ht="15.75">
      <c r="A107" s="172" t="s">
        <v>2239</v>
      </c>
      <c r="B107" s="172"/>
    </row>
  </sheetData>
  <hyperlinks>
    <hyperlink ref="A103" r:id="rId1" xr:uid="{E2D7F1A8-C3B9-4956-8271-146B9F919D4A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107"/>
  <sheetViews>
    <sheetView topLeftCell="A72" zoomScale="87" zoomScaleNormal="87" workbookViewId="0">
      <selection activeCell="A107" sqref="A107"/>
    </sheetView>
  </sheetViews>
  <sheetFormatPr defaultColWidth="9.6640625" defaultRowHeight="15"/>
  <cols>
    <col min="1" max="25" width="7.6640625" style="1" customWidth="1"/>
    <col min="26" max="16384" width="9.6640625" style="1"/>
  </cols>
  <sheetData>
    <row r="1" spans="1:26" ht="24" thickBot="1">
      <c r="A1" s="40" t="s">
        <v>2212</v>
      </c>
      <c r="B1" s="40"/>
      <c r="C1" s="40"/>
      <c r="D1" s="40"/>
      <c r="E1" s="40"/>
      <c r="F1" s="40"/>
    </row>
    <row r="2" spans="1:26" ht="15.75" thickBot="1">
      <c r="A2" s="519" t="s">
        <v>42</v>
      </c>
      <c r="B2" s="514" t="s">
        <v>2234</v>
      </c>
      <c r="C2" s="159" t="s">
        <v>347</v>
      </c>
      <c r="D2" s="514" t="s">
        <v>2235</v>
      </c>
      <c r="E2" s="515" t="s">
        <v>87</v>
      </c>
      <c r="F2" s="42" t="s">
        <v>88</v>
      </c>
      <c r="G2" s="42" t="s">
        <v>89</v>
      </c>
      <c r="H2" s="42" t="s">
        <v>90</v>
      </c>
      <c r="I2" s="42" t="s">
        <v>104</v>
      </c>
      <c r="J2" s="42" t="s">
        <v>92</v>
      </c>
      <c r="K2" s="42" t="s">
        <v>2228</v>
      </c>
      <c r="L2" s="42" t="s">
        <v>93</v>
      </c>
      <c r="M2" s="42" t="s">
        <v>94</v>
      </c>
      <c r="N2" s="42" t="s">
        <v>95</v>
      </c>
      <c r="O2" s="42" t="s">
        <v>96</v>
      </c>
      <c r="P2" s="42" t="s">
        <v>9</v>
      </c>
      <c r="Q2" s="42" t="s">
        <v>97</v>
      </c>
      <c r="R2" s="42" t="s">
        <v>98</v>
      </c>
      <c r="S2" s="42" t="s">
        <v>10</v>
      </c>
      <c r="T2" s="42" t="s">
        <v>61</v>
      </c>
      <c r="U2" s="42" t="s">
        <v>99</v>
      </c>
      <c r="V2" s="42" t="s">
        <v>100</v>
      </c>
      <c r="W2" s="42" t="s">
        <v>101</v>
      </c>
      <c r="X2" s="42" t="s">
        <v>102</v>
      </c>
      <c r="Y2" s="42" t="s">
        <v>103</v>
      </c>
      <c r="Z2" s="43"/>
    </row>
    <row r="3" spans="1:26">
      <c r="A3" s="517" t="s">
        <v>0</v>
      </c>
      <c r="B3" s="518">
        <f>Parameters!B13</f>
        <v>1</v>
      </c>
      <c r="C3" s="161">
        <v>1.6093440000000001</v>
      </c>
      <c r="D3" s="518">
        <f>Parameters!B15</f>
        <v>3</v>
      </c>
      <c r="E3" s="160">
        <f>Parameters!B16</f>
        <v>5</v>
      </c>
      <c r="F3" s="42">
        <f>Parameters!B17</f>
        <v>6</v>
      </c>
      <c r="G3" s="42">
        <f>Parameters!B18</f>
        <v>6.4373760000000004</v>
      </c>
      <c r="H3" s="42">
        <f>Parameters!B19</f>
        <v>8</v>
      </c>
      <c r="I3" s="44">
        <f>Parameters!B20</f>
        <v>8.0467200000000005</v>
      </c>
      <c r="J3" s="42">
        <f>Parameters!B21</f>
        <v>10</v>
      </c>
      <c r="K3" s="513">
        <v>11.265408000000001</v>
      </c>
      <c r="L3" s="160">
        <f>Parameters!B23</f>
        <v>12</v>
      </c>
      <c r="M3" s="42">
        <f>Parameters!B24</f>
        <v>15</v>
      </c>
      <c r="N3" s="42">
        <f>Parameters!B25</f>
        <v>16.093440000000001</v>
      </c>
      <c r="O3" s="42">
        <f>Parameters!B26</f>
        <v>20</v>
      </c>
      <c r="P3" s="42">
        <f>Parameters!B27</f>
        <v>21.0975</v>
      </c>
      <c r="Q3" s="42">
        <f>Parameters!B28</f>
        <v>25</v>
      </c>
      <c r="R3" s="42">
        <f>Parameters!B29</f>
        <v>30</v>
      </c>
      <c r="S3" s="42">
        <f>Parameters!B30</f>
        <v>42.195</v>
      </c>
      <c r="T3" s="44">
        <f>Parameters!$B31</f>
        <v>50</v>
      </c>
      <c r="U3" s="44">
        <f>Parameters!$B32</f>
        <v>80.467200000000005</v>
      </c>
      <c r="V3" s="44">
        <f>Parameters!$B33</f>
        <v>100</v>
      </c>
      <c r="W3" s="44">
        <f>Parameters!$B34</f>
        <v>150</v>
      </c>
      <c r="X3" s="44">
        <f>Parameters!$B35</f>
        <v>160.93440000000001</v>
      </c>
      <c r="Y3" s="44">
        <f>Parameters!$B36</f>
        <v>200</v>
      </c>
      <c r="Z3" s="43"/>
    </row>
    <row r="4" spans="1:26">
      <c r="A4" s="67" t="s">
        <v>85</v>
      </c>
      <c r="B4" s="443">
        <f>Parameters!H13</f>
        <v>140</v>
      </c>
      <c r="C4" s="516">
        <v>231.99999999999997</v>
      </c>
      <c r="D4" s="443">
        <f>Parameters!H15</f>
        <v>449</v>
      </c>
      <c r="E4" s="46">
        <v>769</v>
      </c>
      <c r="F4" s="46">
        <v>930</v>
      </c>
      <c r="G4" s="46">
        <v>1000</v>
      </c>
      <c r="H4" s="46">
        <v>1255</v>
      </c>
      <c r="I4" s="46">
        <v>1264</v>
      </c>
      <c r="J4" s="46">
        <v>1584</v>
      </c>
      <c r="K4" s="443">
        <f>Parameters!$H22</f>
        <v>1790</v>
      </c>
      <c r="L4" s="46">
        <v>1915</v>
      </c>
      <c r="M4" s="46">
        <v>2415</v>
      </c>
      <c r="N4" s="46">
        <v>2595</v>
      </c>
      <c r="O4" s="46">
        <v>3260</v>
      </c>
      <c r="P4" s="46">
        <v>3451.0000000000005</v>
      </c>
      <c r="Q4" s="46">
        <v>4110</v>
      </c>
      <c r="R4" s="46">
        <v>4980</v>
      </c>
      <c r="S4" s="46">
        <v>7235</v>
      </c>
      <c r="T4" s="46">
        <v>8820</v>
      </c>
      <c r="U4" s="46">
        <v>16080</v>
      </c>
      <c r="V4" s="46">
        <v>21360</v>
      </c>
      <c r="W4" s="46">
        <v>36300</v>
      </c>
      <c r="X4" s="46">
        <v>39790</v>
      </c>
      <c r="Y4" s="46">
        <v>52800.000000000007</v>
      </c>
      <c r="Z4" s="43"/>
    </row>
    <row r="5" spans="1:26" ht="15.75" thickBot="1">
      <c r="A5" s="45" t="s">
        <v>86</v>
      </c>
      <c r="B5" s="444">
        <f>B4/86400</f>
        <v>1.6203703703703703E-3</v>
      </c>
      <c r="C5" s="47">
        <v>2.685185185185185E-3</v>
      </c>
      <c r="D5" s="444">
        <f>D4/86400</f>
        <v>5.1967592592592595E-3</v>
      </c>
      <c r="E5" s="47">
        <v>8.9004629629629625E-3</v>
      </c>
      <c r="F5" s="47">
        <v>1.0763888888888889E-2</v>
      </c>
      <c r="G5" s="47">
        <v>1.1599999999999999E-2</v>
      </c>
      <c r="H5" s="47">
        <v>1.4525462962962962E-2</v>
      </c>
      <c r="I5" s="47">
        <v>1.462962962962963E-2</v>
      </c>
      <c r="J5" s="47">
        <v>1.8333333333333333E-2</v>
      </c>
      <c r="K5" s="444">
        <f t="shared" ref="K5" si="0">K4/86400</f>
        <v>2.0717592592592593E-2</v>
      </c>
      <c r="L5" s="47">
        <v>2.2164351851851852E-2</v>
      </c>
      <c r="M5" s="47">
        <v>2.795138888888889E-2</v>
      </c>
      <c r="N5" s="47">
        <v>3.0034722222222223E-2</v>
      </c>
      <c r="O5" s="47">
        <v>3.7731481481481484E-2</v>
      </c>
      <c r="P5" s="47">
        <v>3.9942129629629633E-2</v>
      </c>
      <c r="Q5" s="47">
        <v>4.7569444444444442E-2</v>
      </c>
      <c r="R5" s="47">
        <v>5.7638888888888892E-2</v>
      </c>
      <c r="S5" s="47">
        <v>8.3738425925925924E-2</v>
      </c>
      <c r="T5" s="47">
        <v>0.10208333333333333</v>
      </c>
      <c r="U5" s="47">
        <v>0.18611111111111112</v>
      </c>
      <c r="V5" s="47">
        <v>0.24722222222222223</v>
      </c>
      <c r="W5" s="47">
        <v>0.4201388888888889</v>
      </c>
      <c r="X5" s="47">
        <v>0.46053240740740742</v>
      </c>
      <c r="Y5" s="47">
        <v>0.61111111111111116</v>
      </c>
      <c r="Z5" s="43"/>
    </row>
    <row r="6" spans="1:26">
      <c r="A6" s="49">
        <v>5</v>
      </c>
      <c r="B6" s="166">
        <f>AgeStanSec!B6/86400</f>
        <v>2.1064814814814813E-3</v>
      </c>
      <c r="C6" s="166">
        <f>AgeStanSec!C6/86400</f>
        <v>3.7152777777777778E-3</v>
      </c>
      <c r="D6" s="166">
        <f>AgeStanSec!D6/86400</f>
        <v>7.8819444444444449E-3</v>
      </c>
      <c r="E6" s="163">
        <f>AgeStanSec!E6/86400</f>
        <v>1.4641203703703703E-2</v>
      </c>
      <c r="F6" s="136">
        <f>AgeStanSec!F6/86400</f>
        <v>1.8506944444444444E-2</v>
      </c>
      <c r="G6" s="135">
        <f>AgeStanSec!G6/86400</f>
        <v>1.9039351851851852E-2</v>
      </c>
      <c r="H6" s="136">
        <f>AgeStanSec!H6/86400</f>
        <v>2.388888888888889E-2</v>
      </c>
      <c r="I6" s="135">
        <f>AgeStanSec!I6/86400</f>
        <v>2.4062500000000001E-2</v>
      </c>
      <c r="J6" s="135">
        <f>AgeStanSec!J6/86400</f>
        <v>3.6134259259259262E-2</v>
      </c>
      <c r="K6" s="136">
        <f>AgeStanSec!K6/86400</f>
        <v>4.1423611111111112E-2</v>
      </c>
      <c r="L6" s="136">
        <f>AgeStanSec!L6/86400</f>
        <v>3.6458333333333336E-2</v>
      </c>
      <c r="M6" s="136">
        <f>AgeStanSec!M6/86400</f>
        <v>4.597222222222222E-2</v>
      </c>
      <c r="N6" s="136">
        <f>AgeStanSec!N6/86400</f>
        <v>4.9398148148148149E-2</v>
      </c>
      <c r="O6" s="136">
        <f>AgeStanSec!O6/86400</f>
        <v>6.2060185185185184E-2</v>
      </c>
      <c r="P6" s="136">
        <f>AgeStanSec!P6/86400</f>
        <v>6.5694444444444444E-2</v>
      </c>
      <c r="Q6" s="136">
        <f>AgeStanSec!Q6/86400</f>
        <v>7.8240740740740736E-2</v>
      </c>
      <c r="R6" s="136">
        <f>AgeStanSec!R6/86400</f>
        <v>9.4803240740740743E-2</v>
      </c>
      <c r="S6" s="136">
        <f>AgeStanSec!S6/86400</f>
        <v>0.13773148148148148</v>
      </c>
      <c r="T6" s="136">
        <f>AgeStanSec!T6/86400</f>
        <v>0.16790509259259259</v>
      </c>
      <c r="U6" s="136">
        <f>AgeStanSec!U6/86400</f>
        <v>0.30609953703703702</v>
      </c>
      <c r="V6" s="136">
        <f>AgeStanSec!V6/86400</f>
        <v>0.40662037037037035</v>
      </c>
      <c r="W6" s="136">
        <f>AgeStanSec!W6/86400</f>
        <v>0.69101851851851848</v>
      </c>
      <c r="X6" s="136">
        <f>AgeStanSec!X6/86400</f>
        <v>0.75745370370370368</v>
      </c>
      <c r="Y6" s="136">
        <f>AgeStanSec!Y6/86400</f>
        <v>1.0051157407407407</v>
      </c>
      <c r="Z6" s="43"/>
    </row>
    <row r="7" spans="1:26">
      <c r="A7" s="45">
        <v>6</v>
      </c>
      <c r="B7" s="167">
        <f>AgeStanSec!B7/86400</f>
        <v>2.0601851851851853E-3</v>
      </c>
      <c r="C7" s="167">
        <f>AgeStanSec!C7/86400</f>
        <v>3.5763888888888889E-3</v>
      </c>
      <c r="D7" s="167">
        <f>AgeStanSec!D7/86400</f>
        <v>7.3726851851851852E-3</v>
      </c>
      <c r="E7" s="164">
        <f>AgeStanSec!E7/86400</f>
        <v>1.3356481481481481E-2</v>
      </c>
      <c r="F7" s="137">
        <f>AgeStanSec!F7/86400</f>
        <v>1.6805555555555556E-2</v>
      </c>
      <c r="G7" s="137">
        <f>AgeStanSec!G7/86400</f>
        <v>1.8356481481481481E-2</v>
      </c>
      <c r="H7" s="137">
        <f>AgeStanSec!H7/86400</f>
        <v>2.4224537037037037E-2</v>
      </c>
      <c r="I7" s="137">
        <f>AgeStanSec!I7/86400</f>
        <v>2.4432870370370369E-2</v>
      </c>
      <c r="J7" s="137">
        <f>AgeStanSec!J7/86400</f>
        <v>3.229166666666667E-2</v>
      </c>
      <c r="K7" s="137">
        <f>AgeStanSec!K7/86400</f>
        <v>3.681712962962963E-2</v>
      </c>
      <c r="L7" s="137">
        <f>AgeStanSec!L7/86400</f>
        <v>3.9571759259259258E-2</v>
      </c>
      <c r="M7" s="137">
        <f>AgeStanSec!M7/86400</f>
        <v>5.0752314814814813E-2</v>
      </c>
      <c r="N7" s="137">
        <f>AgeStanSec!N7/86400</f>
        <v>5.482638888888889E-2</v>
      </c>
      <c r="O7" s="137">
        <f>AgeStanSec!O7/86400</f>
        <v>7.0057870370370368E-2</v>
      </c>
      <c r="P7" s="137">
        <f>AgeStanSec!P7/86400</f>
        <v>7.4467592592592599E-2</v>
      </c>
      <c r="Q7" s="137">
        <f>AgeStanSec!Q7/86400</f>
        <v>8.9861111111111114E-2</v>
      </c>
      <c r="R7" s="137">
        <f>AgeStanSec!R7/86400</f>
        <v>0.11041666666666666</v>
      </c>
      <c r="S7" s="137">
        <f>AgeStanSec!S7/86400</f>
        <v>0.16483796296296296</v>
      </c>
      <c r="T7" s="137">
        <f>AgeStanSec!T7/86400</f>
        <v>0.20094907407407409</v>
      </c>
      <c r="U7" s="137">
        <f>AgeStanSec!U7/86400</f>
        <v>0.36636574074074074</v>
      </c>
      <c r="V7" s="137">
        <f>AgeStanSec!V7/86400</f>
        <v>0.4866550925925926</v>
      </c>
      <c r="W7" s="137">
        <f>AgeStanSec!W7/86400</f>
        <v>0.82704861111111116</v>
      </c>
      <c r="X7" s="137">
        <f>AgeStanSec!X7/86400</f>
        <v>0.90656250000000005</v>
      </c>
      <c r="Y7" s="137">
        <f>AgeStanSec!Y7/86400</f>
        <v>1.2029745370370371</v>
      </c>
      <c r="Z7" s="43"/>
    </row>
    <row r="8" spans="1:26">
      <c r="A8" s="45">
        <v>7</v>
      </c>
      <c r="B8" s="167">
        <f>AgeStanSec!B8/86400</f>
        <v>2.0138888888888888E-3</v>
      </c>
      <c r="C8" s="167">
        <f>AgeStanSec!C8/86400</f>
        <v>3.449074074074074E-3</v>
      </c>
      <c r="D8" s="167">
        <f>AgeStanSec!D8/86400</f>
        <v>6.9560185185185185E-3</v>
      </c>
      <c r="E8" s="164">
        <f>AgeStanSec!E8/86400</f>
        <v>1.2361111111111111E-2</v>
      </c>
      <c r="F8" s="137">
        <f>AgeStanSec!F8/86400</f>
        <v>1.5497685185185186E-2</v>
      </c>
      <c r="G8" s="137">
        <f>AgeStanSec!G8/86400</f>
        <v>1.6898148148148148E-2</v>
      </c>
      <c r="H8" s="137">
        <f>AgeStanSec!H8/86400</f>
        <v>2.2175925925925925E-2</v>
      </c>
      <c r="I8" s="137">
        <f>AgeStanSec!I8/86400</f>
        <v>2.2361111111111109E-2</v>
      </c>
      <c r="J8" s="137">
        <f>AgeStanSec!J8/86400</f>
        <v>2.9363425925925925E-2</v>
      </c>
      <c r="K8" s="137">
        <f>AgeStanSec!K8/86400</f>
        <v>3.335648148148148E-2</v>
      </c>
      <c r="L8" s="137">
        <f>AgeStanSec!L8/86400</f>
        <v>3.577546296296296E-2</v>
      </c>
      <c r="M8" s="137">
        <f>AgeStanSec!M8/86400</f>
        <v>4.5543981481481484E-2</v>
      </c>
      <c r="N8" s="137">
        <f>AgeStanSec!N8/86400</f>
        <v>4.9074074074074076E-2</v>
      </c>
      <c r="O8" s="137">
        <f>AgeStanSec!O8/86400</f>
        <v>6.222222222222222E-2</v>
      </c>
      <c r="P8" s="137">
        <f>AgeStanSec!P8/86400</f>
        <v>6.6018518518518518E-2</v>
      </c>
      <c r="Q8" s="137">
        <f>AgeStanSec!Q8/86400</f>
        <v>7.9745370370370369E-2</v>
      </c>
      <c r="R8" s="137">
        <f>AgeStanSec!R8/86400</f>
        <v>9.8136574074074071E-2</v>
      </c>
      <c r="S8" s="137">
        <f>AgeStanSec!S8/86400</f>
        <v>0.14686342592592594</v>
      </c>
      <c r="T8" s="137">
        <f>AgeStanSec!T8/86400</f>
        <v>0.17902777777777779</v>
      </c>
      <c r="U8" s="137">
        <f>AgeStanSec!U8/86400</f>
        <v>0.32640046296296299</v>
      </c>
      <c r="V8" s="137">
        <f>AgeStanSec!V8/86400</f>
        <v>0.43357638888888889</v>
      </c>
      <c r="W8" s="137">
        <f>AgeStanSec!W8/86400</f>
        <v>0.73682870370370368</v>
      </c>
      <c r="X8" s="137">
        <f>AgeStanSec!X8/86400</f>
        <v>0.80767361111111113</v>
      </c>
      <c r="Y8" s="137">
        <f>AgeStanSec!Y8/86400</f>
        <v>1.0717476851851853</v>
      </c>
      <c r="Z8" s="43"/>
    </row>
    <row r="9" spans="1:26">
      <c r="A9" s="45">
        <v>8</v>
      </c>
      <c r="B9" s="167">
        <f>AgeStanSec!B9/86400</f>
        <v>1.9675925925925924E-3</v>
      </c>
      <c r="C9" s="167">
        <f>AgeStanSec!C9/86400</f>
        <v>3.3333333333333335E-3</v>
      </c>
      <c r="D9" s="167">
        <f>AgeStanSec!D9/86400</f>
        <v>6.6203703703703702E-3</v>
      </c>
      <c r="E9" s="164">
        <f>AgeStanSec!E9/86400</f>
        <v>1.1574074074074073E-2</v>
      </c>
      <c r="F9" s="137">
        <f>AgeStanSec!F9/86400</f>
        <v>1.4456018518518519E-2</v>
      </c>
      <c r="G9" s="137">
        <f>AgeStanSec!G9/86400</f>
        <v>1.5740740740740739E-2</v>
      </c>
      <c r="H9" s="137">
        <f>AgeStanSec!H9/86400</f>
        <v>2.056712962962963E-2</v>
      </c>
      <c r="I9" s="137">
        <f>AgeStanSec!I9/86400</f>
        <v>2.0729166666666667E-2</v>
      </c>
      <c r="J9" s="137">
        <f>AgeStanSec!J9/86400</f>
        <v>2.7083333333333334E-2</v>
      </c>
      <c r="K9" s="137">
        <f>AgeStanSec!K9/86400</f>
        <v>3.0671296296296297E-2</v>
      </c>
      <c r="L9" s="137">
        <f>AgeStanSec!L9/86400</f>
        <v>3.2858796296296296E-2</v>
      </c>
      <c r="M9" s="137">
        <f>AgeStanSec!M9/86400</f>
        <v>4.1597222222222223E-2</v>
      </c>
      <c r="N9" s="137">
        <f>AgeStanSec!N9/86400</f>
        <v>4.4756944444444446E-2</v>
      </c>
      <c r="O9" s="137">
        <f>AgeStanSec!O9/86400</f>
        <v>5.6446759259259259E-2</v>
      </c>
      <c r="P9" s="137">
        <f>AgeStanSec!P9/86400</f>
        <v>5.9814814814814814E-2</v>
      </c>
      <c r="Q9" s="137">
        <f>AgeStanSec!Q9/86400</f>
        <v>7.2291666666666671E-2</v>
      </c>
      <c r="R9" s="137">
        <f>AgeStanSec!R9/86400</f>
        <v>8.9016203703703708E-2</v>
      </c>
      <c r="S9" s="137">
        <f>AgeStanSec!S9/86400</f>
        <v>0.13336805555555556</v>
      </c>
      <c r="T9" s="137">
        <f>AgeStanSec!T9/86400</f>
        <v>0.16258101851851853</v>
      </c>
      <c r="U9" s="137">
        <f>AgeStanSec!U9/86400</f>
        <v>0.29640046296296296</v>
      </c>
      <c r="V9" s="137">
        <f>AgeStanSec!V9/86400</f>
        <v>0.39372685185185186</v>
      </c>
      <c r="W9" s="137">
        <f>AgeStanSec!W9/86400</f>
        <v>0.66912037037037042</v>
      </c>
      <c r="X9" s="137">
        <f>AgeStanSec!X9/86400</f>
        <v>0.73344907407407411</v>
      </c>
      <c r="Y9" s="137">
        <f>AgeStanSec!Y9/86400</f>
        <v>0.97326388888888893</v>
      </c>
      <c r="Z9" s="43"/>
    </row>
    <row r="10" spans="1:26">
      <c r="A10" s="45">
        <v>9</v>
      </c>
      <c r="B10" s="167">
        <f>AgeStanSec!B10/86400</f>
        <v>1.9328703703703704E-3</v>
      </c>
      <c r="C10" s="167">
        <f>AgeStanSec!C10/86400</f>
        <v>3.2291666666666666E-3</v>
      </c>
      <c r="D10" s="167">
        <f>AgeStanSec!D10/86400</f>
        <v>6.3310185185185188E-3</v>
      </c>
      <c r="E10" s="164">
        <f>AgeStanSec!E10/86400</f>
        <v>1.0949074074074075E-2</v>
      </c>
      <c r="F10" s="137">
        <f>AgeStanSec!F10/86400</f>
        <v>1.3634259259259259E-2</v>
      </c>
      <c r="G10" s="137">
        <f>AgeStanSec!G10/86400</f>
        <v>1.4826388888888889E-2</v>
      </c>
      <c r="H10" s="137">
        <f>AgeStanSec!H10/86400</f>
        <v>1.9282407407407408E-2</v>
      </c>
      <c r="I10" s="137">
        <f>AgeStanSec!I10/86400</f>
        <v>1.9432870370370371E-2</v>
      </c>
      <c r="J10" s="137">
        <f>AgeStanSec!J10/86400</f>
        <v>2.5277777777777777E-2</v>
      </c>
      <c r="K10" s="137">
        <f>AgeStanSec!K10/86400</f>
        <v>2.8564814814814814E-2</v>
      </c>
      <c r="L10" s="137">
        <f>AgeStanSec!L10/86400</f>
        <v>3.0567129629629628E-2</v>
      </c>
      <c r="M10" s="137">
        <f>AgeStanSec!M10/86400</f>
        <v>3.8553240740740742E-2</v>
      </c>
      <c r="N10" s="137">
        <f>AgeStanSec!N10/86400</f>
        <v>4.1423611111111112E-2</v>
      </c>
      <c r="O10" s="137">
        <f>AgeStanSec!O10/86400</f>
        <v>5.2060185185185189E-2</v>
      </c>
      <c r="P10" s="137">
        <f>AgeStanSec!P10/86400</f>
        <v>5.5104166666666669E-2</v>
      </c>
      <c r="Q10" s="137">
        <f>AgeStanSec!Q10/86400</f>
        <v>6.6608796296296291E-2</v>
      </c>
      <c r="R10" s="137">
        <f>AgeStanSec!R10/86400</f>
        <v>8.2025462962962967E-2</v>
      </c>
      <c r="S10" s="137">
        <f>AgeStanSec!S10/86400</f>
        <v>0.12292824074074074</v>
      </c>
      <c r="T10" s="137">
        <f>AgeStanSec!T10/86400</f>
        <v>0.14986111111111111</v>
      </c>
      <c r="U10" s="137">
        <f>AgeStanSec!U10/86400</f>
        <v>0.2732060185185185</v>
      </c>
      <c r="V10" s="137">
        <f>AgeStanSec!V10/86400</f>
        <v>0.36291666666666667</v>
      </c>
      <c r="W10" s="137">
        <f>AgeStanSec!W10/86400</f>
        <v>0.61675925925925923</v>
      </c>
      <c r="X10" s="137">
        <f>AgeStanSec!X10/86400</f>
        <v>0.67606481481481484</v>
      </c>
      <c r="Y10" s="137">
        <f>AgeStanSec!Y10/86400</f>
        <v>0.89710648148148153</v>
      </c>
      <c r="Z10" s="43"/>
    </row>
    <row r="11" spans="1:26">
      <c r="A11" s="50">
        <v>10</v>
      </c>
      <c r="B11" s="168">
        <f>AgeStanSec!B11/86400</f>
        <v>1.8981481481481482E-3</v>
      </c>
      <c r="C11" s="168">
        <f>AgeStanSec!C11/86400</f>
        <v>3.1481481481481482E-3</v>
      </c>
      <c r="D11" s="168">
        <f>AgeStanSec!D11/86400</f>
        <v>6.0879629629629626E-3</v>
      </c>
      <c r="E11" s="165">
        <f>AgeStanSec!E11/86400</f>
        <v>1.0451388888888889E-2</v>
      </c>
      <c r="F11" s="138">
        <f>AgeStanSec!F11/86400</f>
        <v>1.2962962962962963E-2</v>
      </c>
      <c r="G11" s="138">
        <f>AgeStanSec!G11/86400</f>
        <v>1.4085648148148147E-2</v>
      </c>
      <c r="H11" s="138">
        <f>AgeStanSec!H11/86400</f>
        <v>1.8240740740740741E-2</v>
      </c>
      <c r="I11" s="138">
        <f>AgeStanSec!I11/86400</f>
        <v>1.8391203703703705E-2</v>
      </c>
      <c r="J11" s="138">
        <f>AgeStanSec!J11/86400</f>
        <v>2.3819444444444445E-2</v>
      </c>
      <c r="K11" s="138">
        <f>AgeStanSec!K11/86400</f>
        <v>2.6875E-2</v>
      </c>
      <c r="L11" s="138">
        <f>AgeStanSec!L11/86400</f>
        <v>2.8726851851851851E-2</v>
      </c>
      <c r="M11" s="138">
        <f>AgeStanSec!M11/86400</f>
        <v>3.6145833333333335E-2</v>
      </c>
      <c r="N11" s="138">
        <f>AgeStanSec!N11/86400</f>
        <v>3.8807870370370368E-2</v>
      </c>
      <c r="O11" s="138">
        <f>AgeStanSec!O11/86400</f>
        <v>4.8645833333333333E-2</v>
      </c>
      <c r="P11" s="138">
        <f>AgeStanSec!P11/86400</f>
        <v>5.1458333333333335E-2</v>
      </c>
      <c r="Q11" s="138">
        <f>AgeStanSec!Q11/86400</f>
        <v>6.21875E-2</v>
      </c>
      <c r="R11" s="138">
        <f>AgeStanSec!R11/86400</f>
        <v>7.6562500000000006E-2</v>
      </c>
      <c r="S11" s="138">
        <f>AgeStanSec!S11/86400</f>
        <v>0.11469907407407408</v>
      </c>
      <c r="T11" s="138">
        <f>AgeStanSec!T11/86400</f>
        <v>0.13982638888888888</v>
      </c>
      <c r="U11" s="138">
        <f>AgeStanSec!U11/86400</f>
        <v>0.25490740740740742</v>
      </c>
      <c r="V11" s="138">
        <f>AgeStanSec!V11/86400</f>
        <v>0.33861111111111108</v>
      </c>
      <c r="W11" s="138">
        <f>AgeStanSec!W11/86400</f>
        <v>0.57545138888888892</v>
      </c>
      <c r="X11" s="138">
        <f>AgeStanSec!X11/86400</f>
        <v>0.63077546296296294</v>
      </c>
      <c r="Y11" s="138">
        <f>AgeStanSec!Y11/86400</f>
        <v>0.83702546296296299</v>
      </c>
      <c r="Z11" s="43"/>
    </row>
    <row r="12" spans="1:26">
      <c r="A12" s="45">
        <v>11</v>
      </c>
      <c r="B12" s="167">
        <f>AgeStanSec!B12/86400</f>
        <v>1.8518518518518519E-3</v>
      </c>
      <c r="C12" s="167">
        <f>AgeStanSec!C12/86400</f>
        <v>3.0671296296296297E-3</v>
      </c>
      <c r="D12" s="167">
        <f>AgeStanSec!D12/86400</f>
        <v>5.8912037037037041E-3</v>
      </c>
      <c r="E12" s="164">
        <f>AgeStanSec!E12/86400</f>
        <v>1.0046296296296296E-2</v>
      </c>
      <c r="F12" s="137">
        <f>AgeStanSec!F12/86400</f>
        <v>1.2418981481481482E-2</v>
      </c>
      <c r="G12" s="137">
        <f>AgeStanSec!G12/86400</f>
        <v>1.3483796296296296E-2</v>
      </c>
      <c r="H12" s="137">
        <f>AgeStanSec!H12/86400</f>
        <v>1.7395833333333333E-2</v>
      </c>
      <c r="I12" s="137">
        <f>AgeStanSec!I12/86400</f>
        <v>1.7534722222222222E-2</v>
      </c>
      <c r="J12" s="137">
        <f>AgeStanSec!J12/86400</f>
        <v>2.2627314814814815E-2</v>
      </c>
      <c r="K12" s="137">
        <f>AgeStanSec!K12/86400</f>
        <v>2.5509259259259259E-2</v>
      </c>
      <c r="L12" s="137">
        <f>AgeStanSec!L12/86400</f>
        <v>2.7256944444444445E-2</v>
      </c>
      <c r="M12" s="137">
        <f>AgeStanSec!M12/86400</f>
        <v>3.4236111111111113E-2</v>
      </c>
      <c r="N12" s="137">
        <f>AgeStanSec!N12/86400</f>
        <v>3.6736111111111108E-2</v>
      </c>
      <c r="O12" s="137">
        <f>AgeStanSec!O12/86400</f>
        <v>4.5960648148148146E-2</v>
      </c>
      <c r="P12" s="137">
        <f>AgeStanSec!P12/86400</f>
        <v>4.8599537037037038E-2</v>
      </c>
      <c r="Q12" s="137">
        <f>AgeStanSec!Q12/86400</f>
        <v>5.8715277777777776E-2</v>
      </c>
      <c r="R12" s="137">
        <f>AgeStanSec!R12/86400</f>
        <v>7.2245370370370376E-2</v>
      </c>
      <c r="S12" s="137">
        <f>AgeStanSec!S12/86400</f>
        <v>0.108125</v>
      </c>
      <c r="T12" s="137">
        <f>AgeStanSec!T12/86400</f>
        <v>0.13180555555555556</v>
      </c>
      <c r="U12" s="137">
        <f>AgeStanSec!U12/86400</f>
        <v>0.24030092592592592</v>
      </c>
      <c r="V12" s="137">
        <f>AgeStanSec!V12/86400</f>
        <v>0.31920138888888888</v>
      </c>
      <c r="W12" s="137">
        <f>AgeStanSec!W12/86400</f>
        <v>0.54246527777777775</v>
      </c>
      <c r="X12" s="137">
        <f>AgeStanSec!X12/86400</f>
        <v>0.59461805555555558</v>
      </c>
      <c r="Y12" s="137">
        <f>AgeStanSec!Y12/86400</f>
        <v>0.78903935185185181</v>
      </c>
      <c r="Z12" s="43"/>
    </row>
    <row r="13" spans="1:26">
      <c r="A13" s="45">
        <v>12</v>
      </c>
      <c r="B13" s="167">
        <f>AgeStanSec!B13/86400</f>
        <v>1.8171296296296297E-3</v>
      </c>
      <c r="C13" s="167">
        <f>AgeStanSec!C13/86400</f>
        <v>2.9861111111111113E-3</v>
      </c>
      <c r="D13" s="167">
        <f>AgeStanSec!D13/86400</f>
        <v>5.7291666666666663E-3</v>
      </c>
      <c r="E13" s="164">
        <f>AgeStanSec!E13/86400</f>
        <v>9.7222222222222224E-3</v>
      </c>
      <c r="F13" s="137">
        <f>AgeStanSec!F13/86400</f>
        <v>1.1990740740740741E-2</v>
      </c>
      <c r="G13" s="137">
        <f>AgeStanSec!G13/86400</f>
        <v>1.2997685185185185E-2</v>
      </c>
      <c r="H13" s="137">
        <f>AgeStanSec!H13/86400</f>
        <v>1.6712962962962964E-2</v>
      </c>
      <c r="I13" s="137">
        <f>AgeStanSec!I13/86400</f>
        <v>1.6840277777777777E-2</v>
      </c>
      <c r="J13" s="137">
        <f>AgeStanSec!J13/86400</f>
        <v>2.1655092592592594E-2</v>
      </c>
      <c r="K13" s="137">
        <f>AgeStanSec!K13/86400</f>
        <v>2.4398148148148148E-2</v>
      </c>
      <c r="L13" s="137">
        <f>AgeStanSec!L13/86400</f>
        <v>2.6064814814814815E-2</v>
      </c>
      <c r="M13" s="137">
        <f>AgeStanSec!M13/86400</f>
        <v>3.2696759259259259E-2</v>
      </c>
      <c r="N13" s="137">
        <f>AgeStanSec!N13/86400</f>
        <v>3.5081018518518518E-2</v>
      </c>
      <c r="O13" s="137">
        <f>AgeStanSec!O13/86400</f>
        <v>4.3842592592592593E-2</v>
      </c>
      <c r="P13" s="137">
        <f>AgeStanSec!P13/86400</f>
        <v>4.6354166666666669E-2</v>
      </c>
      <c r="Q13" s="137">
        <f>AgeStanSec!Q13/86400</f>
        <v>5.5960648148148148E-2</v>
      </c>
      <c r="R13" s="137">
        <f>AgeStanSec!R13/86400</f>
        <v>6.8807870370370366E-2</v>
      </c>
      <c r="S13" s="137">
        <f>AgeStanSec!S13/86400</f>
        <v>0.1028125</v>
      </c>
      <c r="T13" s="137">
        <f>AgeStanSec!T13/86400</f>
        <v>0.12533564814814815</v>
      </c>
      <c r="U13" s="137">
        <f>AgeStanSec!U13/86400</f>
        <v>0.22849537037037038</v>
      </c>
      <c r="V13" s="137">
        <f>AgeStanSec!V13/86400</f>
        <v>0.30353009259259262</v>
      </c>
      <c r="W13" s="137">
        <f>AgeStanSec!W13/86400</f>
        <v>0.51582175925925922</v>
      </c>
      <c r="X13" s="137">
        <f>AgeStanSec!X13/86400</f>
        <v>0.56541666666666668</v>
      </c>
      <c r="Y13" s="137">
        <f>AgeStanSec!Y13/86400</f>
        <v>0.75028935185185186</v>
      </c>
      <c r="Z13" s="43"/>
    </row>
    <row r="14" spans="1:26">
      <c r="A14" s="45">
        <v>13</v>
      </c>
      <c r="B14" s="167">
        <f>AgeStanSec!B14/86400</f>
        <v>1.7824074074074075E-3</v>
      </c>
      <c r="C14" s="167">
        <f>AgeStanSec!C14/86400</f>
        <v>2.9282407407407408E-3</v>
      </c>
      <c r="D14" s="167">
        <f>AgeStanSec!D14/86400</f>
        <v>5.5902777777777773E-3</v>
      </c>
      <c r="E14" s="164">
        <f>AgeStanSec!E14/86400</f>
        <v>9.4560185185185181E-3</v>
      </c>
      <c r="F14" s="137">
        <f>AgeStanSec!F14/86400</f>
        <v>1.1643518518518518E-2</v>
      </c>
      <c r="G14" s="137">
        <f>AgeStanSec!G14/86400</f>
        <v>1.2604166666666666E-2</v>
      </c>
      <c r="H14" s="137">
        <f>AgeStanSec!H14/86400</f>
        <v>1.6157407407407409E-2</v>
      </c>
      <c r="I14" s="137">
        <f>AgeStanSec!I14/86400</f>
        <v>1.6284722222222221E-2</v>
      </c>
      <c r="J14" s="137">
        <f>AgeStanSec!J14/86400</f>
        <v>2.0844907407407406E-2</v>
      </c>
      <c r="K14" s="137">
        <f>AgeStanSec!K14/86400</f>
        <v>2.3495370370370371E-2</v>
      </c>
      <c r="L14" s="137">
        <f>AgeStanSec!L14/86400</f>
        <v>2.5092592592592593E-2</v>
      </c>
      <c r="M14" s="137">
        <f>AgeStanSec!M14/86400</f>
        <v>3.1469907407407405E-2</v>
      </c>
      <c r="N14" s="137">
        <f>AgeStanSec!N14/86400</f>
        <v>3.3750000000000002E-2</v>
      </c>
      <c r="O14" s="137">
        <f>AgeStanSec!O14/86400</f>
        <v>4.2175925925925929E-2</v>
      </c>
      <c r="P14" s="137">
        <f>AgeStanSec!P14/86400</f>
        <v>4.4594907407407409E-2</v>
      </c>
      <c r="Q14" s="137">
        <f>AgeStanSec!Q14/86400</f>
        <v>5.378472222222222E-2</v>
      </c>
      <c r="R14" s="137">
        <f>AgeStanSec!R14/86400</f>
        <v>6.6064814814814812E-2</v>
      </c>
      <c r="S14" s="137">
        <f>AgeStanSec!S14/86400</f>
        <v>9.8518518518518519E-2</v>
      </c>
      <c r="T14" s="137">
        <f>AgeStanSec!T14/86400</f>
        <v>0.1200925925925926</v>
      </c>
      <c r="U14" s="137">
        <f>AgeStanSec!U14/86400</f>
        <v>0.21895833333333334</v>
      </c>
      <c r="V14" s="137">
        <f>AgeStanSec!V14/86400</f>
        <v>0.29084490740740743</v>
      </c>
      <c r="W14" s="137">
        <f>AgeStanSec!W14/86400</f>
        <v>0.49428240740740742</v>
      </c>
      <c r="X14" s="137">
        <f>AgeStanSec!X14/86400</f>
        <v>0.54180555555555554</v>
      </c>
      <c r="Y14" s="137">
        <f>AgeStanSec!Y14/86400</f>
        <v>0.71895833333333337</v>
      </c>
      <c r="Z14" s="43"/>
    </row>
    <row r="15" spans="1:26">
      <c r="A15" s="45">
        <v>14</v>
      </c>
      <c r="B15" s="167">
        <f>AgeStanSec!B15/86400</f>
        <v>1.7476851851851852E-3</v>
      </c>
      <c r="C15" s="167">
        <f>AgeStanSec!C15/86400</f>
        <v>2.8703703703703703E-3</v>
      </c>
      <c r="D15" s="167">
        <f>AgeStanSec!D15/86400</f>
        <v>5.4745370370370373E-3</v>
      </c>
      <c r="E15" s="164">
        <f>AgeStanSec!E15/86400</f>
        <v>9.2592592592592587E-3</v>
      </c>
      <c r="F15" s="137">
        <f>AgeStanSec!F15/86400</f>
        <v>1.136574074074074E-2</v>
      </c>
      <c r="G15" s="137">
        <f>AgeStanSec!G15/86400</f>
        <v>1.2291666666666666E-2</v>
      </c>
      <c r="H15" s="137">
        <f>AgeStanSec!H15/86400</f>
        <v>1.5706018518518518E-2</v>
      </c>
      <c r="I15" s="137">
        <f>AgeStanSec!I15/86400</f>
        <v>1.5821759259259258E-2</v>
      </c>
      <c r="J15" s="137">
        <f>AgeStanSec!J15/86400</f>
        <v>2.0196759259259258E-2</v>
      </c>
      <c r="K15" s="137">
        <f>AgeStanSec!K15/86400</f>
        <v>2.2754629629629628E-2</v>
      </c>
      <c r="L15" s="137">
        <f>AgeStanSec!L15/86400</f>
        <v>2.4305555555555556E-2</v>
      </c>
      <c r="M15" s="137">
        <f>AgeStanSec!M15/86400</f>
        <v>3.048611111111111E-2</v>
      </c>
      <c r="N15" s="137">
        <f>AgeStanSec!N15/86400</f>
        <v>3.2708333333333332E-2</v>
      </c>
      <c r="O15" s="137">
        <f>AgeStanSec!O15/86400</f>
        <v>4.0879629629629627E-2</v>
      </c>
      <c r="P15" s="137">
        <f>AgeStanSec!P15/86400</f>
        <v>4.3217592592592592E-2</v>
      </c>
      <c r="Q15" s="137">
        <f>AgeStanSec!Q15/86400</f>
        <v>5.2071759259259262E-2</v>
      </c>
      <c r="R15" s="137">
        <f>AgeStanSec!R15/86400</f>
        <v>6.3877314814814817E-2</v>
      </c>
      <c r="S15" s="137">
        <f>AgeStanSec!S15/86400</f>
        <v>9.5034722222222229E-2</v>
      </c>
      <c r="T15" s="137">
        <f>AgeStanSec!T15/86400</f>
        <v>0.11585648148148148</v>
      </c>
      <c r="U15" s="137">
        <f>AgeStanSec!U15/86400</f>
        <v>0.21122685185185186</v>
      </c>
      <c r="V15" s="137">
        <f>AgeStanSec!V15/86400</f>
        <v>0.28057870370370369</v>
      </c>
      <c r="W15" s="137">
        <f>AgeStanSec!W15/86400</f>
        <v>0.47684027777777777</v>
      </c>
      <c r="X15" s="137">
        <f>AgeStanSec!X15/86400</f>
        <v>0.5226736111111111</v>
      </c>
      <c r="Y15" s="137">
        <f>AgeStanSec!Y15/86400</f>
        <v>0.69357638888888884</v>
      </c>
      <c r="Z15" s="43"/>
    </row>
    <row r="16" spans="1:26">
      <c r="A16" s="50">
        <v>15</v>
      </c>
      <c r="B16" s="168">
        <f>AgeStanSec!B16/86400</f>
        <v>1.724537037037037E-3</v>
      </c>
      <c r="C16" s="168">
        <f>AgeStanSec!C16/86400</f>
        <v>2.8240740740740739E-3</v>
      </c>
      <c r="D16" s="168">
        <f>AgeStanSec!D16/86400</f>
        <v>5.3819444444444444E-3</v>
      </c>
      <c r="E16" s="165">
        <f>AgeStanSec!E16/86400</f>
        <v>9.1203703703703707E-3</v>
      </c>
      <c r="F16" s="138">
        <f>AgeStanSec!F16/86400</f>
        <v>1.1157407407407408E-2</v>
      </c>
      <c r="G16" s="138">
        <f>AgeStanSec!G16/86400</f>
        <v>1.2060185185185186E-2</v>
      </c>
      <c r="H16" s="138">
        <f>AgeStanSec!H16/86400</f>
        <v>1.5347222222222222E-2</v>
      </c>
      <c r="I16" s="138">
        <f>AgeStanSec!I16/86400</f>
        <v>1.5462962962962963E-2</v>
      </c>
      <c r="J16" s="138">
        <f>AgeStanSec!J16/86400</f>
        <v>1.9664351851851853E-2</v>
      </c>
      <c r="K16" s="138">
        <f>AgeStanSec!K16/86400</f>
        <v>2.2164351851851852E-2</v>
      </c>
      <c r="L16" s="138">
        <f>AgeStanSec!L16/86400</f>
        <v>2.3680555555555555E-2</v>
      </c>
      <c r="M16" s="138">
        <f>AgeStanSec!M16/86400</f>
        <v>2.9733796296296296E-2</v>
      </c>
      <c r="N16" s="138">
        <f>AgeStanSec!N16/86400</f>
        <v>3.1898148148148148E-2</v>
      </c>
      <c r="O16" s="138">
        <f>AgeStanSec!O16/86400</f>
        <v>3.9895833333333332E-2</v>
      </c>
      <c r="P16" s="138">
        <f>AgeStanSec!P16/86400</f>
        <v>4.2187500000000003E-2</v>
      </c>
      <c r="Q16" s="138">
        <f>AgeStanSec!Q16/86400</f>
        <v>5.0752314814814813E-2</v>
      </c>
      <c r="R16" s="138">
        <f>AgeStanSec!R16/86400</f>
        <v>6.21875E-2</v>
      </c>
      <c r="S16" s="138">
        <f>AgeStanSec!S16/86400</f>
        <v>9.2245370370370366E-2</v>
      </c>
      <c r="T16" s="138">
        <f>AgeStanSec!T16/86400</f>
        <v>0.11245370370370371</v>
      </c>
      <c r="U16" s="138">
        <f>AgeStanSec!U16/86400</f>
        <v>0.20501157407407408</v>
      </c>
      <c r="V16" s="138">
        <f>AgeStanSec!V16/86400</f>
        <v>0.27232638888888888</v>
      </c>
      <c r="W16" s="138">
        <f>AgeStanSec!W16/86400</f>
        <v>0.46281250000000002</v>
      </c>
      <c r="X16" s="138">
        <f>AgeStanSec!X16/86400</f>
        <v>0.50730324074074074</v>
      </c>
      <c r="Y16" s="138">
        <f>AgeStanSec!Y16/86400</f>
        <v>0.67318287037037039</v>
      </c>
      <c r="Z16" s="43"/>
    </row>
    <row r="17" spans="1:26">
      <c r="A17" s="45">
        <v>16</v>
      </c>
      <c r="B17" s="167">
        <f>AgeStanSec!B17/86400</f>
        <v>1.6898148148148148E-3</v>
      </c>
      <c r="C17" s="167">
        <f>AgeStanSec!C17/86400</f>
        <v>2.7777777777777779E-3</v>
      </c>
      <c r="D17" s="167">
        <f>AgeStanSec!D17/86400</f>
        <v>5.3125000000000004E-3</v>
      </c>
      <c r="E17" s="164">
        <f>AgeStanSec!E17/86400</f>
        <v>9.0277777777777769E-3</v>
      </c>
      <c r="F17" s="137">
        <f>AgeStanSec!F17/86400</f>
        <v>1.1006944444444444E-2</v>
      </c>
      <c r="G17" s="137">
        <f>AgeStanSec!G17/86400</f>
        <v>1.1875E-2</v>
      </c>
      <c r="H17" s="137">
        <f>AgeStanSec!H17/86400</f>
        <v>1.5069444444444444E-2</v>
      </c>
      <c r="I17" s="137">
        <f>AgeStanSec!I17/86400</f>
        <v>1.5185185185185185E-2</v>
      </c>
      <c r="J17" s="137">
        <f>AgeStanSec!J17/86400</f>
        <v>1.923611111111111E-2</v>
      </c>
      <c r="K17" s="137">
        <f>AgeStanSec!K17/86400</f>
        <v>2.1701388888888888E-2</v>
      </c>
      <c r="L17" s="137">
        <f>AgeStanSec!L17/86400</f>
        <v>2.3194444444444445E-2</v>
      </c>
      <c r="M17" s="137">
        <f>AgeStanSec!M17/86400</f>
        <v>2.9155092592592594E-2</v>
      </c>
      <c r="N17" s="137">
        <f>AgeStanSec!N17/86400</f>
        <v>3.1296296296296294E-2</v>
      </c>
      <c r="O17" s="137">
        <f>AgeStanSec!O17/86400</f>
        <v>3.9189814814814816E-2</v>
      </c>
      <c r="P17" s="137">
        <f>AgeStanSec!P17/86400</f>
        <v>4.144675925925926E-2</v>
      </c>
      <c r="Q17" s="137">
        <f>AgeStanSec!Q17/86400</f>
        <v>4.9791666666666665E-2</v>
      </c>
      <c r="R17" s="137">
        <f>AgeStanSec!R17/86400</f>
        <v>6.0891203703703704E-2</v>
      </c>
      <c r="S17" s="137">
        <f>AgeStanSec!S17/86400</f>
        <v>9.0046296296296291E-2</v>
      </c>
      <c r="T17" s="137">
        <f>AgeStanSec!T17/86400</f>
        <v>0.10976851851851852</v>
      </c>
      <c r="U17" s="137">
        <f>AgeStanSec!U17/86400</f>
        <v>0.20011574074074073</v>
      </c>
      <c r="V17" s="137">
        <f>AgeStanSec!V17/86400</f>
        <v>0.26583333333333331</v>
      </c>
      <c r="W17" s="137">
        <f>AgeStanSec!W17/86400</f>
        <v>0.45175925925925925</v>
      </c>
      <c r="X17" s="137">
        <f>AgeStanSec!X17/86400</f>
        <v>0.49519675925925927</v>
      </c>
      <c r="Y17" s="137">
        <f>AgeStanSec!Y17/86400</f>
        <v>0.65710648148148143</v>
      </c>
      <c r="Z17" s="43"/>
    </row>
    <row r="18" spans="1:26">
      <c r="A18" s="45">
        <v>17</v>
      </c>
      <c r="B18" s="167">
        <f>AgeStanSec!B18/86400</f>
        <v>1.6550925925925926E-3</v>
      </c>
      <c r="C18" s="167">
        <f>AgeStanSec!C18/86400</f>
        <v>2.7314814814814814E-3</v>
      </c>
      <c r="D18" s="167">
        <f>AgeStanSec!D18/86400</f>
        <v>5.2546296296296299E-3</v>
      </c>
      <c r="E18" s="164">
        <f>AgeStanSec!E18/86400</f>
        <v>8.9467592592592585E-3</v>
      </c>
      <c r="F18" s="137">
        <f>AgeStanSec!F18/86400</f>
        <v>1.0891203703703703E-2</v>
      </c>
      <c r="G18" s="137">
        <f>AgeStanSec!G18/86400</f>
        <v>1.1747685185185186E-2</v>
      </c>
      <c r="H18" s="137">
        <f>AgeStanSec!H18/86400</f>
        <v>1.4861111111111111E-2</v>
      </c>
      <c r="I18" s="137">
        <f>AgeStanSec!I18/86400</f>
        <v>1.4965277777777777E-2</v>
      </c>
      <c r="J18" s="137">
        <f>AgeStanSec!J18/86400</f>
        <v>1.8912037037037036E-2</v>
      </c>
      <c r="K18" s="137">
        <f>AgeStanSec!K18/86400</f>
        <v>2.1354166666666667E-2</v>
      </c>
      <c r="L18" s="137">
        <f>AgeStanSec!L18/86400</f>
        <v>2.2835648148148147E-2</v>
      </c>
      <c r="M18" s="137">
        <f>AgeStanSec!M18/86400</f>
        <v>2.8750000000000001E-2</v>
      </c>
      <c r="N18" s="137">
        <f>AgeStanSec!N18/86400</f>
        <v>3.0868055555555555E-2</v>
      </c>
      <c r="O18" s="137">
        <f>AgeStanSec!O18/86400</f>
        <v>3.8715277777777779E-2</v>
      </c>
      <c r="P18" s="137">
        <f>AgeStanSec!P18/86400</f>
        <v>4.0960648148148149E-2</v>
      </c>
      <c r="Q18" s="137">
        <f>AgeStanSec!Q18/86400</f>
        <v>4.9097222222222223E-2</v>
      </c>
      <c r="R18" s="137">
        <f>AgeStanSec!R18/86400</f>
        <v>5.9895833333333336E-2</v>
      </c>
      <c r="S18" s="137">
        <f>AgeStanSec!S18/86400</f>
        <v>8.8148148148148142E-2</v>
      </c>
      <c r="T18" s="137">
        <f>AgeStanSec!T18/86400</f>
        <v>0.1074537037037037</v>
      </c>
      <c r="U18" s="137">
        <f>AgeStanSec!U18/86400</f>
        <v>0.19590277777777779</v>
      </c>
      <c r="V18" s="137">
        <f>AgeStanSec!V18/86400</f>
        <v>0.26023148148148151</v>
      </c>
      <c r="W18" s="137">
        <f>AgeStanSec!W18/86400</f>
        <v>0.44225694444444447</v>
      </c>
      <c r="X18" s="137">
        <f>AgeStanSec!X18/86400</f>
        <v>0.48476851851851854</v>
      </c>
      <c r="Y18" s="137">
        <f>AgeStanSec!Y18/86400</f>
        <v>0.64327546296296301</v>
      </c>
      <c r="Z18" s="43"/>
    </row>
    <row r="19" spans="1:26">
      <c r="A19" s="45">
        <v>18</v>
      </c>
      <c r="B19" s="167">
        <f>AgeStanSec!B19/86400</f>
        <v>1.6319444444444445E-3</v>
      </c>
      <c r="C19" s="167">
        <f>AgeStanSec!C19/86400</f>
        <v>2.6967592592592594E-3</v>
      </c>
      <c r="D19" s="167">
        <f>AgeStanSec!D19/86400</f>
        <v>5.208333333333333E-3</v>
      </c>
      <c r="E19" s="164">
        <f>AgeStanSec!E19/86400</f>
        <v>8.9004629629629625E-3</v>
      </c>
      <c r="F19" s="137">
        <f>AgeStanSec!F19/86400</f>
        <v>1.0821759259259258E-2</v>
      </c>
      <c r="G19" s="137">
        <f>AgeStanSec!G19/86400</f>
        <v>1.1655092592592592E-2</v>
      </c>
      <c r="H19" s="137">
        <f>AgeStanSec!H19/86400</f>
        <v>1.4710648148148148E-2</v>
      </c>
      <c r="I19" s="137">
        <f>AgeStanSec!I19/86400</f>
        <v>1.4814814814814815E-2</v>
      </c>
      <c r="J19" s="137">
        <f>AgeStanSec!J19/86400</f>
        <v>1.8668981481481481E-2</v>
      </c>
      <c r="K19" s="137">
        <f>AgeStanSec!K19/86400</f>
        <v>2.1087962962962965E-2</v>
      </c>
      <c r="L19" s="137">
        <f>AgeStanSec!L19/86400</f>
        <v>2.255787037037037E-2</v>
      </c>
      <c r="M19" s="137">
        <f>AgeStanSec!M19/86400</f>
        <v>2.8425925925925927E-2</v>
      </c>
      <c r="N19" s="137">
        <f>AgeStanSec!N19/86400</f>
        <v>3.0532407407407407E-2</v>
      </c>
      <c r="O19" s="137">
        <f>AgeStanSec!O19/86400</f>
        <v>3.8310185185185183E-2</v>
      </c>
      <c r="P19" s="137">
        <f>AgeStanSec!P19/86400</f>
        <v>4.0555555555555553E-2</v>
      </c>
      <c r="Q19" s="137">
        <f>AgeStanSec!Q19/86400</f>
        <v>4.8495370370370369E-2</v>
      </c>
      <c r="R19" s="137">
        <f>AgeStanSec!R19/86400</f>
        <v>5.9027777777777776E-2</v>
      </c>
      <c r="S19" s="137">
        <f>AgeStanSec!S19/86400</f>
        <v>8.6504629629629626E-2</v>
      </c>
      <c r="T19" s="137">
        <f>AgeStanSec!T19/86400</f>
        <v>0.10546296296296297</v>
      </c>
      <c r="U19" s="137">
        <f>AgeStanSec!U19/86400</f>
        <v>0.19226851851851851</v>
      </c>
      <c r="V19" s="137">
        <f>AgeStanSec!V19/86400</f>
        <v>0.25539351851851849</v>
      </c>
      <c r="W19" s="137">
        <f>AgeStanSec!W19/86400</f>
        <v>0.43402777777777779</v>
      </c>
      <c r="X19" s="137">
        <f>AgeStanSec!X19/86400</f>
        <v>0.47575231481481484</v>
      </c>
      <c r="Y19" s="137">
        <f>AgeStanSec!Y19/86400</f>
        <v>0.63130787037037039</v>
      </c>
      <c r="Z19" s="43"/>
    </row>
    <row r="20" spans="1:26">
      <c r="A20" s="45">
        <v>19</v>
      </c>
      <c r="B20" s="167">
        <f>AgeStanSec!B20/86400</f>
        <v>1.6203703703703703E-3</v>
      </c>
      <c r="C20" s="167">
        <f>AgeStanSec!C20/86400</f>
        <v>2.685185185185185E-3</v>
      </c>
      <c r="D20" s="167">
        <f>AgeStanSec!D20/86400</f>
        <v>5.1967592592592595E-3</v>
      </c>
      <c r="E20" s="164">
        <f>AgeStanSec!E20/86400</f>
        <v>8.9004629629629625E-3</v>
      </c>
      <c r="F20" s="137">
        <f>AgeStanSec!F20/86400</f>
        <v>1.0787037037037038E-2</v>
      </c>
      <c r="G20" s="137">
        <f>AgeStanSec!G20/86400</f>
        <v>1.1620370370370371E-2</v>
      </c>
      <c r="H20" s="137">
        <f>AgeStanSec!H20/86400</f>
        <v>1.4618055555555556E-2</v>
      </c>
      <c r="I20" s="137">
        <f>AgeStanSec!I20/86400</f>
        <v>1.4733796296296297E-2</v>
      </c>
      <c r="J20" s="137">
        <f>AgeStanSec!J20/86400</f>
        <v>1.8518518518518517E-2</v>
      </c>
      <c r="K20" s="137">
        <f>AgeStanSec!K20/86400</f>
        <v>2.0902777777777777E-2</v>
      </c>
      <c r="L20" s="137">
        <f>AgeStanSec!L20/86400</f>
        <v>2.2361111111111109E-2</v>
      </c>
      <c r="M20" s="137">
        <f>AgeStanSec!M20/86400</f>
        <v>2.8148148148148148E-2</v>
      </c>
      <c r="N20" s="137">
        <f>AgeStanSec!N20/86400</f>
        <v>3.0243055555555554E-2</v>
      </c>
      <c r="O20" s="137">
        <f>AgeStanSec!O20/86400</f>
        <v>3.7928240740740742E-2</v>
      </c>
      <c r="P20" s="137">
        <f>AgeStanSec!P20/86400</f>
        <v>4.0138888888888891E-2</v>
      </c>
      <c r="Q20" s="137">
        <f>AgeStanSec!Q20/86400</f>
        <v>4.7962962962962964E-2</v>
      </c>
      <c r="R20" s="137">
        <f>AgeStanSec!R20/86400</f>
        <v>5.8310185185185187E-2</v>
      </c>
      <c r="S20" s="137">
        <f>AgeStanSec!S20/86400</f>
        <v>8.5277777777777772E-2</v>
      </c>
      <c r="T20" s="137">
        <f>AgeStanSec!T20/86400</f>
        <v>0.10395833333333333</v>
      </c>
      <c r="U20" s="137">
        <f>AgeStanSec!U20/86400</f>
        <v>0.18952546296296297</v>
      </c>
      <c r="V20" s="137">
        <f>AgeStanSec!V20/86400</f>
        <v>0.25175925925925924</v>
      </c>
      <c r="W20" s="137">
        <f>AgeStanSec!W20/86400</f>
        <v>0.42783564814814817</v>
      </c>
      <c r="X20" s="137">
        <f>AgeStanSec!X20/86400</f>
        <v>0.4689699074074074</v>
      </c>
      <c r="Y20" s="137">
        <f>AgeStanSec!Y20/86400</f>
        <v>0.62231481481481477</v>
      </c>
      <c r="Z20" s="43"/>
    </row>
    <row r="21" spans="1:26">
      <c r="A21" s="50">
        <v>20</v>
      </c>
      <c r="B21" s="168">
        <f>AgeStanSec!B21/86400</f>
        <v>1.6203703703703703E-3</v>
      </c>
      <c r="C21" s="168">
        <f>AgeStanSec!C21/86400</f>
        <v>2.685185185185185E-3</v>
      </c>
      <c r="D21" s="168">
        <f>AgeStanSec!D21/86400</f>
        <v>5.1967592592592595E-3</v>
      </c>
      <c r="E21" s="165">
        <f>AgeStanSec!E21/86400</f>
        <v>8.9004629629629625E-3</v>
      </c>
      <c r="F21" s="138">
        <f>AgeStanSec!F21/86400</f>
        <v>1.0775462962962962E-2</v>
      </c>
      <c r="G21" s="138">
        <f>AgeStanSec!G21/86400</f>
        <v>1.1585648148148149E-2</v>
      </c>
      <c r="H21" s="138">
        <f>AgeStanSec!H21/86400</f>
        <v>1.4560185185185185E-2</v>
      </c>
      <c r="I21" s="138">
        <f>AgeStanSec!I21/86400</f>
        <v>1.4664351851851852E-2</v>
      </c>
      <c r="J21" s="138">
        <f>AgeStanSec!J21/86400</f>
        <v>1.8391203703703705E-2</v>
      </c>
      <c r="K21" s="138">
        <f>AgeStanSec!K21/86400</f>
        <v>2.0775462962962964E-2</v>
      </c>
      <c r="L21" s="138">
        <f>AgeStanSec!L21/86400</f>
        <v>2.2222222222222223E-2</v>
      </c>
      <c r="M21" s="138">
        <f>AgeStanSec!M21/86400</f>
        <v>2.7997685185185184E-2</v>
      </c>
      <c r="N21" s="138">
        <f>AgeStanSec!N21/86400</f>
        <v>3.0069444444444444E-2</v>
      </c>
      <c r="O21" s="138">
        <f>AgeStanSec!O21/86400</f>
        <v>3.7743055555555557E-2</v>
      </c>
      <c r="P21" s="138">
        <f>AgeStanSec!P21/86400</f>
        <v>3.9942129629629633E-2</v>
      </c>
      <c r="Q21" s="138">
        <f>AgeStanSec!Q21/86400</f>
        <v>4.7662037037037037E-2</v>
      </c>
      <c r="R21" s="138">
        <f>AgeStanSec!R21/86400</f>
        <v>5.7881944444444444E-2</v>
      </c>
      <c r="S21" s="138">
        <f>AgeStanSec!S21/86400</f>
        <v>8.4409722222222219E-2</v>
      </c>
      <c r="T21" s="138">
        <f>AgeStanSec!T21/86400</f>
        <v>0.10290509259259259</v>
      </c>
      <c r="U21" s="138">
        <f>AgeStanSec!U21/86400</f>
        <v>0.18761574074074075</v>
      </c>
      <c r="V21" s="138">
        <f>AgeStanSec!V21/86400</f>
        <v>0.24921296296296297</v>
      </c>
      <c r="W21" s="138">
        <f>AgeStanSec!W21/86400</f>
        <v>0.42353009259259261</v>
      </c>
      <c r="X21" s="138">
        <f>AgeStanSec!X21/86400</f>
        <v>0.46424768518518517</v>
      </c>
      <c r="Y21" s="138">
        <f>AgeStanSec!Y21/86400</f>
        <v>0.61604166666666671</v>
      </c>
      <c r="Z21" s="43"/>
    </row>
    <row r="22" spans="1:26">
      <c r="A22" s="45">
        <v>21</v>
      </c>
      <c r="B22" s="167">
        <f>AgeStanSec!B22/86400</f>
        <v>1.6203703703703703E-3</v>
      </c>
      <c r="C22" s="167">
        <f>AgeStanSec!C22/86400</f>
        <v>2.685185185185185E-3</v>
      </c>
      <c r="D22" s="167">
        <f>AgeStanSec!D22/86400</f>
        <v>5.1967592592592595E-3</v>
      </c>
      <c r="E22" s="164">
        <f>AgeStanSec!E22/86400</f>
        <v>8.9004629629629625E-3</v>
      </c>
      <c r="F22" s="137">
        <f>AgeStanSec!F22/86400</f>
        <v>1.0763888888888889E-2</v>
      </c>
      <c r="G22" s="137">
        <f>AgeStanSec!G22/86400</f>
        <v>1.1574074074074073E-2</v>
      </c>
      <c r="H22" s="137">
        <f>AgeStanSec!H22/86400</f>
        <v>1.4525462962962962E-2</v>
      </c>
      <c r="I22" s="137">
        <f>AgeStanSec!I22/86400</f>
        <v>1.462962962962963E-2</v>
      </c>
      <c r="J22" s="137">
        <f>AgeStanSec!J22/86400</f>
        <v>1.8333333333333333E-2</v>
      </c>
      <c r="K22" s="137">
        <f>AgeStanSec!K22/86400</f>
        <v>2.0717592592592593E-2</v>
      </c>
      <c r="L22" s="137">
        <f>AgeStanSec!L22/86400</f>
        <v>2.2164351851851852E-2</v>
      </c>
      <c r="M22" s="137">
        <f>AgeStanSec!M22/86400</f>
        <v>2.795138888888889E-2</v>
      </c>
      <c r="N22" s="137">
        <f>AgeStanSec!N22/86400</f>
        <v>3.0034722222222223E-2</v>
      </c>
      <c r="O22" s="137">
        <f>AgeStanSec!O22/86400</f>
        <v>3.7731481481481484E-2</v>
      </c>
      <c r="P22" s="137">
        <f>AgeStanSec!P22/86400</f>
        <v>3.9942129629629633E-2</v>
      </c>
      <c r="Q22" s="137">
        <f>AgeStanSec!Q22/86400</f>
        <v>4.7592592592592596E-2</v>
      </c>
      <c r="R22" s="137">
        <f>AgeStanSec!R22/86400</f>
        <v>5.769675925925926E-2</v>
      </c>
      <c r="S22" s="137">
        <f>AgeStanSec!S22/86400</f>
        <v>8.3900462962962968E-2</v>
      </c>
      <c r="T22" s="137">
        <f>AgeStanSec!T22/86400</f>
        <v>0.10229166666666667</v>
      </c>
      <c r="U22" s="137">
        <f>AgeStanSec!U22/86400</f>
        <v>0.18648148148148147</v>
      </c>
      <c r="V22" s="137">
        <f>AgeStanSec!V22/86400</f>
        <v>0.2477199074074074</v>
      </c>
      <c r="W22" s="137">
        <f>AgeStanSec!W22/86400</f>
        <v>0.42098379629629629</v>
      </c>
      <c r="X22" s="137">
        <f>AgeStanSec!X22/86400</f>
        <v>0.46145833333333336</v>
      </c>
      <c r="Y22" s="137">
        <f>AgeStanSec!Y22/86400</f>
        <v>0.61233796296296295</v>
      </c>
      <c r="Z22" s="43"/>
    </row>
    <row r="23" spans="1:26">
      <c r="A23" s="45">
        <v>22</v>
      </c>
      <c r="B23" s="167">
        <f>AgeStanSec!B23/86400</f>
        <v>1.6203703703703703E-3</v>
      </c>
      <c r="C23" s="167">
        <f>AgeStanSec!C23/86400</f>
        <v>2.685185185185185E-3</v>
      </c>
      <c r="D23" s="167">
        <f>AgeStanSec!D23/86400</f>
        <v>5.1967592592592595E-3</v>
      </c>
      <c r="E23" s="164">
        <f>AgeStanSec!E23/86400</f>
        <v>8.9004629629629625E-3</v>
      </c>
      <c r="F23" s="137">
        <f>AgeStanSec!F23/86400</f>
        <v>1.0763888888888889E-2</v>
      </c>
      <c r="G23" s="137">
        <f>AgeStanSec!G23/86400</f>
        <v>1.1574074074074073E-2</v>
      </c>
      <c r="H23" s="137">
        <f>AgeStanSec!H23/86400</f>
        <v>1.4525462962962962E-2</v>
      </c>
      <c r="I23" s="137">
        <f>AgeStanSec!I23/86400</f>
        <v>1.462962962962963E-2</v>
      </c>
      <c r="J23" s="137">
        <f>AgeStanSec!J23/86400</f>
        <v>1.8333333333333333E-2</v>
      </c>
      <c r="K23" s="137">
        <f>AgeStanSec!K23/86400</f>
        <v>2.0717592592592593E-2</v>
      </c>
      <c r="L23" s="137">
        <f>AgeStanSec!L23/86400</f>
        <v>2.2164351851851852E-2</v>
      </c>
      <c r="M23" s="137">
        <f>AgeStanSec!M23/86400</f>
        <v>2.795138888888889E-2</v>
      </c>
      <c r="N23" s="137">
        <f>AgeStanSec!N23/86400</f>
        <v>3.0034722222222223E-2</v>
      </c>
      <c r="O23" s="137">
        <f>AgeStanSec!O23/86400</f>
        <v>3.7731481481481484E-2</v>
      </c>
      <c r="P23" s="137">
        <f>AgeStanSec!P23/86400</f>
        <v>3.9942129629629633E-2</v>
      </c>
      <c r="Q23" s="137">
        <f>AgeStanSec!Q23/86400</f>
        <v>4.7569444444444442E-2</v>
      </c>
      <c r="R23" s="137">
        <f>AgeStanSec!R23/86400</f>
        <v>5.7638888888888892E-2</v>
      </c>
      <c r="S23" s="137">
        <f>AgeStanSec!S23/86400</f>
        <v>8.3738425925925924E-2</v>
      </c>
      <c r="T23" s="137">
        <f>AgeStanSec!T23/86400</f>
        <v>0.10208333333333333</v>
      </c>
      <c r="U23" s="137">
        <f>AgeStanSec!U23/86400</f>
        <v>0.18611111111111112</v>
      </c>
      <c r="V23" s="137">
        <f>AgeStanSec!V23/86400</f>
        <v>0.24722222222222223</v>
      </c>
      <c r="W23" s="137">
        <f>AgeStanSec!W23/86400</f>
        <v>0.4201388888888889</v>
      </c>
      <c r="X23" s="137">
        <f>AgeStanSec!X23/86400</f>
        <v>0.46053240740740742</v>
      </c>
      <c r="Y23" s="137">
        <f>AgeStanSec!Y23/86400</f>
        <v>0.61111111111111116</v>
      </c>
      <c r="Z23" s="43"/>
    </row>
    <row r="24" spans="1:26">
      <c r="A24" s="45">
        <v>23</v>
      </c>
      <c r="B24" s="167">
        <f>AgeStanSec!B24/86400</f>
        <v>1.6203703703703703E-3</v>
      </c>
      <c r="C24" s="167">
        <f>AgeStanSec!C24/86400</f>
        <v>2.685185185185185E-3</v>
      </c>
      <c r="D24" s="167">
        <f>AgeStanSec!D24/86400</f>
        <v>5.1967592592592595E-3</v>
      </c>
      <c r="E24" s="164">
        <f>AgeStanSec!E24/86400</f>
        <v>8.9004629629629625E-3</v>
      </c>
      <c r="F24" s="137">
        <f>AgeStanSec!F24/86400</f>
        <v>1.0763888888888889E-2</v>
      </c>
      <c r="G24" s="137">
        <f>AgeStanSec!G24/86400</f>
        <v>1.1574074074074073E-2</v>
      </c>
      <c r="H24" s="137">
        <f>AgeStanSec!H24/86400</f>
        <v>1.4525462962962962E-2</v>
      </c>
      <c r="I24" s="137">
        <f>AgeStanSec!I24/86400</f>
        <v>1.462962962962963E-2</v>
      </c>
      <c r="J24" s="137">
        <f>AgeStanSec!J24/86400</f>
        <v>1.8333333333333333E-2</v>
      </c>
      <c r="K24" s="137">
        <f>AgeStanSec!K24/86400</f>
        <v>2.0717592592592593E-2</v>
      </c>
      <c r="L24" s="137">
        <f>AgeStanSec!L24/86400</f>
        <v>2.2164351851851852E-2</v>
      </c>
      <c r="M24" s="137">
        <f>AgeStanSec!M24/86400</f>
        <v>2.795138888888889E-2</v>
      </c>
      <c r="N24" s="137">
        <f>AgeStanSec!N24/86400</f>
        <v>3.0034722222222223E-2</v>
      </c>
      <c r="O24" s="137">
        <f>AgeStanSec!O24/86400</f>
        <v>3.7731481481481484E-2</v>
      </c>
      <c r="P24" s="137">
        <f>AgeStanSec!P24/86400</f>
        <v>3.9942129629629633E-2</v>
      </c>
      <c r="Q24" s="137">
        <f>AgeStanSec!Q24/86400</f>
        <v>4.7569444444444442E-2</v>
      </c>
      <c r="R24" s="137">
        <f>AgeStanSec!R24/86400</f>
        <v>5.7638888888888892E-2</v>
      </c>
      <c r="S24" s="137">
        <f>AgeStanSec!S24/86400</f>
        <v>8.3738425925925924E-2</v>
      </c>
      <c r="T24" s="137">
        <f>AgeStanSec!T24/86400</f>
        <v>0.10208333333333333</v>
      </c>
      <c r="U24" s="137">
        <f>AgeStanSec!U24/86400</f>
        <v>0.18611111111111112</v>
      </c>
      <c r="V24" s="137">
        <f>AgeStanSec!V24/86400</f>
        <v>0.24722222222222223</v>
      </c>
      <c r="W24" s="137">
        <f>AgeStanSec!W24/86400</f>
        <v>0.4201388888888889</v>
      </c>
      <c r="X24" s="137">
        <f>AgeStanSec!X24/86400</f>
        <v>0.46053240740740742</v>
      </c>
      <c r="Y24" s="137">
        <f>AgeStanSec!Y24/86400</f>
        <v>0.61111111111111116</v>
      </c>
      <c r="Z24" s="43"/>
    </row>
    <row r="25" spans="1:26">
      <c r="A25" s="45">
        <v>24</v>
      </c>
      <c r="B25" s="167">
        <f>AgeStanSec!B25/86400</f>
        <v>1.6203703703703703E-3</v>
      </c>
      <c r="C25" s="167">
        <f>AgeStanSec!C25/86400</f>
        <v>2.685185185185185E-3</v>
      </c>
      <c r="D25" s="167">
        <f>AgeStanSec!D25/86400</f>
        <v>5.1967592592592595E-3</v>
      </c>
      <c r="E25" s="164">
        <f>AgeStanSec!E25/86400</f>
        <v>8.9004629629629625E-3</v>
      </c>
      <c r="F25" s="137">
        <f>AgeStanSec!F25/86400</f>
        <v>1.0763888888888889E-2</v>
      </c>
      <c r="G25" s="137">
        <f>AgeStanSec!G25/86400</f>
        <v>1.1574074074074073E-2</v>
      </c>
      <c r="H25" s="137">
        <f>AgeStanSec!H25/86400</f>
        <v>1.4525462962962962E-2</v>
      </c>
      <c r="I25" s="137">
        <f>AgeStanSec!I25/86400</f>
        <v>1.462962962962963E-2</v>
      </c>
      <c r="J25" s="137">
        <f>AgeStanSec!J25/86400</f>
        <v>1.8333333333333333E-2</v>
      </c>
      <c r="K25" s="137">
        <f>AgeStanSec!K25/86400</f>
        <v>2.0717592592592593E-2</v>
      </c>
      <c r="L25" s="137">
        <f>AgeStanSec!L25/86400</f>
        <v>2.2164351851851852E-2</v>
      </c>
      <c r="M25" s="137">
        <f>AgeStanSec!M25/86400</f>
        <v>2.795138888888889E-2</v>
      </c>
      <c r="N25" s="137">
        <f>AgeStanSec!N25/86400</f>
        <v>3.0034722222222223E-2</v>
      </c>
      <c r="O25" s="137">
        <f>AgeStanSec!O25/86400</f>
        <v>3.7731481481481484E-2</v>
      </c>
      <c r="P25" s="137">
        <f>AgeStanSec!P25/86400</f>
        <v>3.9942129629629633E-2</v>
      </c>
      <c r="Q25" s="137">
        <f>AgeStanSec!Q25/86400</f>
        <v>4.7569444444444442E-2</v>
      </c>
      <c r="R25" s="137">
        <f>AgeStanSec!R25/86400</f>
        <v>5.7638888888888892E-2</v>
      </c>
      <c r="S25" s="137">
        <f>AgeStanSec!S25/86400</f>
        <v>8.3738425925925924E-2</v>
      </c>
      <c r="T25" s="137">
        <f>AgeStanSec!T25/86400</f>
        <v>0.10208333333333333</v>
      </c>
      <c r="U25" s="137">
        <f>AgeStanSec!U25/86400</f>
        <v>0.18611111111111112</v>
      </c>
      <c r="V25" s="137">
        <f>AgeStanSec!V25/86400</f>
        <v>0.24722222222222223</v>
      </c>
      <c r="W25" s="137">
        <f>AgeStanSec!W25/86400</f>
        <v>0.4201388888888889</v>
      </c>
      <c r="X25" s="137">
        <f>AgeStanSec!X25/86400</f>
        <v>0.46053240740740742</v>
      </c>
      <c r="Y25" s="137">
        <f>AgeStanSec!Y25/86400</f>
        <v>0.61111111111111116</v>
      </c>
      <c r="Z25" s="43"/>
    </row>
    <row r="26" spans="1:26">
      <c r="A26" s="50">
        <v>25</v>
      </c>
      <c r="B26" s="168">
        <f>AgeStanSec!B26/86400</f>
        <v>1.6203703703703703E-3</v>
      </c>
      <c r="C26" s="168">
        <f>AgeStanSec!C26/86400</f>
        <v>2.685185185185185E-3</v>
      </c>
      <c r="D26" s="168">
        <f>AgeStanSec!D26/86400</f>
        <v>5.1967592592592595E-3</v>
      </c>
      <c r="E26" s="165">
        <f>AgeStanSec!E26/86400</f>
        <v>8.9004629629629625E-3</v>
      </c>
      <c r="F26" s="138">
        <f>AgeStanSec!F26/86400</f>
        <v>1.0763888888888889E-2</v>
      </c>
      <c r="G26" s="138">
        <f>AgeStanSec!G26/86400</f>
        <v>1.1574074074074073E-2</v>
      </c>
      <c r="H26" s="138">
        <f>AgeStanSec!H26/86400</f>
        <v>1.4525462962962962E-2</v>
      </c>
      <c r="I26" s="138">
        <f>AgeStanSec!I26/86400</f>
        <v>1.462962962962963E-2</v>
      </c>
      <c r="J26" s="138">
        <f>AgeStanSec!J26/86400</f>
        <v>1.8333333333333333E-2</v>
      </c>
      <c r="K26" s="138">
        <f>AgeStanSec!K26/86400</f>
        <v>2.0717592592592593E-2</v>
      </c>
      <c r="L26" s="138">
        <f>AgeStanSec!L26/86400</f>
        <v>2.2164351851851852E-2</v>
      </c>
      <c r="M26" s="138">
        <f>AgeStanSec!M26/86400</f>
        <v>2.795138888888889E-2</v>
      </c>
      <c r="N26" s="138">
        <f>AgeStanSec!N26/86400</f>
        <v>3.0034722222222223E-2</v>
      </c>
      <c r="O26" s="138">
        <f>AgeStanSec!O26/86400</f>
        <v>3.7731481481481484E-2</v>
      </c>
      <c r="P26" s="138">
        <f>AgeStanSec!P26/86400</f>
        <v>3.9942129629629633E-2</v>
      </c>
      <c r="Q26" s="138">
        <f>AgeStanSec!Q26/86400</f>
        <v>4.7569444444444442E-2</v>
      </c>
      <c r="R26" s="138">
        <f>AgeStanSec!R26/86400</f>
        <v>5.7638888888888892E-2</v>
      </c>
      <c r="S26" s="138">
        <f>AgeStanSec!S26/86400</f>
        <v>8.3738425925925924E-2</v>
      </c>
      <c r="T26" s="138">
        <f>AgeStanSec!T26/86400</f>
        <v>0.10208333333333333</v>
      </c>
      <c r="U26" s="138">
        <f>AgeStanSec!U26/86400</f>
        <v>0.18611111111111112</v>
      </c>
      <c r="V26" s="138">
        <f>AgeStanSec!V26/86400</f>
        <v>0.24722222222222223</v>
      </c>
      <c r="W26" s="138">
        <f>AgeStanSec!W26/86400</f>
        <v>0.4201388888888889</v>
      </c>
      <c r="X26" s="138">
        <f>AgeStanSec!X26/86400</f>
        <v>0.46053240740740742</v>
      </c>
      <c r="Y26" s="138">
        <f>AgeStanSec!Y26/86400</f>
        <v>0.61111111111111116</v>
      </c>
      <c r="Z26" s="43"/>
    </row>
    <row r="27" spans="1:26">
      <c r="A27" s="45">
        <v>26</v>
      </c>
      <c r="B27" s="167">
        <f>AgeStanSec!B27/86400</f>
        <v>1.6203703703703703E-3</v>
      </c>
      <c r="C27" s="167">
        <f>AgeStanSec!C27/86400</f>
        <v>2.685185185185185E-3</v>
      </c>
      <c r="D27" s="167">
        <f>AgeStanSec!D27/86400</f>
        <v>5.1967592592592595E-3</v>
      </c>
      <c r="E27" s="164">
        <f>AgeStanSec!E27/86400</f>
        <v>8.9004629629629625E-3</v>
      </c>
      <c r="F27" s="137">
        <f>AgeStanSec!F27/86400</f>
        <v>1.0763888888888889E-2</v>
      </c>
      <c r="G27" s="137">
        <f>AgeStanSec!G27/86400</f>
        <v>1.1574074074074073E-2</v>
      </c>
      <c r="H27" s="137">
        <f>AgeStanSec!H27/86400</f>
        <v>1.4525462962962962E-2</v>
      </c>
      <c r="I27" s="137">
        <f>AgeStanSec!I27/86400</f>
        <v>1.462962962962963E-2</v>
      </c>
      <c r="J27" s="137">
        <f>AgeStanSec!J27/86400</f>
        <v>1.8333333333333333E-2</v>
      </c>
      <c r="K27" s="137">
        <f>AgeStanSec!K27/86400</f>
        <v>2.0717592592592593E-2</v>
      </c>
      <c r="L27" s="137">
        <f>AgeStanSec!L27/86400</f>
        <v>2.2164351851851852E-2</v>
      </c>
      <c r="M27" s="137">
        <f>AgeStanSec!M27/86400</f>
        <v>2.795138888888889E-2</v>
      </c>
      <c r="N27" s="137">
        <f>AgeStanSec!N27/86400</f>
        <v>3.0034722222222223E-2</v>
      </c>
      <c r="O27" s="137">
        <f>AgeStanSec!O27/86400</f>
        <v>3.7731481481481484E-2</v>
      </c>
      <c r="P27" s="137">
        <f>AgeStanSec!P27/86400</f>
        <v>3.9942129629629633E-2</v>
      </c>
      <c r="Q27" s="137">
        <f>AgeStanSec!Q27/86400</f>
        <v>4.7569444444444442E-2</v>
      </c>
      <c r="R27" s="137">
        <f>AgeStanSec!R27/86400</f>
        <v>5.7638888888888892E-2</v>
      </c>
      <c r="S27" s="137">
        <f>AgeStanSec!S27/86400</f>
        <v>8.3738425925925924E-2</v>
      </c>
      <c r="T27" s="137">
        <f>AgeStanSec!T27/86400</f>
        <v>0.10208333333333333</v>
      </c>
      <c r="U27" s="137">
        <f>AgeStanSec!U27/86400</f>
        <v>0.18611111111111112</v>
      </c>
      <c r="V27" s="137">
        <f>AgeStanSec!V27/86400</f>
        <v>0.24722222222222223</v>
      </c>
      <c r="W27" s="137">
        <f>AgeStanSec!W27/86400</f>
        <v>0.4201388888888889</v>
      </c>
      <c r="X27" s="137">
        <f>AgeStanSec!X27/86400</f>
        <v>0.46053240740740742</v>
      </c>
      <c r="Y27" s="137">
        <f>AgeStanSec!Y27/86400</f>
        <v>0.61111111111111116</v>
      </c>
      <c r="Z27" s="43"/>
    </row>
    <row r="28" spans="1:26">
      <c r="A28" s="45">
        <v>27</v>
      </c>
      <c r="B28" s="167">
        <f>AgeStanSec!B28/86400</f>
        <v>1.6203703703703703E-3</v>
      </c>
      <c r="C28" s="167">
        <f>AgeStanSec!C28/86400</f>
        <v>2.685185185185185E-3</v>
      </c>
      <c r="D28" s="167">
        <f>AgeStanSec!D28/86400</f>
        <v>5.1967592592592595E-3</v>
      </c>
      <c r="E28" s="164">
        <f>AgeStanSec!E28/86400</f>
        <v>8.9004629629629625E-3</v>
      </c>
      <c r="F28" s="137">
        <f>AgeStanSec!F28/86400</f>
        <v>1.0763888888888889E-2</v>
      </c>
      <c r="G28" s="137">
        <f>AgeStanSec!G28/86400</f>
        <v>1.1574074074074073E-2</v>
      </c>
      <c r="H28" s="137">
        <f>AgeStanSec!H28/86400</f>
        <v>1.4525462962962962E-2</v>
      </c>
      <c r="I28" s="137">
        <f>AgeStanSec!I28/86400</f>
        <v>1.462962962962963E-2</v>
      </c>
      <c r="J28" s="137">
        <f>AgeStanSec!J28/86400</f>
        <v>1.8333333333333333E-2</v>
      </c>
      <c r="K28" s="137">
        <f>AgeStanSec!K28/86400</f>
        <v>2.0717592592592593E-2</v>
      </c>
      <c r="L28" s="137">
        <f>AgeStanSec!L28/86400</f>
        <v>2.2164351851851852E-2</v>
      </c>
      <c r="M28" s="137">
        <f>AgeStanSec!M28/86400</f>
        <v>2.795138888888889E-2</v>
      </c>
      <c r="N28" s="137">
        <f>AgeStanSec!N28/86400</f>
        <v>3.0034722222222223E-2</v>
      </c>
      <c r="O28" s="137">
        <f>AgeStanSec!O28/86400</f>
        <v>3.7731481481481484E-2</v>
      </c>
      <c r="P28" s="137">
        <f>AgeStanSec!P28/86400</f>
        <v>3.9942129629629633E-2</v>
      </c>
      <c r="Q28" s="137">
        <f>AgeStanSec!Q28/86400</f>
        <v>4.7569444444444442E-2</v>
      </c>
      <c r="R28" s="137">
        <f>AgeStanSec!R28/86400</f>
        <v>5.7638888888888892E-2</v>
      </c>
      <c r="S28" s="137">
        <f>AgeStanSec!S28/86400</f>
        <v>8.3738425925925924E-2</v>
      </c>
      <c r="T28" s="137">
        <f>AgeStanSec!T28/86400</f>
        <v>0.10208333333333333</v>
      </c>
      <c r="U28" s="137">
        <f>AgeStanSec!U28/86400</f>
        <v>0.18611111111111112</v>
      </c>
      <c r="V28" s="137">
        <f>AgeStanSec!V28/86400</f>
        <v>0.24722222222222223</v>
      </c>
      <c r="W28" s="137">
        <f>AgeStanSec!W28/86400</f>
        <v>0.4201388888888889</v>
      </c>
      <c r="X28" s="137">
        <f>AgeStanSec!X28/86400</f>
        <v>0.46053240740740742</v>
      </c>
      <c r="Y28" s="137">
        <f>AgeStanSec!Y28/86400</f>
        <v>0.61111111111111116</v>
      </c>
      <c r="Z28" s="43"/>
    </row>
    <row r="29" spans="1:26">
      <c r="A29" s="45">
        <v>28</v>
      </c>
      <c r="B29" s="167">
        <f>AgeStanSec!B29/86400</f>
        <v>1.6203703703703703E-3</v>
      </c>
      <c r="C29" s="167">
        <f>AgeStanSec!C29/86400</f>
        <v>2.685185185185185E-3</v>
      </c>
      <c r="D29" s="167">
        <f>AgeStanSec!D29/86400</f>
        <v>5.1967592592592595E-3</v>
      </c>
      <c r="E29" s="164">
        <f>AgeStanSec!E29/86400</f>
        <v>8.9004629629629625E-3</v>
      </c>
      <c r="F29" s="137">
        <f>AgeStanSec!F29/86400</f>
        <v>1.0763888888888889E-2</v>
      </c>
      <c r="G29" s="137">
        <f>AgeStanSec!G29/86400</f>
        <v>1.1574074074074073E-2</v>
      </c>
      <c r="H29" s="137">
        <f>AgeStanSec!H29/86400</f>
        <v>1.4525462962962962E-2</v>
      </c>
      <c r="I29" s="137">
        <f>AgeStanSec!I29/86400</f>
        <v>1.462962962962963E-2</v>
      </c>
      <c r="J29" s="137">
        <f>AgeStanSec!J29/86400</f>
        <v>1.8333333333333333E-2</v>
      </c>
      <c r="K29" s="137">
        <f>AgeStanSec!K29/86400</f>
        <v>2.0717592592592593E-2</v>
      </c>
      <c r="L29" s="137">
        <f>AgeStanSec!L29/86400</f>
        <v>2.2164351851851852E-2</v>
      </c>
      <c r="M29" s="137">
        <f>AgeStanSec!M29/86400</f>
        <v>2.795138888888889E-2</v>
      </c>
      <c r="N29" s="137">
        <f>AgeStanSec!N29/86400</f>
        <v>3.0034722222222223E-2</v>
      </c>
      <c r="O29" s="137">
        <f>AgeStanSec!O29/86400</f>
        <v>3.7731481481481484E-2</v>
      </c>
      <c r="P29" s="137">
        <f>AgeStanSec!P29/86400</f>
        <v>3.9942129629629633E-2</v>
      </c>
      <c r="Q29" s="137">
        <f>AgeStanSec!Q29/86400</f>
        <v>4.7569444444444442E-2</v>
      </c>
      <c r="R29" s="137">
        <f>AgeStanSec!R29/86400</f>
        <v>5.7638888888888892E-2</v>
      </c>
      <c r="S29" s="137">
        <f>AgeStanSec!S29/86400</f>
        <v>8.3738425925925924E-2</v>
      </c>
      <c r="T29" s="137">
        <f>AgeStanSec!T29/86400</f>
        <v>0.10208333333333333</v>
      </c>
      <c r="U29" s="137">
        <f>AgeStanSec!U29/86400</f>
        <v>0.18611111111111112</v>
      </c>
      <c r="V29" s="137">
        <f>AgeStanSec!V29/86400</f>
        <v>0.24722222222222223</v>
      </c>
      <c r="W29" s="137">
        <f>AgeStanSec!W29/86400</f>
        <v>0.4201388888888889</v>
      </c>
      <c r="X29" s="137">
        <f>AgeStanSec!X29/86400</f>
        <v>0.46053240740740742</v>
      </c>
      <c r="Y29" s="137">
        <f>AgeStanSec!Y29/86400</f>
        <v>0.61111111111111116</v>
      </c>
      <c r="Z29" s="43"/>
    </row>
    <row r="30" spans="1:26">
      <c r="A30" s="45">
        <v>29</v>
      </c>
      <c r="B30" s="167">
        <f>AgeStanSec!B30/86400</f>
        <v>1.6203703703703703E-3</v>
      </c>
      <c r="C30" s="167">
        <f>AgeStanSec!C30/86400</f>
        <v>2.685185185185185E-3</v>
      </c>
      <c r="D30" s="167">
        <f>AgeStanSec!D30/86400</f>
        <v>5.1967592592592595E-3</v>
      </c>
      <c r="E30" s="164">
        <f>AgeStanSec!E30/86400</f>
        <v>8.9004629629629625E-3</v>
      </c>
      <c r="F30" s="137">
        <f>AgeStanSec!F30/86400</f>
        <v>1.0763888888888889E-2</v>
      </c>
      <c r="G30" s="137">
        <f>AgeStanSec!G30/86400</f>
        <v>1.1574074074074073E-2</v>
      </c>
      <c r="H30" s="137">
        <f>AgeStanSec!H30/86400</f>
        <v>1.4525462962962962E-2</v>
      </c>
      <c r="I30" s="137">
        <f>AgeStanSec!I30/86400</f>
        <v>1.462962962962963E-2</v>
      </c>
      <c r="J30" s="137">
        <f>AgeStanSec!J30/86400</f>
        <v>1.8333333333333333E-2</v>
      </c>
      <c r="K30" s="137">
        <f>AgeStanSec!K30/86400</f>
        <v>2.0717592592592593E-2</v>
      </c>
      <c r="L30" s="137">
        <f>AgeStanSec!L30/86400</f>
        <v>2.2164351851851852E-2</v>
      </c>
      <c r="M30" s="137">
        <f>AgeStanSec!M30/86400</f>
        <v>2.795138888888889E-2</v>
      </c>
      <c r="N30" s="137">
        <f>AgeStanSec!N30/86400</f>
        <v>3.0034722222222223E-2</v>
      </c>
      <c r="O30" s="137">
        <f>AgeStanSec!O30/86400</f>
        <v>3.7731481481481484E-2</v>
      </c>
      <c r="P30" s="137">
        <f>AgeStanSec!P30/86400</f>
        <v>3.9942129629629633E-2</v>
      </c>
      <c r="Q30" s="137">
        <f>AgeStanSec!Q30/86400</f>
        <v>4.7569444444444442E-2</v>
      </c>
      <c r="R30" s="137">
        <f>AgeStanSec!R30/86400</f>
        <v>5.7638888888888892E-2</v>
      </c>
      <c r="S30" s="137">
        <f>AgeStanSec!S30/86400</f>
        <v>8.3738425925925924E-2</v>
      </c>
      <c r="T30" s="137">
        <f>AgeStanSec!T30/86400</f>
        <v>0.10208333333333333</v>
      </c>
      <c r="U30" s="137">
        <f>AgeStanSec!U30/86400</f>
        <v>0.18611111111111112</v>
      </c>
      <c r="V30" s="137">
        <f>AgeStanSec!V30/86400</f>
        <v>0.24722222222222223</v>
      </c>
      <c r="W30" s="137">
        <f>AgeStanSec!W30/86400</f>
        <v>0.4201388888888889</v>
      </c>
      <c r="X30" s="137">
        <f>AgeStanSec!X30/86400</f>
        <v>0.46053240740740742</v>
      </c>
      <c r="Y30" s="137">
        <f>AgeStanSec!Y30/86400</f>
        <v>0.61111111111111116</v>
      </c>
      <c r="Z30" s="43"/>
    </row>
    <row r="31" spans="1:26">
      <c r="A31" s="50">
        <v>30</v>
      </c>
      <c r="B31" s="168">
        <f>AgeStanSec!B31/86400</f>
        <v>1.6203703703703703E-3</v>
      </c>
      <c r="C31" s="168">
        <f>AgeStanSec!C31/86400</f>
        <v>2.685185185185185E-3</v>
      </c>
      <c r="D31" s="168">
        <f>AgeStanSec!D31/86400</f>
        <v>5.1967592592592595E-3</v>
      </c>
      <c r="E31" s="165">
        <f>AgeStanSec!E31/86400</f>
        <v>8.9004629629629625E-3</v>
      </c>
      <c r="F31" s="138">
        <f>AgeStanSec!F31/86400</f>
        <v>1.0763888888888889E-2</v>
      </c>
      <c r="G31" s="138">
        <f>AgeStanSec!G31/86400</f>
        <v>1.1574074074074073E-2</v>
      </c>
      <c r="H31" s="138">
        <f>AgeStanSec!H31/86400</f>
        <v>1.4525462962962962E-2</v>
      </c>
      <c r="I31" s="138">
        <f>AgeStanSec!I31/86400</f>
        <v>1.462962962962963E-2</v>
      </c>
      <c r="J31" s="138">
        <f>AgeStanSec!J31/86400</f>
        <v>1.8333333333333333E-2</v>
      </c>
      <c r="K31" s="138">
        <f>AgeStanSec!K31/86400</f>
        <v>2.0717592592592593E-2</v>
      </c>
      <c r="L31" s="138">
        <f>AgeStanSec!L31/86400</f>
        <v>2.2164351851851852E-2</v>
      </c>
      <c r="M31" s="138">
        <f>AgeStanSec!M31/86400</f>
        <v>2.795138888888889E-2</v>
      </c>
      <c r="N31" s="138">
        <f>AgeStanSec!N31/86400</f>
        <v>3.0034722222222223E-2</v>
      </c>
      <c r="O31" s="138">
        <f>AgeStanSec!O31/86400</f>
        <v>3.7731481481481484E-2</v>
      </c>
      <c r="P31" s="138">
        <f>AgeStanSec!P31/86400</f>
        <v>3.9942129629629633E-2</v>
      </c>
      <c r="Q31" s="138">
        <f>AgeStanSec!Q31/86400</f>
        <v>4.7569444444444442E-2</v>
      </c>
      <c r="R31" s="138">
        <f>AgeStanSec!R31/86400</f>
        <v>5.7638888888888892E-2</v>
      </c>
      <c r="S31" s="138">
        <f>AgeStanSec!S31/86400</f>
        <v>8.3738425925925924E-2</v>
      </c>
      <c r="T31" s="138">
        <f>AgeStanSec!T31/86400</f>
        <v>0.10208333333333333</v>
      </c>
      <c r="U31" s="138">
        <f>AgeStanSec!U31/86400</f>
        <v>0.18611111111111112</v>
      </c>
      <c r="V31" s="138">
        <f>AgeStanSec!V31/86400</f>
        <v>0.24722222222222223</v>
      </c>
      <c r="W31" s="138">
        <f>AgeStanSec!W31/86400</f>
        <v>0.4201388888888889</v>
      </c>
      <c r="X31" s="138">
        <f>AgeStanSec!X31/86400</f>
        <v>0.46053240740740742</v>
      </c>
      <c r="Y31" s="138">
        <f>AgeStanSec!Y31/86400</f>
        <v>0.61111111111111116</v>
      </c>
      <c r="Z31" s="43"/>
    </row>
    <row r="32" spans="1:26">
      <c r="A32" s="45">
        <v>31</v>
      </c>
      <c r="B32" s="167">
        <f>AgeStanSec!B32/86400</f>
        <v>1.6203703703703703E-3</v>
      </c>
      <c r="C32" s="167">
        <f>AgeStanSec!C32/86400</f>
        <v>2.685185185185185E-3</v>
      </c>
      <c r="D32" s="167">
        <f>AgeStanSec!D32/86400</f>
        <v>5.1967592592592595E-3</v>
      </c>
      <c r="E32" s="164">
        <f>AgeStanSec!E32/86400</f>
        <v>8.9120370370370378E-3</v>
      </c>
      <c r="F32" s="137">
        <f>AgeStanSec!F32/86400</f>
        <v>1.0775462962962962E-2</v>
      </c>
      <c r="G32" s="137">
        <f>AgeStanSec!G32/86400</f>
        <v>1.1585648148148149E-2</v>
      </c>
      <c r="H32" s="137">
        <f>AgeStanSec!H32/86400</f>
        <v>1.4537037037037038E-2</v>
      </c>
      <c r="I32" s="137">
        <f>AgeStanSec!I32/86400</f>
        <v>1.4641203703703703E-2</v>
      </c>
      <c r="J32" s="137">
        <f>AgeStanSec!J32/86400</f>
        <v>1.8344907407407407E-2</v>
      </c>
      <c r="K32" s="137">
        <f>AgeStanSec!K32/86400</f>
        <v>2.0729166666666667E-2</v>
      </c>
      <c r="L32" s="137">
        <f>AgeStanSec!L32/86400</f>
        <v>2.2175925925925925E-2</v>
      </c>
      <c r="M32" s="137">
        <f>AgeStanSec!M32/86400</f>
        <v>2.795138888888889E-2</v>
      </c>
      <c r="N32" s="137">
        <f>AgeStanSec!N32/86400</f>
        <v>3.0034722222222223E-2</v>
      </c>
      <c r="O32" s="137">
        <f>AgeStanSec!O32/86400</f>
        <v>3.7731481481481484E-2</v>
      </c>
      <c r="P32" s="137">
        <f>AgeStanSec!P32/86400</f>
        <v>3.9942129629629633E-2</v>
      </c>
      <c r="Q32" s="137">
        <f>AgeStanSec!Q32/86400</f>
        <v>4.7569444444444442E-2</v>
      </c>
      <c r="R32" s="137">
        <f>AgeStanSec!R32/86400</f>
        <v>5.7638888888888892E-2</v>
      </c>
      <c r="S32" s="137">
        <f>AgeStanSec!S32/86400</f>
        <v>8.3738425925925924E-2</v>
      </c>
      <c r="T32" s="137">
        <f>AgeStanSec!T32/86400</f>
        <v>0.10208333333333333</v>
      </c>
      <c r="U32" s="137">
        <f>AgeStanSec!U32/86400</f>
        <v>0.18611111111111112</v>
      </c>
      <c r="V32" s="137">
        <f>AgeStanSec!V32/86400</f>
        <v>0.24722222222222223</v>
      </c>
      <c r="W32" s="137">
        <f>AgeStanSec!W32/86400</f>
        <v>0.4201388888888889</v>
      </c>
      <c r="X32" s="137">
        <f>AgeStanSec!X32/86400</f>
        <v>0.46053240740740742</v>
      </c>
      <c r="Y32" s="137">
        <f>AgeStanSec!Y32/86400</f>
        <v>0.61111111111111116</v>
      </c>
      <c r="Z32" s="43"/>
    </row>
    <row r="33" spans="1:26">
      <c r="A33" s="45">
        <v>32</v>
      </c>
      <c r="B33" s="167">
        <f>AgeStanSec!B33/86400</f>
        <v>1.6203703703703703E-3</v>
      </c>
      <c r="C33" s="167">
        <f>AgeStanSec!C33/86400</f>
        <v>2.685185185185185E-3</v>
      </c>
      <c r="D33" s="167">
        <f>AgeStanSec!D33/86400</f>
        <v>5.208333333333333E-3</v>
      </c>
      <c r="E33" s="164">
        <f>AgeStanSec!E33/86400</f>
        <v>8.9351851851851849E-3</v>
      </c>
      <c r="F33" s="137">
        <f>AgeStanSec!F33/86400</f>
        <v>1.0798611111111111E-2</v>
      </c>
      <c r="G33" s="137">
        <f>AgeStanSec!G33/86400</f>
        <v>1.1608796296296296E-2</v>
      </c>
      <c r="H33" s="137">
        <f>AgeStanSec!H33/86400</f>
        <v>1.4560185185185185E-2</v>
      </c>
      <c r="I33" s="137">
        <f>AgeStanSec!I33/86400</f>
        <v>1.4664351851851852E-2</v>
      </c>
      <c r="J33" s="137">
        <f>AgeStanSec!J33/86400</f>
        <v>1.8356481481481481E-2</v>
      </c>
      <c r="K33" s="137">
        <f>AgeStanSec!K33/86400</f>
        <v>2.074074074074074E-2</v>
      </c>
      <c r="L33" s="137">
        <f>AgeStanSec!L33/86400</f>
        <v>2.2187499999999999E-2</v>
      </c>
      <c r="M33" s="137">
        <f>AgeStanSec!M33/86400</f>
        <v>2.7974537037037037E-2</v>
      </c>
      <c r="N33" s="137">
        <f>AgeStanSec!N33/86400</f>
        <v>3.005787037037037E-2</v>
      </c>
      <c r="O33" s="137">
        <f>AgeStanSec!O33/86400</f>
        <v>3.7754629629629631E-2</v>
      </c>
      <c r="P33" s="137">
        <f>AgeStanSec!P33/86400</f>
        <v>3.9953703703703707E-2</v>
      </c>
      <c r="Q33" s="137">
        <f>AgeStanSec!Q33/86400</f>
        <v>4.7581018518518516E-2</v>
      </c>
      <c r="R33" s="137">
        <f>AgeStanSec!R33/86400</f>
        <v>5.7650462962962966E-2</v>
      </c>
      <c r="S33" s="137">
        <f>AgeStanSec!S33/86400</f>
        <v>8.3738425925925924E-2</v>
      </c>
      <c r="T33" s="137">
        <f>AgeStanSec!T33/86400</f>
        <v>0.10208333333333333</v>
      </c>
      <c r="U33" s="137">
        <f>AgeStanSec!U33/86400</f>
        <v>0.18611111111111112</v>
      </c>
      <c r="V33" s="137">
        <f>AgeStanSec!V33/86400</f>
        <v>0.24722222222222223</v>
      </c>
      <c r="W33" s="137">
        <f>AgeStanSec!W33/86400</f>
        <v>0.4201388888888889</v>
      </c>
      <c r="X33" s="137">
        <f>AgeStanSec!X33/86400</f>
        <v>0.46053240740740742</v>
      </c>
      <c r="Y33" s="137">
        <f>AgeStanSec!Y33/86400</f>
        <v>0.61111111111111116</v>
      </c>
      <c r="Z33" s="43"/>
    </row>
    <row r="34" spans="1:26">
      <c r="A34" s="45">
        <v>33</v>
      </c>
      <c r="B34" s="167">
        <f>AgeStanSec!B34/86400</f>
        <v>1.6203703703703703E-3</v>
      </c>
      <c r="C34" s="167">
        <f>AgeStanSec!C34/86400</f>
        <v>2.6967592592592594E-3</v>
      </c>
      <c r="D34" s="167">
        <f>AgeStanSec!D34/86400</f>
        <v>5.2199074074074075E-3</v>
      </c>
      <c r="E34" s="164">
        <f>AgeStanSec!E34/86400</f>
        <v>8.9583333333333338E-3</v>
      </c>
      <c r="F34" s="137">
        <f>AgeStanSec!F34/86400</f>
        <v>1.0833333333333334E-2</v>
      </c>
      <c r="G34" s="137">
        <f>AgeStanSec!G34/86400</f>
        <v>1.1643518518518518E-2</v>
      </c>
      <c r="H34" s="137">
        <f>AgeStanSec!H34/86400</f>
        <v>1.4594907407407407E-2</v>
      </c>
      <c r="I34" s="137">
        <f>AgeStanSec!I34/86400</f>
        <v>1.4699074074074074E-2</v>
      </c>
      <c r="J34" s="137">
        <f>AgeStanSec!J34/86400</f>
        <v>1.8391203703703705E-2</v>
      </c>
      <c r="K34" s="137">
        <f>AgeStanSec!K34/86400</f>
        <v>2.0787037037037038E-2</v>
      </c>
      <c r="L34" s="137">
        <f>AgeStanSec!L34/86400</f>
        <v>2.2233796296296297E-2</v>
      </c>
      <c r="M34" s="137">
        <f>AgeStanSec!M34/86400</f>
        <v>2.8020833333333332E-2</v>
      </c>
      <c r="N34" s="137">
        <f>AgeStanSec!N34/86400</f>
        <v>3.0104166666666668E-2</v>
      </c>
      <c r="O34" s="137">
        <f>AgeStanSec!O34/86400</f>
        <v>3.7800925925925925E-2</v>
      </c>
      <c r="P34" s="137">
        <f>AgeStanSec!P34/86400</f>
        <v>4.0011574074074074E-2</v>
      </c>
      <c r="Q34" s="137">
        <f>AgeStanSec!Q34/86400</f>
        <v>4.763888888888889E-2</v>
      </c>
      <c r="R34" s="137">
        <f>AgeStanSec!R34/86400</f>
        <v>5.7685185185185187E-2</v>
      </c>
      <c r="S34" s="137">
        <f>AgeStanSec!S34/86400</f>
        <v>8.3738425925925924E-2</v>
      </c>
      <c r="T34" s="137">
        <f>AgeStanSec!T34/86400</f>
        <v>0.10208333333333333</v>
      </c>
      <c r="U34" s="137">
        <f>AgeStanSec!U34/86400</f>
        <v>0.18611111111111112</v>
      </c>
      <c r="V34" s="137">
        <f>AgeStanSec!V34/86400</f>
        <v>0.24722222222222223</v>
      </c>
      <c r="W34" s="137">
        <f>AgeStanSec!W34/86400</f>
        <v>0.4201388888888889</v>
      </c>
      <c r="X34" s="137">
        <f>AgeStanSec!X34/86400</f>
        <v>0.46053240740740742</v>
      </c>
      <c r="Y34" s="137">
        <f>AgeStanSec!Y34/86400</f>
        <v>0.61111111111111116</v>
      </c>
      <c r="Z34" s="43"/>
    </row>
    <row r="35" spans="1:26">
      <c r="A35" s="45">
        <v>34</v>
      </c>
      <c r="B35" s="167">
        <f>AgeStanSec!B35/86400</f>
        <v>1.6319444444444445E-3</v>
      </c>
      <c r="C35" s="167">
        <f>AgeStanSec!C35/86400</f>
        <v>2.6967592592592594E-3</v>
      </c>
      <c r="D35" s="167">
        <f>AgeStanSec!D35/86400</f>
        <v>5.2430555555555555E-3</v>
      </c>
      <c r="E35" s="164">
        <f>AgeStanSec!E35/86400</f>
        <v>9.0046296296296298E-3</v>
      </c>
      <c r="F35" s="137">
        <f>AgeStanSec!F35/86400</f>
        <v>1.0868055555555556E-2</v>
      </c>
      <c r="G35" s="137">
        <f>AgeStanSec!G35/86400</f>
        <v>1.1689814814814814E-2</v>
      </c>
      <c r="H35" s="137">
        <f>AgeStanSec!H35/86400</f>
        <v>1.4641203703703703E-2</v>
      </c>
      <c r="I35" s="137">
        <f>AgeStanSec!I35/86400</f>
        <v>1.474537037037037E-2</v>
      </c>
      <c r="J35" s="137">
        <f>AgeStanSec!J35/86400</f>
        <v>1.8437499999999999E-2</v>
      </c>
      <c r="K35" s="137">
        <f>AgeStanSec!K35/86400</f>
        <v>2.0833333333333332E-2</v>
      </c>
      <c r="L35" s="137">
        <f>AgeStanSec!L35/86400</f>
        <v>2.2280092592592591E-2</v>
      </c>
      <c r="M35" s="137">
        <f>AgeStanSec!M35/86400</f>
        <v>2.8090277777777777E-2</v>
      </c>
      <c r="N35" s="137">
        <f>AgeStanSec!N35/86400</f>
        <v>3.0173611111111109E-2</v>
      </c>
      <c r="O35" s="137">
        <f>AgeStanSec!O35/86400</f>
        <v>3.7881944444444447E-2</v>
      </c>
      <c r="P35" s="137">
        <f>AgeStanSec!P35/86400</f>
        <v>4.010416666666667E-2</v>
      </c>
      <c r="Q35" s="137">
        <f>AgeStanSec!Q35/86400</f>
        <v>4.7708333333333332E-2</v>
      </c>
      <c r="R35" s="137">
        <f>AgeStanSec!R35/86400</f>
        <v>5.7754629629629628E-2</v>
      </c>
      <c r="S35" s="137">
        <f>AgeStanSec!S35/86400</f>
        <v>8.3738425925925924E-2</v>
      </c>
      <c r="T35" s="137">
        <f>AgeStanSec!T35/86400</f>
        <v>0.10208333333333333</v>
      </c>
      <c r="U35" s="137">
        <f>AgeStanSec!U35/86400</f>
        <v>0.18611111111111112</v>
      </c>
      <c r="V35" s="137">
        <f>AgeStanSec!V35/86400</f>
        <v>0.24722222222222223</v>
      </c>
      <c r="W35" s="137">
        <f>AgeStanSec!W35/86400</f>
        <v>0.4201388888888889</v>
      </c>
      <c r="X35" s="137">
        <f>AgeStanSec!X35/86400</f>
        <v>0.46053240740740742</v>
      </c>
      <c r="Y35" s="137">
        <f>AgeStanSec!Y35/86400</f>
        <v>0.61111111111111116</v>
      </c>
      <c r="Z35" s="43"/>
    </row>
    <row r="36" spans="1:26">
      <c r="A36" s="50">
        <v>35</v>
      </c>
      <c r="B36" s="168">
        <f>AgeStanSec!B36/86400</f>
        <v>1.6319444444444445E-3</v>
      </c>
      <c r="C36" s="168">
        <f>AgeStanSec!C36/86400</f>
        <v>2.7083333333333334E-3</v>
      </c>
      <c r="D36" s="168">
        <f>AgeStanSec!D36/86400</f>
        <v>5.2662037037037035E-3</v>
      </c>
      <c r="E36" s="165">
        <f>AgeStanSec!E36/86400</f>
        <v>9.0624999999999994E-3</v>
      </c>
      <c r="F36" s="138">
        <f>AgeStanSec!F36/86400</f>
        <v>1.0937499999999999E-2</v>
      </c>
      <c r="G36" s="138">
        <f>AgeStanSec!G36/86400</f>
        <v>1.1747685185185186E-2</v>
      </c>
      <c r="H36" s="138">
        <f>AgeStanSec!H36/86400</f>
        <v>1.4699074074074074E-2</v>
      </c>
      <c r="I36" s="138">
        <f>AgeStanSec!I36/86400</f>
        <v>1.480324074074074E-2</v>
      </c>
      <c r="J36" s="138">
        <f>AgeStanSec!J36/86400</f>
        <v>1.8506944444444444E-2</v>
      </c>
      <c r="K36" s="138">
        <f>AgeStanSec!K36/86400</f>
        <v>2.0902777777777777E-2</v>
      </c>
      <c r="L36" s="138">
        <f>AgeStanSec!L36/86400</f>
        <v>2.2361111111111109E-2</v>
      </c>
      <c r="M36" s="138">
        <f>AgeStanSec!M36/86400</f>
        <v>2.8182870370370372E-2</v>
      </c>
      <c r="N36" s="138">
        <f>AgeStanSec!N36/86400</f>
        <v>3.0277777777777778E-2</v>
      </c>
      <c r="O36" s="138">
        <f>AgeStanSec!O36/86400</f>
        <v>3.8009259259259257E-2</v>
      </c>
      <c r="P36" s="138">
        <f>AgeStanSec!P36/86400</f>
        <v>4.0231481481481479E-2</v>
      </c>
      <c r="Q36" s="138">
        <f>AgeStanSec!Q36/86400</f>
        <v>4.7824074074074074E-2</v>
      </c>
      <c r="R36" s="138">
        <f>AgeStanSec!R36/86400</f>
        <v>5.783564814814815E-2</v>
      </c>
      <c r="S36" s="138">
        <f>AgeStanSec!S36/86400</f>
        <v>8.3738425925925924E-2</v>
      </c>
      <c r="T36" s="138">
        <f>AgeStanSec!T36/86400</f>
        <v>0.10208333333333333</v>
      </c>
      <c r="U36" s="138">
        <f>AgeStanSec!U36/86400</f>
        <v>0.18611111111111112</v>
      </c>
      <c r="V36" s="138">
        <f>AgeStanSec!V36/86400</f>
        <v>0.24722222222222223</v>
      </c>
      <c r="W36" s="138">
        <f>AgeStanSec!W36/86400</f>
        <v>0.4201388888888889</v>
      </c>
      <c r="X36" s="138">
        <f>AgeStanSec!X36/86400</f>
        <v>0.46053240740740742</v>
      </c>
      <c r="Y36" s="138">
        <f>AgeStanSec!Y36/86400</f>
        <v>0.61111111111111116</v>
      </c>
      <c r="Z36" s="43"/>
    </row>
    <row r="37" spans="1:26">
      <c r="A37" s="45">
        <v>36</v>
      </c>
      <c r="B37" s="167">
        <f>AgeStanSec!B37/86400</f>
        <v>1.6319444444444445E-3</v>
      </c>
      <c r="C37" s="167">
        <f>AgeStanSec!C37/86400</f>
        <v>2.7199074074074074E-3</v>
      </c>
      <c r="D37" s="167">
        <f>AgeStanSec!D37/86400</f>
        <v>5.3009259259259259E-3</v>
      </c>
      <c r="E37" s="164">
        <f>AgeStanSec!E37/86400</f>
        <v>9.1203703703703707E-3</v>
      </c>
      <c r="F37" s="137">
        <f>AgeStanSec!F37/86400</f>
        <v>1.0995370370370371E-2</v>
      </c>
      <c r="G37" s="137">
        <f>AgeStanSec!G37/86400</f>
        <v>1.1817129629629629E-2</v>
      </c>
      <c r="H37" s="137">
        <f>AgeStanSec!H37/86400</f>
        <v>1.4768518518518519E-2</v>
      </c>
      <c r="I37" s="137">
        <f>AgeStanSec!I37/86400</f>
        <v>1.4872685185185185E-2</v>
      </c>
      <c r="J37" s="137">
        <f>AgeStanSec!J37/86400</f>
        <v>1.8576388888888889E-2</v>
      </c>
      <c r="K37" s="137">
        <f>AgeStanSec!K37/86400</f>
        <v>2.0983796296296296E-2</v>
      </c>
      <c r="L37" s="137">
        <f>AgeStanSec!L37/86400</f>
        <v>2.2442129629629631E-2</v>
      </c>
      <c r="M37" s="137">
        <f>AgeStanSec!M37/86400</f>
        <v>2.8298611111111111E-2</v>
      </c>
      <c r="N37" s="137">
        <f>AgeStanSec!N37/86400</f>
        <v>3.0393518518518518E-2</v>
      </c>
      <c r="O37" s="137">
        <f>AgeStanSec!O37/86400</f>
        <v>3.815972222222222E-2</v>
      </c>
      <c r="P37" s="137">
        <f>AgeStanSec!P37/86400</f>
        <v>4.0393518518518516E-2</v>
      </c>
      <c r="Q37" s="137">
        <f>AgeStanSec!Q37/86400</f>
        <v>4.7974537037037038E-2</v>
      </c>
      <c r="R37" s="137">
        <f>AgeStanSec!R37/86400</f>
        <v>5.7962962962962966E-2</v>
      </c>
      <c r="S37" s="137">
        <f>AgeStanSec!S37/86400</f>
        <v>8.3750000000000005E-2</v>
      </c>
      <c r="T37" s="137">
        <f>AgeStanSec!T37/86400</f>
        <v>0.10209490740740741</v>
      </c>
      <c r="U37" s="137">
        <f>AgeStanSec!U37/86400</f>
        <v>0.18613425925925925</v>
      </c>
      <c r="V37" s="137">
        <f>AgeStanSec!V37/86400</f>
        <v>0.24724537037037037</v>
      </c>
      <c r="W37" s="137">
        <f>AgeStanSec!W37/86400</f>
        <v>0.42018518518518516</v>
      </c>
      <c r="X37" s="137">
        <f>AgeStanSec!X37/86400</f>
        <v>0.46057870370370368</v>
      </c>
      <c r="Y37" s="137">
        <f>AgeStanSec!Y37/86400</f>
        <v>0.61116898148148147</v>
      </c>
      <c r="Z37" s="43"/>
    </row>
    <row r="38" spans="1:26">
      <c r="A38" s="45">
        <v>37</v>
      </c>
      <c r="B38" s="167">
        <f>AgeStanSec!B38/86400</f>
        <v>1.6435185185185185E-3</v>
      </c>
      <c r="C38" s="167">
        <f>AgeStanSec!C38/86400</f>
        <v>2.7314814814814814E-3</v>
      </c>
      <c r="D38" s="167">
        <f>AgeStanSec!D38/86400</f>
        <v>5.3356481481481484E-3</v>
      </c>
      <c r="E38" s="164">
        <f>AgeStanSec!E38/86400</f>
        <v>9.1898148148148156E-3</v>
      </c>
      <c r="F38" s="137">
        <f>AgeStanSec!F38/86400</f>
        <v>1.1076388888888889E-2</v>
      </c>
      <c r="G38" s="137">
        <f>AgeStanSec!G38/86400</f>
        <v>1.1886574074074074E-2</v>
      </c>
      <c r="H38" s="137">
        <f>AgeStanSec!H38/86400</f>
        <v>1.4849537037037038E-2</v>
      </c>
      <c r="I38" s="137">
        <f>AgeStanSec!I38/86400</f>
        <v>1.4965277777777777E-2</v>
      </c>
      <c r="J38" s="137">
        <f>AgeStanSec!J38/86400</f>
        <v>1.8668981481481481E-2</v>
      </c>
      <c r="K38" s="137">
        <f>AgeStanSec!K38/86400</f>
        <v>2.1087962962962965E-2</v>
      </c>
      <c r="L38" s="137">
        <f>AgeStanSec!L38/86400</f>
        <v>2.255787037037037E-2</v>
      </c>
      <c r="M38" s="137">
        <f>AgeStanSec!M38/86400</f>
        <v>2.8437500000000001E-2</v>
      </c>
      <c r="N38" s="137">
        <f>AgeStanSec!N38/86400</f>
        <v>3.0543981481481481E-2</v>
      </c>
      <c r="O38" s="137">
        <f>AgeStanSec!O38/86400</f>
        <v>3.8356481481481484E-2</v>
      </c>
      <c r="P38" s="137">
        <f>AgeStanSec!P38/86400</f>
        <v>4.0590277777777781E-2</v>
      </c>
      <c r="Q38" s="137">
        <f>AgeStanSec!Q38/86400</f>
        <v>4.8182870370370369E-2</v>
      </c>
      <c r="R38" s="137">
        <f>AgeStanSec!R38/86400</f>
        <v>5.8159722222222224E-2</v>
      </c>
      <c r="S38" s="137">
        <f>AgeStanSec!S38/86400</f>
        <v>8.3912037037037035E-2</v>
      </c>
      <c r="T38" s="137">
        <f>AgeStanSec!T38/86400</f>
        <v>0.10230324074074074</v>
      </c>
      <c r="U38" s="137">
        <f>AgeStanSec!U38/86400</f>
        <v>0.18650462962962963</v>
      </c>
      <c r="V38" s="137">
        <f>AgeStanSec!V38/86400</f>
        <v>0.24774305555555556</v>
      </c>
      <c r="W38" s="137">
        <f>AgeStanSec!W38/86400</f>
        <v>0.42101851851851851</v>
      </c>
      <c r="X38" s="137">
        <f>AgeStanSec!X38/86400</f>
        <v>0.46150462962962963</v>
      </c>
      <c r="Y38" s="137">
        <f>AgeStanSec!Y38/86400</f>
        <v>0.61239583333333336</v>
      </c>
      <c r="Z38" s="43"/>
    </row>
    <row r="39" spans="1:26">
      <c r="A39" s="45">
        <v>38</v>
      </c>
      <c r="B39" s="167">
        <f>AgeStanSec!B39/86400</f>
        <v>1.6550925925925926E-3</v>
      </c>
      <c r="C39" s="167">
        <f>AgeStanSec!C39/86400</f>
        <v>2.7546296296296294E-3</v>
      </c>
      <c r="D39" s="167">
        <f>AgeStanSec!D39/86400</f>
        <v>5.37037037037037E-3</v>
      </c>
      <c r="E39" s="164">
        <f>AgeStanSec!E39/86400</f>
        <v>9.2592592592592587E-3</v>
      </c>
      <c r="F39" s="137">
        <f>AgeStanSec!F39/86400</f>
        <v>1.1145833333333334E-2</v>
      </c>
      <c r="G39" s="137">
        <f>AgeStanSec!G39/86400</f>
        <v>1.1967592592592592E-2</v>
      </c>
      <c r="H39" s="137">
        <f>AgeStanSec!H39/86400</f>
        <v>1.494212962962963E-2</v>
      </c>
      <c r="I39" s="137">
        <f>AgeStanSec!I39/86400</f>
        <v>1.5057870370370371E-2</v>
      </c>
      <c r="J39" s="137">
        <f>AgeStanSec!J39/86400</f>
        <v>1.8773148148148146E-2</v>
      </c>
      <c r="K39" s="137">
        <f>AgeStanSec!K39/86400</f>
        <v>2.1203703703703704E-2</v>
      </c>
      <c r="L39" s="137">
        <f>AgeStanSec!L39/86400</f>
        <v>2.2685185185185187E-2</v>
      </c>
      <c r="M39" s="137">
        <f>AgeStanSec!M39/86400</f>
        <v>2.8599537037037038E-2</v>
      </c>
      <c r="N39" s="137">
        <f>AgeStanSec!N39/86400</f>
        <v>3.0717592592592591E-2</v>
      </c>
      <c r="O39" s="137">
        <f>AgeStanSec!O39/86400</f>
        <v>3.8576388888888889E-2</v>
      </c>
      <c r="P39" s="137">
        <f>AgeStanSec!P39/86400</f>
        <v>4.0833333333333333E-2</v>
      </c>
      <c r="Q39" s="137">
        <f>AgeStanSec!Q39/86400</f>
        <v>4.8449074074074075E-2</v>
      </c>
      <c r="R39" s="137">
        <f>AgeStanSec!R39/86400</f>
        <v>5.846064814814815E-2</v>
      </c>
      <c r="S39" s="137">
        <f>AgeStanSec!S39/86400</f>
        <v>8.4293981481481484E-2</v>
      </c>
      <c r="T39" s="137">
        <f>AgeStanSec!T39/86400</f>
        <v>0.10276620370370371</v>
      </c>
      <c r="U39" s="137">
        <f>AgeStanSec!U39/86400</f>
        <v>0.18734953703703705</v>
      </c>
      <c r="V39" s="137">
        <f>AgeStanSec!V39/86400</f>
        <v>0.24886574074074075</v>
      </c>
      <c r="W39" s="137">
        <f>AgeStanSec!W39/86400</f>
        <v>0.42292824074074076</v>
      </c>
      <c r="X39" s="137">
        <f>AgeStanSec!X39/86400</f>
        <v>0.46358796296296295</v>
      </c>
      <c r="Y39" s="137">
        <f>AgeStanSec!Y39/86400</f>
        <v>0.61517361111111113</v>
      </c>
      <c r="Z39" s="43"/>
    </row>
    <row r="40" spans="1:26">
      <c r="A40" s="45">
        <v>39</v>
      </c>
      <c r="B40" s="167">
        <f>AgeStanSec!B40/86400</f>
        <v>1.6550925925925926E-3</v>
      </c>
      <c r="C40" s="167">
        <f>AgeStanSec!C40/86400</f>
        <v>2.7662037037037039E-3</v>
      </c>
      <c r="D40" s="167">
        <f>AgeStanSec!D40/86400</f>
        <v>5.4050925925925924E-3</v>
      </c>
      <c r="E40" s="164">
        <f>AgeStanSec!E40/86400</f>
        <v>9.3287037037037036E-3</v>
      </c>
      <c r="F40" s="137">
        <f>AgeStanSec!F40/86400</f>
        <v>1.1226851851851852E-2</v>
      </c>
      <c r="G40" s="137">
        <f>AgeStanSec!G40/86400</f>
        <v>1.2048611111111111E-2</v>
      </c>
      <c r="H40" s="137">
        <f>AgeStanSec!H40/86400</f>
        <v>1.5046296296296295E-2</v>
      </c>
      <c r="I40" s="137">
        <f>AgeStanSec!I40/86400</f>
        <v>1.5150462962962963E-2</v>
      </c>
      <c r="J40" s="137">
        <f>AgeStanSec!J40/86400</f>
        <v>1.8888888888888889E-2</v>
      </c>
      <c r="K40" s="137">
        <f>AgeStanSec!K40/86400</f>
        <v>2.1342592592592594E-2</v>
      </c>
      <c r="L40" s="137">
        <f>AgeStanSec!L40/86400</f>
        <v>2.2835648148148147E-2</v>
      </c>
      <c r="M40" s="137">
        <f>AgeStanSec!M40/86400</f>
        <v>2.8784722222222222E-2</v>
      </c>
      <c r="N40" s="137">
        <f>AgeStanSec!N40/86400</f>
        <v>3.0925925925925926E-2</v>
      </c>
      <c r="O40" s="137">
        <f>AgeStanSec!O40/86400</f>
        <v>3.8842592592592595E-2</v>
      </c>
      <c r="P40" s="137">
        <f>AgeStanSec!P40/86400</f>
        <v>4.1122685185185186E-2</v>
      </c>
      <c r="Q40" s="137">
        <f>AgeStanSec!Q40/86400</f>
        <v>4.8784722222222222E-2</v>
      </c>
      <c r="R40" s="137">
        <f>AgeStanSec!R40/86400</f>
        <v>5.8865740740740739E-2</v>
      </c>
      <c r="S40" s="137">
        <f>AgeStanSec!S40/86400</f>
        <v>8.4884259259259257E-2</v>
      </c>
      <c r="T40" s="137">
        <f>AgeStanSec!T40/86400</f>
        <v>0.1034837962962963</v>
      </c>
      <c r="U40" s="137">
        <f>AgeStanSec!U40/86400</f>
        <v>0.18865740740740741</v>
      </c>
      <c r="V40" s="137">
        <f>AgeStanSec!V40/86400</f>
        <v>0.25060185185185185</v>
      </c>
      <c r="W40" s="137">
        <f>AgeStanSec!W40/86400</f>
        <v>0.4258912037037037</v>
      </c>
      <c r="X40" s="137">
        <f>AgeStanSec!X40/86400</f>
        <v>0.46684027777777776</v>
      </c>
      <c r="Y40" s="137">
        <f>AgeStanSec!Y40/86400</f>
        <v>0.61947916666666669</v>
      </c>
      <c r="Z40" s="43"/>
    </row>
    <row r="41" spans="1:26">
      <c r="A41" s="50">
        <v>40</v>
      </c>
      <c r="B41" s="168">
        <f>AgeStanSec!B41/86400</f>
        <v>1.6782407407407408E-3</v>
      </c>
      <c r="C41" s="168">
        <f>AgeStanSec!C41/86400</f>
        <v>2.7893518518518519E-3</v>
      </c>
      <c r="D41" s="168">
        <f>AgeStanSec!D41/86400</f>
        <v>5.4513888888888893E-3</v>
      </c>
      <c r="E41" s="165">
        <f>AgeStanSec!E41/86400</f>
        <v>9.3981481481481485E-3</v>
      </c>
      <c r="F41" s="138">
        <f>AgeStanSec!F41/86400</f>
        <v>1.1307870370370371E-2</v>
      </c>
      <c r="G41" s="138">
        <f>AgeStanSec!G41/86400</f>
        <v>1.2141203703703704E-2</v>
      </c>
      <c r="H41" s="138">
        <f>AgeStanSec!H41/86400</f>
        <v>1.5150462962962963E-2</v>
      </c>
      <c r="I41" s="138">
        <f>AgeStanSec!I41/86400</f>
        <v>1.5266203703703704E-2</v>
      </c>
      <c r="J41" s="138">
        <f>AgeStanSec!J41/86400</f>
        <v>1.9027777777777779E-2</v>
      </c>
      <c r="K41" s="138">
        <f>AgeStanSec!K41/86400</f>
        <v>2.150462962962963E-2</v>
      </c>
      <c r="L41" s="138">
        <f>AgeStanSec!L41/86400</f>
        <v>2.2997685185185184E-2</v>
      </c>
      <c r="M41" s="138">
        <f>AgeStanSec!M41/86400</f>
        <v>2.900462962962963E-2</v>
      </c>
      <c r="N41" s="138">
        <f>AgeStanSec!N41/86400</f>
        <v>3.1168981481481482E-2</v>
      </c>
      <c r="O41" s="138">
        <f>AgeStanSec!O41/86400</f>
        <v>3.9143518518518522E-2</v>
      </c>
      <c r="P41" s="138">
        <f>AgeStanSec!P41/86400</f>
        <v>4.144675925925926E-2</v>
      </c>
      <c r="Q41" s="138">
        <f>AgeStanSec!Q41/86400</f>
        <v>4.9178240740740738E-2</v>
      </c>
      <c r="R41" s="138">
        <f>AgeStanSec!R41/86400</f>
        <v>5.935185185185185E-2</v>
      </c>
      <c r="S41" s="138">
        <f>AgeStanSec!S41/86400</f>
        <v>8.5590277777777779E-2</v>
      </c>
      <c r="T41" s="138">
        <f>AgeStanSec!T41/86400</f>
        <v>0.10435185185185185</v>
      </c>
      <c r="U41" s="138">
        <f>AgeStanSec!U41/86400</f>
        <v>0.19024305555555557</v>
      </c>
      <c r="V41" s="138">
        <f>AgeStanSec!V41/86400</f>
        <v>0.25270833333333331</v>
      </c>
      <c r="W41" s="138">
        <f>AgeStanSec!W41/86400</f>
        <v>0.4294560185185185</v>
      </c>
      <c r="X41" s="138">
        <f>AgeStanSec!X41/86400</f>
        <v>0.47075231481481483</v>
      </c>
      <c r="Y41" s="138">
        <f>AgeStanSec!Y41/86400</f>
        <v>0.62466435185185187</v>
      </c>
      <c r="Z41" s="43"/>
    </row>
    <row r="42" spans="1:26">
      <c r="A42" s="45">
        <v>41</v>
      </c>
      <c r="B42" s="167">
        <f>AgeStanSec!B42/86400</f>
        <v>1.6898148148148148E-3</v>
      </c>
      <c r="C42" s="167">
        <f>AgeStanSec!C42/86400</f>
        <v>2.8124999999999999E-3</v>
      </c>
      <c r="D42" s="167">
        <f>AgeStanSec!D42/86400</f>
        <v>5.4861111111111109E-3</v>
      </c>
      <c r="E42" s="164">
        <f>AgeStanSec!E42/86400</f>
        <v>9.4675925925925934E-3</v>
      </c>
      <c r="F42" s="137">
        <f>AgeStanSec!F42/86400</f>
        <v>1.1400462962962963E-2</v>
      </c>
      <c r="G42" s="137">
        <f>AgeStanSec!G42/86400</f>
        <v>1.2233796296296296E-2</v>
      </c>
      <c r="H42" s="137">
        <f>AgeStanSec!H42/86400</f>
        <v>1.5277777777777777E-2</v>
      </c>
      <c r="I42" s="137">
        <f>AgeStanSec!I42/86400</f>
        <v>1.5381944444444445E-2</v>
      </c>
      <c r="J42" s="137">
        <f>AgeStanSec!J42/86400</f>
        <v>1.9178240740740742E-2</v>
      </c>
      <c r="K42" s="137">
        <f>AgeStanSec!K42/86400</f>
        <v>2.1666666666666667E-2</v>
      </c>
      <c r="L42" s="137">
        <f>AgeStanSec!L42/86400</f>
        <v>2.3182870370370371E-2</v>
      </c>
      <c r="M42" s="137">
        <f>AgeStanSec!M42/86400</f>
        <v>2.9236111111111112E-2</v>
      </c>
      <c r="N42" s="137">
        <f>AgeStanSec!N42/86400</f>
        <v>3.1412037037037037E-2</v>
      </c>
      <c r="O42" s="137">
        <f>AgeStanSec!O42/86400</f>
        <v>3.9467592592592596E-2</v>
      </c>
      <c r="P42" s="137">
        <f>AgeStanSec!P42/86400</f>
        <v>4.1782407407407407E-2</v>
      </c>
      <c r="Q42" s="137">
        <f>AgeStanSec!Q42/86400</f>
        <v>4.957175925925926E-2</v>
      </c>
      <c r="R42" s="137">
        <f>AgeStanSec!R42/86400</f>
        <v>5.9837962962962961E-2</v>
      </c>
      <c r="S42" s="137">
        <f>AgeStanSec!S42/86400</f>
        <v>8.6319444444444449E-2</v>
      </c>
      <c r="T42" s="137">
        <f>AgeStanSec!T42/86400</f>
        <v>0.10523148148148148</v>
      </c>
      <c r="U42" s="137">
        <f>AgeStanSec!U42/86400</f>
        <v>0.19185185185185186</v>
      </c>
      <c r="V42" s="137">
        <f>AgeStanSec!V42/86400</f>
        <v>0.25483796296296296</v>
      </c>
      <c r="W42" s="137">
        <f>AgeStanSec!W42/86400</f>
        <v>0.43309027777777775</v>
      </c>
      <c r="X42" s="137">
        <f>AgeStanSec!X42/86400</f>
        <v>0.47472222222222221</v>
      </c>
      <c r="Y42" s="137">
        <f>AgeStanSec!Y42/86400</f>
        <v>0.62994212962962959</v>
      </c>
      <c r="Z42" s="43"/>
    </row>
    <row r="43" spans="1:26">
      <c r="A43" s="45">
        <v>42</v>
      </c>
      <c r="B43" s="167">
        <f>AgeStanSec!B43/86400</f>
        <v>1.7013888888888888E-3</v>
      </c>
      <c r="C43" s="167">
        <f>AgeStanSec!C43/86400</f>
        <v>2.8356481481481483E-3</v>
      </c>
      <c r="D43" s="167">
        <f>AgeStanSec!D43/86400</f>
        <v>5.5324074074074078E-3</v>
      </c>
      <c r="E43" s="164">
        <f>AgeStanSec!E43/86400</f>
        <v>9.5370370370370366E-3</v>
      </c>
      <c r="F43" s="137">
        <f>AgeStanSec!F43/86400</f>
        <v>1.1481481481481481E-2</v>
      </c>
      <c r="G43" s="137">
        <f>AgeStanSec!G43/86400</f>
        <v>1.2326388888888888E-2</v>
      </c>
      <c r="H43" s="137">
        <f>AgeStanSec!H43/86400</f>
        <v>1.5393518518518518E-2</v>
      </c>
      <c r="I43" s="137">
        <f>AgeStanSec!I43/86400</f>
        <v>1.5497685185185186E-2</v>
      </c>
      <c r="J43" s="137">
        <f>AgeStanSec!J43/86400</f>
        <v>1.9328703703703702E-2</v>
      </c>
      <c r="K43" s="137">
        <f>AgeStanSec!K43/86400</f>
        <v>2.1840277777777778E-2</v>
      </c>
      <c r="L43" s="137">
        <f>AgeStanSec!L43/86400</f>
        <v>2.3368055555555555E-2</v>
      </c>
      <c r="M43" s="137">
        <f>AgeStanSec!M43/86400</f>
        <v>2.9467592592592594E-2</v>
      </c>
      <c r="N43" s="137">
        <f>AgeStanSec!N43/86400</f>
        <v>3.1666666666666669E-2</v>
      </c>
      <c r="O43" s="137">
        <f>AgeStanSec!O43/86400</f>
        <v>3.979166666666667E-2</v>
      </c>
      <c r="P43" s="137">
        <f>AgeStanSec!P43/86400</f>
        <v>4.2118055555555554E-2</v>
      </c>
      <c r="Q43" s="137">
        <f>AgeStanSec!Q43/86400</f>
        <v>4.9988425925925929E-2</v>
      </c>
      <c r="R43" s="137">
        <f>AgeStanSec!R43/86400</f>
        <v>6.0347222222222219E-2</v>
      </c>
      <c r="S43" s="137">
        <f>AgeStanSec!S43/86400</f>
        <v>8.7060185185185185E-2</v>
      </c>
      <c r="T43" s="137">
        <f>AgeStanSec!T43/86400</f>
        <v>0.10612268518518518</v>
      </c>
      <c r="U43" s="137">
        <f>AgeStanSec!U43/86400</f>
        <v>0.19348379629629631</v>
      </c>
      <c r="V43" s="137">
        <f>AgeStanSec!V43/86400</f>
        <v>0.25701388888888888</v>
      </c>
      <c r="W43" s="137">
        <f>AgeStanSec!W43/86400</f>
        <v>0.43678240740740742</v>
      </c>
      <c r="X43" s="137">
        <f>AgeStanSec!X43/86400</f>
        <v>0.47877314814814814</v>
      </c>
      <c r="Y43" s="137">
        <f>AgeStanSec!Y43/86400</f>
        <v>0.63531249999999995</v>
      </c>
      <c r="Z43" s="43"/>
    </row>
    <row r="44" spans="1:26">
      <c r="A44" s="45">
        <v>43</v>
      </c>
      <c r="B44" s="167">
        <f>AgeStanSec!B44/86400</f>
        <v>1.712962962962963E-3</v>
      </c>
      <c r="C44" s="167">
        <f>AgeStanSec!C44/86400</f>
        <v>2.8587962962962963E-3</v>
      </c>
      <c r="D44" s="167">
        <f>AgeStanSec!D44/86400</f>
        <v>5.5787037037037038E-3</v>
      </c>
      <c r="E44" s="164">
        <f>AgeStanSec!E44/86400</f>
        <v>9.6064814814814815E-3</v>
      </c>
      <c r="F44" s="137">
        <f>AgeStanSec!F44/86400</f>
        <v>1.1574074074074073E-2</v>
      </c>
      <c r="G44" s="137">
        <f>AgeStanSec!G44/86400</f>
        <v>1.2418981481481482E-2</v>
      </c>
      <c r="H44" s="137">
        <f>AgeStanSec!H44/86400</f>
        <v>1.5509259259259259E-2</v>
      </c>
      <c r="I44" s="137">
        <f>AgeStanSec!I44/86400</f>
        <v>1.5625E-2</v>
      </c>
      <c r="J44" s="137">
        <f>AgeStanSec!J44/86400</f>
        <v>1.9479166666666665E-2</v>
      </c>
      <c r="K44" s="137">
        <f>AgeStanSec!K44/86400</f>
        <v>2.2013888888888888E-2</v>
      </c>
      <c r="L44" s="137">
        <f>AgeStanSec!L44/86400</f>
        <v>2.3553240740740739E-2</v>
      </c>
      <c r="M44" s="137">
        <f>AgeStanSec!M44/86400</f>
        <v>2.9710648148148149E-2</v>
      </c>
      <c r="N44" s="137">
        <f>AgeStanSec!N44/86400</f>
        <v>3.1932870370370368E-2</v>
      </c>
      <c r="O44" s="137">
        <f>AgeStanSec!O44/86400</f>
        <v>4.0115740740740743E-2</v>
      </c>
      <c r="P44" s="137">
        <f>AgeStanSec!P44/86400</f>
        <v>4.2465277777777775E-2</v>
      </c>
      <c r="Q44" s="137">
        <f>AgeStanSec!Q44/86400</f>
        <v>5.0405092592592592E-2</v>
      </c>
      <c r="R44" s="137">
        <f>AgeStanSec!R44/86400</f>
        <v>6.0856481481481484E-2</v>
      </c>
      <c r="S44" s="137">
        <f>AgeStanSec!S44/86400</f>
        <v>8.7800925925925921E-2</v>
      </c>
      <c r="T44" s="137">
        <f>AgeStanSec!T44/86400</f>
        <v>0.10703703703703704</v>
      </c>
      <c r="U44" s="137">
        <f>AgeStanSec!U44/86400</f>
        <v>0.19515046296296296</v>
      </c>
      <c r="V44" s="137">
        <f>AgeStanSec!V44/86400</f>
        <v>0.25922453703703702</v>
      </c>
      <c r="W44" s="137">
        <f>AgeStanSec!W44/86400</f>
        <v>0.4405324074074074</v>
      </c>
      <c r="X44" s="137">
        <f>AgeStanSec!X44/86400</f>
        <v>0.48289351851851853</v>
      </c>
      <c r="Y44" s="137">
        <f>AgeStanSec!Y44/86400</f>
        <v>0.64077546296296295</v>
      </c>
      <c r="Z44" s="43"/>
    </row>
    <row r="45" spans="1:26">
      <c r="A45" s="45">
        <v>44</v>
      </c>
      <c r="B45" s="167">
        <f>AgeStanSec!B45/86400</f>
        <v>1.736111111111111E-3</v>
      </c>
      <c r="C45" s="167">
        <f>AgeStanSec!C45/86400</f>
        <v>2.8819444444444444E-3</v>
      </c>
      <c r="D45" s="167">
        <f>AgeStanSec!D45/86400</f>
        <v>5.6249999999999998E-3</v>
      </c>
      <c r="E45" s="164">
        <f>AgeStanSec!E45/86400</f>
        <v>9.6759259259259264E-3</v>
      </c>
      <c r="F45" s="137">
        <f>AgeStanSec!F45/86400</f>
        <v>1.1655092592592592E-2</v>
      </c>
      <c r="G45" s="137">
        <f>AgeStanSec!G45/86400</f>
        <v>1.2523148148148148E-2</v>
      </c>
      <c r="H45" s="137">
        <f>AgeStanSec!H45/86400</f>
        <v>1.5636574074074074E-2</v>
      </c>
      <c r="I45" s="137">
        <f>AgeStanSec!I45/86400</f>
        <v>1.5740740740740739E-2</v>
      </c>
      <c r="J45" s="137">
        <f>AgeStanSec!J45/86400</f>
        <v>1.9641203703703702E-2</v>
      </c>
      <c r="K45" s="137">
        <f>AgeStanSec!K45/86400</f>
        <v>2.2199074074074072E-2</v>
      </c>
      <c r="L45" s="137">
        <f>AgeStanSec!L45/86400</f>
        <v>2.375E-2</v>
      </c>
      <c r="M45" s="137">
        <f>AgeStanSec!M45/86400</f>
        <v>2.9953703703703705E-2</v>
      </c>
      <c r="N45" s="137">
        <f>AgeStanSec!N45/86400</f>
        <v>3.2187500000000001E-2</v>
      </c>
      <c r="O45" s="137">
        <f>AgeStanSec!O45/86400</f>
        <v>4.0451388888888891E-2</v>
      </c>
      <c r="P45" s="137">
        <f>AgeStanSec!P45/86400</f>
        <v>4.2824074074074077E-2</v>
      </c>
      <c r="Q45" s="137">
        <f>AgeStanSec!Q45/86400</f>
        <v>5.0833333333333335E-2</v>
      </c>
      <c r="R45" s="137">
        <f>AgeStanSec!R45/86400</f>
        <v>6.1365740740740742E-2</v>
      </c>
      <c r="S45" s="137">
        <f>AgeStanSec!S45/86400</f>
        <v>8.8564814814814818E-2</v>
      </c>
      <c r="T45" s="137">
        <f>AgeStanSec!T45/86400</f>
        <v>0.10796296296296297</v>
      </c>
      <c r="U45" s="137">
        <f>AgeStanSec!U45/86400</f>
        <v>0.19684027777777777</v>
      </c>
      <c r="V45" s="137">
        <f>AgeStanSec!V45/86400</f>
        <v>0.26146990740740739</v>
      </c>
      <c r="W45" s="137">
        <f>AgeStanSec!W45/86400</f>
        <v>0.44435185185185183</v>
      </c>
      <c r="X45" s="137">
        <f>AgeStanSec!X45/86400</f>
        <v>0.48708333333333331</v>
      </c>
      <c r="Y45" s="137">
        <f>AgeStanSec!Y45/86400</f>
        <v>0.64633101851851849</v>
      </c>
      <c r="Z45" s="43"/>
    </row>
    <row r="46" spans="1:26">
      <c r="A46" s="50">
        <v>45</v>
      </c>
      <c r="B46" s="168">
        <f>AgeStanSec!B46/86400</f>
        <v>1.7476851851851852E-3</v>
      </c>
      <c r="C46" s="168">
        <f>AgeStanSec!C46/86400</f>
        <v>2.9166666666666668E-3</v>
      </c>
      <c r="D46" s="168">
        <f>AgeStanSec!D46/86400</f>
        <v>5.6712962962962967E-3</v>
      </c>
      <c r="E46" s="165">
        <f>AgeStanSec!E46/86400</f>
        <v>9.7569444444444448E-3</v>
      </c>
      <c r="F46" s="138">
        <f>AgeStanSec!F46/86400</f>
        <v>1.1747685185185186E-2</v>
      </c>
      <c r="G46" s="138">
        <f>AgeStanSec!G46/86400</f>
        <v>1.2615740740740742E-2</v>
      </c>
      <c r="H46" s="138">
        <f>AgeStanSec!H46/86400</f>
        <v>1.576388888888889E-2</v>
      </c>
      <c r="I46" s="138">
        <f>AgeStanSec!I46/86400</f>
        <v>1.5868055555555555E-2</v>
      </c>
      <c r="J46" s="138">
        <f>AgeStanSec!J46/86400</f>
        <v>1.9791666666666666E-2</v>
      </c>
      <c r="K46" s="138">
        <f>AgeStanSec!K46/86400</f>
        <v>2.2372685185185186E-2</v>
      </c>
      <c r="L46" s="138">
        <f>AgeStanSec!L46/86400</f>
        <v>2.3935185185185184E-2</v>
      </c>
      <c r="M46" s="138">
        <f>AgeStanSec!M46/86400</f>
        <v>3.0208333333333334E-2</v>
      </c>
      <c r="N46" s="138">
        <f>AgeStanSec!N46/86400</f>
        <v>3.2453703703703707E-2</v>
      </c>
      <c r="O46" s="138">
        <f>AgeStanSec!O46/86400</f>
        <v>4.0787037037037038E-2</v>
      </c>
      <c r="P46" s="138">
        <f>AgeStanSec!P46/86400</f>
        <v>4.3182870370370371E-2</v>
      </c>
      <c r="Q46" s="138">
        <f>AgeStanSec!Q46/86400</f>
        <v>5.1261574074074077E-2</v>
      </c>
      <c r="R46" s="138">
        <f>AgeStanSec!R46/86400</f>
        <v>6.1898148148148147E-2</v>
      </c>
      <c r="S46" s="138">
        <f>AgeStanSec!S46/86400</f>
        <v>8.9340277777777782E-2</v>
      </c>
      <c r="T46" s="138">
        <f>AgeStanSec!T46/86400</f>
        <v>0.10891203703703704</v>
      </c>
      <c r="U46" s="138">
        <f>AgeStanSec!U46/86400</f>
        <v>0.19856481481481481</v>
      </c>
      <c r="V46" s="138">
        <f>AgeStanSec!V46/86400</f>
        <v>0.26376157407407408</v>
      </c>
      <c r="W46" s="138">
        <f>AgeStanSec!W46/86400</f>
        <v>0.44824074074074072</v>
      </c>
      <c r="X46" s="138">
        <f>AgeStanSec!X46/86400</f>
        <v>0.49134259259259261</v>
      </c>
      <c r="Y46" s="138">
        <f>AgeStanSec!Y46/86400</f>
        <v>0.6519907407407407</v>
      </c>
      <c r="Z46" s="43"/>
    </row>
    <row r="47" spans="1:26">
      <c r="A47" s="45">
        <v>46</v>
      </c>
      <c r="B47" s="167">
        <f>AgeStanSec!B47/86400</f>
        <v>1.7592592592592592E-3</v>
      </c>
      <c r="C47" s="167">
        <f>AgeStanSec!C47/86400</f>
        <v>2.9398148148148148E-3</v>
      </c>
      <c r="D47" s="167">
        <f>AgeStanSec!D47/86400</f>
        <v>5.7175925925925927E-3</v>
      </c>
      <c r="E47" s="164">
        <f>AgeStanSec!E47/86400</f>
        <v>9.8263888888888897E-3</v>
      </c>
      <c r="F47" s="137">
        <f>AgeStanSec!F47/86400</f>
        <v>1.1840277777777778E-2</v>
      </c>
      <c r="G47" s="137">
        <f>AgeStanSec!G47/86400</f>
        <v>1.2719907407407407E-2</v>
      </c>
      <c r="H47" s="137">
        <f>AgeStanSec!H47/86400</f>
        <v>1.5879629629629629E-2</v>
      </c>
      <c r="I47" s="137">
        <f>AgeStanSec!I47/86400</f>
        <v>1.5995370370370372E-2</v>
      </c>
      <c r="J47" s="137">
        <f>AgeStanSec!J47/86400</f>
        <v>1.9953703703703703E-2</v>
      </c>
      <c r="K47" s="137">
        <f>AgeStanSec!K47/86400</f>
        <v>2.255787037037037E-2</v>
      </c>
      <c r="L47" s="137">
        <f>AgeStanSec!L47/86400</f>
        <v>2.4143518518518519E-2</v>
      </c>
      <c r="M47" s="137">
        <f>AgeStanSec!M47/86400</f>
        <v>3.0451388888888889E-2</v>
      </c>
      <c r="N47" s="137">
        <f>AgeStanSec!N47/86400</f>
        <v>3.2731481481481479E-2</v>
      </c>
      <c r="O47" s="137">
        <f>AgeStanSec!O47/86400</f>
        <v>4.1134259259259259E-2</v>
      </c>
      <c r="P47" s="137">
        <f>AgeStanSec!P47/86400</f>
        <v>4.355324074074074E-2</v>
      </c>
      <c r="Q47" s="137">
        <f>AgeStanSec!Q47/86400</f>
        <v>5.1701388888888887E-2</v>
      </c>
      <c r="R47" s="137">
        <f>AgeStanSec!R47/86400</f>
        <v>6.2430555555555559E-2</v>
      </c>
      <c r="S47" s="137">
        <f>AgeStanSec!S47/86400</f>
        <v>9.0127314814814813E-2</v>
      </c>
      <c r="T47" s="137">
        <f>AgeStanSec!T47/86400</f>
        <v>0.10987268518518518</v>
      </c>
      <c r="U47" s="137">
        <f>AgeStanSec!U47/86400</f>
        <v>0.2003125</v>
      </c>
      <c r="V47" s="137">
        <f>AgeStanSec!V47/86400</f>
        <v>0.26608796296296294</v>
      </c>
      <c r="W47" s="137">
        <f>AgeStanSec!W47/86400</f>
        <v>0.45219907407407406</v>
      </c>
      <c r="X47" s="137">
        <f>AgeStanSec!X47/86400</f>
        <v>0.4956712962962963</v>
      </c>
      <c r="Y47" s="137">
        <f>AgeStanSec!Y47/86400</f>
        <v>0.65774305555555557</v>
      </c>
      <c r="Z47" s="43"/>
    </row>
    <row r="48" spans="1:26">
      <c r="A48" s="45">
        <v>47</v>
      </c>
      <c r="B48" s="167">
        <f>AgeStanSec!B48/86400</f>
        <v>1.7824074074074075E-3</v>
      </c>
      <c r="C48" s="167">
        <f>AgeStanSec!C48/86400</f>
        <v>2.9629629629629628E-3</v>
      </c>
      <c r="D48" s="167">
        <f>AgeStanSec!D48/86400</f>
        <v>5.7638888888888887E-3</v>
      </c>
      <c r="E48" s="164">
        <f>AgeStanSec!E48/86400</f>
        <v>9.9074074074074082E-3</v>
      </c>
      <c r="F48" s="137">
        <f>AgeStanSec!F48/86400</f>
        <v>1.193287037037037E-2</v>
      </c>
      <c r="G48" s="137">
        <f>AgeStanSec!G48/86400</f>
        <v>1.2812499999999999E-2</v>
      </c>
      <c r="H48" s="137">
        <f>AgeStanSec!H48/86400</f>
        <v>1.6018518518518519E-2</v>
      </c>
      <c r="I48" s="137">
        <f>AgeStanSec!I48/86400</f>
        <v>1.6122685185185184E-2</v>
      </c>
      <c r="J48" s="137">
        <f>AgeStanSec!J48/86400</f>
        <v>2.0127314814814813E-2</v>
      </c>
      <c r="K48" s="137">
        <f>AgeStanSec!K48/86400</f>
        <v>2.2743055555555555E-2</v>
      </c>
      <c r="L48" s="137">
        <f>AgeStanSec!L48/86400</f>
        <v>2.4340277777777777E-2</v>
      </c>
      <c r="M48" s="137">
        <f>AgeStanSec!M48/86400</f>
        <v>3.0706018518518518E-2</v>
      </c>
      <c r="N48" s="137">
        <f>AgeStanSec!N48/86400</f>
        <v>3.3009259259259259E-2</v>
      </c>
      <c r="O48" s="137">
        <f>AgeStanSec!O48/86400</f>
        <v>4.148148148148148E-2</v>
      </c>
      <c r="P48" s="137">
        <f>AgeStanSec!P48/86400</f>
        <v>4.3923611111111108E-2</v>
      </c>
      <c r="Q48" s="137">
        <f>AgeStanSec!Q48/86400</f>
        <v>5.2152777777777777E-2</v>
      </c>
      <c r="R48" s="137">
        <f>AgeStanSec!R48/86400</f>
        <v>6.2974537037037037E-2</v>
      </c>
      <c r="S48" s="137">
        <f>AgeStanSec!S48/86400</f>
        <v>9.0925925925925924E-2</v>
      </c>
      <c r="T48" s="137">
        <f>AgeStanSec!T48/86400</f>
        <v>0.11085648148148149</v>
      </c>
      <c r="U48" s="137">
        <f>AgeStanSec!U48/86400</f>
        <v>0.2020949074074074</v>
      </c>
      <c r="V48" s="137">
        <f>AgeStanSec!V48/86400</f>
        <v>0.26846064814814813</v>
      </c>
      <c r="W48" s="137">
        <f>AgeStanSec!W48/86400</f>
        <v>0.45622685185185186</v>
      </c>
      <c r="X48" s="137">
        <f>AgeStanSec!X48/86400</f>
        <v>0.50009259259259264</v>
      </c>
      <c r="Y48" s="137">
        <f>AgeStanSec!Y48/86400</f>
        <v>0.663599537037037</v>
      </c>
      <c r="Z48" s="43"/>
    </row>
    <row r="49" spans="1:26">
      <c r="A49" s="45">
        <v>48</v>
      </c>
      <c r="B49" s="167">
        <f>AgeStanSec!B49/86400</f>
        <v>1.7939814814814815E-3</v>
      </c>
      <c r="C49" s="167">
        <f>AgeStanSec!C49/86400</f>
        <v>2.9861111111111113E-3</v>
      </c>
      <c r="D49" s="167">
        <f>AgeStanSec!D49/86400</f>
        <v>5.8101851851851856E-3</v>
      </c>
      <c r="E49" s="164">
        <f>AgeStanSec!E49/86400</f>
        <v>9.9884259259259266E-3</v>
      </c>
      <c r="F49" s="137">
        <f>AgeStanSec!F49/86400</f>
        <v>1.2025462962962963E-2</v>
      </c>
      <c r="G49" s="137">
        <f>AgeStanSec!G49/86400</f>
        <v>1.2916666666666667E-2</v>
      </c>
      <c r="H49" s="137">
        <f>AgeStanSec!H49/86400</f>
        <v>1.6145833333333335E-2</v>
      </c>
      <c r="I49" s="137">
        <f>AgeStanSec!I49/86400</f>
        <v>1.6261574074074074E-2</v>
      </c>
      <c r="J49" s="137">
        <f>AgeStanSec!J49/86400</f>
        <v>2.0289351851851854E-2</v>
      </c>
      <c r="K49" s="137">
        <f>AgeStanSec!K49/86400</f>
        <v>2.2939814814814816E-2</v>
      </c>
      <c r="L49" s="137">
        <f>AgeStanSec!L49/86400</f>
        <v>2.4537037037037038E-2</v>
      </c>
      <c r="M49" s="137">
        <f>AgeStanSec!M49/86400</f>
        <v>3.0972222222222224E-2</v>
      </c>
      <c r="N49" s="137">
        <f>AgeStanSec!N49/86400</f>
        <v>3.3287037037037039E-2</v>
      </c>
      <c r="O49" s="137">
        <f>AgeStanSec!O49/86400</f>
        <v>4.1840277777777775E-2</v>
      </c>
      <c r="P49" s="137">
        <f>AgeStanSec!P49/86400</f>
        <v>4.4305555555555556E-2</v>
      </c>
      <c r="Q49" s="137">
        <f>AgeStanSec!Q49/86400</f>
        <v>5.2604166666666667E-2</v>
      </c>
      <c r="R49" s="137">
        <f>AgeStanSec!R49/86400</f>
        <v>6.3530092592592596E-2</v>
      </c>
      <c r="S49" s="137">
        <f>AgeStanSec!S49/86400</f>
        <v>9.1747685185185182E-2</v>
      </c>
      <c r="T49" s="137">
        <f>AgeStanSec!T49/86400</f>
        <v>0.11185185185185186</v>
      </c>
      <c r="U49" s="137">
        <f>AgeStanSec!U49/86400</f>
        <v>0.20391203703703703</v>
      </c>
      <c r="V49" s="137">
        <f>AgeStanSec!V49/86400</f>
        <v>0.27086805555555554</v>
      </c>
      <c r="W49" s="137">
        <f>AgeStanSec!W49/86400</f>
        <v>0.46032407407407405</v>
      </c>
      <c r="X49" s="137">
        <f>AgeStanSec!X49/86400</f>
        <v>0.50458333333333338</v>
      </c>
      <c r="Y49" s="137">
        <f>AgeStanSec!Y49/86400</f>
        <v>0.66956018518518523</v>
      </c>
      <c r="Z49" s="43"/>
    </row>
    <row r="50" spans="1:26">
      <c r="A50" s="45">
        <v>49</v>
      </c>
      <c r="B50" s="167">
        <f>AgeStanSec!B50/86400</f>
        <v>1.8171296296296297E-3</v>
      </c>
      <c r="C50" s="167">
        <f>AgeStanSec!C50/86400</f>
        <v>3.0208333333333333E-3</v>
      </c>
      <c r="D50" s="167">
        <f>AgeStanSec!D50/86400</f>
        <v>5.8564814814814816E-3</v>
      </c>
      <c r="E50" s="164">
        <f>AgeStanSec!E50/86400</f>
        <v>1.005787037037037E-2</v>
      </c>
      <c r="F50" s="137">
        <f>AgeStanSec!F50/86400</f>
        <v>1.2129629629629629E-2</v>
      </c>
      <c r="G50" s="137">
        <f>AgeStanSec!G50/86400</f>
        <v>1.3020833333333334E-2</v>
      </c>
      <c r="H50" s="137">
        <f>AgeStanSec!H50/86400</f>
        <v>1.6273148148148148E-2</v>
      </c>
      <c r="I50" s="137">
        <f>AgeStanSec!I50/86400</f>
        <v>1.638888888888889E-2</v>
      </c>
      <c r="J50" s="137">
        <f>AgeStanSec!J50/86400</f>
        <v>2.0462962962962964E-2</v>
      </c>
      <c r="K50" s="137">
        <f>AgeStanSec!K50/86400</f>
        <v>2.3125E-2</v>
      </c>
      <c r="L50" s="137">
        <f>AgeStanSec!L50/86400</f>
        <v>2.4745370370370369E-2</v>
      </c>
      <c r="M50" s="137">
        <f>AgeStanSec!M50/86400</f>
        <v>3.1238425925925926E-2</v>
      </c>
      <c r="N50" s="137">
        <f>AgeStanSec!N50/86400</f>
        <v>3.3576388888888892E-2</v>
      </c>
      <c r="O50" s="137">
        <f>AgeStanSec!O50/86400</f>
        <v>4.221064814814815E-2</v>
      </c>
      <c r="P50" s="137">
        <f>AgeStanSec!P50/86400</f>
        <v>4.4687499999999998E-2</v>
      </c>
      <c r="Q50" s="137">
        <f>AgeStanSec!Q50/86400</f>
        <v>5.3067129629629631E-2</v>
      </c>
      <c r="R50" s="137">
        <f>AgeStanSec!R50/86400</f>
        <v>6.4097222222222222E-2</v>
      </c>
      <c r="S50" s="137">
        <f>AgeStanSec!S50/86400</f>
        <v>9.2581018518518521E-2</v>
      </c>
      <c r="T50" s="137">
        <f>AgeStanSec!T50/86400</f>
        <v>0.11285879629629629</v>
      </c>
      <c r="U50" s="137">
        <f>AgeStanSec!U50/86400</f>
        <v>0.20576388888888889</v>
      </c>
      <c r="V50" s="137">
        <f>AgeStanSec!V50/86400</f>
        <v>0.27332175925925928</v>
      </c>
      <c r="W50" s="137">
        <f>AgeStanSec!W50/86400</f>
        <v>0.4645023148148148</v>
      </c>
      <c r="X50" s="137">
        <f>AgeStanSec!X50/86400</f>
        <v>0.50915509259259262</v>
      </c>
      <c r="Y50" s="137">
        <f>AgeStanSec!Y50/86400</f>
        <v>0.67563657407407407</v>
      </c>
      <c r="Z50" s="43"/>
    </row>
    <row r="51" spans="1:26">
      <c r="A51" s="50">
        <v>50</v>
      </c>
      <c r="B51" s="168">
        <f>AgeStanSec!B51/86400</f>
        <v>1.8287037037037037E-3</v>
      </c>
      <c r="C51" s="168">
        <f>AgeStanSec!C51/86400</f>
        <v>3.0439814814814813E-3</v>
      </c>
      <c r="D51" s="168">
        <f>AgeStanSec!D51/86400</f>
        <v>5.9027777777777776E-3</v>
      </c>
      <c r="E51" s="165">
        <f>AgeStanSec!E51/86400</f>
        <v>1.0138888888888888E-2</v>
      </c>
      <c r="F51" s="138">
        <f>AgeStanSec!F51/86400</f>
        <v>1.2222222222222223E-2</v>
      </c>
      <c r="G51" s="138">
        <f>AgeStanSec!G51/86400</f>
        <v>1.3125E-2</v>
      </c>
      <c r="H51" s="138">
        <f>AgeStanSec!H51/86400</f>
        <v>1.6412037037037037E-2</v>
      </c>
      <c r="I51" s="138">
        <f>AgeStanSec!I51/86400</f>
        <v>1.6527777777777777E-2</v>
      </c>
      <c r="J51" s="138">
        <f>AgeStanSec!J51/86400</f>
        <v>2.0636574074074075E-2</v>
      </c>
      <c r="K51" s="138">
        <f>AgeStanSec!K51/86400</f>
        <v>2.3321759259259261E-2</v>
      </c>
      <c r="L51" s="138">
        <f>AgeStanSec!L51/86400</f>
        <v>2.4965277777777777E-2</v>
      </c>
      <c r="M51" s="138">
        <f>AgeStanSec!M51/86400</f>
        <v>3.1504629629629632E-2</v>
      </c>
      <c r="N51" s="138">
        <f>AgeStanSec!N51/86400</f>
        <v>3.3865740740740738E-2</v>
      </c>
      <c r="O51" s="138">
        <f>AgeStanSec!O51/86400</f>
        <v>4.2581018518518518E-2</v>
      </c>
      <c r="P51" s="138">
        <f>AgeStanSec!P51/86400</f>
        <v>4.508101851851852E-2</v>
      </c>
      <c r="Q51" s="138">
        <f>AgeStanSec!Q51/86400</f>
        <v>5.3541666666666668E-2</v>
      </c>
      <c r="R51" s="138">
        <f>AgeStanSec!R51/86400</f>
        <v>6.4675925925925928E-2</v>
      </c>
      <c r="S51" s="138">
        <f>AgeStanSec!S51/86400</f>
        <v>9.3425925925925926E-2</v>
      </c>
      <c r="T51" s="138">
        <f>AgeStanSec!T51/86400</f>
        <v>0.11388888888888889</v>
      </c>
      <c r="U51" s="138">
        <f>AgeStanSec!U51/86400</f>
        <v>0.2076388888888889</v>
      </c>
      <c r="V51" s="138">
        <f>AgeStanSec!V51/86400</f>
        <v>0.27582175925925928</v>
      </c>
      <c r="W51" s="138">
        <f>AgeStanSec!W51/86400</f>
        <v>0.46875</v>
      </c>
      <c r="X51" s="138">
        <f>AgeStanSec!X51/86400</f>
        <v>0.5138194444444445</v>
      </c>
      <c r="Y51" s="138">
        <f>AgeStanSec!Y51/86400</f>
        <v>0.68181712962962959</v>
      </c>
      <c r="Z51" s="43"/>
    </row>
    <row r="52" spans="1:26">
      <c r="A52" s="45">
        <v>51</v>
      </c>
      <c r="B52" s="167">
        <f>AgeStanSec!B52/86400</f>
        <v>1.8518518518518519E-3</v>
      </c>
      <c r="C52" s="167">
        <f>AgeStanSec!C52/86400</f>
        <v>3.0671296296296297E-3</v>
      </c>
      <c r="D52" s="167">
        <f>AgeStanSec!D52/86400</f>
        <v>5.9606481481481481E-3</v>
      </c>
      <c r="E52" s="164">
        <f>AgeStanSec!E52/86400</f>
        <v>1.0219907407407407E-2</v>
      </c>
      <c r="F52" s="137">
        <f>AgeStanSec!F52/86400</f>
        <v>1.2326388888888888E-2</v>
      </c>
      <c r="G52" s="137">
        <f>AgeStanSec!G52/86400</f>
        <v>1.324074074074074E-2</v>
      </c>
      <c r="H52" s="137">
        <f>AgeStanSec!H52/86400</f>
        <v>1.6550925925925927E-2</v>
      </c>
      <c r="I52" s="137">
        <f>AgeStanSec!I52/86400</f>
        <v>1.6666666666666666E-2</v>
      </c>
      <c r="J52" s="137">
        <f>AgeStanSec!J52/86400</f>
        <v>2.0810185185185185E-2</v>
      </c>
      <c r="K52" s="137">
        <f>AgeStanSec!K52/86400</f>
        <v>2.3530092592592592E-2</v>
      </c>
      <c r="L52" s="137">
        <f>AgeStanSec!L52/86400</f>
        <v>2.5173611111111112E-2</v>
      </c>
      <c r="M52" s="137">
        <f>AgeStanSec!M52/86400</f>
        <v>3.1782407407407405E-2</v>
      </c>
      <c r="N52" s="137">
        <f>AgeStanSec!N52/86400</f>
        <v>3.4155092592592591E-2</v>
      </c>
      <c r="O52" s="137">
        <f>AgeStanSec!O52/86400</f>
        <v>4.2951388888888886E-2</v>
      </c>
      <c r="P52" s="137">
        <f>AgeStanSec!P52/86400</f>
        <v>4.5486111111111109E-2</v>
      </c>
      <c r="Q52" s="137">
        <f>AgeStanSec!Q52/86400</f>
        <v>5.4016203703703705E-2</v>
      </c>
      <c r="R52" s="137">
        <f>AgeStanSec!R52/86400</f>
        <v>6.5266203703703701E-2</v>
      </c>
      <c r="S52" s="137">
        <f>AgeStanSec!S52/86400</f>
        <v>9.4293981481481479E-2</v>
      </c>
      <c r="T52" s="137">
        <f>AgeStanSec!T52/86400</f>
        <v>0.11494212962962963</v>
      </c>
      <c r="U52" s="137">
        <f>AgeStanSec!U52/86400</f>
        <v>0.20956018518518518</v>
      </c>
      <c r="V52" s="137">
        <f>AgeStanSec!V52/86400</f>
        <v>0.27836805555555555</v>
      </c>
      <c r="W52" s="137">
        <f>AgeStanSec!W52/86400</f>
        <v>0.4730787037037037</v>
      </c>
      <c r="X52" s="137">
        <f>AgeStanSec!X52/86400</f>
        <v>0.51856481481481487</v>
      </c>
      <c r="Y52" s="137">
        <f>AgeStanSec!Y52/86400</f>
        <v>0.68811342592592595</v>
      </c>
      <c r="Z52" s="43"/>
    </row>
    <row r="53" spans="1:26">
      <c r="A53" s="45">
        <v>52</v>
      </c>
      <c r="B53" s="167">
        <f>AgeStanSec!B53/86400</f>
        <v>1.8634259259259259E-3</v>
      </c>
      <c r="C53" s="167">
        <f>AgeStanSec!C53/86400</f>
        <v>3.1018518518518517E-3</v>
      </c>
      <c r="D53" s="167">
        <f>AgeStanSec!D53/86400</f>
        <v>6.0069444444444441E-3</v>
      </c>
      <c r="E53" s="164">
        <f>AgeStanSec!E53/86400</f>
        <v>1.03125E-2</v>
      </c>
      <c r="F53" s="137">
        <f>AgeStanSec!F53/86400</f>
        <v>1.2430555555555556E-2</v>
      </c>
      <c r="G53" s="137">
        <f>AgeStanSec!G53/86400</f>
        <v>1.3344907407407408E-2</v>
      </c>
      <c r="H53" s="137">
        <f>AgeStanSec!H53/86400</f>
        <v>1.6689814814814814E-2</v>
      </c>
      <c r="I53" s="137">
        <f>AgeStanSec!I53/86400</f>
        <v>1.6805555555555556E-2</v>
      </c>
      <c r="J53" s="137">
        <f>AgeStanSec!J53/86400</f>
        <v>2.0983796296296296E-2</v>
      </c>
      <c r="K53" s="137">
        <f>AgeStanSec!K53/86400</f>
        <v>2.3726851851851853E-2</v>
      </c>
      <c r="L53" s="137">
        <f>AgeStanSec!L53/86400</f>
        <v>2.539351851851852E-2</v>
      </c>
      <c r="M53" s="137">
        <f>AgeStanSec!M53/86400</f>
        <v>3.2060185185185185E-2</v>
      </c>
      <c r="N53" s="137">
        <f>AgeStanSec!N53/86400</f>
        <v>3.4456018518518518E-2</v>
      </c>
      <c r="O53" s="137">
        <f>AgeStanSec!O53/86400</f>
        <v>4.3333333333333335E-2</v>
      </c>
      <c r="P53" s="137">
        <f>AgeStanSec!P53/86400</f>
        <v>4.5879629629629631E-2</v>
      </c>
      <c r="Q53" s="137">
        <f>AgeStanSec!Q53/86400</f>
        <v>5.4502314814814816E-2</v>
      </c>
      <c r="R53" s="137">
        <f>AgeStanSec!R53/86400</f>
        <v>6.5844907407407408E-2</v>
      </c>
      <c r="S53" s="137">
        <f>AgeStanSec!S53/86400</f>
        <v>9.5173611111111112E-2</v>
      </c>
      <c r="T53" s="137">
        <f>AgeStanSec!T53/86400</f>
        <v>0.11601851851851852</v>
      </c>
      <c r="U53" s="137">
        <f>AgeStanSec!U53/86400</f>
        <v>0.21151620370370369</v>
      </c>
      <c r="V53" s="137">
        <f>AgeStanSec!V53/86400</f>
        <v>0.28096064814814814</v>
      </c>
      <c r="W53" s="137">
        <f>AgeStanSec!W53/86400</f>
        <v>0.47748842592592594</v>
      </c>
      <c r="X53" s="137">
        <f>AgeStanSec!X53/86400</f>
        <v>0.52339120370370373</v>
      </c>
      <c r="Y53" s="137">
        <f>AgeStanSec!Y53/86400</f>
        <v>0.69452546296296291</v>
      </c>
      <c r="Z53" s="43"/>
    </row>
    <row r="54" spans="1:26">
      <c r="A54" s="45">
        <v>53</v>
      </c>
      <c r="B54" s="167">
        <f>AgeStanSec!B54/86400</f>
        <v>1.8865740740740742E-3</v>
      </c>
      <c r="C54" s="167">
        <f>AgeStanSec!C54/86400</f>
        <v>3.1250000000000002E-3</v>
      </c>
      <c r="D54" s="167">
        <f>AgeStanSec!D54/86400</f>
        <v>6.0648148148148145E-3</v>
      </c>
      <c r="E54" s="164">
        <f>AgeStanSec!E54/86400</f>
        <v>1.0393518518518519E-2</v>
      </c>
      <c r="F54" s="137">
        <f>AgeStanSec!F54/86400</f>
        <v>1.2534722222222221E-2</v>
      </c>
      <c r="G54" s="137">
        <f>AgeStanSec!G54/86400</f>
        <v>1.3460648148148149E-2</v>
      </c>
      <c r="H54" s="137">
        <f>AgeStanSec!H54/86400</f>
        <v>1.6828703703703703E-2</v>
      </c>
      <c r="I54" s="137">
        <f>AgeStanSec!I54/86400</f>
        <v>1.6944444444444446E-2</v>
      </c>
      <c r="J54" s="137">
        <f>AgeStanSec!J54/86400</f>
        <v>2.1168981481481483E-2</v>
      </c>
      <c r="K54" s="137">
        <f>AgeStanSec!K54/86400</f>
        <v>2.3935185185185184E-2</v>
      </c>
      <c r="L54" s="137">
        <f>AgeStanSec!L54/86400</f>
        <v>2.5613425925925925E-2</v>
      </c>
      <c r="M54" s="137">
        <f>AgeStanSec!M54/86400</f>
        <v>3.2337962962962964E-2</v>
      </c>
      <c r="N54" s="137">
        <f>AgeStanSec!N54/86400</f>
        <v>3.4768518518518518E-2</v>
      </c>
      <c r="O54" s="137">
        <f>AgeStanSec!O54/86400</f>
        <v>4.372685185185185E-2</v>
      </c>
      <c r="P54" s="137">
        <f>AgeStanSec!P54/86400</f>
        <v>4.6296296296296294E-2</v>
      </c>
      <c r="Q54" s="137">
        <f>AgeStanSec!Q54/86400</f>
        <v>5.5E-2</v>
      </c>
      <c r="R54" s="137">
        <f>AgeStanSec!R54/86400</f>
        <v>6.6458333333333328E-2</v>
      </c>
      <c r="S54" s="137">
        <f>AgeStanSec!S54/86400</f>
        <v>9.6064814814814811E-2</v>
      </c>
      <c r="T54" s="137">
        <f>AgeStanSec!T54/86400</f>
        <v>0.11710648148148148</v>
      </c>
      <c r="U54" s="137">
        <f>AgeStanSec!U54/86400</f>
        <v>0.21350694444444446</v>
      </c>
      <c r="V54" s="137">
        <f>AgeStanSec!V54/86400</f>
        <v>0.28361111111111109</v>
      </c>
      <c r="W54" s="137">
        <f>AgeStanSec!W54/86400</f>
        <v>0.48197916666666668</v>
      </c>
      <c r="X54" s="137">
        <f>AgeStanSec!X54/86400</f>
        <v>0.52831018518518513</v>
      </c>
      <c r="Y54" s="137">
        <f>AgeStanSec!Y54/86400</f>
        <v>0.70105324074074071</v>
      </c>
      <c r="Z54" s="43"/>
    </row>
    <row r="55" spans="1:26">
      <c r="A55" s="45">
        <v>54</v>
      </c>
      <c r="B55" s="167">
        <f>AgeStanSec!B55/86400</f>
        <v>1.9097222222222222E-3</v>
      </c>
      <c r="C55" s="167">
        <f>AgeStanSec!C55/86400</f>
        <v>3.1597222222222222E-3</v>
      </c>
      <c r="D55" s="167">
        <f>AgeStanSec!D55/86400</f>
        <v>6.1111111111111114E-3</v>
      </c>
      <c r="E55" s="164">
        <f>AgeStanSec!E55/86400</f>
        <v>1.0474537037037037E-2</v>
      </c>
      <c r="F55" s="137">
        <f>AgeStanSec!F55/86400</f>
        <v>1.2638888888888889E-2</v>
      </c>
      <c r="G55" s="137">
        <f>AgeStanSec!G55/86400</f>
        <v>1.357638888888889E-2</v>
      </c>
      <c r="H55" s="137">
        <f>AgeStanSec!H55/86400</f>
        <v>1.6979166666666667E-2</v>
      </c>
      <c r="I55" s="137">
        <f>AgeStanSec!I55/86400</f>
        <v>1.7094907407407406E-2</v>
      </c>
      <c r="J55" s="137">
        <f>AgeStanSec!J55/86400</f>
        <v>2.1354166666666667E-2</v>
      </c>
      <c r="K55" s="137">
        <f>AgeStanSec!K55/86400</f>
        <v>2.4143518518518519E-2</v>
      </c>
      <c r="L55" s="137">
        <f>AgeStanSec!L55/86400</f>
        <v>2.5844907407407407E-2</v>
      </c>
      <c r="M55" s="137">
        <f>AgeStanSec!M55/86400</f>
        <v>3.2627314814814817E-2</v>
      </c>
      <c r="N55" s="137">
        <f>AgeStanSec!N55/86400</f>
        <v>3.5081018518518518E-2</v>
      </c>
      <c r="O55" s="137">
        <f>AgeStanSec!O55/86400</f>
        <v>4.4120370370370372E-2</v>
      </c>
      <c r="P55" s="137">
        <f>AgeStanSec!P55/86400</f>
        <v>4.6724537037037037E-2</v>
      </c>
      <c r="Q55" s="137">
        <f>AgeStanSec!Q55/86400</f>
        <v>5.5509259259259258E-2</v>
      </c>
      <c r="R55" s="137">
        <f>AgeStanSec!R55/86400</f>
        <v>6.7071759259259262E-2</v>
      </c>
      <c r="S55" s="137">
        <f>AgeStanSec!S55/86400</f>
        <v>9.6979166666666672E-2</v>
      </c>
      <c r="T55" s="137">
        <f>AgeStanSec!T55/86400</f>
        <v>0.1182175925925926</v>
      </c>
      <c r="U55" s="137">
        <f>AgeStanSec!U55/86400</f>
        <v>0.21553240740740739</v>
      </c>
      <c r="V55" s="137">
        <f>AgeStanSec!V55/86400</f>
        <v>0.28630787037037037</v>
      </c>
      <c r="W55" s="137">
        <f>AgeStanSec!W55/86400</f>
        <v>0.48655092592592591</v>
      </c>
      <c r="X55" s="137">
        <f>AgeStanSec!X55/86400</f>
        <v>0.53333333333333333</v>
      </c>
      <c r="Y55" s="137">
        <f>AgeStanSec!Y55/86400</f>
        <v>0.70770833333333338</v>
      </c>
      <c r="Z55" s="43"/>
    </row>
    <row r="56" spans="1:26">
      <c r="A56" s="50">
        <v>55</v>
      </c>
      <c r="B56" s="168">
        <f>AgeStanSec!B56/86400</f>
        <v>1.9212962962962964E-3</v>
      </c>
      <c r="C56" s="168">
        <f>AgeStanSec!C56/86400</f>
        <v>3.1828703703703702E-3</v>
      </c>
      <c r="D56" s="168">
        <f>AgeStanSec!D56/86400</f>
        <v>6.1689814814814819E-3</v>
      </c>
      <c r="E56" s="165">
        <f>AgeStanSec!E56/86400</f>
        <v>1.0567129629629629E-2</v>
      </c>
      <c r="F56" s="138">
        <f>AgeStanSec!F56/86400</f>
        <v>1.2743055555555556E-2</v>
      </c>
      <c r="G56" s="138">
        <f>AgeStanSec!G56/86400</f>
        <v>1.369212962962963E-2</v>
      </c>
      <c r="H56" s="138">
        <f>AgeStanSec!H56/86400</f>
        <v>1.7118055555555556E-2</v>
      </c>
      <c r="I56" s="138">
        <f>AgeStanSec!I56/86400</f>
        <v>1.7245370370370369E-2</v>
      </c>
      <c r="J56" s="138">
        <f>AgeStanSec!J56/86400</f>
        <v>2.1539351851851851E-2</v>
      </c>
      <c r="K56" s="138">
        <f>AgeStanSec!K56/86400</f>
        <v>2.4363425925925927E-2</v>
      </c>
      <c r="L56" s="138">
        <f>AgeStanSec!L56/86400</f>
        <v>2.6076388888888889E-2</v>
      </c>
      <c r="M56" s="138">
        <f>AgeStanSec!M56/86400</f>
        <v>3.2928240740740744E-2</v>
      </c>
      <c r="N56" s="138">
        <f>AgeStanSec!N56/86400</f>
        <v>3.5393518518518519E-2</v>
      </c>
      <c r="O56" s="138">
        <f>AgeStanSec!O56/86400</f>
        <v>4.4525462962962961E-2</v>
      </c>
      <c r="P56" s="138">
        <f>AgeStanSec!P56/86400</f>
        <v>4.715277777777778E-2</v>
      </c>
      <c r="Q56" s="138">
        <f>AgeStanSec!Q56/86400</f>
        <v>5.6018518518518516E-2</v>
      </c>
      <c r="R56" s="138">
        <f>AgeStanSec!R56/86400</f>
        <v>6.7708333333333329E-2</v>
      </c>
      <c r="S56" s="138">
        <f>AgeStanSec!S56/86400</f>
        <v>9.7905092592592599E-2</v>
      </c>
      <c r="T56" s="138">
        <f>AgeStanSec!T56/86400</f>
        <v>0.11935185185185185</v>
      </c>
      <c r="U56" s="138">
        <f>AgeStanSec!U56/86400</f>
        <v>0.21759259259259259</v>
      </c>
      <c r="V56" s="138">
        <f>AgeStanSec!V56/86400</f>
        <v>0.28905092592592591</v>
      </c>
      <c r="W56" s="138">
        <f>AgeStanSec!W56/86400</f>
        <v>0.49121527777777779</v>
      </c>
      <c r="X56" s="138">
        <f>AgeStanSec!X56/86400</f>
        <v>0.53844907407407405</v>
      </c>
      <c r="Y56" s="138">
        <f>AgeStanSec!Y56/86400</f>
        <v>0.71450231481481485</v>
      </c>
      <c r="Z56" s="43"/>
    </row>
    <row r="57" spans="1:26">
      <c r="A57" s="45">
        <v>56</v>
      </c>
      <c r="B57" s="167">
        <f>AgeStanSec!B57/86400</f>
        <v>1.9444444444444444E-3</v>
      </c>
      <c r="C57" s="167">
        <f>AgeStanSec!C57/86400</f>
        <v>3.2175925925925926E-3</v>
      </c>
      <c r="D57" s="167">
        <f>AgeStanSec!D57/86400</f>
        <v>6.2268518518518515E-3</v>
      </c>
      <c r="E57" s="164">
        <f>AgeStanSec!E57/86400</f>
        <v>1.0648148148148148E-2</v>
      </c>
      <c r="F57" s="137">
        <f>AgeStanSec!F57/86400</f>
        <v>1.2847222222222222E-2</v>
      </c>
      <c r="G57" s="137">
        <f>AgeStanSec!G57/86400</f>
        <v>1.380787037037037E-2</v>
      </c>
      <c r="H57" s="137">
        <f>AgeStanSec!H57/86400</f>
        <v>1.726851851851852E-2</v>
      </c>
      <c r="I57" s="137">
        <f>AgeStanSec!I57/86400</f>
        <v>1.7395833333333333E-2</v>
      </c>
      <c r="J57" s="137">
        <f>AgeStanSec!J57/86400</f>
        <v>2.1736111111111112E-2</v>
      </c>
      <c r="K57" s="137">
        <f>AgeStanSec!K57/86400</f>
        <v>2.4583333333333332E-2</v>
      </c>
      <c r="L57" s="137">
        <f>AgeStanSec!L57/86400</f>
        <v>2.630787037037037E-2</v>
      </c>
      <c r="M57" s="137">
        <f>AgeStanSec!M57/86400</f>
        <v>3.3229166666666664E-2</v>
      </c>
      <c r="N57" s="137">
        <f>AgeStanSec!N57/86400</f>
        <v>3.5717592592592592E-2</v>
      </c>
      <c r="O57" s="137">
        <f>AgeStanSec!O57/86400</f>
        <v>4.494212962962963E-2</v>
      </c>
      <c r="P57" s="137">
        <f>AgeStanSec!P57/86400</f>
        <v>4.7592592592592596E-2</v>
      </c>
      <c r="Q57" s="137">
        <f>AgeStanSec!Q57/86400</f>
        <v>5.6550925925925928E-2</v>
      </c>
      <c r="R57" s="137">
        <f>AgeStanSec!R57/86400</f>
        <v>6.834490740740741E-2</v>
      </c>
      <c r="S57" s="137">
        <f>AgeStanSec!S57/86400</f>
        <v>9.8854166666666674E-2</v>
      </c>
      <c r="T57" s="137">
        <f>AgeStanSec!T57/86400</f>
        <v>0.12050925925925926</v>
      </c>
      <c r="U57" s="137">
        <f>AgeStanSec!U57/86400</f>
        <v>0.21969907407407407</v>
      </c>
      <c r="V57" s="137">
        <f>AgeStanSec!V57/86400</f>
        <v>0.29184027777777777</v>
      </c>
      <c r="W57" s="137">
        <f>AgeStanSec!W57/86400</f>
        <v>0.4959722222222222</v>
      </c>
      <c r="X57" s="137">
        <f>AgeStanSec!X57/86400</f>
        <v>0.54365740740740742</v>
      </c>
      <c r="Y57" s="137">
        <f>AgeStanSec!Y57/86400</f>
        <v>0.72141203703703705</v>
      </c>
      <c r="Z57" s="43"/>
    </row>
    <row r="58" spans="1:26">
      <c r="A58" s="45">
        <v>57</v>
      </c>
      <c r="B58" s="167">
        <f>AgeStanSec!B58/86400</f>
        <v>1.9675925925925924E-3</v>
      </c>
      <c r="C58" s="167">
        <f>AgeStanSec!C58/86400</f>
        <v>3.2523148148148147E-3</v>
      </c>
      <c r="D58" s="167">
        <f>AgeStanSec!D58/86400</f>
        <v>6.2847222222222219E-3</v>
      </c>
      <c r="E58" s="164">
        <f>AgeStanSec!E58/86400</f>
        <v>1.074074074074074E-2</v>
      </c>
      <c r="F58" s="137">
        <f>AgeStanSec!F58/86400</f>
        <v>1.2962962962962963E-2</v>
      </c>
      <c r="G58" s="137">
        <f>AgeStanSec!G58/86400</f>
        <v>1.3923611111111111E-2</v>
      </c>
      <c r="H58" s="137">
        <f>AgeStanSec!H58/86400</f>
        <v>1.7418981481481483E-2</v>
      </c>
      <c r="I58" s="137">
        <f>AgeStanSec!I58/86400</f>
        <v>1.7546296296296296E-2</v>
      </c>
      <c r="J58" s="137">
        <f>AgeStanSec!J58/86400</f>
        <v>2.193287037037037E-2</v>
      </c>
      <c r="K58" s="137">
        <f>AgeStanSec!K58/86400</f>
        <v>2.480324074074074E-2</v>
      </c>
      <c r="L58" s="137">
        <f>AgeStanSec!L58/86400</f>
        <v>2.6539351851851852E-2</v>
      </c>
      <c r="M58" s="137">
        <f>AgeStanSec!M58/86400</f>
        <v>3.3530092592592591E-2</v>
      </c>
      <c r="N58" s="137">
        <f>AgeStanSec!N58/86400</f>
        <v>3.6041666666666666E-2</v>
      </c>
      <c r="O58" s="137">
        <f>AgeStanSec!O58/86400</f>
        <v>4.5358796296296293E-2</v>
      </c>
      <c r="P58" s="137">
        <f>AgeStanSec!P58/86400</f>
        <v>4.8032407407407406E-2</v>
      </c>
      <c r="Q58" s="137">
        <f>AgeStanSec!Q58/86400</f>
        <v>5.7083333333333333E-2</v>
      </c>
      <c r="R58" s="137">
        <f>AgeStanSec!R58/86400</f>
        <v>6.9004629629629624E-2</v>
      </c>
      <c r="S58" s="137">
        <f>AgeStanSec!S58/86400</f>
        <v>9.9814814814814815E-2</v>
      </c>
      <c r="T58" s="137">
        <f>AgeStanSec!T58/86400</f>
        <v>0.12168981481481482</v>
      </c>
      <c r="U58" s="137">
        <f>AgeStanSec!U58/86400</f>
        <v>0.22185185185185186</v>
      </c>
      <c r="V58" s="137">
        <f>AgeStanSec!V58/86400</f>
        <v>0.29469907407407409</v>
      </c>
      <c r="W58" s="137">
        <f>AgeStanSec!W58/86400</f>
        <v>0.50082175925925931</v>
      </c>
      <c r="X58" s="137">
        <f>AgeStanSec!X58/86400</f>
        <v>0.54896990740740736</v>
      </c>
      <c r="Y58" s="137">
        <f>AgeStanSec!Y58/86400</f>
        <v>0.72847222222222219</v>
      </c>
      <c r="Z58" s="43"/>
    </row>
    <row r="59" spans="1:26">
      <c r="A59" s="45">
        <v>58</v>
      </c>
      <c r="B59" s="167">
        <f>AgeStanSec!B59/86400</f>
        <v>1.9791666666666668E-3</v>
      </c>
      <c r="C59" s="167">
        <f>AgeStanSec!C59/86400</f>
        <v>3.2754629629629631E-3</v>
      </c>
      <c r="D59" s="167">
        <f>AgeStanSec!D59/86400</f>
        <v>6.3310185185185188E-3</v>
      </c>
      <c r="E59" s="164">
        <f>AgeStanSec!E59/86400</f>
        <v>1.0833333333333334E-2</v>
      </c>
      <c r="F59" s="137">
        <f>AgeStanSec!F59/86400</f>
        <v>1.306712962962963E-2</v>
      </c>
      <c r="G59" s="137">
        <f>AgeStanSec!G59/86400</f>
        <v>1.4039351851851851E-2</v>
      </c>
      <c r="H59" s="137">
        <f>AgeStanSec!H59/86400</f>
        <v>1.758101851851852E-2</v>
      </c>
      <c r="I59" s="137">
        <f>AgeStanSec!I59/86400</f>
        <v>1.7708333333333333E-2</v>
      </c>
      <c r="J59" s="137">
        <f>AgeStanSec!J59/86400</f>
        <v>2.2129629629629631E-2</v>
      </c>
      <c r="K59" s="137">
        <f>AgeStanSec!K59/86400</f>
        <v>2.5023148148148149E-2</v>
      </c>
      <c r="L59" s="137">
        <f>AgeStanSec!L59/86400</f>
        <v>2.6782407407407408E-2</v>
      </c>
      <c r="M59" s="137">
        <f>AgeStanSec!M59/86400</f>
        <v>3.3842592592592591E-2</v>
      </c>
      <c r="N59" s="137">
        <f>AgeStanSec!N59/86400</f>
        <v>3.6388888888888887E-2</v>
      </c>
      <c r="O59" s="137">
        <f>AgeStanSec!O59/86400</f>
        <v>4.5787037037037036E-2</v>
      </c>
      <c r="P59" s="137">
        <f>AgeStanSec!P59/86400</f>
        <v>4.8483796296296296E-2</v>
      </c>
      <c r="Q59" s="137">
        <f>AgeStanSec!Q59/86400</f>
        <v>5.7627314814814812E-2</v>
      </c>
      <c r="R59" s="137">
        <f>AgeStanSec!R59/86400</f>
        <v>6.9675925925925933E-2</v>
      </c>
      <c r="S59" s="137">
        <f>AgeStanSec!S59/86400</f>
        <v>0.10081018518518518</v>
      </c>
      <c r="T59" s="137">
        <f>AgeStanSec!T59/86400</f>
        <v>0.12289351851851851</v>
      </c>
      <c r="U59" s="137">
        <f>AgeStanSec!U59/86400</f>
        <v>0.22403935185185186</v>
      </c>
      <c r="V59" s="137">
        <f>AgeStanSec!V59/86400</f>
        <v>0.29760416666666667</v>
      </c>
      <c r="W59" s="137">
        <f>AgeStanSec!W59/86400</f>
        <v>0.5057638888888889</v>
      </c>
      <c r="X59" s="137">
        <f>AgeStanSec!X59/86400</f>
        <v>0.5543865740740741</v>
      </c>
      <c r="Y59" s="137">
        <f>AgeStanSec!Y59/86400</f>
        <v>0.7356597222222222</v>
      </c>
      <c r="Z59" s="43"/>
    </row>
    <row r="60" spans="1:26">
      <c r="A60" s="45">
        <v>59</v>
      </c>
      <c r="B60" s="167">
        <f>AgeStanSec!B60/86400</f>
        <v>2.0023148148148148E-3</v>
      </c>
      <c r="C60" s="167">
        <f>AgeStanSec!C60/86400</f>
        <v>3.3101851851851851E-3</v>
      </c>
      <c r="D60" s="167">
        <f>AgeStanSec!D60/86400</f>
        <v>6.3888888888888893E-3</v>
      </c>
      <c r="E60" s="164">
        <f>AgeStanSec!E60/86400</f>
        <v>1.0925925925925926E-2</v>
      </c>
      <c r="F60" s="137">
        <f>AgeStanSec!F60/86400</f>
        <v>1.3182870370370371E-2</v>
      </c>
      <c r="G60" s="137">
        <f>AgeStanSec!G60/86400</f>
        <v>1.4166666666666666E-2</v>
      </c>
      <c r="H60" s="137">
        <f>AgeStanSec!H60/86400</f>
        <v>1.773148148148148E-2</v>
      </c>
      <c r="I60" s="137">
        <f>AgeStanSec!I60/86400</f>
        <v>1.7858796296296296E-2</v>
      </c>
      <c r="J60" s="137">
        <f>AgeStanSec!J60/86400</f>
        <v>2.2326388888888889E-2</v>
      </c>
      <c r="K60" s="137">
        <f>AgeStanSec!K60/86400</f>
        <v>2.525462962962963E-2</v>
      </c>
      <c r="L60" s="137">
        <f>AgeStanSec!L60/86400</f>
        <v>2.7037037037037037E-2</v>
      </c>
      <c r="M60" s="137">
        <f>AgeStanSec!M60/86400</f>
        <v>3.4155092592592591E-2</v>
      </c>
      <c r="N60" s="137">
        <f>AgeStanSec!N60/86400</f>
        <v>3.6724537037037035E-2</v>
      </c>
      <c r="O60" s="137">
        <f>AgeStanSec!O60/86400</f>
        <v>4.6215277777777779E-2</v>
      </c>
      <c r="P60" s="137">
        <f>AgeStanSec!P60/86400</f>
        <v>4.8946759259259259E-2</v>
      </c>
      <c r="Q60" s="137">
        <f>AgeStanSec!Q60/86400</f>
        <v>5.8182870370370371E-2</v>
      </c>
      <c r="R60" s="137">
        <f>AgeStanSec!R60/86400</f>
        <v>7.0347222222222228E-2</v>
      </c>
      <c r="S60" s="137">
        <f>AgeStanSec!S60/86400</f>
        <v>0.10180555555555555</v>
      </c>
      <c r="T60" s="137">
        <f>AgeStanSec!T60/86400</f>
        <v>0.1241087962962963</v>
      </c>
      <c r="U60" s="137">
        <f>AgeStanSec!U60/86400</f>
        <v>0.22627314814814814</v>
      </c>
      <c r="V60" s="137">
        <f>AgeStanSec!V60/86400</f>
        <v>0.30057870370370371</v>
      </c>
      <c r="W60" s="137">
        <f>AgeStanSec!W60/86400</f>
        <v>0.51081018518518517</v>
      </c>
      <c r="X60" s="137">
        <f>AgeStanSec!X60/86400</f>
        <v>0.55991898148148145</v>
      </c>
      <c r="Y60" s="137">
        <f>AgeStanSec!Y60/86400</f>
        <v>0.74299768518518516</v>
      </c>
      <c r="Z60" s="43"/>
    </row>
    <row r="61" spans="1:26">
      <c r="A61" s="50">
        <v>60</v>
      </c>
      <c r="B61" s="168">
        <f>AgeStanSec!B61/86400</f>
        <v>2.0254629629629629E-3</v>
      </c>
      <c r="C61" s="168">
        <f>AgeStanSec!C61/86400</f>
        <v>3.3449074074074076E-3</v>
      </c>
      <c r="D61" s="168">
        <f>AgeStanSec!D61/86400</f>
        <v>6.4583333333333333E-3</v>
      </c>
      <c r="E61" s="165">
        <f>AgeStanSec!E61/86400</f>
        <v>1.1018518518518518E-2</v>
      </c>
      <c r="F61" s="138">
        <f>AgeStanSec!F61/86400</f>
        <v>1.3298611111111112E-2</v>
      </c>
      <c r="G61" s="138">
        <f>AgeStanSec!G61/86400</f>
        <v>1.4293981481481482E-2</v>
      </c>
      <c r="H61" s="138">
        <f>AgeStanSec!H61/86400</f>
        <v>1.7893518518518517E-2</v>
      </c>
      <c r="I61" s="138">
        <f>AgeStanSec!I61/86400</f>
        <v>1.8020833333333333E-2</v>
      </c>
      <c r="J61" s="138">
        <f>AgeStanSec!J61/86400</f>
        <v>2.2534722222222223E-2</v>
      </c>
      <c r="K61" s="138">
        <f>AgeStanSec!K61/86400</f>
        <v>2.5497685185185186E-2</v>
      </c>
      <c r="L61" s="138">
        <f>AgeStanSec!L61/86400</f>
        <v>2.7291666666666665E-2</v>
      </c>
      <c r="M61" s="138">
        <f>AgeStanSec!M61/86400</f>
        <v>3.4479166666666665E-2</v>
      </c>
      <c r="N61" s="138">
        <f>AgeStanSec!N61/86400</f>
        <v>3.7071759259259263E-2</v>
      </c>
      <c r="O61" s="138">
        <f>AgeStanSec!O61/86400</f>
        <v>4.6666666666666669E-2</v>
      </c>
      <c r="P61" s="138">
        <f>AgeStanSec!P61/86400</f>
        <v>4.9421296296296297E-2</v>
      </c>
      <c r="Q61" s="138">
        <f>AgeStanSec!Q61/86400</f>
        <v>5.8749999999999997E-2</v>
      </c>
      <c r="R61" s="138">
        <f>AgeStanSec!R61/86400</f>
        <v>7.104166666666667E-2</v>
      </c>
      <c r="S61" s="138">
        <f>AgeStanSec!S61/86400</f>
        <v>0.10283564814814815</v>
      </c>
      <c r="T61" s="138">
        <f>AgeStanSec!T61/86400</f>
        <v>0.12535879629629629</v>
      </c>
      <c r="U61" s="138">
        <f>AgeStanSec!U61/86400</f>
        <v>0.22855324074074074</v>
      </c>
      <c r="V61" s="138">
        <f>AgeStanSec!V61/86400</f>
        <v>0.30359953703703701</v>
      </c>
      <c r="W61" s="138">
        <f>AgeStanSec!W61/86400</f>
        <v>0.51594907407407409</v>
      </c>
      <c r="X61" s="138">
        <f>AgeStanSec!X61/86400</f>
        <v>0.56555555555555559</v>
      </c>
      <c r="Y61" s="138">
        <f>AgeStanSec!Y61/86400</f>
        <v>0.75047453703703704</v>
      </c>
      <c r="Z61" s="43"/>
    </row>
    <row r="62" spans="1:26">
      <c r="A62" s="45">
        <v>61</v>
      </c>
      <c r="B62" s="167">
        <f>AgeStanSec!B62/86400</f>
        <v>2.0486111111111113E-3</v>
      </c>
      <c r="C62" s="167">
        <f>AgeStanSec!C62/86400</f>
        <v>3.3796296296296296E-3</v>
      </c>
      <c r="D62" s="167">
        <f>AgeStanSec!D62/86400</f>
        <v>6.5162037037037037E-3</v>
      </c>
      <c r="E62" s="164">
        <f>AgeStanSec!E62/86400</f>
        <v>1.1122685185185185E-2</v>
      </c>
      <c r="F62" s="137">
        <f>AgeStanSec!F62/86400</f>
        <v>1.3425925925925926E-2</v>
      </c>
      <c r="G62" s="137">
        <f>AgeStanSec!G62/86400</f>
        <v>1.4421296296296297E-2</v>
      </c>
      <c r="H62" s="137">
        <f>AgeStanSec!H62/86400</f>
        <v>1.8055555555555554E-2</v>
      </c>
      <c r="I62" s="137">
        <f>AgeStanSec!I62/86400</f>
        <v>1.8194444444444444E-2</v>
      </c>
      <c r="J62" s="137">
        <f>AgeStanSec!J62/86400</f>
        <v>2.2743055555555555E-2</v>
      </c>
      <c r="K62" s="137">
        <f>AgeStanSec!K62/86400</f>
        <v>2.5729166666666668E-2</v>
      </c>
      <c r="L62" s="137">
        <f>AgeStanSec!L62/86400</f>
        <v>2.7546296296296298E-2</v>
      </c>
      <c r="M62" s="137">
        <f>AgeStanSec!M62/86400</f>
        <v>3.4803240740740739E-2</v>
      </c>
      <c r="N62" s="137">
        <f>AgeStanSec!N62/86400</f>
        <v>3.7430555555555557E-2</v>
      </c>
      <c r="O62" s="137">
        <f>AgeStanSec!O62/86400</f>
        <v>4.7118055555555559E-2</v>
      </c>
      <c r="P62" s="137">
        <f>AgeStanSec!P62/86400</f>
        <v>4.9907407407407407E-2</v>
      </c>
      <c r="Q62" s="137">
        <f>AgeStanSec!Q62/86400</f>
        <v>5.9328703703703703E-2</v>
      </c>
      <c r="R62" s="137">
        <f>AgeStanSec!R62/86400</f>
        <v>7.1747685185185192E-2</v>
      </c>
      <c r="S62" s="137">
        <f>AgeStanSec!S62/86400</f>
        <v>0.10387731481481481</v>
      </c>
      <c r="T62" s="137">
        <f>AgeStanSec!T62/86400</f>
        <v>0.12664351851851852</v>
      </c>
      <c r="U62" s="137">
        <f>AgeStanSec!U62/86400</f>
        <v>0.23087962962962963</v>
      </c>
      <c r="V62" s="137">
        <f>AgeStanSec!V62/86400</f>
        <v>0.30668981481481483</v>
      </c>
      <c r="W62" s="137">
        <f>AgeStanSec!W62/86400</f>
        <v>0.52120370370370372</v>
      </c>
      <c r="X62" s="137">
        <f>AgeStanSec!X62/86400</f>
        <v>0.57130787037037034</v>
      </c>
      <c r="Y62" s="137">
        <f>AgeStanSec!Y62/86400</f>
        <v>0.7581134259259259</v>
      </c>
      <c r="Z62" s="43"/>
    </row>
    <row r="63" spans="1:26">
      <c r="A63" s="45">
        <v>62</v>
      </c>
      <c r="B63" s="167">
        <f>AgeStanSec!B63/86400</f>
        <v>2.0717592592592593E-3</v>
      </c>
      <c r="C63" s="167">
        <f>AgeStanSec!C63/86400</f>
        <v>3.414351851851852E-3</v>
      </c>
      <c r="D63" s="167">
        <f>AgeStanSec!D63/86400</f>
        <v>6.5740740740740742E-3</v>
      </c>
      <c r="E63" s="164">
        <f>AgeStanSec!E63/86400</f>
        <v>1.1215277777777777E-2</v>
      </c>
      <c r="F63" s="137">
        <f>AgeStanSec!F63/86400</f>
        <v>1.3541666666666667E-2</v>
      </c>
      <c r="G63" s="137">
        <f>AgeStanSec!G63/86400</f>
        <v>1.4548611111111111E-2</v>
      </c>
      <c r="H63" s="137">
        <f>AgeStanSec!H63/86400</f>
        <v>1.8229166666666668E-2</v>
      </c>
      <c r="I63" s="137">
        <f>AgeStanSec!I63/86400</f>
        <v>1.8356481481481481E-2</v>
      </c>
      <c r="J63" s="137">
        <f>AgeStanSec!J63/86400</f>
        <v>2.2951388888888889E-2</v>
      </c>
      <c r="K63" s="137">
        <f>AgeStanSec!K63/86400</f>
        <v>2.5972222222222223E-2</v>
      </c>
      <c r="L63" s="137">
        <f>AgeStanSec!L63/86400</f>
        <v>2.7800925925925927E-2</v>
      </c>
      <c r="M63" s="137">
        <f>AgeStanSec!M63/86400</f>
        <v>3.5138888888888886E-2</v>
      </c>
      <c r="N63" s="137">
        <f>AgeStanSec!N63/86400</f>
        <v>3.7789351851851852E-2</v>
      </c>
      <c r="O63" s="137">
        <f>AgeStanSec!O63/86400</f>
        <v>4.7569444444444442E-2</v>
      </c>
      <c r="P63" s="137">
        <f>AgeStanSec!P63/86400</f>
        <v>5.0381944444444444E-2</v>
      </c>
      <c r="Q63" s="137">
        <f>AgeStanSec!Q63/86400</f>
        <v>5.9907407407407409E-2</v>
      </c>
      <c r="R63" s="137">
        <f>AgeStanSec!R63/86400</f>
        <v>7.2476851851851848E-2</v>
      </c>
      <c r="S63" s="137">
        <f>AgeStanSec!S63/86400</f>
        <v>0.1049537037037037</v>
      </c>
      <c r="T63" s="137">
        <f>AgeStanSec!T63/86400</f>
        <v>0.12793981481481481</v>
      </c>
      <c r="U63" s="137">
        <f>AgeStanSec!U63/86400</f>
        <v>0.23325231481481482</v>
      </c>
      <c r="V63" s="137">
        <f>AgeStanSec!V63/86400</f>
        <v>0.30983796296296295</v>
      </c>
      <c r="W63" s="137">
        <f>AgeStanSec!W63/86400</f>
        <v>0.52655092592592589</v>
      </c>
      <c r="X63" s="137">
        <f>AgeStanSec!X63/86400</f>
        <v>0.57717592592592593</v>
      </c>
      <c r="Y63" s="137">
        <f>AgeStanSec!Y63/86400</f>
        <v>0.76590277777777782</v>
      </c>
      <c r="Z63" s="43"/>
    </row>
    <row r="64" spans="1:26">
      <c r="A64" s="45">
        <v>63</v>
      </c>
      <c r="B64" s="167">
        <f>AgeStanSec!B64/86400</f>
        <v>2.0949074074074073E-3</v>
      </c>
      <c r="C64" s="167">
        <f>AgeStanSec!C64/86400</f>
        <v>3.449074074074074E-3</v>
      </c>
      <c r="D64" s="167">
        <f>AgeStanSec!D64/86400</f>
        <v>6.6435185185185182E-3</v>
      </c>
      <c r="E64" s="164">
        <f>AgeStanSec!E64/86400</f>
        <v>1.1319444444444444E-2</v>
      </c>
      <c r="F64" s="137">
        <f>AgeStanSec!F64/86400</f>
        <v>1.3668981481481482E-2</v>
      </c>
      <c r="G64" s="137">
        <f>AgeStanSec!G64/86400</f>
        <v>1.4687499999999999E-2</v>
      </c>
      <c r="H64" s="137">
        <f>AgeStanSec!H64/86400</f>
        <v>1.8391203703703705E-2</v>
      </c>
      <c r="I64" s="137">
        <f>AgeStanSec!I64/86400</f>
        <v>1.8530092592592591E-2</v>
      </c>
      <c r="J64" s="137">
        <f>AgeStanSec!J64/86400</f>
        <v>2.3171296296296297E-2</v>
      </c>
      <c r="K64" s="137">
        <f>AgeStanSec!K64/86400</f>
        <v>2.6226851851851852E-2</v>
      </c>
      <c r="L64" s="137">
        <f>AgeStanSec!L64/86400</f>
        <v>2.8067129629629629E-2</v>
      </c>
      <c r="M64" s="137">
        <f>AgeStanSec!M64/86400</f>
        <v>3.5486111111111114E-2</v>
      </c>
      <c r="N64" s="137">
        <f>AgeStanSec!N64/86400</f>
        <v>3.815972222222222E-2</v>
      </c>
      <c r="O64" s="137">
        <f>AgeStanSec!O64/86400</f>
        <v>4.8043981481481479E-2</v>
      </c>
      <c r="P64" s="137">
        <f>AgeStanSec!P64/86400</f>
        <v>5.0891203703703702E-2</v>
      </c>
      <c r="Q64" s="137">
        <f>AgeStanSec!Q64/86400</f>
        <v>6.0509259259259263E-2</v>
      </c>
      <c r="R64" s="137">
        <f>AgeStanSec!R64/86400</f>
        <v>7.3206018518518517E-2</v>
      </c>
      <c r="S64" s="137">
        <f>AgeStanSec!S64/86400</f>
        <v>0.10604166666666667</v>
      </c>
      <c r="T64" s="137">
        <f>AgeStanSec!T64/86400</f>
        <v>0.12927083333333333</v>
      </c>
      <c r="U64" s="137">
        <f>AgeStanSec!U64/86400</f>
        <v>0.2356712962962963</v>
      </c>
      <c r="V64" s="137">
        <f>AgeStanSec!V64/86400</f>
        <v>0.31305555555555553</v>
      </c>
      <c r="W64" s="137">
        <f>AgeStanSec!W64/86400</f>
        <v>0.53202546296296294</v>
      </c>
      <c r="X64" s="137">
        <f>AgeStanSec!X64/86400</f>
        <v>0.58317129629629627</v>
      </c>
      <c r="Y64" s="137">
        <f>AgeStanSec!Y64/86400</f>
        <v>0.77385416666666662</v>
      </c>
      <c r="Z64" s="43"/>
    </row>
    <row r="65" spans="1:26">
      <c r="A65" s="45">
        <v>64</v>
      </c>
      <c r="B65" s="167">
        <f>AgeStanSec!B65/86400</f>
        <v>2.1180555555555558E-3</v>
      </c>
      <c r="C65" s="167">
        <f>AgeStanSec!C65/86400</f>
        <v>3.4837962962962965E-3</v>
      </c>
      <c r="D65" s="167">
        <f>AgeStanSec!D65/86400</f>
        <v>6.7013888888888887E-3</v>
      </c>
      <c r="E65" s="164">
        <f>AgeStanSec!E65/86400</f>
        <v>1.1423611111111112E-2</v>
      </c>
      <c r="F65" s="137">
        <f>AgeStanSec!F65/86400</f>
        <v>1.3784722222222223E-2</v>
      </c>
      <c r="G65" s="137">
        <f>AgeStanSec!G65/86400</f>
        <v>1.4814814814814815E-2</v>
      </c>
      <c r="H65" s="137">
        <f>AgeStanSec!H65/86400</f>
        <v>1.8564814814814815E-2</v>
      </c>
      <c r="I65" s="137">
        <f>AgeStanSec!I65/86400</f>
        <v>1.8703703703703705E-2</v>
      </c>
      <c r="J65" s="137">
        <f>AgeStanSec!J65/86400</f>
        <v>2.3391203703703702E-2</v>
      </c>
      <c r="K65" s="137">
        <f>AgeStanSec!K65/86400</f>
        <v>2.6469907407407407E-2</v>
      </c>
      <c r="L65" s="137">
        <f>AgeStanSec!L65/86400</f>
        <v>2.8344907407407409E-2</v>
      </c>
      <c r="M65" s="137">
        <f>AgeStanSec!M65/86400</f>
        <v>3.5833333333333335E-2</v>
      </c>
      <c r="N65" s="137">
        <f>AgeStanSec!N65/86400</f>
        <v>3.8530092592592595E-2</v>
      </c>
      <c r="O65" s="137">
        <f>AgeStanSec!O65/86400</f>
        <v>4.8518518518518516E-2</v>
      </c>
      <c r="P65" s="137">
        <f>AgeStanSec!P65/86400</f>
        <v>5.140046296296296E-2</v>
      </c>
      <c r="Q65" s="137">
        <f>AgeStanSec!Q65/86400</f>
        <v>6.1122685185185183E-2</v>
      </c>
      <c r="R65" s="137">
        <f>AgeStanSec!R65/86400</f>
        <v>7.3958333333333334E-2</v>
      </c>
      <c r="S65" s="137">
        <f>AgeStanSec!S65/86400</f>
        <v>0.10715277777777778</v>
      </c>
      <c r="T65" s="137">
        <f>AgeStanSec!T65/86400</f>
        <v>0.13062499999999999</v>
      </c>
      <c r="U65" s="137">
        <f>AgeStanSec!U65/86400</f>
        <v>0.23814814814814814</v>
      </c>
      <c r="V65" s="137">
        <f>AgeStanSec!V65/86400</f>
        <v>0.31634259259259262</v>
      </c>
      <c r="W65" s="137">
        <f>AgeStanSec!W65/86400</f>
        <v>0.53760416666666666</v>
      </c>
      <c r="X65" s="137">
        <f>AgeStanSec!X65/86400</f>
        <v>0.58929398148148149</v>
      </c>
      <c r="Y65" s="137">
        <f>AgeStanSec!Y65/86400</f>
        <v>0.78196759259259263</v>
      </c>
      <c r="Z65" s="43"/>
    </row>
    <row r="66" spans="1:26">
      <c r="A66" s="50">
        <v>65</v>
      </c>
      <c r="B66" s="168">
        <f>AgeStanSec!B66/86400</f>
        <v>2.1412037037037038E-3</v>
      </c>
      <c r="C66" s="168">
        <f>AgeStanSec!C66/86400</f>
        <v>3.5185185185185185E-3</v>
      </c>
      <c r="D66" s="168">
        <f>AgeStanSec!D66/86400</f>
        <v>6.7708333333333336E-3</v>
      </c>
      <c r="E66" s="165">
        <f>AgeStanSec!E66/86400</f>
        <v>1.1516203703703704E-2</v>
      </c>
      <c r="F66" s="138">
        <f>AgeStanSec!F66/86400</f>
        <v>1.3912037037037037E-2</v>
      </c>
      <c r="G66" s="138">
        <f>AgeStanSec!G66/86400</f>
        <v>1.4953703703703703E-2</v>
      </c>
      <c r="H66" s="138">
        <f>AgeStanSec!H66/86400</f>
        <v>1.8749999999999999E-2</v>
      </c>
      <c r="I66" s="138">
        <f>AgeStanSec!I66/86400</f>
        <v>1.8877314814814816E-2</v>
      </c>
      <c r="J66" s="138">
        <f>AgeStanSec!J66/86400</f>
        <v>2.3622685185185184E-2</v>
      </c>
      <c r="K66" s="138">
        <f>AgeStanSec!K66/86400</f>
        <v>2.673611111111111E-2</v>
      </c>
      <c r="L66" s="138">
        <f>AgeStanSec!L66/86400</f>
        <v>2.8622685185185185E-2</v>
      </c>
      <c r="M66" s="138">
        <f>AgeStanSec!M66/86400</f>
        <v>3.619212962962963E-2</v>
      </c>
      <c r="N66" s="138">
        <f>AgeStanSec!N66/86400</f>
        <v>3.8912037037037037E-2</v>
      </c>
      <c r="O66" s="138">
        <f>AgeStanSec!O66/86400</f>
        <v>4.9016203703703701E-2</v>
      </c>
      <c r="P66" s="138">
        <f>AgeStanSec!P66/86400</f>
        <v>5.1921296296296299E-2</v>
      </c>
      <c r="Q66" s="138">
        <f>AgeStanSec!Q66/86400</f>
        <v>6.1759259259259257E-2</v>
      </c>
      <c r="R66" s="138">
        <f>AgeStanSec!R66/86400</f>
        <v>7.4733796296296298E-2</v>
      </c>
      <c r="S66" s="138">
        <f>AgeStanSec!S66/86400</f>
        <v>0.10828703703703704</v>
      </c>
      <c r="T66" s="138">
        <f>AgeStanSec!T66/86400</f>
        <v>0.13201388888888888</v>
      </c>
      <c r="U66" s="138">
        <f>AgeStanSec!U66/86400</f>
        <v>0.2406712962962963</v>
      </c>
      <c r="V66" s="138">
        <f>AgeStanSec!V66/86400</f>
        <v>0.31969907407407405</v>
      </c>
      <c r="W66" s="138">
        <f>AgeStanSec!W66/86400</f>
        <v>0.54331018518518515</v>
      </c>
      <c r="X66" s="138">
        <f>AgeStanSec!X66/86400</f>
        <v>0.59554398148148147</v>
      </c>
      <c r="Y66" s="138">
        <f>AgeStanSec!Y66/86400</f>
        <v>0.79026620370370371</v>
      </c>
      <c r="Z66" s="43"/>
    </row>
    <row r="67" spans="1:26">
      <c r="A67" s="45">
        <v>66</v>
      </c>
      <c r="B67" s="167">
        <f>AgeStanSec!B67/86400</f>
        <v>2.1643518518518518E-3</v>
      </c>
      <c r="C67" s="167">
        <f>AgeStanSec!C67/86400</f>
        <v>3.5648148148148149E-3</v>
      </c>
      <c r="D67" s="167">
        <f>AgeStanSec!D67/86400</f>
        <v>6.828703703703704E-3</v>
      </c>
      <c r="E67" s="164">
        <f>AgeStanSec!E67/86400</f>
        <v>1.1631944444444445E-2</v>
      </c>
      <c r="F67" s="137">
        <f>AgeStanSec!F67/86400</f>
        <v>1.4050925925925927E-2</v>
      </c>
      <c r="G67" s="137">
        <f>AgeStanSec!G67/86400</f>
        <v>1.5092592592592593E-2</v>
      </c>
      <c r="H67" s="137">
        <f>AgeStanSec!H67/86400</f>
        <v>1.892361111111111E-2</v>
      </c>
      <c r="I67" s="137">
        <f>AgeStanSec!I67/86400</f>
        <v>1.90625E-2</v>
      </c>
      <c r="J67" s="137">
        <f>AgeStanSec!J67/86400</f>
        <v>2.3854166666666666E-2</v>
      </c>
      <c r="K67" s="137">
        <f>AgeStanSec!K67/86400</f>
        <v>2.6990740740740742E-2</v>
      </c>
      <c r="L67" s="137">
        <f>AgeStanSec!L67/86400</f>
        <v>2.8900462962962965E-2</v>
      </c>
      <c r="M67" s="137">
        <f>AgeStanSec!M67/86400</f>
        <v>3.6550925925925924E-2</v>
      </c>
      <c r="N67" s="137">
        <f>AgeStanSec!N67/86400</f>
        <v>3.9305555555555559E-2</v>
      </c>
      <c r="O67" s="137">
        <f>AgeStanSec!O67/86400</f>
        <v>4.9513888888888892E-2</v>
      </c>
      <c r="P67" s="137">
        <f>AgeStanSec!P67/86400</f>
        <v>5.2453703703703704E-2</v>
      </c>
      <c r="Q67" s="137">
        <f>AgeStanSec!Q67/86400</f>
        <v>6.2395833333333331E-2</v>
      </c>
      <c r="R67" s="137">
        <f>AgeStanSec!R67/86400</f>
        <v>7.5509259259259262E-2</v>
      </c>
      <c r="S67" s="137">
        <f>AgeStanSec!S67/86400</f>
        <v>0.10944444444444444</v>
      </c>
      <c r="T67" s="137">
        <f>AgeStanSec!T67/86400</f>
        <v>0.13342592592592592</v>
      </c>
      <c r="U67" s="137">
        <f>AgeStanSec!U67/86400</f>
        <v>0.24325231481481482</v>
      </c>
      <c r="V67" s="137">
        <f>AgeStanSec!V67/86400</f>
        <v>0.323125</v>
      </c>
      <c r="W67" s="137">
        <f>AgeStanSec!W67/86400</f>
        <v>0.54913194444444446</v>
      </c>
      <c r="X67" s="137">
        <f>AgeStanSec!X67/86400</f>
        <v>0.60192129629629632</v>
      </c>
      <c r="Y67" s="137">
        <f>AgeStanSec!Y67/86400</f>
        <v>0.79873842592592592</v>
      </c>
      <c r="Z67" s="43"/>
    </row>
    <row r="68" spans="1:26">
      <c r="A68" s="45">
        <v>67</v>
      </c>
      <c r="B68" s="167">
        <f>AgeStanSec!B68/86400</f>
        <v>2.1875000000000002E-3</v>
      </c>
      <c r="C68" s="167">
        <f>AgeStanSec!C68/86400</f>
        <v>3.5995370370370369E-3</v>
      </c>
      <c r="D68" s="167">
        <f>AgeStanSec!D68/86400</f>
        <v>6.898148148148148E-3</v>
      </c>
      <c r="E68" s="164">
        <f>AgeStanSec!E68/86400</f>
        <v>1.173611111111111E-2</v>
      </c>
      <c r="F68" s="137">
        <f>AgeStanSec!F68/86400</f>
        <v>1.4178240740740741E-2</v>
      </c>
      <c r="G68" s="137">
        <f>AgeStanSec!G68/86400</f>
        <v>1.5243055555555555E-2</v>
      </c>
      <c r="H68" s="137">
        <f>AgeStanSec!H68/86400</f>
        <v>1.9108796296296297E-2</v>
      </c>
      <c r="I68" s="137">
        <f>AgeStanSec!I68/86400</f>
        <v>1.9247685185185184E-2</v>
      </c>
      <c r="J68" s="137">
        <f>AgeStanSec!J68/86400</f>
        <v>2.4085648148148148E-2</v>
      </c>
      <c r="K68" s="137">
        <f>AgeStanSec!K68/86400</f>
        <v>2.7268518518518518E-2</v>
      </c>
      <c r="L68" s="137">
        <f>AgeStanSec!L68/86400</f>
        <v>2.9189814814814814E-2</v>
      </c>
      <c r="M68" s="137">
        <f>AgeStanSec!M68/86400</f>
        <v>3.6921296296296299E-2</v>
      </c>
      <c r="N68" s="137">
        <f>AgeStanSec!N68/86400</f>
        <v>3.9710648148148148E-2</v>
      </c>
      <c r="O68" s="137">
        <f>AgeStanSec!O68/86400</f>
        <v>5.002314814814815E-2</v>
      </c>
      <c r="P68" s="137">
        <f>AgeStanSec!P68/86400</f>
        <v>5.2986111111111109E-2</v>
      </c>
      <c r="Q68" s="137">
        <f>AgeStanSec!Q68/86400</f>
        <v>6.3043981481481479E-2</v>
      </c>
      <c r="R68" s="137">
        <f>AgeStanSec!R68/86400</f>
        <v>7.6307870370370373E-2</v>
      </c>
      <c r="S68" s="137">
        <f>AgeStanSec!S68/86400</f>
        <v>0.11063657407407407</v>
      </c>
      <c r="T68" s="137">
        <f>AgeStanSec!T68/86400</f>
        <v>0.13487268518518519</v>
      </c>
      <c r="U68" s="137">
        <f>AgeStanSec!U68/86400</f>
        <v>0.24589120370370371</v>
      </c>
      <c r="V68" s="137">
        <f>AgeStanSec!V68/86400</f>
        <v>0.32662037037037039</v>
      </c>
      <c r="W68" s="137">
        <f>AgeStanSec!W68/86400</f>
        <v>0.55508101851851854</v>
      </c>
      <c r="X68" s="137">
        <f>AgeStanSec!X68/86400</f>
        <v>0.60844907407407411</v>
      </c>
      <c r="Y68" s="137">
        <f>AgeStanSec!Y68/86400</f>
        <v>0.80738425925925927</v>
      </c>
      <c r="Z68" s="43"/>
    </row>
    <row r="69" spans="1:26">
      <c r="A69" s="45">
        <v>68</v>
      </c>
      <c r="B69" s="167">
        <f>AgeStanSec!B69/86400</f>
        <v>2.2106481481481482E-3</v>
      </c>
      <c r="C69" s="167">
        <f>AgeStanSec!C69/86400</f>
        <v>3.6458333333333334E-3</v>
      </c>
      <c r="D69" s="167">
        <f>AgeStanSec!D69/86400</f>
        <v>6.9791666666666665E-3</v>
      </c>
      <c r="E69" s="164">
        <f>AgeStanSec!E69/86400</f>
        <v>1.1840277777777778E-2</v>
      </c>
      <c r="F69" s="137">
        <f>AgeStanSec!F69/86400</f>
        <v>1.4317129629629629E-2</v>
      </c>
      <c r="G69" s="137">
        <f>AgeStanSec!G69/86400</f>
        <v>1.5381944444444445E-2</v>
      </c>
      <c r="H69" s="137">
        <f>AgeStanSec!H69/86400</f>
        <v>1.9293981481481481E-2</v>
      </c>
      <c r="I69" s="137">
        <f>AgeStanSec!I69/86400</f>
        <v>1.9432870370370371E-2</v>
      </c>
      <c r="J69" s="137">
        <f>AgeStanSec!J69/86400</f>
        <v>2.4328703703703703E-2</v>
      </c>
      <c r="K69" s="137">
        <f>AgeStanSec!K69/86400</f>
        <v>2.7534722222222221E-2</v>
      </c>
      <c r="L69" s="137">
        <f>AgeStanSec!L69/86400</f>
        <v>2.9490740740740741E-2</v>
      </c>
      <c r="M69" s="137">
        <f>AgeStanSec!M69/86400</f>
        <v>3.7291666666666667E-2</v>
      </c>
      <c r="N69" s="137">
        <f>AgeStanSec!N69/86400</f>
        <v>4.0115740740740743E-2</v>
      </c>
      <c r="O69" s="137">
        <f>AgeStanSec!O69/86400</f>
        <v>5.0543981481481481E-2</v>
      </c>
      <c r="P69" s="137">
        <f>AgeStanSec!P69/86400</f>
        <v>5.3541666666666668E-2</v>
      </c>
      <c r="Q69" s="137">
        <f>AgeStanSec!Q69/86400</f>
        <v>6.3703703703703707E-2</v>
      </c>
      <c r="R69" s="137">
        <f>AgeStanSec!R69/86400</f>
        <v>7.7118055555555551E-2</v>
      </c>
      <c r="S69" s="137">
        <f>AgeStanSec!S69/86400</f>
        <v>0.11184027777777777</v>
      </c>
      <c r="T69" s="137">
        <f>AgeStanSec!T69/86400</f>
        <v>0.1363425925925926</v>
      </c>
      <c r="U69" s="137">
        <f>AgeStanSec!U69/86400</f>
        <v>0.24857638888888889</v>
      </c>
      <c r="V69" s="137">
        <f>AgeStanSec!V69/86400</f>
        <v>0.33019675925925923</v>
      </c>
      <c r="W69" s="137">
        <f>AgeStanSec!W69/86400</f>
        <v>0.56115740740740738</v>
      </c>
      <c r="X69" s="137">
        <f>AgeStanSec!X69/86400</f>
        <v>0.61510416666666667</v>
      </c>
      <c r="Y69" s="137">
        <f>AgeStanSec!Y69/86400</f>
        <v>0.81622685185185184</v>
      </c>
      <c r="Z69" s="43"/>
    </row>
    <row r="70" spans="1:26">
      <c r="A70" s="45">
        <v>69</v>
      </c>
      <c r="B70" s="167">
        <f>AgeStanSec!B70/86400</f>
        <v>2.2453703703703702E-3</v>
      </c>
      <c r="C70" s="167">
        <f>AgeStanSec!C70/86400</f>
        <v>3.6921296296296298E-3</v>
      </c>
      <c r="D70" s="167">
        <f>AgeStanSec!D70/86400</f>
        <v>7.060185185185185E-3</v>
      </c>
      <c r="E70" s="164">
        <f>AgeStanSec!E70/86400</f>
        <v>1.1967592592592592E-2</v>
      </c>
      <c r="F70" s="137">
        <f>AgeStanSec!F70/86400</f>
        <v>1.4456018518518519E-2</v>
      </c>
      <c r="G70" s="137">
        <f>AgeStanSec!G70/86400</f>
        <v>1.5543981481481482E-2</v>
      </c>
      <c r="H70" s="137">
        <f>AgeStanSec!H70/86400</f>
        <v>1.9490740740740739E-2</v>
      </c>
      <c r="I70" s="137">
        <f>AgeStanSec!I70/86400</f>
        <v>1.9629629629629629E-2</v>
      </c>
      <c r="J70" s="137">
        <f>AgeStanSec!J70/86400</f>
        <v>2.4571759259259258E-2</v>
      </c>
      <c r="K70" s="137">
        <f>AgeStanSec!K70/86400</f>
        <v>2.78125E-2</v>
      </c>
      <c r="L70" s="137">
        <f>AgeStanSec!L70/86400</f>
        <v>2.9780092592592594E-2</v>
      </c>
      <c r="M70" s="137">
        <f>AgeStanSec!M70/86400</f>
        <v>3.7685185185185183E-2</v>
      </c>
      <c r="N70" s="137">
        <f>AgeStanSec!N70/86400</f>
        <v>4.0532407407407406E-2</v>
      </c>
      <c r="O70" s="137">
        <f>AgeStanSec!O70/86400</f>
        <v>5.1076388888888886E-2</v>
      </c>
      <c r="P70" s="137">
        <f>AgeStanSec!P70/86400</f>
        <v>5.4108796296296294E-2</v>
      </c>
      <c r="Q70" s="137">
        <f>AgeStanSec!Q70/86400</f>
        <v>6.4386574074074068E-2</v>
      </c>
      <c r="R70" s="137">
        <f>AgeStanSec!R70/86400</f>
        <v>7.795138888888889E-2</v>
      </c>
      <c r="S70" s="137">
        <f>AgeStanSec!S70/86400</f>
        <v>0.11307870370370371</v>
      </c>
      <c r="T70" s="137">
        <f>AgeStanSec!T70/86400</f>
        <v>0.1378587962962963</v>
      </c>
      <c r="U70" s="137">
        <f>AgeStanSec!U70/86400</f>
        <v>0.25133101851851852</v>
      </c>
      <c r="V70" s="137">
        <f>AgeStanSec!V70/86400</f>
        <v>0.33385416666666667</v>
      </c>
      <c r="W70" s="137">
        <f>AgeStanSec!W70/86400</f>
        <v>0.56737268518518513</v>
      </c>
      <c r="X70" s="137">
        <f>AgeStanSec!X70/86400</f>
        <v>0.62192129629629633</v>
      </c>
      <c r="Y70" s="137">
        <f>AgeStanSec!Y70/86400</f>
        <v>0.82526620370370374</v>
      </c>
      <c r="Z70" s="43"/>
    </row>
    <row r="71" spans="1:26">
      <c r="A71" s="50">
        <v>70</v>
      </c>
      <c r="B71" s="168">
        <f>AgeStanSec!B71/86400</f>
        <v>2.2916666666666667E-3</v>
      </c>
      <c r="C71" s="168">
        <f>AgeStanSec!C71/86400</f>
        <v>3.7499999999999999E-3</v>
      </c>
      <c r="D71" s="168">
        <f>AgeStanSec!D71/86400</f>
        <v>7.1527777777777779E-3</v>
      </c>
      <c r="E71" s="165">
        <f>AgeStanSec!E71/86400</f>
        <v>1.2106481481481482E-2</v>
      </c>
      <c r="F71" s="138">
        <f>AgeStanSec!F71/86400</f>
        <v>1.4618055555555556E-2</v>
      </c>
      <c r="G71" s="138">
        <f>AgeStanSec!G71/86400</f>
        <v>1.5717592592592592E-2</v>
      </c>
      <c r="H71" s="138">
        <f>AgeStanSec!H71/86400</f>
        <v>1.9699074074074074E-2</v>
      </c>
      <c r="I71" s="138">
        <f>AgeStanSec!I71/86400</f>
        <v>1.9837962962962963E-2</v>
      </c>
      <c r="J71" s="138">
        <f>AgeStanSec!J71/86400</f>
        <v>2.4826388888888887E-2</v>
      </c>
      <c r="K71" s="138">
        <f>AgeStanSec!K71/86400</f>
        <v>2.8101851851851854E-2</v>
      </c>
      <c r="L71" s="138">
        <f>AgeStanSec!L71/86400</f>
        <v>3.0092592592592591E-2</v>
      </c>
      <c r="M71" s="138">
        <f>AgeStanSec!M71/86400</f>
        <v>3.8078703703703705E-2</v>
      </c>
      <c r="N71" s="138">
        <f>AgeStanSec!N71/86400</f>
        <v>4.0949074074074075E-2</v>
      </c>
      <c r="O71" s="138">
        <f>AgeStanSec!O71/86400</f>
        <v>5.1620370370370372E-2</v>
      </c>
      <c r="P71" s="138">
        <f>AgeStanSec!P71/86400</f>
        <v>5.46875E-2</v>
      </c>
      <c r="Q71" s="138">
        <f>AgeStanSec!Q71/86400</f>
        <v>6.5081018518518524E-2</v>
      </c>
      <c r="R71" s="138">
        <f>AgeStanSec!R71/86400</f>
        <v>7.8807870370370375E-2</v>
      </c>
      <c r="S71" s="138">
        <f>AgeStanSec!S71/86400</f>
        <v>0.11435185185185186</v>
      </c>
      <c r="T71" s="138">
        <f>AgeStanSec!T71/86400</f>
        <v>0.13939814814814816</v>
      </c>
      <c r="U71" s="138">
        <f>AgeStanSec!U71/86400</f>
        <v>0.25414351851851852</v>
      </c>
      <c r="V71" s="138">
        <f>AgeStanSec!V71/86400</f>
        <v>0.33759259259259261</v>
      </c>
      <c r="W71" s="138">
        <f>AgeStanSec!W71/86400</f>
        <v>0.5737268518518519</v>
      </c>
      <c r="X71" s="138">
        <f>AgeStanSec!X71/86400</f>
        <v>0.62888888888888894</v>
      </c>
      <c r="Y71" s="138"/>
      <c r="Z71" s="43"/>
    </row>
    <row r="72" spans="1:26">
      <c r="A72" s="45">
        <v>71</v>
      </c>
      <c r="B72" s="167">
        <f>AgeStanSec!B72/86400</f>
        <v>2.3263888888888887E-3</v>
      </c>
      <c r="C72" s="167">
        <f>AgeStanSec!C72/86400</f>
        <v>3.8078703703703703E-3</v>
      </c>
      <c r="D72" s="167">
        <f>AgeStanSec!D72/86400</f>
        <v>7.2453703703703708E-3</v>
      </c>
      <c r="E72" s="164">
        <f>AgeStanSec!E72/86400</f>
        <v>1.2256944444444445E-2</v>
      </c>
      <c r="F72" s="137">
        <f>AgeStanSec!F72/86400</f>
        <v>1.4791666666666667E-2</v>
      </c>
      <c r="G72" s="137">
        <f>AgeStanSec!G72/86400</f>
        <v>1.5902777777777776E-2</v>
      </c>
      <c r="H72" s="137">
        <f>AgeStanSec!H72/86400</f>
        <v>1.9918981481481482E-2</v>
      </c>
      <c r="I72" s="137">
        <f>AgeStanSec!I72/86400</f>
        <v>2.0057870370370372E-2</v>
      </c>
      <c r="J72" s="137">
        <f>AgeStanSec!J72/86400</f>
        <v>2.508101851851852E-2</v>
      </c>
      <c r="K72" s="137">
        <f>AgeStanSec!K72/86400</f>
        <v>2.8402777777777777E-2</v>
      </c>
      <c r="L72" s="137">
        <f>AgeStanSec!L72/86400</f>
        <v>3.0416666666666668E-2</v>
      </c>
      <c r="M72" s="137">
        <f>AgeStanSec!M72/86400</f>
        <v>3.8495370370370367E-2</v>
      </c>
      <c r="N72" s="137">
        <f>AgeStanSec!N72/86400</f>
        <v>4.1400462962962965E-2</v>
      </c>
      <c r="O72" s="137">
        <f>AgeStanSec!O72/86400</f>
        <v>5.2199074074074071E-2</v>
      </c>
      <c r="P72" s="137">
        <f>AgeStanSec!P72/86400</f>
        <v>5.5300925925925927E-2</v>
      </c>
      <c r="Q72" s="137">
        <f>AgeStanSec!Q72/86400</f>
        <v>6.582175925925926E-2</v>
      </c>
      <c r="R72" s="137">
        <f>AgeStanSec!R72/86400</f>
        <v>7.9699074074074075E-2</v>
      </c>
      <c r="S72" s="137">
        <f>AgeStanSec!S72/86400</f>
        <v>0.11564814814814815</v>
      </c>
      <c r="T72" s="137">
        <f>AgeStanSec!T72/86400</f>
        <v>0.14098379629629629</v>
      </c>
      <c r="U72" s="137">
        <f>AgeStanSec!U72/86400</f>
        <v>0.25702546296296297</v>
      </c>
      <c r="V72" s="137">
        <f>AgeStanSec!V72/86400</f>
        <v>0.34142361111111114</v>
      </c>
      <c r="W72" s="137">
        <f>AgeStanSec!W72/86400</f>
        <v>0.58021990740740736</v>
      </c>
      <c r="X72" s="137">
        <f>AgeStanSec!X72/86400</f>
        <v>0.6360069444444445</v>
      </c>
      <c r="Y72" s="137"/>
      <c r="Z72" s="43"/>
    </row>
    <row r="73" spans="1:26">
      <c r="A73" s="45">
        <v>72</v>
      </c>
      <c r="B73" s="167">
        <f>AgeStanSec!B73/86400</f>
        <v>2.3726851851851851E-3</v>
      </c>
      <c r="C73" s="167">
        <f>AgeStanSec!C73/86400</f>
        <v>3.8773148148148148E-3</v>
      </c>
      <c r="D73" s="167">
        <f>AgeStanSec!D73/86400</f>
        <v>7.3611111111111108E-3</v>
      </c>
      <c r="E73" s="164">
        <f>AgeStanSec!E73/86400</f>
        <v>1.2418981481481482E-2</v>
      </c>
      <c r="F73" s="137">
        <f>AgeStanSec!F73/86400</f>
        <v>1.4988425925925926E-2</v>
      </c>
      <c r="G73" s="137">
        <f>AgeStanSec!G73/86400</f>
        <v>1.6099537037037037E-2</v>
      </c>
      <c r="H73" s="137">
        <f>AgeStanSec!H73/86400</f>
        <v>2.0162037037037037E-2</v>
      </c>
      <c r="I73" s="137">
        <f>AgeStanSec!I73/86400</f>
        <v>2.0300925925925927E-2</v>
      </c>
      <c r="J73" s="137">
        <f>AgeStanSec!J73/86400</f>
        <v>2.5381944444444443E-2</v>
      </c>
      <c r="K73" s="137">
        <f>AgeStanSec!K73/86400</f>
        <v>2.8738425925925924E-2</v>
      </c>
      <c r="L73" s="137">
        <f>AgeStanSec!L73/86400</f>
        <v>3.0775462962962963E-2</v>
      </c>
      <c r="M73" s="137">
        <f>AgeStanSec!M73/86400</f>
        <v>3.8958333333333331E-2</v>
      </c>
      <c r="N73" s="137">
        <f>AgeStanSec!N73/86400</f>
        <v>4.1909722222222223E-2</v>
      </c>
      <c r="O73" s="137">
        <f>AgeStanSec!O73/86400</f>
        <v>5.2835648148148145E-2</v>
      </c>
      <c r="P73" s="137">
        <f>AgeStanSec!P73/86400</f>
        <v>5.5983796296296295E-2</v>
      </c>
      <c r="Q73" s="137">
        <f>AgeStanSec!Q73/86400</f>
        <v>6.6620370370370371E-2</v>
      </c>
      <c r="R73" s="137">
        <f>AgeStanSec!R73/86400</f>
        <v>8.0671296296296297E-2</v>
      </c>
      <c r="S73" s="137">
        <f>AgeStanSec!S73/86400</f>
        <v>0.11703703703703704</v>
      </c>
      <c r="T73" s="137">
        <f>AgeStanSec!T73/86400</f>
        <v>0.1426736111111111</v>
      </c>
      <c r="U73" s="137">
        <f>AgeStanSec!U73/86400</f>
        <v>0.26011574074074073</v>
      </c>
      <c r="V73" s="137">
        <f>AgeStanSec!V73/86400</f>
        <v>0.34552083333333333</v>
      </c>
      <c r="W73" s="137">
        <f>AgeStanSec!W73/86400</f>
        <v>0.58719907407407412</v>
      </c>
      <c r="X73" s="137">
        <f>AgeStanSec!X73/86400</f>
        <v>0.64364583333333336</v>
      </c>
      <c r="Y73" s="137"/>
      <c r="Z73" s="43"/>
    </row>
    <row r="74" spans="1:26">
      <c r="A74" s="45">
        <v>73</v>
      </c>
      <c r="B74" s="167">
        <f>AgeStanSec!B74/86400</f>
        <v>2.4189814814814816E-3</v>
      </c>
      <c r="C74" s="167">
        <f>AgeStanSec!C74/86400</f>
        <v>3.9467592592592592E-3</v>
      </c>
      <c r="D74" s="167">
        <f>AgeStanSec!D74/86400</f>
        <v>7.4768518518518517E-3</v>
      </c>
      <c r="E74" s="164">
        <f>AgeStanSec!E74/86400</f>
        <v>1.2592592592592593E-2</v>
      </c>
      <c r="F74" s="137">
        <f>AgeStanSec!F74/86400</f>
        <v>1.5196759259259259E-2</v>
      </c>
      <c r="G74" s="137">
        <f>AgeStanSec!G74/86400</f>
        <v>1.6319444444444445E-2</v>
      </c>
      <c r="H74" s="137">
        <f>AgeStanSec!H74/86400</f>
        <v>2.042824074074074E-2</v>
      </c>
      <c r="I74" s="137">
        <f>AgeStanSec!I74/86400</f>
        <v>2.0578703703703703E-2</v>
      </c>
      <c r="J74" s="137">
        <f>AgeStanSec!J74/86400</f>
        <v>2.5706018518518517E-2</v>
      </c>
      <c r="K74" s="137">
        <f>AgeStanSec!K74/86400</f>
        <v>2.9108796296296296E-2</v>
      </c>
      <c r="L74" s="137">
        <f>AgeStanSec!L74/86400</f>
        <v>3.1180555555555555E-2</v>
      </c>
      <c r="M74" s="137">
        <f>AgeStanSec!M74/86400</f>
        <v>3.9467592592592596E-2</v>
      </c>
      <c r="N74" s="137">
        <f>AgeStanSec!N74/86400</f>
        <v>4.2465277777777775E-2</v>
      </c>
      <c r="O74" s="137">
        <f>AgeStanSec!O74/86400</f>
        <v>5.3541666666666668E-2</v>
      </c>
      <c r="P74" s="137">
        <f>AgeStanSec!P74/86400</f>
        <v>5.6736111111111112E-2</v>
      </c>
      <c r="Q74" s="137">
        <f>AgeStanSec!Q74/86400</f>
        <v>6.7511574074074071E-2</v>
      </c>
      <c r="R74" s="137">
        <f>AgeStanSec!R74/86400</f>
        <v>8.1736111111111107E-2</v>
      </c>
      <c r="S74" s="137">
        <f>AgeStanSec!S74/86400</f>
        <v>0.11856481481481482</v>
      </c>
      <c r="T74" s="137">
        <f>AgeStanSec!T74/86400</f>
        <v>0.14453703703703705</v>
      </c>
      <c r="U74" s="137">
        <f>AgeStanSec!U74/86400</f>
        <v>0.26350694444444445</v>
      </c>
      <c r="V74" s="137">
        <f>AgeStanSec!V74/86400</f>
        <v>0.35002314814814817</v>
      </c>
      <c r="W74" s="137">
        <f>AgeStanSec!W74/86400</f>
        <v>0.59484953703703702</v>
      </c>
      <c r="X74" s="137">
        <f>AgeStanSec!X74/86400</f>
        <v>0.65203703703703708</v>
      </c>
      <c r="Y74" s="137"/>
      <c r="Z74" s="43"/>
    </row>
    <row r="75" spans="1:26">
      <c r="A75" s="45">
        <v>74</v>
      </c>
      <c r="B75" s="167">
        <f>AgeStanSec!B75/86400</f>
        <v>2.476851851851852E-3</v>
      </c>
      <c r="C75" s="167">
        <f>AgeStanSec!C75/86400</f>
        <v>4.0277777777777777E-3</v>
      </c>
      <c r="D75" s="167">
        <f>AgeStanSec!D75/86400</f>
        <v>7.6157407407407406E-3</v>
      </c>
      <c r="E75" s="164">
        <f>AgeStanSec!E75/86400</f>
        <v>1.2789351851851852E-2</v>
      </c>
      <c r="F75" s="137">
        <f>AgeStanSec!F75/86400</f>
        <v>1.5428240740740741E-2</v>
      </c>
      <c r="G75" s="137">
        <f>AgeStanSec!G75/86400</f>
        <v>1.6562500000000001E-2</v>
      </c>
      <c r="H75" s="137">
        <f>AgeStanSec!H75/86400</f>
        <v>2.0729166666666667E-2</v>
      </c>
      <c r="I75" s="137">
        <f>AgeStanSec!I75/86400</f>
        <v>2.0868055555555556E-2</v>
      </c>
      <c r="J75" s="137">
        <f>AgeStanSec!J75/86400</f>
        <v>2.6064814814814815E-2</v>
      </c>
      <c r="K75" s="137">
        <f>AgeStanSec!K75/86400</f>
        <v>2.9525462962962962E-2</v>
      </c>
      <c r="L75" s="137">
        <f>AgeStanSec!L75/86400</f>
        <v>3.1620370370370368E-2</v>
      </c>
      <c r="M75" s="137">
        <f>AgeStanSec!M75/86400</f>
        <v>4.0034722222222222E-2</v>
      </c>
      <c r="N75" s="137">
        <f>AgeStanSec!N75/86400</f>
        <v>4.3078703703703702E-2</v>
      </c>
      <c r="O75" s="137">
        <f>AgeStanSec!O75/86400</f>
        <v>5.4328703703703705E-2</v>
      </c>
      <c r="P75" s="137">
        <f>AgeStanSec!P75/86400</f>
        <v>5.7569444444444444E-2</v>
      </c>
      <c r="Q75" s="137">
        <f>AgeStanSec!Q75/86400</f>
        <v>6.850694444444444E-2</v>
      </c>
      <c r="R75" s="137">
        <f>AgeStanSec!R75/86400</f>
        <v>8.2916666666666666E-2</v>
      </c>
      <c r="S75" s="137">
        <f>AgeStanSec!S75/86400</f>
        <v>0.12026620370370371</v>
      </c>
      <c r="T75" s="137">
        <f>AgeStanSec!T75/86400</f>
        <v>0.14660879629629631</v>
      </c>
      <c r="U75" s="137">
        <f>AgeStanSec!U75/86400</f>
        <v>0.26728009259259261</v>
      </c>
      <c r="V75" s="137">
        <f>AgeStanSec!V75/86400</f>
        <v>0.3550462962962963</v>
      </c>
      <c r="W75" s="137">
        <f>AgeStanSec!W75/86400</f>
        <v>0.60339120370370369</v>
      </c>
      <c r="X75" s="137">
        <f>AgeStanSec!X75/86400</f>
        <v>0.66140046296296295</v>
      </c>
      <c r="Y75" s="137"/>
      <c r="Z75" s="43"/>
    </row>
    <row r="76" spans="1:26">
      <c r="A76" s="50">
        <v>75</v>
      </c>
      <c r="B76" s="168">
        <f>AgeStanSec!B76/86400</f>
        <v>2.5462962962962965E-3</v>
      </c>
      <c r="C76" s="168">
        <f>AgeStanSec!C76/86400</f>
        <v>4.1203703703703706E-3</v>
      </c>
      <c r="D76" s="168">
        <f>AgeStanSec!D76/86400</f>
        <v>7.7546296296296295E-3</v>
      </c>
      <c r="E76" s="165">
        <f>AgeStanSec!E76/86400</f>
        <v>1.2997685185185185E-2</v>
      </c>
      <c r="F76" s="138">
        <f>AgeStanSec!F76/86400</f>
        <v>1.5671296296296298E-2</v>
      </c>
      <c r="G76" s="138">
        <f>AgeStanSec!G76/86400</f>
        <v>1.6828703703703703E-2</v>
      </c>
      <c r="H76" s="138">
        <f>AgeStanSec!H76/86400</f>
        <v>2.1041666666666667E-2</v>
      </c>
      <c r="I76" s="138">
        <f>AgeStanSec!I76/86400</f>
        <v>2.119212962962963E-2</v>
      </c>
      <c r="J76" s="138">
        <f>AgeStanSec!J76/86400</f>
        <v>2.6458333333333334E-2</v>
      </c>
      <c r="K76" s="138">
        <f>AgeStanSec!K76/86400</f>
        <v>2.9976851851851852E-2</v>
      </c>
      <c r="L76" s="138">
        <f>AgeStanSec!L76/86400</f>
        <v>3.2106481481481479E-2</v>
      </c>
      <c r="M76" s="138">
        <f>AgeStanSec!M76/86400</f>
        <v>4.0659722222222222E-2</v>
      </c>
      <c r="N76" s="138">
        <f>AgeStanSec!N76/86400</f>
        <v>4.3738425925925924E-2</v>
      </c>
      <c r="O76" s="138">
        <f>AgeStanSec!O76/86400</f>
        <v>5.5185185185185184E-2</v>
      </c>
      <c r="P76" s="138">
        <f>AgeStanSec!P76/86400</f>
        <v>5.8483796296296298E-2</v>
      </c>
      <c r="Q76" s="138">
        <f>AgeStanSec!Q76/86400</f>
        <v>6.9571759259259264E-2</v>
      </c>
      <c r="R76" s="138">
        <f>AgeStanSec!R76/86400</f>
        <v>8.4212962962962962E-2</v>
      </c>
      <c r="S76" s="138">
        <f>AgeStanSec!S76/86400</f>
        <v>0.12211805555555555</v>
      </c>
      <c r="T76" s="138">
        <f>AgeStanSec!T76/86400</f>
        <v>0.14887731481481481</v>
      </c>
      <c r="U76" s="138">
        <f>AgeStanSec!U76/86400</f>
        <v>0.27141203703703703</v>
      </c>
      <c r="V76" s="138">
        <f>AgeStanSec!V76/86400</f>
        <v>0.36054398148148148</v>
      </c>
      <c r="W76" s="138">
        <f>AgeStanSec!W76/86400</f>
        <v>0.61271990740740745</v>
      </c>
      <c r="X76" s="138">
        <f>AgeStanSec!X76/86400</f>
        <v>0.67162037037037037</v>
      </c>
      <c r="Y76" s="138"/>
      <c r="Z76" s="43"/>
    </row>
    <row r="77" spans="1:26">
      <c r="A77" s="45">
        <v>76</v>
      </c>
      <c r="B77" s="167">
        <f>AgeStanSec!B77/86400</f>
        <v>2.6157407407407405E-3</v>
      </c>
      <c r="C77" s="167">
        <f>AgeStanSec!C77/86400</f>
        <v>4.2245370370370371E-3</v>
      </c>
      <c r="D77" s="167">
        <f>AgeStanSec!D77/86400</f>
        <v>7.9166666666666673E-3</v>
      </c>
      <c r="E77" s="164">
        <f>AgeStanSec!E77/86400</f>
        <v>1.3229166666666667E-2</v>
      </c>
      <c r="F77" s="137">
        <f>AgeStanSec!F77/86400</f>
        <v>1.5949074074074074E-2</v>
      </c>
      <c r="G77" s="137">
        <f>AgeStanSec!G77/86400</f>
        <v>1.7118055555555556E-2</v>
      </c>
      <c r="H77" s="137">
        <f>AgeStanSec!H77/86400</f>
        <v>2.1400462962962961E-2</v>
      </c>
      <c r="I77" s="137">
        <f>AgeStanSec!I77/86400</f>
        <v>2.1550925925925925E-2</v>
      </c>
      <c r="J77" s="137">
        <f>AgeStanSec!J77/86400</f>
        <v>2.6898148148148147E-2</v>
      </c>
      <c r="K77" s="137">
        <f>AgeStanSec!K77/86400</f>
        <v>3.0462962962962963E-2</v>
      </c>
      <c r="L77" s="137">
        <f>AgeStanSec!L77/86400</f>
        <v>3.2638888888888891E-2</v>
      </c>
      <c r="M77" s="137">
        <f>AgeStanSec!M77/86400</f>
        <v>4.1342592592592591E-2</v>
      </c>
      <c r="N77" s="137">
        <f>AgeStanSec!N77/86400</f>
        <v>4.4479166666666667E-2</v>
      </c>
      <c r="O77" s="137">
        <f>AgeStanSec!O77/86400</f>
        <v>5.6134259259259259E-2</v>
      </c>
      <c r="P77" s="137">
        <f>AgeStanSec!P77/86400</f>
        <v>5.9479166666666666E-2</v>
      </c>
      <c r="Q77" s="137">
        <f>AgeStanSec!Q77/86400</f>
        <v>7.076388888888889E-2</v>
      </c>
      <c r="R77" s="137">
        <f>AgeStanSec!R77/86400</f>
        <v>8.565972222222222E-2</v>
      </c>
      <c r="S77" s="137">
        <f>AgeStanSec!S77/86400</f>
        <v>0.12418981481481481</v>
      </c>
      <c r="T77" s="137">
        <f>AgeStanSec!T77/86400</f>
        <v>0.15138888888888888</v>
      </c>
      <c r="U77" s="137">
        <f>AgeStanSec!U77/86400</f>
        <v>0.27600694444444446</v>
      </c>
      <c r="V77" s="137">
        <f>AgeStanSec!V77/86400</f>
        <v>0.36663194444444447</v>
      </c>
      <c r="W77" s="137">
        <f>AgeStanSec!W77/86400</f>
        <v>0.62307870370370366</v>
      </c>
      <c r="X77" s="137">
        <f>AgeStanSec!X77/86400</f>
        <v>0.68297453703703703</v>
      </c>
      <c r="Y77" s="137"/>
      <c r="Z77" s="43"/>
    </row>
    <row r="78" spans="1:26">
      <c r="A78" s="45">
        <v>77</v>
      </c>
      <c r="B78" s="167">
        <f>AgeStanSec!B78/86400</f>
        <v>2.685185185185185E-3</v>
      </c>
      <c r="C78" s="167">
        <f>AgeStanSec!C78/86400</f>
        <v>4.3287037037037035E-3</v>
      </c>
      <c r="D78" s="167">
        <f>AgeStanSec!D78/86400</f>
        <v>8.0902777777777778E-3</v>
      </c>
      <c r="E78" s="164">
        <f>AgeStanSec!E78/86400</f>
        <v>1.3483796296296296E-2</v>
      </c>
      <c r="F78" s="137">
        <f>AgeStanSec!F78/86400</f>
        <v>1.6238425925925927E-2</v>
      </c>
      <c r="G78" s="137">
        <f>AgeStanSec!G78/86400</f>
        <v>1.744212962962963E-2</v>
      </c>
      <c r="H78" s="137">
        <f>AgeStanSec!H78/86400</f>
        <v>2.1782407407407407E-2</v>
      </c>
      <c r="I78" s="137">
        <f>AgeStanSec!I78/86400</f>
        <v>2.1944444444444444E-2</v>
      </c>
      <c r="J78" s="137">
        <f>AgeStanSec!J78/86400</f>
        <v>2.7372685185185184E-2</v>
      </c>
      <c r="K78" s="137">
        <f>AgeStanSec!K78/86400</f>
        <v>3.1018518518518518E-2</v>
      </c>
      <c r="L78" s="137">
        <f>AgeStanSec!L78/86400</f>
        <v>3.321759259259259E-2</v>
      </c>
      <c r="M78" s="137">
        <f>AgeStanSec!M78/86400</f>
        <v>4.2094907407407407E-2</v>
      </c>
      <c r="N78" s="137">
        <f>AgeStanSec!N78/86400</f>
        <v>4.5289351851851851E-2</v>
      </c>
      <c r="O78" s="137">
        <f>AgeStanSec!O78/86400</f>
        <v>5.7164351851851855E-2</v>
      </c>
      <c r="P78" s="137">
        <f>AgeStanSec!P78/86400</f>
        <v>6.0578703703703704E-2</v>
      </c>
      <c r="Q78" s="137">
        <f>AgeStanSec!Q78/86400</f>
        <v>7.2071759259259266E-2</v>
      </c>
      <c r="R78" s="137">
        <f>AgeStanSec!R78/86400</f>
        <v>8.7222222222222229E-2</v>
      </c>
      <c r="S78" s="137">
        <f>AgeStanSec!S78/86400</f>
        <v>0.12643518518518518</v>
      </c>
      <c r="T78" s="137">
        <f>AgeStanSec!T78/86400</f>
        <v>0.15413194444444445</v>
      </c>
      <c r="U78" s="137">
        <f>AgeStanSec!U78/86400</f>
        <v>0.28100694444444446</v>
      </c>
      <c r="V78" s="137">
        <f>AgeStanSec!V78/86400</f>
        <v>0.37327546296296299</v>
      </c>
      <c r="W78" s="137">
        <f>AgeStanSec!W78/86400</f>
        <v>0.63436342592592587</v>
      </c>
      <c r="X78" s="137">
        <f>AgeStanSec!X78/86400</f>
        <v>0.69535879629629627</v>
      </c>
      <c r="Y78" s="137"/>
      <c r="Z78" s="43"/>
    </row>
    <row r="79" spans="1:26">
      <c r="A79" s="45">
        <v>78</v>
      </c>
      <c r="B79" s="167">
        <f>AgeStanSec!B79/86400</f>
        <v>2.7777777777777779E-3</v>
      </c>
      <c r="C79" s="167">
        <f>AgeStanSec!C79/86400</f>
        <v>4.4560185185185189E-3</v>
      </c>
      <c r="D79" s="167">
        <f>AgeStanSec!D79/86400</f>
        <v>8.2870370370370372E-3</v>
      </c>
      <c r="E79" s="164">
        <f>AgeStanSec!E79/86400</f>
        <v>1.375E-2</v>
      </c>
      <c r="F79" s="137">
        <f>AgeStanSec!F79/86400</f>
        <v>1.6562500000000001E-2</v>
      </c>
      <c r="G79" s="137">
        <f>AgeStanSec!G79/86400</f>
        <v>1.7789351851851851E-2</v>
      </c>
      <c r="H79" s="137">
        <f>AgeStanSec!H79/86400</f>
        <v>2.2210648148148149E-2</v>
      </c>
      <c r="I79" s="137">
        <f>AgeStanSec!I79/86400</f>
        <v>2.2361111111111109E-2</v>
      </c>
      <c r="J79" s="137">
        <f>AgeStanSec!J79/86400</f>
        <v>2.7893518518518519E-2</v>
      </c>
      <c r="K79" s="137">
        <f>AgeStanSec!K79/86400</f>
        <v>3.1608796296296295E-2</v>
      </c>
      <c r="L79" s="137">
        <f>AgeStanSec!L79/86400</f>
        <v>3.3854166666666664E-2</v>
      </c>
      <c r="M79" s="137">
        <f>AgeStanSec!M79/86400</f>
        <v>4.2916666666666665E-2</v>
      </c>
      <c r="N79" s="137">
        <f>AgeStanSec!N79/86400</f>
        <v>4.6180555555555558E-2</v>
      </c>
      <c r="O79" s="137">
        <f>AgeStanSec!O79/86400</f>
        <v>5.8298611111111114E-2</v>
      </c>
      <c r="P79" s="137">
        <f>AgeStanSec!P79/86400</f>
        <v>6.1793981481481484E-2</v>
      </c>
      <c r="Q79" s="137">
        <f>AgeStanSec!Q79/86400</f>
        <v>7.3495370370370364E-2</v>
      </c>
      <c r="R79" s="137">
        <f>AgeStanSec!R79/86400</f>
        <v>8.8946759259259253E-2</v>
      </c>
      <c r="S79" s="137">
        <f>AgeStanSec!S79/86400</f>
        <v>0.12892361111111111</v>
      </c>
      <c r="T79" s="137">
        <f>AgeStanSec!T79/86400</f>
        <v>0.15717592592592591</v>
      </c>
      <c r="U79" s="137">
        <f>AgeStanSec!U79/86400</f>
        <v>0.2865509259259259</v>
      </c>
      <c r="V79" s="137">
        <f>AgeStanSec!V79/86400</f>
        <v>0.38063657407407409</v>
      </c>
      <c r="W79" s="137">
        <f>AgeStanSec!W79/86400</f>
        <v>0.64686342592592594</v>
      </c>
      <c r="X79" s="137"/>
      <c r="Y79" s="137"/>
      <c r="Z79" s="43"/>
    </row>
    <row r="80" spans="1:26">
      <c r="A80" s="45">
        <v>79</v>
      </c>
      <c r="B80" s="167">
        <f>AgeStanSec!B80/86400</f>
        <v>2.8703703703703703E-3</v>
      </c>
      <c r="C80" s="167">
        <f>AgeStanSec!C80/86400</f>
        <v>4.5949074074074078E-3</v>
      </c>
      <c r="D80" s="167">
        <f>AgeStanSec!D80/86400</f>
        <v>8.4953703703703701E-3</v>
      </c>
      <c r="E80" s="164">
        <f>AgeStanSec!E80/86400</f>
        <v>1.4050925925925927E-2</v>
      </c>
      <c r="F80" s="137">
        <f>AgeStanSec!F80/86400</f>
        <v>1.6921296296296295E-2</v>
      </c>
      <c r="G80" s="137">
        <f>AgeStanSec!G80/86400</f>
        <v>1.8159722222222223E-2</v>
      </c>
      <c r="H80" s="137">
        <f>AgeStanSec!H80/86400</f>
        <v>2.267361111111111E-2</v>
      </c>
      <c r="I80" s="137">
        <f>AgeStanSec!I80/86400</f>
        <v>2.2835648148148147E-2</v>
      </c>
      <c r="J80" s="137">
        <f>AgeStanSec!J80/86400</f>
        <v>2.8472222222222222E-2</v>
      </c>
      <c r="K80" s="137">
        <f>AgeStanSec!K80/86400</f>
        <v>3.2256944444444442E-2</v>
      </c>
      <c r="L80" s="137">
        <f>AgeStanSec!L80/86400</f>
        <v>3.4560185185185187E-2</v>
      </c>
      <c r="M80" s="137">
        <f>AgeStanSec!M80/86400</f>
        <v>4.3819444444444446E-2</v>
      </c>
      <c r="N80" s="137">
        <f>AgeStanSec!N80/86400</f>
        <v>4.715277777777778E-2</v>
      </c>
      <c r="O80" s="137">
        <f>AgeStanSec!O80/86400</f>
        <v>5.9548611111111108E-2</v>
      </c>
      <c r="P80" s="137">
        <f>AgeStanSec!P80/86400</f>
        <v>6.3125000000000001E-2</v>
      </c>
      <c r="Q80" s="137">
        <f>AgeStanSec!Q80/86400</f>
        <v>7.5081018518518519E-2</v>
      </c>
      <c r="R80" s="137">
        <f>AgeStanSec!R80/86400</f>
        <v>9.0844907407407402E-2</v>
      </c>
      <c r="S80" s="137">
        <f>AgeStanSec!S80/86400</f>
        <v>0.13164351851851852</v>
      </c>
      <c r="T80" s="137">
        <f>AgeStanSec!T80/86400</f>
        <v>0.16048611111111111</v>
      </c>
      <c r="U80" s="137">
        <f>AgeStanSec!U80/86400</f>
        <v>0.29258101851851853</v>
      </c>
      <c r="V80" s="137">
        <f>AgeStanSec!V80/86400</f>
        <v>0.3886574074074074</v>
      </c>
      <c r="W80" s="137">
        <f>AgeStanSec!W80/86400</f>
        <v>0.66048611111111111</v>
      </c>
      <c r="X80" s="137"/>
      <c r="Y80" s="137"/>
      <c r="Z80" s="43"/>
    </row>
    <row r="81" spans="1:26">
      <c r="A81" s="50">
        <v>80</v>
      </c>
      <c r="B81" s="168">
        <f>AgeStanSec!B81/86400</f>
        <v>2.9745370370370373E-3</v>
      </c>
      <c r="C81" s="168">
        <f>AgeStanSec!C81/86400</f>
        <v>4.7453703703703703E-3</v>
      </c>
      <c r="D81" s="168">
        <f>AgeStanSec!D81/86400</f>
        <v>8.726851851851852E-3</v>
      </c>
      <c r="E81" s="165">
        <f>AgeStanSec!E81/86400</f>
        <v>1.4375000000000001E-2</v>
      </c>
      <c r="F81" s="138">
        <f>AgeStanSec!F81/86400</f>
        <v>1.7303240740740741E-2</v>
      </c>
      <c r="G81" s="138">
        <f>AgeStanSec!G81/86400</f>
        <v>1.8576388888888889E-2</v>
      </c>
      <c r="H81" s="138">
        <f>AgeStanSec!H81/86400</f>
        <v>2.3182870370370371E-2</v>
      </c>
      <c r="I81" s="138">
        <f>AgeStanSec!I81/86400</f>
        <v>2.3344907407407408E-2</v>
      </c>
      <c r="J81" s="138">
        <f>AgeStanSec!J81/86400</f>
        <v>2.9097222222222222E-2</v>
      </c>
      <c r="K81" s="138">
        <f>AgeStanSec!K81/86400</f>
        <v>3.2974537037037038E-2</v>
      </c>
      <c r="L81" s="138">
        <f>AgeStanSec!L81/86400</f>
        <v>3.5648148148148151E-2</v>
      </c>
      <c r="M81" s="138">
        <f>AgeStanSec!M81/86400</f>
        <v>4.4803240740740741E-2</v>
      </c>
      <c r="N81" s="138">
        <f>AgeStanSec!N81/86400</f>
        <v>4.8229166666666663E-2</v>
      </c>
      <c r="O81" s="138">
        <f>AgeStanSec!O81/86400</f>
        <v>6.0925925925925925E-2</v>
      </c>
      <c r="P81" s="138">
        <f>AgeStanSec!P81/86400</f>
        <v>6.458333333333334E-2</v>
      </c>
      <c r="Q81" s="138">
        <f>AgeStanSec!Q81/86400</f>
        <v>7.6817129629629624E-2</v>
      </c>
      <c r="R81" s="138">
        <f>AgeStanSec!R81/86400</f>
        <v>9.2939814814814808E-2</v>
      </c>
      <c r="S81" s="138">
        <f>AgeStanSec!S81/86400</f>
        <v>0.13465277777777779</v>
      </c>
      <c r="T81" s="138">
        <f>AgeStanSec!T81/86400</f>
        <v>0.16414351851851852</v>
      </c>
      <c r="U81" s="138">
        <f>AgeStanSec!U81/86400</f>
        <v>0.29925925925925928</v>
      </c>
      <c r="V81" s="138">
        <f>AgeStanSec!V81/86400</f>
        <v>0.39752314814814815</v>
      </c>
      <c r="W81" s="138">
        <f>AgeStanSec!W81/86400</f>
        <v>0.67557870370370365</v>
      </c>
      <c r="X81" s="138"/>
      <c r="Y81" s="138"/>
      <c r="Z81" s="43"/>
    </row>
    <row r="82" spans="1:26">
      <c r="A82" s="45">
        <v>81</v>
      </c>
      <c r="B82" s="167">
        <f>AgeStanSec!B82/86400</f>
        <v>3.1018518518518517E-3</v>
      </c>
      <c r="C82" s="167">
        <f>AgeStanSec!C82/86400</f>
        <v>4.9074074074074072E-3</v>
      </c>
      <c r="D82" s="167">
        <f>AgeStanSec!D82/86400</f>
        <v>8.9814814814814809E-3</v>
      </c>
      <c r="E82" s="164">
        <f>AgeStanSec!E82/86400</f>
        <v>1.4733796296296297E-2</v>
      </c>
      <c r="F82" s="137">
        <f>AgeStanSec!F82/86400</f>
        <v>1.773148148148148E-2</v>
      </c>
      <c r="G82" s="137">
        <f>AgeStanSec!G82/86400</f>
        <v>1.9027777777777779E-2</v>
      </c>
      <c r="H82" s="137">
        <f>AgeStanSec!H82/86400</f>
        <v>2.3738425925925927E-2</v>
      </c>
      <c r="I82" s="137">
        <f>AgeStanSec!I82/86400</f>
        <v>2.3900462962962964E-2</v>
      </c>
      <c r="J82" s="137">
        <f>AgeStanSec!J82/86400</f>
        <v>2.9780092592592594E-2</v>
      </c>
      <c r="K82" s="137">
        <f>AgeStanSec!K82/86400</f>
        <v>3.3761574074074076E-2</v>
      </c>
      <c r="L82" s="137">
        <f>AgeStanSec!L82/86400</f>
        <v>3.6180555555555556E-2</v>
      </c>
      <c r="M82" s="137">
        <f>AgeStanSec!M82/86400</f>
        <v>4.5891203703703705E-2</v>
      </c>
      <c r="N82" s="137">
        <f>AgeStanSec!N82/86400</f>
        <v>4.9398148148148149E-2</v>
      </c>
      <c r="O82" s="137">
        <f>AgeStanSec!O82/86400</f>
        <v>6.2418981481481478E-2</v>
      </c>
      <c r="P82" s="137">
        <f>AgeStanSec!P82/86400</f>
        <v>6.6168981481481481E-2</v>
      </c>
      <c r="Q82" s="137">
        <f>AgeStanSec!Q82/86400</f>
        <v>7.8692129629629626E-2</v>
      </c>
      <c r="R82" s="137">
        <f>AgeStanSec!R82/86400</f>
        <v>9.5208333333333339E-2</v>
      </c>
      <c r="S82" s="137">
        <f>AgeStanSec!S82/86400</f>
        <v>0.13792824074074075</v>
      </c>
      <c r="T82" s="137">
        <f>AgeStanSec!T82/86400</f>
        <v>0.16814814814814816</v>
      </c>
      <c r="U82" s="137">
        <f>AgeStanSec!U82/86400</f>
        <v>0.30656250000000002</v>
      </c>
      <c r="V82" s="137">
        <f>AgeStanSec!V82/86400</f>
        <v>0.40722222222222221</v>
      </c>
      <c r="W82" s="137"/>
      <c r="X82" s="137"/>
      <c r="Y82" s="137"/>
      <c r="Z82" s="43"/>
    </row>
    <row r="83" spans="1:26">
      <c r="A83" s="45">
        <v>82</v>
      </c>
      <c r="B83" s="167">
        <f>AgeStanSec!B83/86400</f>
        <v>3.2407407407407406E-3</v>
      </c>
      <c r="C83" s="167">
        <f>AgeStanSec!C83/86400</f>
        <v>5.1041666666666666E-3</v>
      </c>
      <c r="D83" s="167">
        <f>AgeStanSec!D83/86400</f>
        <v>9.2708333333333341E-3</v>
      </c>
      <c r="E83" s="164">
        <f>AgeStanSec!E83/86400</f>
        <v>1.511574074074074E-2</v>
      </c>
      <c r="F83" s="137">
        <f>AgeStanSec!F83/86400</f>
        <v>1.818287037037037E-2</v>
      </c>
      <c r="G83" s="137">
        <f>AgeStanSec!G83/86400</f>
        <v>1.951388888888889E-2</v>
      </c>
      <c r="H83" s="137">
        <f>AgeStanSec!H83/86400</f>
        <v>2.435185185185185E-2</v>
      </c>
      <c r="I83" s="137">
        <f>AgeStanSec!I83/86400</f>
        <v>2.4513888888888891E-2</v>
      </c>
      <c r="J83" s="137">
        <f>AgeStanSec!J83/86400</f>
        <v>3.0532407407407407E-2</v>
      </c>
      <c r="K83" s="137">
        <f>AgeStanSec!K83/86400</f>
        <v>3.4618055555555555E-2</v>
      </c>
      <c r="L83" s="137">
        <f>AgeStanSec!L83/86400</f>
        <v>3.7106481481481483E-2</v>
      </c>
      <c r="M83" s="137">
        <f>AgeStanSec!M83/86400</f>
        <v>4.7083333333333331E-2</v>
      </c>
      <c r="N83" s="137">
        <f>AgeStanSec!N83/86400</f>
        <v>5.0694444444444445E-2</v>
      </c>
      <c r="O83" s="137">
        <f>AgeStanSec!O83/86400</f>
        <v>6.4074074074074075E-2</v>
      </c>
      <c r="P83" s="137">
        <f>AgeStanSec!P83/86400</f>
        <v>6.7928240740740747E-2</v>
      </c>
      <c r="Q83" s="137">
        <f>AgeStanSec!Q83/86400</f>
        <v>8.0775462962962966E-2</v>
      </c>
      <c r="R83" s="137">
        <f>AgeStanSec!R83/86400</f>
        <v>9.7731481481481475E-2</v>
      </c>
      <c r="S83" s="137">
        <f>AgeStanSec!S83/86400</f>
        <v>0.14157407407407407</v>
      </c>
      <c r="T83" s="137">
        <f>AgeStanSec!T83/86400</f>
        <v>0.17258101851851851</v>
      </c>
      <c r="U83" s="137">
        <f>AgeStanSec!U83/86400</f>
        <v>0.31464120370370369</v>
      </c>
      <c r="V83" s="137">
        <f>AgeStanSec!V83/86400</f>
        <v>0.41796296296296298</v>
      </c>
      <c r="W83" s="137"/>
      <c r="X83" s="137"/>
      <c r="Y83" s="137"/>
      <c r="Z83" s="43"/>
    </row>
    <row r="84" spans="1:26">
      <c r="A84" s="45">
        <v>83</v>
      </c>
      <c r="B84" s="167">
        <f>AgeStanSec!B84/86400</f>
        <v>3.3912037037037036E-3</v>
      </c>
      <c r="C84" s="167">
        <f>AgeStanSec!C84/86400</f>
        <v>5.3125000000000004E-3</v>
      </c>
      <c r="D84" s="167">
        <f>AgeStanSec!D84/86400</f>
        <v>9.5833333333333326E-3</v>
      </c>
      <c r="E84" s="164">
        <f>AgeStanSec!E84/86400</f>
        <v>1.5543981481481482E-2</v>
      </c>
      <c r="F84" s="137">
        <f>AgeStanSec!F84/86400</f>
        <v>1.8692129629629628E-2</v>
      </c>
      <c r="G84" s="137">
        <f>AgeStanSec!G84/86400</f>
        <v>2.0057870370370372E-2</v>
      </c>
      <c r="H84" s="137">
        <f>AgeStanSec!H84/86400</f>
        <v>2.5011574074074075E-2</v>
      </c>
      <c r="I84" s="137">
        <f>AgeStanSec!I84/86400</f>
        <v>2.5185185185185185E-2</v>
      </c>
      <c r="J84" s="137">
        <f>AgeStanSec!J84/86400</f>
        <v>3.1365740740740743E-2</v>
      </c>
      <c r="K84" s="137">
        <f>AgeStanSec!K84/86400</f>
        <v>3.5567129629629629E-2</v>
      </c>
      <c r="L84" s="137">
        <f>AgeStanSec!L84/86400</f>
        <v>3.8124999999999999E-2</v>
      </c>
      <c r="M84" s="137">
        <f>AgeStanSec!M84/86400</f>
        <v>4.8402777777777781E-2</v>
      </c>
      <c r="N84" s="137">
        <f>AgeStanSec!N84/86400</f>
        <v>5.2118055555555556E-2</v>
      </c>
      <c r="O84" s="137">
        <f>AgeStanSec!O84/86400</f>
        <v>6.5891203703703702E-2</v>
      </c>
      <c r="P84" s="137">
        <f>AgeStanSec!P84/86400</f>
        <v>6.986111111111111E-2</v>
      </c>
      <c r="Q84" s="137">
        <f>AgeStanSec!Q84/86400</f>
        <v>8.307870370370371E-2</v>
      </c>
      <c r="R84" s="137">
        <f>AgeStanSec!R84/86400</f>
        <v>0.10050925925925926</v>
      </c>
      <c r="S84" s="137">
        <f>AgeStanSec!S84/86400</f>
        <v>0.14555555555555555</v>
      </c>
      <c r="T84" s="137">
        <f>AgeStanSec!T84/86400</f>
        <v>0.17744212962962963</v>
      </c>
      <c r="U84" s="137">
        <f>AgeStanSec!U84/86400</f>
        <v>0.32350694444444444</v>
      </c>
      <c r="V84" s="137">
        <f>AgeStanSec!V84/86400</f>
        <v>0.42972222222222223</v>
      </c>
      <c r="W84" s="137"/>
      <c r="X84" s="137"/>
      <c r="Y84" s="137"/>
      <c r="Z84" s="43"/>
    </row>
    <row r="85" spans="1:26">
      <c r="A85" s="45">
        <v>84</v>
      </c>
      <c r="B85" s="167">
        <f>AgeStanSec!B85/86400</f>
        <v>3.5763888888888889E-3</v>
      </c>
      <c r="C85" s="167">
        <f>AgeStanSec!C85/86400</f>
        <v>5.5555555555555558E-3</v>
      </c>
      <c r="D85" s="167">
        <f>AgeStanSec!D85/86400</f>
        <v>9.9305555555555553E-3</v>
      </c>
      <c r="E85" s="164">
        <f>AgeStanSec!E85/86400</f>
        <v>1.6018518518518519E-2</v>
      </c>
      <c r="F85" s="137">
        <f>AgeStanSec!F85/86400</f>
        <v>1.9259259259259261E-2</v>
      </c>
      <c r="G85" s="137">
        <f>AgeStanSec!G85/86400</f>
        <v>2.0659722222222222E-2</v>
      </c>
      <c r="H85" s="137">
        <f>AgeStanSec!H85/86400</f>
        <v>2.5752314814814815E-2</v>
      </c>
      <c r="I85" s="137">
        <f>AgeStanSec!I85/86400</f>
        <v>2.5925925925925925E-2</v>
      </c>
      <c r="J85" s="137">
        <f>AgeStanSec!J85/86400</f>
        <v>3.2280092592592589E-2</v>
      </c>
      <c r="K85" s="137">
        <f>AgeStanSec!K85/86400</f>
        <v>3.6608796296296299E-2</v>
      </c>
      <c r="L85" s="137">
        <f>AgeStanSec!L85/86400</f>
        <v>3.9247685185185184E-2</v>
      </c>
      <c r="M85" s="137">
        <f>AgeStanSec!M85/86400</f>
        <v>4.9837962962962966E-2</v>
      </c>
      <c r="N85" s="137">
        <f>AgeStanSec!N85/86400</f>
        <v>5.3680555555555558E-2</v>
      </c>
      <c r="O85" s="137">
        <f>AgeStanSec!O85/86400</f>
        <v>6.789351851851852E-2</v>
      </c>
      <c r="P85" s="137">
        <f>AgeStanSec!P85/86400</f>
        <v>7.2002314814814811E-2</v>
      </c>
      <c r="Q85" s="137">
        <f>AgeStanSec!Q85/86400</f>
        <v>8.5613425925925926E-2</v>
      </c>
      <c r="R85" s="137">
        <f>AgeStanSec!R85/86400</f>
        <v>0.10357638888888888</v>
      </c>
      <c r="S85" s="137">
        <f>AgeStanSec!S85/86400</f>
        <v>0.14998842592592593</v>
      </c>
      <c r="T85" s="137">
        <f>AgeStanSec!T85/86400</f>
        <v>0.18284722222222222</v>
      </c>
      <c r="U85" s="137">
        <f>AgeStanSec!U85/86400</f>
        <v>0.3333564814814815</v>
      </c>
      <c r="V85" s="137">
        <f>AgeStanSec!V85/86400</f>
        <v>0.4428125</v>
      </c>
      <c r="W85" s="137"/>
      <c r="X85" s="137"/>
      <c r="Y85" s="137"/>
      <c r="Z85" s="43"/>
    </row>
    <row r="86" spans="1:26">
      <c r="A86" s="50">
        <v>85</v>
      </c>
      <c r="B86" s="168">
        <f>AgeStanSec!B86/86400</f>
        <v>3.7847222222222223E-3</v>
      </c>
      <c r="C86" s="168">
        <f>AgeStanSec!C86/86400</f>
        <v>5.8217592592592592E-3</v>
      </c>
      <c r="D86" s="168">
        <f>AgeStanSec!D86/86400</f>
        <v>1.0324074074074074E-2</v>
      </c>
      <c r="E86" s="165">
        <f>AgeStanSec!E86/86400</f>
        <v>1.6527777777777777E-2</v>
      </c>
      <c r="F86" s="138">
        <f>AgeStanSec!F86/86400</f>
        <v>1.9872685185185184E-2</v>
      </c>
      <c r="G86" s="138">
        <f>AgeStanSec!G86/86400</f>
        <v>2.1319444444444443E-2</v>
      </c>
      <c r="H86" s="138">
        <f>AgeStanSec!H86/86400</f>
        <v>2.6562499999999999E-2</v>
      </c>
      <c r="I86" s="138">
        <f>AgeStanSec!I86/86400</f>
        <v>2.6747685185185187E-2</v>
      </c>
      <c r="J86" s="138">
        <f>AgeStanSec!J86/86400</f>
        <v>3.3287037037037039E-2</v>
      </c>
      <c r="K86" s="138">
        <f>AgeStanSec!K86/86400</f>
        <v>3.7766203703703705E-2</v>
      </c>
      <c r="L86" s="138">
        <f>AgeStanSec!L86/86400</f>
        <v>4.0486111111111112E-2</v>
      </c>
      <c r="M86" s="138">
        <f>AgeStanSec!M86/86400</f>
        <v>5.1446759259259262E-2</v>
      </c>
      <c r="N86" s="138">
        <f>AgeStanSec!N86/86400</f>
        <v>5.541666666666667E-2</v>
      </c>
      <c r="O86" s="138">
        <f>AgeStanSec!O86/86400</f>
        <v>7.0127314814814809E-2</v>
      </c>
      <c r="P86" s="138">
        <f>AgeStanSec!P86/86400</f>
        <v>7.4374999999999997E-2</v>
      </c>
      <c r="Q86" s="138">
        <f>AgeStanSec!Q86/86400</f>
        <v>8.8437500000000002E-2</v>
      </c>
      <c r="R86" s="138">
        <f>AgeStanSec!R86/86400</f>
        <v>0.10695601851851852</v>
      </c>
      <c r="S86" s="138">
        <f>AgeStanSec!S86/86400</f>
        <v>0.15487268518518518</v>
      </c>
      <c r="T86" s="138">
        <f>AgeStanSec!T86/86400</f>
        <v>0.1887962962962963</v>
      </c>
      <c r="U86" s="138">
        <f>AgeStanSec!U86/86400</f>
        <v>0.3442013888888889</v>
      </c>
      <c r="V86" s="138">
        <f>AgeStanSec!V86/86400</f>
        <v>0.4572222222222222</v>
      </c>
      <c r="W86" s="138"/>
      <c r="X86" s="138"/>
      <c r="Y86" s="138"/>
      <c r="Z86" s="43"/>
    </row>
    <row r="87" spans="1:26">
      <c r="A87" s="45">
        <v>86</v>
      </c>
      <c r="B87" s="167">
        <f>AgeStanSec!B87/86400</f>
        <v>4.0277777777777777E-3</v>
      </c>
      <c r="C87" s="167">
        <f>AgeStanSec!C87/86400</f>
        <v>6.1342592592592594E-3</v>
      </c>
      <c r="D87" s="167">
        <f>AgeStanSec!D87/86400</f>
        <v>1.0752314814814815E-2</v>
      </c>
      <c r="E87" s="164">
        <f>AgeStanSec!E87/86400</f>
        <v>1.7094907407407406E-2</v>
      </c>
      <c r="F87" s="137">
        <f>AgeStanSec!F87/86400</f>
        <v>2.0543981481481483E-2</v>
      </c>
      <c r="G87" s="137">
        <f>AgeStanSec!G87/86400</f>
        <v>2.2037037037037036E-2</v>
      </c>
      <c r="H87" s="137">
        <f>AgeStanSec!H87/86400</f>
        <v>2.7465277777777779E-2</v>
      </c>
      <c r="I87" s="137">
        <f>AgeStanSec!I87/86400</f>
        <v>2.7650462962962963E-2</v>
      </c>
      <c r="J87" s="137">
        <f>AgeStanSec!J87/86400</f>
        <v>3.439814814814815E-2</v>
      </c>
      <c r="K87" s="137">
        <f>AgeStanSec!K87/86400</f>
        <v>3.9050925925925926E-2</v>
      </c>
      <c r="L87" s="137">
        <f>AgeStanSec!L87/86400</f>
        <v>4.1863425925925929E-2</v>
      </c>
      <c r="M87" s="137">
        <f>AgeStanSec!M87/86400</f>
        <v>5.3229166666666668E-2</v>
      </c>
      <c r="N87" s="137">
        <f>AgeStanSec!N87/86400</f>
        <v>5.7337962962962966E-2</v>
      </c>
      <c r="O87" s="137">
        <f>AgeStanSec!O87/86400</f>
        <v>7.2615740740740745E-2</v>
      </c>
      <c r="P87" s="137">
        <f>AgeStanSec!P87/86400</f>
        <v>7.7013888888888896E-2</v>
      </c>
      <c r="Q87" s="137">
        <f>AgeStanSec!Q87/86400</f>
        <v>9.1562500000000005E-2</v>
      </c>
      <c r="R87" s="137">
        <f>AgeStanSec!R87/86400</f>
        <v>0.11074074074074074</v>
      </c>
      <c r="S87" s="137">
        <f>AgeStanSec!S87/86400</f>
        <v>0.16032407407407406</v>
      </c>
      <c r="T87" s="137">
        <f>AgeStanSec!T87/86400</f>
        <v>0.19545138888888888</v>
      </c>
      <c r="U87" s="137">
        <f>AgeStanSec!U87/86400</f>
        <v>0.35633101851851851</v>
      </c>
      <c r="V87" s="137">
        <f>AgeStanSec!V87/86400</f>
        <v>0.47333333333333333</v>
      </c>
      <c r="W87" s="137"/>
      <c r="X87" s="137"/>
      <c r="Y87" s="137"/>
      <c r="Z87" s="43"/>
    </row>
    <row r="88" spans="1:26">
      <c r="A88" s="45">
        <v>87</v>
      </c>
      <c r="B88" s="167">
        <f>AgeStanSec!B88/86400</f>
        <v>4.3055555555555555E-3</v>
      </c>
      <c r="C88" s="167">
        <f>AgeStanSec!C88/86400</f>
        <v>6.4930555555555557E-3</v>
      </c>
      <c r="D88" s="167">
        <f>AgeStanSec!D88/86400</f>
        <v>1.125E-2</v>
      </c>
      <c r="E88" s="164">
        <f>AgeStanSec!E88/86400</f>
        <v>1.773148148148148E-2</v>
      </c>
      <c r="F88" s="137">
        <f>AgeStanSec!F88/86400</f>
        <v>2.1296296296296296E-2</v>
      </c>
      <c r="G88" s="137">
        <f>AgeStanSec!G88/86400</f>
        <v>2.2847222222222224E-2</v>
      </c>
      <c r="H88" s="137">
        <f>AgeStanSec!H88/86400</f>
        <v>2.8460648148148148E-2</v>
      </c>
      <c r="I88" s="137">
        <f>AgeStanSec!I88/86400</f>
        <v>2.8657407407407406E-2</v>
      </c>
      <c r="J88" s="137">
        <f>AgeStanSec!J88/86400</f>
        <v>3.5648148148148151E-2</v>
      </c>
      <c r="K88" s="137">
        <f>AgeStanSec!K88/86400</f>
        <v>4.0462962962962964E-2</v>
      </c>
      <c r="L88" s="137">
        <f>AgeStanSec!L88/86400</f>
        <v>4.3402777777777776E-2</v>
      </c>
      <c r="M88" s="137">
        <f>AgeStanSec!M88/86400</f>
        <v>5.5208333333333331E-2</v>
      </c>
      <c r="N88" s="137">
        <f>AgeStanSec!N88/86400</f>
        <v>5.949074074074074E-2</v>
      </c>
      <c r="O88" s="137">
        <f>AgeStanSec!O88/86400</f>
        <v>7.5358796296296299E-2</v>
      </c>
      <c r="P88" s="137">
        <f>AgeStanSec!P88/86400</f>
        <v>7.9953703703703707E-2</v>
      </c>
      <c r="Q88" s="137">
        <f>AgeStanSec!Q88/86400</f>
        <v>9.5046296296296295E-2</v>
      </c>
      <c r="R88" s="137">
        <f>AgeStanSec!R88/86400</f>
        <v>0.11493055555555555</v>
      </c>
      <c r="S88" s="137">
        <f>AgeStanSec!S88/86400</f>
        <v>0.16637731481481483</v>
      </c>
      <c r="T88" s="137">
        <f>AgeStanSec!T88/86400</f>
        <v>0.20282407407407407</v>
      </c>
      <c r="U88" s="137">
        <f>AgeStanSec!U88/86400</f>
        <v>0.36978009259259259</v>
      </c>
      <c r="V88" s="137">
        <f>AgeStanSec!V88/86400</f>
        <v>0.4912037037037037</v>
      </c>
      <c r="W88" s="137"/>
      <c r="X88" s="137"/>
      <c r="Y88" s="137"/>
      <c r="Z88" s="43"/>
    </row>
    <row r="89" spans="1:26">
      <c r="A89" s="45">
        <v>88</v>
      </c>
      <c r="B89" s="167">
        <f>AgeStanSec!B89/86400</f>
        <v>4.6527777777777774E-3</v>
      </c>
      <c r="C89" s="167">
        <f>AgeStanSec!C89/86400</f>
        <v>6.9097222222222225E-3</v>
      </c>
      <c r="D89" s="167">
        <f>AgeStanSec!D89/86400</f>
        <v>1.1805555555555555E-2</v>
      </c>
      <c r="E89" s="164">
        <f>AgeStanSec!E89/86400</f>
        <v>1.8425925925925925E-2</v>
      </c>
      <c r="F89" s="137">
        <f>AgeStanSec!F89/86400</f>
        <v>2.2141203703703705E-2</v>
      </c>
      <c r="G89" s="137">
        <f>AgeStanSec!G89/86400</f>
        <v>2.375E-2</v>
      </c>
      <c r="H89" s="137">
        <f>AgeStanSec!H89/86400</f>
        <v>2.9571759259259259E-2</v>
      </c>
      <c r="I89" s="137">
        <f>AgeStanSec!I89/86400</f>
        <v>2.9780092592592594E-2</v>
      </c>
      <c r="J89" s="137">
        <f>AgeStanSec!J89/86400</f>
        <v>3.7025462962962961E-2</v>
      </c>
      <c r="K89" s="137">
        <f>AgeStanSec!K89/86400</f>
        <v>4.2048611111111113E-2</v>
      </c>
      <c r="L89" s="137">
        <f>AgeStanSec!L89/86400</f>
        <v>4.5104166666666667E-2</v>
      </c>
      <c r="M89" s="137">
        <f>AgeStanSec!M89/86400</f>
        <v>5.7418981481481481E-2</v>
      </c>
      <c r="N89" s="137">
        <f>AgeStanSec!N89/86400</f>
        <v>6.1874999999999999E-2</v>
      </c>
      <c r="O89" s="137">
        <f>AgeStanSec!O89/86400</f>
        <v>7.8449074074074074E-2</v>
      </c>
      <c r="P89" s="137">
        <f>AgeStanSec!P89/86400</f>
        <v>8.3229166666666674E-2</v>
      </c>
      <c r="Q89" s="137">
        <f>AgeStanSec!Q89/86400</f>
        <v>9.8935185185185182E-2</v>
      </c>
      <c r="R89" s="137">
        <f>AgeStanSec!R89/86400</f>
        <v>0.11965277777777777</v>
      </c>
      <c r="S89" s="137">
        <f>AgeStanSec!S89/86400</f>
        <v>0.17319444444444446</v>
      </c>
      <c r="T89" s="137">
        <f>AgeStanSec!T89/86400</f>
        <v>0.21113425925925927</v>
      </c>
      <c r="U89" s="137">
        <f>AgeStanSec!U89/86400</f>
        <v>0.38491898148148146</v>
      </c>
      <c r="V89" s="137">
        <f>AgeStanSec!V89/86400</f>
        <v>0.51131944444444444</v>
      </c>
      <c r="W89" s="137"/>
      <c r="X89" s="137"/>
      <c r="Y89" s="137"/>
      <c r="Z89" s="43"/>
    </row>
    <row r="90" spans="1:26">
      <c r="A90" s="45">
        <v>89</v>
      </c>
      <c r="B90" s="167">
        <f>AgeStanSec!B90/86400</f>
        <v>5.0578703703703706E-3</v>
      </c>
      <c r="C90" s="167">
        <f>AgeStanSec!C90/86400</f>
        <v>7.4074074074074077E-3</v>
      </c>
      <c r="D90" s="167">
        <f>AgeStanSec!D90/86400</f>
        <v>1.2442129629629629E-2</v>
      </c>
      <c r="E90" s="164">
        <f>AgeStanSec!E90/86400</f>
        <v>1.9212962962962963E-2</v>
      </c>
      <c r="F90" s="137">
        <f>AgeStanSec!F90/86400</f>
        <v>2.3078703703703702E-2</v>
      </c>
      <c r="G90" s="137">
        <f>AgeStanSec!G90/86400</f>
        <v>2.4756944444444446E-2</v>
      </c>
      <c r="H90" s="137">
        <f>AgeStanSec!H90/86400</f>
        <v>3.0821759259259261E-2</v>
      </c>
      <c r="I90" s="137">
        <f>AgeStanSec!I90/86400</f>
        <v>3.1030092592592592E-2</v>
      </c>
      <c r="J90" s="137">
        <f>AgeStanSec!J90/86400</f>
        <v>3.8576388888888889E-2</v>
      </c>
      <c r="K90" s="137">
        <f>AgeStanSec!K90/86400</f>
        <v>4.3831018518518519E-2</v>
      </c>
      <c r="L90" s="137">
        <f>AgeStanSec!L90/86400</f>
        <v>4.701388888888889E-2</v>
      </c>
      <c r="M90" s="137">
        <f>AgeStanSec!M90/86400</f>
        <v>5.9895833333333336E-2</v>
      </c>
      <c r="N90" s="137">
        <f>AgeStanSec!N90/86400</f>
        <v>6.4560185185185179E-2</v>
      </c>
      <c r="O90" s="137">
        <f>AgeStanSec!O90/86400</f>
        <v>8.1921296296296298E-2</v>
      </c>
      <c r="P90" s="137">
        <f>AgeStanSec!P90/86400</f>
        <v>8.6921296296296302E-2</v>
      </c>
      <c r="Q90" s="137">
        <f>AgeStanSec!Q90/86400</f>
        <v>0.10332175925925927</v>
      </c>
      <c r="R90" s="137">
        <f>AgeStanSec!R90/86400</f>
        <v>0.12495370370370371</v>
      </c>
      <c r="S90" s="137">
        <f>AgeStanSec!S90/86400</f>
        <v>0.18082175925925925</v>
      </c>
      <c r="T90" s="137">
        <f>AgeStanSec!T90/86400</f>
        <v>0.22043981481481481</v>
      </c>
      <c r="U90" s="137">
        <f>AgeStanSec!U90/86400</f>
        <v>0.40188657407407408</v>
      </c>
      <c r="V90" s="137">
        <f>AgeStanSec!V90/86400</f>
        <v>0.53384259259259259</v>
      </c>
      <c r="W90" s="137"/>
      <c r="X90" s="137"/>
      <c r="Y90" s="137"/>
      <c r="Z90" s="43"/>
    </row>
    <row r="91" spans="1:26">
      <c r="A91" s="50">
        <v>90</v>
      </c>
      <c r="B91" s="168">
        <f>AgeStanSec!B91/86400</f>
        <v>5.5671296296296293E-3</v>
      </c>
      <c r="C91" s="168">
        <f>AgeStanSec!C91/86400</f>
        <v>7.9976851851851858E-3</v>
      </c>
      <c r="D91" s="168">
        <f>AgeStanSec!D91/86400</f>
        <v>1.3171296296296296E-2</v>
      </c>
      <c r="E91" s="165">
        <f>AgeStanSec!E91/86400</f>
        <v>2.0092592592592592E-2</v>
      </c>
      <c r="F91" s="138">
        <f>AgeStanSec!F91/86400</f>
        <v>2.4131944444444445E-2</v>
      </c>
      <c r="G91" s="138">
        <f>AgeStanSec!G91/86400</f>
        <v>2.5879629629629631E-2</v>
      </c>
      <c r="H91" s="138">
        <f>AgeStanSec!H91/86400</f>
        <v>3.2222222222222222E-2</v>
      </c>
      <c r="I91" s="138">
        <f>AgeStanSec!I91/86400</f>
        <v>3.2442129629629626E-2</v>
      </c>
      <c r="J91" s="138">
        <f>AgeStanSec!J91/86400</f>
        <v>4.0324074074074075E-2</v>
      </c>
      <c r="K91" s="138">
        <f>AgeStanSec!K91/86400</f>
        <v>4.583333333333333E-2</v>
      </c>
      <c r="L91" s="138">
        <f>AgeStanSec!L91/86400</f>
        <v>4.9189814814814818E-2</v>
      </c>
      <c r="M91" s="138">
        <f>AgeStanSec!M91/86400</f>
        <v>6.2696759259259258E-2</v>
      </c>
      <c r="N91" s="138">
        <f>AgeStanSec!N91/86400</f>
        <v>6.7604166666666674E-2</v>
      </c>
      <c r="O91" s="138">
        <f>AgeStanSec!O91/86400</f>
        <v>8.5833333333333331E-2</v>
      </c>
      <c r="P91" s="138">
        <f>AgeStanSec!P91/86400</f>
        <v>9.1111111111111115E-2</v>
      </c>
      <c r="Q91" s="138">
        <f>AgeStanSec!Q91/86400</f>
        <v>0.10828703703703704</v>
      </c>
      <c r="R91" s="138">
        <f>AgeStanSec!R91/86400</f>
        <v>0.13093750000000001</v>
      </c>
      <c r="S91" s="138">
        <f>AgeStanSec!S91/86400</f>
        <v>0.18949074074074074</v>
      </c>
      <c r="T91" s="138">
        <f>AgeStanSec!T91/86400</f>
        <v>0.23100694444444445</v>
      </c>
      <c r="U91" s="138">
        <f>AgeStanSec!U91/86400</f>
        <v>0.42115740740740742</v>
      </c>
      <c r="V91" s="138">
        <f>AgeStanSec!V91/86400</f>
        <v>0.55945601851851856</v>
      </c>
      <c r="W91" s="138"/>
      <c r="X91" s="138"/>
      <c r="Y91" s="138"/>
      <c r="Z91" s="43"/>
    </row>
    <row r="92" spans="1:26">
      <c r="A92" s="45">
        <v>91</v>
      </c>
      <c r="B92" s="167">
        <f>AgeStanSec!B92/86400</f>
        <v>6.2152777777777779E-3</v>
      </c>
      <c r="C92" s="167">
        <f>AgeStanSec!C92/86400</f>
        <v>8.7037037037037031E-3</v>
      </c>
      <c r="D92" s="167">
        <f>AgeStanSec!D92/86400</f>
        <v>1.4016203703703704E-2</v>
      </c>
      <c r="E92" s="164">
        <f>AgeStanSec!E92/86400</f>
        <v>2.1087962962962965E-2</v>
      </c>
      <c r="F92" s="137">
        <f>AgeStanSec!F92/86400</f>
        <v>2.5324074074074075E-2</v>
      </c>
      <c r="G92" s="137">
        <f>AgeStanSec!G92/86400</f>
        <v>2.7152777777777779E-2</v>
      </c>
      <c r="H92" s="137">
        <f>AgeStanSec!H92/86400</f>
        <v>3.380787037037037E-2</v>
      </c>
      <c r="I92" s="137">
        <f>AgeStanSec!I92/86400</f>
        <v>3.4039351851851848E-2</v>
      </c>
      <c r="J92" s="137">
        <f>AgeStanSec!J92/86400</f>
        <v>4.2303240740740738E-2</v>
      </c>
      <c r="K92" s="137">
        <f>AgeStanSec!K92/86400</f>
        <v>4.8101851851851854E-2</v>
      </c>
      <c r="L92" s="137">
        <f>AgeStanSec!L92/86400</f>
        <v>5.1631944444444446E-2</v>
      </c>
      <c r="M92" s="137">
        <f>AgeStanSec!M92/86400</f>
        <v>6.5879629629629635E-2</v>
      </c>
      <c r="N92" s="137">
        <f>AgeStanSec!N92/86400</f>
        <v>7.104166666666667E-2</v>
      </c>
      <c r="O92" s="137">
        <f>AgeStanSec!O92/86400</f>
        <v>9.0289351851851857E-2</v>
      </c>
      <c r="P92" s="137">
        <f>AgeStanSec!P92/86400</f>
        <v>9.5856481481481487E-2</v>
      </c>
      <c r="Q92" s="137">
        <f>AgeStanSec!Q92/86400</f>
        <v>0.11393518518518518</v>
      </c>
      <c r="R92" s="137">
        <f>AgeStanSec!R92/86400</f>
        <v>0.13775462962962962</v>
      </c>
      <c r="S92" s="137">
        <f>AgeStanSec!S92/86400</f>
        <v>0.1993287037037037</v>
      </c>
      <c r="T92" s="137">
        <f>AgeStanSec!T92/86400</f>
        <v>0.24299768518518519</v>
      </c>
      <c r="U92" s="137">
        <f>AgeStanSec!U92/86400</f>
        <v>0.44302083333333331</v>
      </c>
      <c r="V92" s="137">
        <f>AgeStanSec!V92/86400</f>
        <v>0.58848379629629632</v>
      </c>
      <c r="W92" s="137"/>
      <c r="X92" s="137"/>
      <c r="Y92" s="137"/>
      <c r="Z92" s="43"/>
    </row>
    <row r="93" spans="1:26">
      <c r="A93" s="45">
        <v>92</v>
      </c>
      <c r="B93" s="167">
        <f>AgeStanSec!B93/86400</f>
        <v>7.060185185185185E-3</v>
      </c>
      <c r="C93" s="167">
        <f>AgeStanSec!C93/86400</f>
        <v>9.5833333333333326E-3</v>
      </c>
      <c r="D93" s="167">
        <f>AgeStanSec!D93/86400</f>
        <v>1.5011574074074075E-2</v>
      </c>
      <c r="E93" s="164">
        <f>AgeStanSec!E93/86400</f>
        <v>2.2222222222222223E-2</v>
      </c>
      <c r="F93" s="137">
        <f>AgeStanSec!F93/86400</f>
        <v>2.6678240740740742E-2</v>
      </c>
      <c r="G93" s="137">
        <f>AgeStanSec!G93/86400</f>
        <v>2.8611111111111111E-2</v>
      </c>
      <c r="H93" s="137">
        <f>AgeStanSec!H93/86400</f>
        <v>3.560185185185185E-2</v>
      </c>
      <c r="I93" s="137">
        <f>AgeStanSec!I93/86400</f>
        <v>3.5844907407407409E-2</v>
      </c>
      <c r="J93" s="137">
        <f>AgeStanSec!J93/86400</f>
        <v>4.4548611111111108E-2</v>
      </c>
      <c r="K93" s="137">
        <f>AgeStanSec!K93/86400</f>
        <v>5.0694444444444445E-2</v>
      </c>
      <c r="L93" s="137">
        <f>AgeStanSec!L93/86400</f>
        <v>5.4421296296296294E-2</v>
      </c>
      <c r="M93" s="137">
        <f>AgeStanSec!M93/86400</f>
        <v>6.9513888888888889E-2</v>
      </c>
      <c r="N93" s="137">
        <f>AgeStanSec!N93/86400</f>
        <v>7.4988425925925931E-2</v>
      </c>
      <c r="O93" s="137">
        <f>AgeStanSec!O93/86400</f>
        <v>9.5428240740740744E-2</v>
      </c>
      <c r="P93" s="137">
        <f>AgeStanSec!P93/86400</f>
        <v>0.10131944444444445</v>
      </c>
      <c r="Q93" s="137">
        <f>AgeStanSec!Q93/86400</f>
        <v>0.12042824074074074</v>
      </c>
      <c r="R93" s="137">
        <f>AgeStanSec!R93/86400</f>
        <v>0.14559027777777778</v>
      </c>
      <c r="S93" s="137">
        <f>AgeStanSec!S93/86400</f>
        <v>0.21065972222222223</v>
      </c>
      <c r="T93" s="137">
        <f>AgeStanSec!T93/86400</f>
        <v>0.2568171296296296</v>
      </c>
      <c r="U93" s="137">
        <f>AgeStanSec!U93/86400</f>
        <v>0.46820601851851851</v>
      </c>
      <c r="V93" s="137"/>
      <c r="W93" s="137"/>
      <c r="X93" s="137"/>
      <c r="Y93" s="137"/>
      <c r="Z93" s="43"/>
    </row>
    <row r="94" spans="1:26">
      <c r="A94" s="45">
        <v>93</v>
      </c>
      <c r="B94" s="167">
        <f>AgeStanSec!B94/86400</f>
        <v>8.1944444444444452E-3</v>
      </c>
      <c r="C94" s="167">
        <f>AgeStanSec!C94/86400</f>
        <v>1.0694444444444444E-2</v>
      </c>
      <c r="D94" s="167">
        <f>AgeStanSec!D94/86400</f>
        <v>1.6192129629629629E-2</v>
      </c>
      <c r="E94" s="164">
        <f>AgeStanSec!E94/86400</f>
        <v>2.3518518518518518E-2</v>
      </c>
      <c r="F94" s="137">
        <f>AgeStanSec!F94/86400</f>
        <v>2.824074074074074E-2</v>
      </c>
      <c r="G94" s="137">
        <f>AgeStanSec!G94/86400</f>
        <v>3.0277777777777778E-2</v>
      </c>
      <c r="H94" s="137">
        <f>AgeStanSec!H94/86400</f>
        <v>3.7685185185185183E-2</v>
      </c>
      <c r="I94" s="137">
        <f>AgeStanSec!I94/86400</f>
        <v>3.7939814814814815E-2</v>
      </c>
      <c r="J94" s="137">
        <f>AgeStanSec!J94/86400</f>
        <v>4.7141203703703706E-2</v>
      </c>
      <c r="K94" s="137">
        <f>AgeStanSec!K94/86400</f>
        <v>5.3657407407407411E-2</v>
      </c>
      <c r="L94" s="137">
        <f>AgeStanSec!L94/86400</f>
        <v>5.7627314814814812E-2</v>
      </c>
      <c r="M94" s="137">
        <f>AgeStanSec!M94/86400</f>
        <v>7.3715277777777782E-2</v>
      </c>
      <c r="N94" s="137">
        <f>AgeStanSec!N94/86400</f>
        <v>7.9537037037037031E-2</v>
      </c>
      <c r="O94" s="137">
        <f>AgeStanSec!O94/86400</f>
        <v>0.10131944444444445</v>
      </c>
      <c r="P94" s="137">
        <f>AgeStanSec!P94/86400</f>
        <v>0.10762731481481481</v>
      </c>
      <c r="Q94" s="137">
        <f>AgeStanSec!Q94/86400</f>
        <v>0.12790509259259258</v>
      </c>
      <c r="R94" s="137">
        <f>AgeStanSec!R94/86400</f>
        <v>0.15465277777777778</v>
      </c>
      <c r="S94" s="137">
        <f>AgeStanSec!S94/86400</f>
        <v>0.22371527777777778</v>
      </c>
      <c r="T94" s="137">
        <f>AgeStanSec!T94/86400</f>
        <v>0.27273148148148146</v>
      </c>
      <c r="U94" s="137">
        <f>AgeStanSec!U94/86400</f>
        <v>0.49722222222222223</v>
      </c>
      <c r="V94" s="137"/>
      <c r="W94" s="137"/>
      <c r="X94" s="137"/>
      <c r="Y94" s="137"/>
      <c r="Z94" s="43"/>
    </row>
    <row r="95" spans="1:26">
      <c r="A95" s="45">
        <v>94</v>
      </c>
      <c r="B95" s="167">
        <f>AgeStanSec!B95/86400</f>
        <v>9.8263888888888897E-3</v>
      </c>
      <c r="C95" s="167">
        <f>AgeStanSec!C95/86400</f>
        <v>1.2129629629629629E-2</v>
      </c>
      <c r="D95" s="167">
        <f>AgeStanSec!D95/86400</f>
        <v>1.7615740740740741E-2</v>
      </c>
      <c r="E95" s="164">
        <f>AgeStanSec!E95/86400</f>
        <v>2.5034722222222222E-2</v>
      </c>
      <c r="F95" s="137">
        <f>AgeStanSec!F95/86400</f>
        <v>3.0046296296296297E-2</v>
      </c>
      <c r="G95" s="137">
        <f>AgeStanSec!G95/86400</f>
        <v>3.2210648148148148E-2</v>
      </c>
      <c r="H95" s="137">
        <f>AgeStanSec!H95/86400</f>
        <v>4.0081018518518516E-2</v>
      </c>
      <c r="I95" s="137">
        <f>AgeStanSec!I95/86400</f>
        <v>4.0358796296296295E-2</v>
      </c>
      <c r="J95" s="137">
        <f>AgeStanSec!J95/86400</f>
        <v>5.0127314814814812E-2</v>
      </c>
      <c r="K95" s="137">
        <f>AgeStanSec!K95/86400</f>
        <v>5.710648148148148E-2</v>
      </c>
      <c r="L95" s="137">
        <f>AgeStanSec!L95/86400</f>
        <v>6.1365740740740742E-2</v>
      </c>
      <c r="M95" s="137">
        <f>AgeStanSec!M95/86400</f>
        <v>7.857638888888889E-2</v>
      </c>
      <c r="N95" s="137">
        <f>AgeStanSec!N95/86400</f>
        <v>8.4849537037037043E-2</v>
      </c>
      <c r="O95" s="137">
        <f>AgeStanSec!O95/86400</f>
        <v>0.10824074074074073</v>
      </c>
      <c r="P95" s="137">
        <f>AgeStanSec!P95/86400</f>
        <v>0.11501157407407407</v>
      </c>
      <c r="Q95" s="137">
        <f>AgeStanSec!Q95/86400</f>
        <v>0.13668981481481482</v>
      </c>
      <c r="R95" s="137">
        <f>AgeStanSec!R95/86400</f>
        <v>0.16525462962962964</v>
      </c>
      <c r="S95" s="137">
        <f>AgeStanSec!S95/86400</f>
        <v>0.23905092592592592</v>
      </c>
      <c r="T95" s="137">
        <f>AgeStanSec!T95/86400</f>
        <v>0.29141203703703705</v>
      </c>
      <c r="U95" s="137">
        <f>AgeStanSec!U95/86400</f>
        <v>0.53129629629629627</v>
      </c>
      <c r="V95" s="137"/>
      <c r="W95" s="137"/>
      <c r="X95" s="137"/>
      <c r="Y95" s="137"/>
      <c r="Z95" s="43"/>
    </row>
    <row r="96" spans="1:26">
      <c r="A96" s="50">
        <v>95</v>
      </c>
      <c r="B96" s="168">
        <f>AgeStanSec!B96/86400</f>
        <v>1.2361111111111111E-2</v>
      </c>
      <c r="C96" s="168">
        <f>AgeStanSec!C96/86400</f>
        <v>1.4085648148148147E-2</v>
      </c>
      <c r="D96" s="168">
        <f>AgeStanSec!D96/86400</f>
        <v>1.9363425925925926E-2</v>
      </c>
      <c r="E96" s="165">
        <f>AgeStanSec!E96/86400</f>
        <v>2.6782407407407408E-2</v>
      </c>
      <c r="F96" s="138">
        <f>AgeStanSec!F96/86400</f>
        <v>3.215277777777778E-2</v>
      </c>
      <c r="G96" s="138">
        <f>AgeStanSec!G96/86400</f>
        <v>3.4467592592592591E-2</v>
      </c>
      <c r="H96" s="138">
        <f>AgeStanSec!H96/86400</f>
        <v>4.2881944444444445E-2</v>
      </c>
      <c r="I96" s="138">
        <f>AgeStanSec!I96/86400</f>
        <v>4.3182870370370371E-2</v>
      </c>
      <c r="J96" s="138">
        <f>AgeStanSec!J96/86400</f>
        <v>5.3634259259259257E-2</v>
      </c>
      <c r="K96" s="138">
        <f>AgeStanSec!K96/86400</f>
        <v>6.1145833333333337E-2</v>
      </c>
      <c r="L96" s="138">
        <f>AgeStanSec!L96/86400</f>
        <v>6.5729166666666672E-2</v>
      </c>
      <c r="M96" s="138">
        <f>AgeStanSec!M96/86400</f>
        <v>8.4317129629629631E-2</v>
      </c>
      <c r="N96" s="138">
        <f>AgeStanSec!N96/86400</f>
        <v>9.1099537037037034E-2</v>
      </c>
      <c r="O96" s="138">
        <f>AgeStanSec!O96/86400</f>
        <v>0.11638888888888889</v>
      </c>
      <c r="P96" s="138">
        <f>AgeStanSec!P96/86400</f>
        <v>0.12373842592592593</v>
      </c>
      <c r="Q96" s="138">
        <f>AgeStanSec!Q96/86400</f>
        <v>0.14704861111111112</v>
      </c>
      <c r="R96" s="138">
        <f>AgeStanSec!R96/86400</f>
        <v>0.17773148148148149</v>
      </c>
      <c r="S96" s="138">
        <f>AgeStanSec!S96/86400</f>
        <v>0.25710648148148146</v>
      </c>
      <c r="T96" s="138">
        <f>AgeStanSec!T96/86400</f>
        <v>0.31342592592592594</v>
      </c>
      <c r="U96" s="138">
        <f>AgeStanSec!U96/86400</f>
        <v>0.57142361111111106</v>
      </c>
      <c r="V96" s="138"/>
      <c r="W96" s="138"/>
      <c r="X96" s="138"/>
      <c r="Y96" s="138"/>
      <c r="Z96" s="43"/>
    </row>
    <row r="97" spans="1:26">
      <c r="A97" s="45">
        <v>96</v>
      </c>
      <c r="B97" s="167">
        <f>AgeStanSec!B97/86400</f>
        <v>1.6770833333333332E-2</v>
      </c>
      <c r="C97" s="167">
        <f>AgeStanSec!C97/86400</f>
        <v>1.6863425925925928E-2</v>
      </c>
      <c r="D97" s="167">
        <f>AgeStanSec!D97/86400</f>
        <v>2.1550925925925925E-2</v>
      </c>
      <c r="E97" s="164">
        <f>AgeStanSec!E97/86400</f>
        <v>2.886574074074074E-2</v>
      </c>
      <c r="F97" s="137">
        <f>AgeStanSec!F97/86400</f>
        <v>3.4641203703703702E-2</v>
      </c>
      <c r="G97" s="137">
        <f>AgeStanSec!G97/86400</f>
        <v>3.7141203703703704E-2</v>
      </c>
      <c r="H97" s="137">
        <f>AgeStanSec!H97/86400</f>
        <v>4.6203703703703705E-2</v>
      </c>
      <c r="I97" s="137">
        <f>AgeStanSec!I97/86400</f>
        <v>4.6527777777777779E-2</v>
      </c>
      <c r="J97" s="137">
        <f>AgeStanSec!J97/86400</f>
        <v>5.7800925925925929E-2</v>
      </c>
      <c r="K97" s="137">
        <f>AgeStanSec!K97/86400</f>
        <v>6.5960648148148143E-2</v>
      </c>
      <c r="L97" s="137">
        <f>AgeStanSec!L97/86400</f>
        <v>7.0949074074074067E-2</v>
      </c>
      <c r="M97" s="137">
        <f>AgeStanSec!M97/86400</f>
        <v>9.1168981481481476E-2</v>
      </c>
      <c r="N97" s="137">
        <f>AgeStanSec!N97/86400</f>
        <v>9.8576388888888894E-2</v>
      </c>
      <c r="O97" s="137">
        <f>AgeStanSec!O97/86400</f>
        <v>0.12619212962962964</v>
      </c>
      <c r="P97" s="137">
        <f>AgeStanSec!P97/86400</f>
        <v>0.13421296296296295</v>
      </c>
      <c r="Q97" s="137">
        <f>AgeStanSec!Q97/86400</f>
        <v>0.15946759259259261</v>
      </c>
      <c r="R97" s="137">
        <f>AgeStanSec!R97/86400</f>
        <v>0.19277777777777777</v>
      </c>
      <c r="S97" s="137">
        <f>AgeStanSec!S97/86400</f>
        <v>0.27885416666666668</v>
      </c>
      <c r="T97" s="137">
        <f>AgeStanSec!T97/86400</f>
        <v>0.33994212962962961</v>
      </c>
      <c r="U97" s="137"/>
      <c r="V97" s="137"/>
      <c r="W97" s="137"/>
      <c r="X97" s="137"/>
      <c r="Y97" s="137"/>
      <c r="Z97" s="43"/>
    </row>
    <row r="98" spans="1:26">
      <c r="A98" s="45">
        <v>97</v>
      </c>
      <c r="B98" s="167">
        <f>AgeStanSec!B98/86400</f>
        <v>2.6562499999999999E-2</v>
      </c>
      <c r="C98" s="167">
        <f>AgeStanSec!C98/86400</f>
        <v>2.1157407407407406E-2</v>
      </c>
      <c r="D98" s="167">
        <f>AgeStanSec!D98/86400</f>
        <v>2.4375000000000001E-2</v>
      </c>
      <c r="E98" s="164">
        <f>AgeStanSec!E98/86400</f>
        <v>3.1354166666666669E-2</v>
      </c>
      <c r="F98" s="137">
        <f>AgeStanSec!F98/86400</f>
        <v>3.7638888888888888E-2</v>
      </c>
      <c r="G98" s="137">
        <f>AgeStanSec!G98/86400</f>
        <v>4.0358796296296295E-2</v>
      </c>
      <c r="H98" s="137">
        <f>AgeStanSec!H98/86400</f>
        <v>5.0208333333333334E-2</v>
      </c>
      <c r="I98" s="137">
        <f>AgeStanSec!I98/86400</f>
        <v>5.0555555555555555E-2</v>
      </c>
      <c r="J98" s="137">
        <f>AgeStanSec!J98/86400</f>
        <v>6.2812499999999993E-2</v>
      </c>
      <c r="K98" s="137">
        <f>AgeStanSec!K98/86400</f>
        <v>7.1759259259259259E-2</v>
      </c>
      <c r="L98" s="137">
        <f>AgeStanSec!L98/86400</f>
        <v>7.722222222222222E-2</v>
      </c>
      <c r="M98" s="137">
        <f>AgeStanSec!M98/86400</f>
        <v>9.9467592592592594E-2</v>
      </c>
      <c r="N98" s="137">
        <f>AgeStanSec!N98/86400</f>
        <v>0.10761574074074073</v>
      </c>
      <c r="O98" s="137">
        <f>AgeStanSec!O98/86400</f>
        <v>0.13811342592592593</v>
      </c>
      <c r="P98" s="137">
        <f>AgeStanSec!P98/86400</f>
        <v>0.14695601851851853</v>
      </c>
      <c r="Q98" s="137">
        <f>AgeStanSec!Q98/86400</f>
        <v>0.17462962962962963</v>
      </c>
      <c r="R98" s="137">
        <f>AgeStanSec!R98/86400</f>
        <v>0.21105324074074075</v>
      </c>
      <c r="S98" s="137">
        <f>AgeStanSec!S98/86400</f>
        <v>0.30527777777777776</v>
      </c>
      <c r="T98" s="137">
        <f>AgeStanSec!T98/86400</f>
        <v>0.37216435185185187</v>
      </c>
      <c r="U98" s="137"/>
      <c r="V98" s="137"/>
      <c r="W98" s="137"/>
      <c r="X98" s="137"/>
      <c r="Y98" s="137"/>
      <c r="Z98" s="43"/>
    </row>
    <row r="99" spans="1:26">
      <c r="A99" s="45">
        <v>98</v>
      </c>
      <c r="B99" s="167">
        <f>AgeStanSec!B99/86400</f>
        <v>6.5601851851851856E-2</v>
      </c>
      <c r="C99" s="167">
        <f>AgeStanSec!C99/86400</f>
        <v>2.8599537037037038E-2</v>
      </c>
      <c r="D99" s="167">
        <f>AgeStanSec!D99/86400</f>
        <v>2.8171296296296295E-2</v>
      </c>
      <c r="E99" s="164">
        <f>AgeStanSec!E99/86400</f>
        <v>3.4386574074074076E-2</v>
      </c>
      <c r="F99" s="137">
        <f>AgeStanSec!F99/86400</f>
        <v>4.1284722222222223E-2</v>
      </c>
      <c r="G99" s="137">
        <f>AgeStanSec!G99/86400</f>
        <v>4.4282407407407409E-2</v>
      </c>
      <c r="H99" s="137">
        <f>AgeStanSec!H99/86400</f>
        <v>5.5081018518518515E-2</v>
      </c>
      <c r="I99" s="137">
        <f>AgeStanSec!I99/86400</f>
        <v>5.5474537037037037E-2</v>
      </c>
      <c r="J99" s="137">
        <f>AgeStanSec!J99/86400</f>
        <v>6.8923611111111116E-2</v>
      </c>
      <c r="K99" s="137">
        <f>AgeStanSec!K99/86400</f>
        <v>7.8865740740740736E-2</v>
      </c>
      <c r="L99" s="137">
        <f>AgeStanSec!L99/86400</f>
        <v>8.4953703703703698E-2</v>
      </c>
      <c r="M99" s="137">
        <f>AgeStanSec!M99/86400</f>
        <v>0.10974537037037037</v>
      </c>
      <c r="N99" s="137">
        <f>AgeStanSec!N99/86400</f>
        <v>0.11885416666666666</v>
      </c>
      <c r="O99" s="137">
        <f>AgeStanSec!O99/86400</f>
        <v>0.15293981481481481</v>
      </c>
      <c r="P99" s="137">
        <f>AgeStanSec!P99/86400</f>
        <v>0.16289351851851852</v>
      </c>
      <c r="Q99" s="137">
        <f>AgeStanSec!Q99/86400</f>
        <v>0.1935300925925926</v>
      </c>
      <c r="R99" s="137">
        <f>AgeStanSec!R99/86400</f>
        <v>0.23392361111111112</v>
      </c>
      <c r="S99" s="137">
        <f>AgeStanSec!S99/86400</f>
        <v>0.33833333333333332</v>
      </c>
      <c r="T99" s="137">
        <f>AgeStanSec!T99/86400</f>
        <v>0.41245370370370371</v>
      </c>
      <c r="U99" s="137"/>
      <c r="V99" s="137"/>
      <c r="W99" s="137"/>
      <c r="X99" s="137"/>
      <c r="Y99" s="137"/>
      <c r="Z99" s="43"/>
    </row>
    <row r="100" spans="1:26">
      <c r="A100" s="45">
        <v>99</v>
      </c>
      <c r="B100" s="167"/>
      <c r="C100" s="167">
        <f>AgeStanSec!C100/86400</f>
        <v>4.4675925925925924E-2</v>
      </c>
      <c r="D100" s="167">
        <f>AgeStanSec!D100/86400</f>
        <v>3.3506944444444443E-2</v>
      </c>
      <c r="E100" s="164">
        <f>AgeStanSec!E100/86400</f>
        <v>3.8194444444444448E-2</v>
      </c>
      <c r="F100" s="137">
        <f>AgeStanSec!F100/86400</f>
        <v>4.5868055555555558E-2</v>
      </c>
      <c r="G100" s="137">
        <f>AgeStanSec!G100/86400</f>
        <v>4.9189814814814818E-2</v>
      </c>
      <c r="H100" s="137">
        <f>AgeStanSec!H100/86400</f>
        <v>6.1215277777777778E-2</v>
      </c>
      <c r="I100" s="137">
        <f>AgeStanSec!I100/86400</f>
        <v>6.1620370370370367E-2</v>
      </c>
      <c r="J100" s="137">
        <f>AgeStanSec!J100/86400</f>
        <v>7.6585648148148153E-2</v>
      </c>
      <c r="K100" s="137">
        <f>AgeStanSec!K100/86400</f>
        <v>8.7789351851851855E-2</v>
      </c>
      <c r="L100" s="137">
        <f>AgeStanSec!L100/86400</f>
        <v>9.46412037037037E-2</v>
      </c>
      <c r="M100" s="137">
        <f>AgeStanSec!M100/86400</f>
        <v>0.12269675925925926</v>
      </c>
      <c r="N100" s="137">
        <f>AgeStanSec!N100/86400</f>
        <v>0.13300925925925927</v>
      </c>
      <c r="O100" s="137">
        <f>AgeStanSec!O100/86400</f>
        <v>0.17189814814814816</v>
      </c>
      <c r="P100" s="137">
        <f>AgeStanSec!P100/86400</f>
        <v>0.1832175925925926</v>
      </c>
      <c r="Q100" s="137">
        <f>AgeStanSec!Q100/86400</f>
        <v>0.21770833333333334</v>
      </c>
      <c r="R100" s="137">
        <f>AgeStanSec!R100/86400</f>
        <v>0.26306712962962964</v>
      </c>
      <c r="S100" s="137"/>
      <c r="T100" s="137"/>
      <c r="U100" s="137"/>
      <c r="V100" s="137"/>
      <c r="W100" s="137"/>
      <c r="X100" s="137"/>
      <c r="Y100" s="137"/>
      <c r="Z100" s="43"/>
    </row>
    <row r="101" spans="1:26" ht="15.75" thickBot="1">
      <c r="A101" s="50">
        <v>100</v>
      </c>
      <c r="B101" s="169"/>
      <c r="C101" s="169">
        <f>AgeStanSec!C101/86400</f>
        <v>0.1057175925925926</v>
      </c>
      <c r="D101" s="169">
        <f>AgeStanSec!D101/86400</f>
        <v>4.1574074074074076E-2</v>
      </c>
      <c r="E101" s="165">
        <f>AgeStanSec!E101/86400</f>
        <v>4.3055555555555555E-2</v>
      </c>
      <c r="F101" s="138">
        <f>AgeStanSec!F101/86400</f>
        <v>5.1724537037037034E-2</v>
      </c>
      <c r="G101" s="138">
        <f>AgeStanSec!G101/86400</f>
        <v>5.5462962962962964E-2</v>
      </c>
      <c r="H101" s="138">
        <f>AgeStanSec!H101/86400</f>
        <v>6.9039351851851852E-2</v>
      </c>
      <c r="I101" s="138">
        <f>AgeStanSec!I101/86400</f>
        <v>6.9537037037037036E-2</v>
      </c>
      <c r="J101" s="138">
        <f>AgeStanSec!J101/86400</f>
        <v>8.6435185185185184E-2</v>
      </c>
      <c r="K101" s="169">
        <f>AgeStanSec!K101/86400</f>
        <v>9.931712962962963E-2</v>
      </c>
      <c r="L101" s="138">
        <f>AgeStanSec!L101/86400</f>
        <v>0.1072337962962963</v>
      </c>
      <c r="M101" s="138">
        <f>AgeStanSec!M101/86400</f>
        <v>0.13961805555555556</v>
      </c>
      <c r="N101" s="138">
        <f>AgeStanSec!N101/86400</f>
        <v>0.15160879629629628</v>
      </c>
      <c r="O101" s="138">
        <f>AgeStanSec!O101/86400</f>
        <v>0.1968287037037037</v>
      </c>
      <c r="P101" s="138">
        <f>AgeStanSec!P101/86400</f>
        <v>0.21011574074074074</v>
      </c>
      <c r="Q101" s="138">
        <f>AgeStanSec!Q101/86400</f>
        <v>0.24971064814814814</v>
      </c>
      <c r="R101" s="138">
        <f>AgeStanSec!R101/86400</f>
        <v>0.30177083333333332</v>
      </c>
      <c r="S101" s="138"/>
      <c r="T101" s="138"/>
      <c r="U101" s="138"/>
      <c r="V101" s="138"/>
      <c r="W101" s="138"/>
      <c r="X101" s="138"/>
      <c r="Y101" s="138"/>
    </row>
    <row r="102" spans="1:26" ht="15.75">
      <c r="A102" s="170" t="s">
        <v>1008</v>
      </c>
      <c r="B102" s="170"/>
      <c r="C102" s="14"/>
      <c r="D102" s="14"/>
      <c r="E102" s="14"/>
      <c r="F102" s="14"/>
      <c r="G102" s="14"/>
      <c r="H102" s="14"/>
      <c r="I102" s="14"/>
      <c r="J102" s="14"/>
      <c r="K102" s="5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6">
      <c r="A103" s="171" t="s">
        <v>350</v>
      </c>
      <c r="B103" s="171"/>
      <c r="K103" s="512"/>
    </row>
    <row r="104" spans="1:26" ht="15.75">
      <c r="A104" s="172" t="s">
        <v>1007</v>
      </c>
      <c r="B104" s="172"/>
      <c r="K104" s="512"/>
    </row>
    <row r="105" spans="1:26" ht="15.75">
      <c r="A105" s="172" t="s">
        <v>346</v>
      </c>
      <c r="B105" s="172"/>
      <c r="K105" s="512"/>
    </row>
    <row r="106" spans="1:26" ht="15.75">
      <c r="A106" s="172" t="s">
        <v>2210</v>
      </c>
      <c r="B106" s="172"/>
    </row>
    <row r="107" spans="1:26" ht="15.75">
      <c r="A107" s="172" t="s">
        <v>2239</v>
      </c>
      <c r="B107" s="172"/>
    </row>
  </sheetData>
  <hyperlinks>
    <hyperlink ref="A103" r:id="rId1" xr:uid="{41220ED4-6381-4C49-B733-00BA896D4A3A}"/>
  </hyperlinks>
  <pageMargins left="0.5" right="0.5" top="0.5" bottom="0.5" header="0" footer="0"/>
  <pageSetup orientation="portrait" verticalDpi="0" r:id="rId2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A2" sqref="A2"/>
    </sheetView>
  </sheetViews>
  <sheetFormatPr defaultColWidth="9.6640625" defaultRowHeight="15"/>
  <cols>
    <col min="1" max="15" width="8.6640625" style="1" customWidth="1"/>
    <col min="16" max="16384" width="9.6640625" style="1"/>
  </cols>
  <sheetData>
    <row r="1" spans="1:22" ht="23.25">
      <c r="A1" s="40" t="s">
        <v>2211</v>
      </c>
    </row>
    <row r="2" spans="1:22">
      <c r="A2" s="41" t="s">
        <v>42</v>
      </c>
      <c r="B2" s="42" t="s">
        <v>87</v>
      </c>
      <c r="C2" s="42" t="s">
        <v>88</v>
      </c>
      <c r="D2" s="42" t="s">
        <v>89</v>
      </c>
      <c r="E2" s="42" t="s">
        <v>90</v>
      </c>
      <c r="F2" s="42" t="s">
        <v>91</v>
      </c>
      <c r="G2" s="42" t="s">
        <v>92</v>
      </c>
      <c r="H2" s="42" t="s">
        <v>93</v>
      </c>
      <c r="I2" s="42" t="s">
        <v>94</v>
      </c>
      <c r="J2" s="42" t="s">
        <v>95</v>
      </c>
      <c r="K2" s="42" t="s">
        <v>96</v>
      </c>
      <c r="L2" s="42" t="s">
        <v>9</v>
      </c>
      <c r="M2" s="42" t="s">
        <v>97</v>
      </c>
      <c r="N2" s="42" t="s">
        <v>98</v>
      </c>
      <c r="O2" s="42" t="s">
        <v>10</v>
      </c>
      <c r="P2" s="42" t="s">
        <v>61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3"/>
    </row>
    <row r="3" spans="1:22">
      <c r="A3" s="41" t="s">
        <v>0</v>
      </c>
      <c r="B3" s="54">
        <f>Parameters!B16</f>
        <v>5</v>
      </c>
      <c r="C3" s="55">
        <f>Parameters!B17</f>
        <v>6</v>
      </c>
      <c r="D3" s="54">
        <f>Parameters!B18</f>
        <v>6.4373760000000004</v>
      </c>
      <c r="E3" s="54">
        <f>Parameters!B19</f>
        <v>8</v>
      </c>
      <c r="F3" s="55">
        <f>Parameters!B20</f>
        <v>8.0467200000000005</v>
      </c>
      <c r="G3" s="54">
        <f>Parameters!B21</f>
        <v>10</v>
      </c>
      <c r="H3" s="54">
        <f>Parameters!B23</f>
        <v>12</v>
      </c>
      <c r="I3" s="54">
        <f>Parameters!B24</f>
        <v>15</v>
      </c>
      <c r="J3" s="54">
        <f>Parameters!B25</f>
        <v>16.093440000000001</v>
      </c>
      <c r="K3" s="54">
        <f>Parameters!B26</f>
        <v>20</v>
      </c>
      <c r="L3" s="54">
        <f>Parameters!B27</f>
        <v>21.0975</v>
      </c>
      <c r="M3" s="54">
        <f>Parameters!B28</f>
        <v>25</v>
      </c>
      <c r="N3" s="54">
        <f>Parameters!B29</f>
        <v>30</v>
      </c>
      <c r="O3" s="54">
        <f>Parameters!B30</f>
        <v>42.195</v>
      </c>
      <c r="P3" s="54">
        <f>Parameters!$B31</f>
        <v>50</v>
      </c>
      <c r="Q3" s="54">
        <f>Parameters!$B32</f>
        <v>80.467200000000005</v>
      </c>
      <c r="R3" s="54">
        <f>Parameters!$B33</f>
        <v>100</v>
      </c>
      <c r="S3" s="54">
        <f>Parameters!$B34</f>
        <v>150</v>
      </c>
      <c r="T3" s="54">
        <f>Parameters!$B35</f>
        <v>160.93440000000001</v>
      </c>
      <c r="U3" s="54">
        <f>Parameters!$B36</f>
        <v>200</v>
      </c>
      <c r="V3" s="43"/>
    </row>
    <row r="4" spans="1:22">
      <c r="A4" s="45" t="s">
        <v>85</v>
      </c>
      <c r="B4" s="46">
        <f>'5K'!$E$5</f>
        <v>769</v>
      </c>
      <c r="C4" s="46">
        <f>'6K'!$E$5</f>
        <v>930</v>
      </c>
      <c r="D4" s="46">
        <f>'8K'!$E$5</f>
        <v>1254.9999999999998</v>
      </c>
      <c r="E4" s="46">
        <f>'8K'!$E$5</f>
        <v>1254.9999999999998</v>
      </c>
      <c r="F4" s="46">
        <f>'5MI'!$E$5</f>
        <v>1264</v>
      </c>
      <c r="G4" s="46">
        <f>'10K'!$E$5</f>
        <v>1584</v>
      </c>
      <c r="H4" s="46">
        <f>'12K'!$E$5</f>
        <v>1915</v>
      </c>
      <c r="I4" s="46">
        <f>'15K'!$E$5</f>
        <v>2415</v>
      </c>
      <c r="J4" s="46">
        <f>'10MI'!$E$5</f>
        <v>2595</v>
      </c>
      <c r="K4" s="46">
        <f>'20K'!$E$5</f>
        <v>3260</v>
      </c>
      <c r="L4" s="46">
        <f>H.Marathon!$E$5</f>
        <v>3451.0000000000005</v>
      </c>
      <c r="M4" s="46">
        <f>'25K'!$E$5</f>
        <v>4110</v>
      </c>
      <c r="N4" s="46">
        <f>'30K'!$E$5</f>
        <v>4980</v>
      </c>
      <c r="O4" s="46">
        <f>Marathon!$E$5</f>
        <v>7235</v>
      </c>
      <c r="P4" s="46">
        <f>Parameters!$H31</f>
        <v>8820</v>
      </c>
      <c r="Q4" s="46">
        <f>Parameters!$H32</f>
        <v>16080</v>
      </c>
      <c r="R4" s="46">
        <f>Parameters!$H33</f>
        <v>21360</v>
      </c>
      <c r="S4" s="46">
        <f>Parameters!$H34</f>
        <v>36300</v>
      </c>
      <c r="T4" s="46">
        <f>Parameters!$H35</f>
        <v>39790</v>
      </c>
      <c r="U4" s="46">
        <f>Parameters!$H36</f>
        <v>52800.000000000007</v>
      </c>
      <c r="V4" s="43"/>
    </row>
    <row r="5" spans="1:22">
      <c r="A5" s="45" t="s">
        <v>86</v>
      </c>
      <c r="B5" s="47">
        <f t="shared" ref="B5:U5" si="0">B4/86400</f>
        <v>8.9004629629629625E-3</v>
      </c>
      <c r="C5" s="47">
        <f t="shared" si="0"/>
        <v>1.0763888888888889E-2</v>
      </c>
      <c r="D5" s="47">
        <f t="shared" si="0"/>
        <v>1.4525462962962961E-2</v>
      </c>
      <c r="E5" s="47">
        <f t="shared" si="0"/>
        <v>1.4525462962962961E-2</v>
      </c>
      <c r="F5" s="47">
        <f t="shared" si="0"/>
        <v>1.462962962962963E-2</v>
      </c>
      <c r="G5" s="47">
        <f t="shared" si="0"/>
        <v>1.8333333333333333E-2</v>
      </c>
      <c r="H5" s="47">
        <f t="shared" si="0"/>
        <v>2.2164351851851852E-2</v>
      </c>
      <c r="I5" s="47">
        <f t="shared" si="0"/>
        <v>2.795138888888889E-2</v>
      </c>
      <c r="J5" s="47">
        <f t="shared" si="0"/>
        <v>3.0034722222222223E-2</v>
      </c>
      <c r="K5" s="47">
        <f t="shared" si="0"/>
        <v>3.7731481481481484E-2</v>
      </c>
      <c r="L5" s="47">
        <f t="shared" si="0"/>
        <v>3.9942129629629633E-2</v>
      </c>
      <c r="M5" s="47">
        <f t="shared" si="0"/>
        <v>4.7569444444444442E-2</v>
      </c>
      <c r="N5" s="47">
        <f t="shared" si="0"/>
        <v>5.7638888888888892E-2</v>
      </c>
      <c r="O5" s="47">
        <f t="shared" si="0"/>
        <v>8.3738425925925924E-2</v>
      </c>
      <c r="P5" s="47">
        <f t="shared" si="0"/>
        <v>0.10208333333333333</v>
      </c>
      <c r="Q5" s="47">
        <f t="shared" si="0"/>
        <v>0.18611111111111112</v>
      </c>
      <c r="R5" s="47">
        <f t="shared" si="0"/>
        <v>0.24722222222222223</v>
      </c>
      <c r="S5" s="47">
        <f t="shared" si="0"/>
        <v>0.4201388888888889</v>
      </c>
      <c r="T5" s="48">
        <f t="shared" si="0"/>
        <v>0.46053240740740742</v>
      </c>
      <c r="U5" s="48">
        <f t="shared" si="0"/>
        <v>0.61111111111111116</v>
      </c>
      <c r="V5" s="56"/>
    </row>
    <row r="6" spans="1:22">
      <c r="A6" s="57">
        <v>5</v>
      </c>
      <c r="B6" s="58">
        <f>AgeStanSec!E6/B$3</f>
        <v>253</v>
      </c>
      <c r="C6" s="58">
        <f>AgeStanSec!F6/C$3</f>
        <v>266.5</v>
      </c>
      <c r="D6" s="58">
        <f>AgeStanSec!G6/D$3</f>
        <v>255.53890280760359</v>
      </c>
      <c r="E6" s="58">
        <f>AgeStanSec!H6/E$3</f>
        <v>258</v>
      </c>
      <c r="F6" s="58">
        <f>AgeStanSec!I6/F$3</f>
        <v>258.36614173228344</v>
      </c>
      <c r="G6" s="58">
        <f>AgeStanSec!J6/G$3</f>
        <v>312.2</v>
      </c>
      <c r="H6" s="58">
        <f>AgeStanSec!L6/H$3</f>
        <v>262.5</v>
      </c>
      <c r="I6" s="58">
        <f>AgeStanSec!M6/I$3</f>
        <v>264.8</v>
      </c>
      <c r="J6" s="58">
        <f>AgeStanSec!N6/J$3</f>
        <v>265.20122484689409</v>
      </c>
      <c r="K6" s="58">
        <f>AgeStanSec!O6/K$3</f>
        <v>268.10000000000002</v>
      </c>
      <c r="L6" s="58">
        <f>AgeStanSec!P6/L$3</f>
        <v>269.03661571276217</v>
      </c>
      <c r="M6" s="58">
        <f>AgeStanSec!Q6/M$3</f>
        <v>270.39999999999998</v>
      </c>
      <c r="N6" s="58">
        <f>AgeStanSec!R6/N$3</f>
        <v>273.03333333333336</v>
      </c>
      <c r="O6" s="58">
        <f>AgeStanSec!S6/O$3</f>
        <v>282.02393648536554</v>
      </c>
      <c r="P6" s="58">
        <f>AgeStanSec!T6/P$3</f>
        <v>290.14</v>
      </c>
      <c r="Q6" s="58">
        <f>AgeStanSec!U6/Q$3</f>
        <v>328.66807842201541</v>
      </c>
      <c r="R6" s="58">
        <f>AgeStanSec!V6/R$3</f>
        <v>351.32</v>
      </c>
      <c r="S6" s="58">
        <f>AgeStanSec!W6/S$3</f>
        <v>398.02666666666664</v>
      </c>
      <c r="T6" s="58">
        <f>AgeStanSec!X6/T$3</f>
        <v>406.65016304780079</v>
      </c>
      <c r="U6" s="58">
        <f>AgeStanSec!Y6/U$3</f>
        <v>434.21</v>
      </c>
      <c r="V6" s="43"/>
    </row>
    <row r="7" spans="1:22">
      <c r="A7" s="59">
        <v>6</v>
      </c>
      <c r="B7" s="60">
        <f>AgeStanSec!E7/B$3</f>
        <v>230.8</v>
      </c>
      <c r="C7" s="60">
        <f>AgeStanSec!F7/C$3</f>
        <v>242</v>
      </c>
      <c r="D7" s="60">
        <f>AgeStanSec!G7/D$3</f>
        <v>246.37367772210291</v>
      </c>
      <c r="E7" s="60">
        <f>AgeStanSec!H7/E$3</f>
        <v>261.625</v>
      </c>
      <c r="F7" s="60">
        <f>AgeStanSec!I7/F$3</f>
        <v>262.34291736260241</v>
      </c>
      <c r="G7" s="60">
        <f>AgeStanSec!J7/G$3</f>
        <v>279</v>
      </c>
      <c r="H7" s="60">
        <f>AgeStanSec!L7/H$3</f>
        <v>284.91666666666669</v>
      </c>
      <c r="I7" s="60">
        <f>AgeStanSec!M7/I$3</f>
        <v>292.33333333333331</v>
      </c>
      <c r="J7" s="60">
        <f>AgeStanSec!N7/J$3</f>
        <v>294.34353376282507</v>
      </c>
      <c r="K7" s="60">
        <f>AgeStanSec!O7/K$3</f>
        <v>302.64999999999998</v>
      </c>
      <c r="L7" s="60">
        <f>AgeStanSec!P7/L$3</f>
        <v>304.96504325157008</v>
      </c>
      <c r="M7" s="60">
        <f>AgeStanSec!Q7/M$3</f>
        <v>310.56</v>
      </c>
      <c r="N7" s="60">
        <f>AgeStanSec!R7/N$3</f>
        <v>318</v>
      </c>
      <c r="O7" s="60">
        <f>AgeStanSec!S7/O$3</f>
        <v>337.52814314492241</v>
      </c>
      <c r="P7" s="60">
        <f>AgeStanSec!T7/P$3</f>
        <v>347.24</v>
      </c>
      <c r="Q7" s="60">
        <f>AgeStanSec!U7/Q$3</f>
        <v>393.37767438161137</v>
      </c>
      <c r="R7" s="60">
        <f>AgeStanSec!V7/R$3</f>
        <v>420.47</v>
      </c>
      <c r="S7" s="60">
        <f>AgeStanSec!W7/S$3</f>
        <v>476.38</v>
      </c>
      <c r="T7" s="60">
        <f>AgeStanSec!X7/T$3</f>
        <v>486.70141374373657</v>
      </c>
      <c r="U7" s="60">
        <f>AgeStanSec!Y7/U$3</f>
        <v>519.68499999999995</v>
      </c>
      <c r="V7" s="43"/>
    </row>
    <row r="8" spans="1:22">
      <c r="A8" s="59">
        <v>7</v>
      </c>
      <c r="B8" s="60">
        <f>AgeStanSec!E8/B$3</f>
        <v>213.6</v>
      </c>
      <c r="C8" s="60">
        <f>AgeStanSec!F8/C$3</f>
        <v>223.16666666666666</v>
      </c>
      <c r="D8" s="60">
        <f>AgeStanSec!G8/D$3</f>
        <v>226.80048516662688</v>
      </c>
      <c r="E8" s="60">
        <f>AgeStanSec!H8/E$3</f>
        <v>239.5</v>
      </c>
      <c r="F8" s="60">
        <f>AgeStanSec!I8/F$3</f>
        <v>240.09782868050584</v>
      </c>
      <c r="G8" s="60">
        <f>AgeStanSec!J8/G$3</f>
        <v>253.7</v>
      </c>
      <c r="H8" s="60">
        <f>AgeStanSec!L8/H$3</f>
        <v>257.58333333333331</v>
      </c>
      <c r="I8" s="60">
        <f>AgeStanSec!M8/I$3</f>
        <v>262.33333333333331</v>
      </c>
      <c r="J8" s="60">
        <f>AgeStanSec!N8/J$3</f>
        <v>263.46138550862958</v>
      </c>
      <c r="K8" s="60">
        <f>AgeStanSec!O8/K$3</f>
        <v>268.8</v>
      </c>
      <c r="L8" s="60">
        <f>AgeStanSec!P8/L$3</f>
        <v>270.36378717857565</v>
      </c>
      <c r="M8" s="60">
        <f>AgeStanSec!Q8/M$3</f>
        <v>275.60000000000002</v>
      </c>
      <c r="N8" s="60">
        <f>AgeStanSec!R8/N$3</f>
        <v>282.63333333333333</v>
      </c>
      <c r="O8" s="60">
        <f>AgeStanSec!S8/O$3</f>
        <v>300.72283445905913</v>
      </c>
      <c r="P8" s="60">
        <f>AgeStanSec!T8/P$3</f>
        <v>309.36</v>
      </c>
      <c r="Q8" s="60">
        <f>AgeStanSec!U8/Q$3</f>
        <v>350.46577984570109</v>
      </c>
      <c r="R8" s="60">
        <f>AgeStanSec!V8/R$3</f>
        <v>374.61</v>
      </c>
      <c r="S8" s="60">
        <f>AgeStanSec!W8/S$3</f>
        <v>424.41333333333336</v>
      </c>
      <c r="T8" s="60">
        <f>AgeStanSec!X8/T$3</f>
        <v>433.61145907897873</v>
      </c>
      <c r="U8" s="60">
        <f>AgeStanSec!Y8/U$3</f>
        <v>462.995</v>
      </c>
      <c r="V8" s="43"/>
    </row>
    <row r="9" spans="1:22">
      <c r="A9" s="59">
        <v>8</v>
      </c>
      <c r="B9" s="60">
        <f>AgeStanSec!E9/B$3</f>
        <v>200</v>
      </c>
      <c r="C9" s="60">
        <f>AgeStanSec!F9/C$3</f>
        <v>208.16666666666666</v>
      </c>
      <c r="D9" s="60">
        <f>AgeStanSec!G9/D$3</f>
        <v>211.26620536069353</v>
      </c>
      <c r="E9" s="60">
        <f>AgeStanSec!H9/E$3</f>
        <v>222.125</v>
      </c>
      <c r="F9" s="60">
        <f>AgeStanSec!I9/F$3</f>
        <v>222.57516105941301</v>
      </c>
      <c r="G9" s="60">
        <f>AgeStanSec!J9/G$3</f>
        <v>234</v>
      </c>
      <c r="H9" s="60">
        <f>AgeStanSec!L9/H$3</f>
        <v>236.58333333333334</v>
      </c>
      <c r="I9" s="60">
        <f>AgeStanSec!M9/I$3</f>
        <v>239.6</v>
      </c>
      <c r="J9" s="60">
        <f>AgeStanSec!N9/J$3</f>
        <v>240.28424003817702</v>
      </c>
      <c r="K9" s="60">
        <f>AgeStanSec!O9/K$3</f>
        <v>243.85</v>
      </c>
      <c r="L9" s="60">
        <f>AgeStanSec!P9/L$3</f>
        <v>244.9579334044318</v>
      </c>
      <c r="M9" s="60">
        <f>AgeStanSec!Q9/M$3</f>
        <v>249.84</v>
      </c>
      <c r="N9" s="60">
        <f>AgeStanSec!R9/N$3</f>
        <v>256.36666666666667</v>
      </c>
      <c r="O9" s="60">
        <f>AgeStanSec!S9/O$3</f>
        <v>273.08922858158547</v>
      </c>
      <c r="P9" s="60">
        <f>AgeStanSec!T9/P$3</f>
        <v>280.94</v>
      </c>
      <c r="Q9" s="60">
        <f>AgeStanSec!U9/Q$3</f>
        <v>318.25389724011768</v>
      </c>
      <c r="R9" s="60">
        <f>AgeStanSec!V9/R$3</f>
        <v>340.18</v>
      </c>
      <c r="S9" s="60">
        <f>AgeStanSec!W9/S$3</f>
        <v>385.41333333333336</v>
      </c>
      <c r="T9" s="60">
        <f>AgeStanSec!X9/T$3</f>
        <v>393.76292452079849</v>
      </c>
      <c r="U9" s="60">
        <f>AgeStanSec!Y9/U$3</f>
        <v>420.45</v>
      </c>
      <c r="V9" s="43"/>
    </row>
    <row r="10" spans="1:22">
      <c r="A10" s="59">
        <v>9</v>
      </c>
      <c r="B10" s="60">
        <f>AgeStanSec!E10/B$3</f>
        <v>189.2</v>
      </c>
      <c r="C10" s="60">
        <f>AgeStanSec!F10/C$3</f>
        <v>196.33333333333334</v>
      </c>
      <c r="D10" s="60">
        <f>AgeStanSec!G10/D$3</f>
        <v>198.9941243140062</v>
      </c>
      <c r="E10" s="60">
        <f>AgeStanSec!H10/E$3</f>
        <v>208.25</v>
      </c>
      <c r="F10" s="60">
        <f>AgeStanSec!I10/F$3</f>
        <v>208.65644635329673</v>
      </c>
      <c r="G10" s="60">
        <f>AgeStanSec!J10/G$3</f>
        <v>218.4</v>
      </c>
      <c r="H10" s="60">
        <f>AgeStanSec!L10/H$3</f>
        <v>220.08333333333334</v>
      </c>
      <c r="I10" s="60">
        <f>AgeStanSec!M10/I$3</f>
        <v>222.06666666666666</v>
      </c>
      <c r="J10" s="60">
        <f>AgeStanSec!N10/J$3</f>
        <v>222.3887497017418</v>
      </c>
      <c r="K10" s="60">
        <f>AgeStanSec!O10/K$3</f>
        <v>224.9</v>
      </c>
      <c r="L10" s="60">
        <f>AgeStanSec!P10/L$3</f>
        <v>225.66654816921437</v>
      </c>
      <c r="M10" s="60">
        <f>AgeStanSec!Q10/M$3</f>
        <v>230.2</v>
      </c>
      <c r="N10" s="60">
        <f>AgeStanSec!R10/N$3</f>
        <v>236.23333333333332</v>
      </c>
      <c r="O10" s="60">
        <f>AgeStanSec!S10/O$3</f>
        <v>251.712288185804</v>
      </c>
      <c r="P10" s="60">
        <f>AgeStanSec!T10/P$3</f>
        <v>258.95999999999998</v>
      </c>
      <c r="Q10" s="60">
        <f>AgeStanSec!U10/Q$3</f>
        <v>293.34933985524538</v>
      </c>
      <c r="R10" s="60">
        <f>AgeStanSec!V10/R$3</f>
        <v>313.56</v>
      </c>
      <c r="S10" s="60">
        <f>AgeStanSec!W10/S$3</f>
        <v>355.25333333333333</v>
      </c>
      <c r="T10" s="60">
        <f>AgeStanSec!X10/T$3</f>
        <v>362.9553408096715</v>
      </c>
      <c r="U10" s="60">
        <f>AgeStanSec!Y10/U$3</f>
        <v>387.55</v>
      </c>
      <c r="V10" s="43"/>
    </row>
    <row r="11" spans="1:22">
      <c r="A11" s="61">
        <v>10</v>
      </c>
      <c r="B11" s="62">
        <f>AgeStanSec!E11/B$3</f>
        <v>180.6</v>
      </c>
      <c r="C11" s="62">
        <f>AgeStanSec!F11/C$3</f>
        <v>186.66666666666666</v>
      </c>
      <c r="D11" s="62">
        <f>AgeStanSec!G11/D$3</f>
        <v>189.05218523820884</v>
      </c>
      <c r="E11" s="62">
        <f>AgeStanSec!H11/E$3</f>
        <v>197</v>
      </c>
      <c r="F11" s="62">
        <f>AgeStanSec!I11/F$3</f>
        <v>197.47176489302473</v>
      </c>
      <c r="G11" s="62">
        <f>AgeStanSec!J11/G$3</f>
        <v>205.8</v>
      </c>
      <c r="H11" s="62">
        <f>AgeStanSec!L11/H$3</f>
        <v>206.83333333333334</v>
      </c>
      <c r="I11" s="62">
        <f>AgeStanSec!M11/I$3</f>
        <v>208.2</v>
      </c>
      <c r="J11" s="62">
        <f>AgeStanSec!N11/J$3</f>
        <v>208.34576075717806</v>
      </c>
      <c r="K11" s="62">
        <f>AgeStanSec!O11/K$3</f>
        <v>210.15</v>
      </c>
      <c r="L11" s="62">
        <f>AgeStanSec!P11/L$3</f>
        <v>210.73586917881266</v>
      </c>
      <c r="M11" s="62">
        <f>AgeStanSec!Q11/M$3</f>
        <v>214.92</v>
      </c>
      <c r="N11" s="62">
        <f>AgeStanSec!R11/N$3</f>
        <v>220.5</v>
      </c>
      <c r="O11" s="62">
        <f>AgeStanSec!S11/O$3</f>
        <v>234.86195046806495</v>
      </c>
      <c r="P11" s="62">
        <f>AgeStanSec!T11/P$3</f>
        <v>241.62</v>
      </c>
      <c r="Q11" s="62">
        <f>AgeStanSec!U11/Q$3</f>
        <v>273.70158275670087</v>
      </c>
      <c r="R11" s="62">
        <f>AgeStanSec!V11/R$3</f>
        <v>292.56</v>
      </c>
      <c r="S11" s="62">
        <f>AgeStanSec!W11/S$3</f>
        <v>331.46</v>
      </c>
      <c r="T11" s="62">
        <f>AgeStanSec!X11/T$3</f>
        <v>338.64108605742462</v>
      </c>
      <c r="U11" s="62">
        <f>AgeStanSec!Y11/U$3</f>
        <v>361.59500000000003</v>
      </c>
      <c r="V11" s="43"/>
    </row>
    <row r="12" spans="1:22">
      <c r="A12" s="59">
        <v>11</v>
      </c>
      <c r="B12" s="60">
        <f>AgeStanSec!E12/B$3</f>
        <v>173.6</v>
      </c>
      <c r="C12" s="60">
        <f>AgeStanSec!F12/C$3</f>
        <v>178.83333333333334</v>
      </c>
      <c r="D12" s="60">
        <f>AgeStanSec!G12/D$3</f>
        <v>180.97435973912351</v>
      </c>
      <c r="E12" s="60">
        <f>AgeStanSec!H12/E$3</f>
        <v>187.875</v>
      </c>
      <c r="F12" s="60">
        <f>AgeStanSec!I12/F$3</f>
        <v>188.27547124791218</v>
      </c>
      <c r="G12" s="60">
        <f>AgeStanSec!J12/G$3</f>
        <v>195.5</v>
      </c>
      <c r="H12" s="60">
        <f>AgeStanSec!L12/H$3</f>
        <v>196.25</v>
      </c>
      <c r="I12" s="60">
        <f>AgeStanSec!M12/I$3</f>
        <v>197.2</v>
      </c>
      <c r="J12" s="60">
        <f>AgeStanSec!N12/J$3</f>
        <v>197.22321641612979</v>
      </c>
      <c r="K12" s="60">
        <f>AgeStanSec!O12/K$3</f>
        <v>198.55</v>
      </c>
      <c r="L12" s="60">
        <f>AgeStanSec!P12/L$3</f>
        <v>199.02832089110083</v>
      </c>
      <c r="M12" s="60">
        <f>AgeStanSec!Q12/M$3</f>
        <v>202.92</v>
      </c>
      <c r="N12" s="60">
        <f>AgeStanSec!R12/N$3</f>
        <v>208.06666666666666</v>
      </c>
      <c r="O12" s="60">
        <f>AgeStanSec!S12/O$3</f>
        <v>221.40063988624243</v>
      </c>
      <c r="P12" s="60">
        <f>AgeStanSec!T12/P$3</f>
        <v>227.76</v>
      </c>
      <c r="Q12" s="60">
        <f>AgeStanSec!U12/Q$3</f>
        <v>258.01817386463051</v>
      </c>
      <c r="R12" s="60">
        <f>AgeStanSec!V12/R$3</f>
        <v>275.79000000000002</v>
      </c>
      <c r="S12" s="60">
        <f>AgeStanSec!W12/S$3</f>
        <v>312.45999999999998</v>
      </c>
      <c r="T12" s="60">
        <f>AgeStanSec!X12/T$3</f>
        <v>319.22945001193028</v>
      </c>
      <c r="U12" s="60">
        <f>AgeStanSec!Y12/U$3</f>
        <v>340.86500000000001</v>
      </c>
      <c r="V12" s="43"/>
    </row>
    <row r="13" spans="1:22">
      <c r="A13" s="59">
        <v>12</v>
      </c>
      <c r="B13" s="60">
        <f>AgeStanSec!E13/B$3</f>
        <v>168</v>
      </c>
      <c r="C13" s="60">
        <f>AgeStanSec!F13/C$3</f>
        <v>172.66666666666666</v>
      </c>
      <c r="D13" s="60">
        <f>AgeStanSec!G13/D$3</f>
        <v>174.44996222063151</v>
      </c>
      <c r="E13" s="60">
        <f>AgeStanSec!H13/E$3</f>
        <v>180.5</v>
      </c>
      <c r="F13" s="60">
        <f>AgeStanSec!I13/F$3</f>
        <v>180.81901694106418</v>
      </c>
      <c r="G13" s="60">
        <f>AgeStanSec!J13/G$3</f>
        <v>187.1</v>
      </c>
      <c r="H13" s="60">
        <f>AgeStanSec!L13/H$3</f>
        <v>187.66666666666666</v>
      </c>
      <c r="I13" s="60">
        <f>AgeStanSec!M13/I$3</f>
        <v>188.33333333333334</v>
      </c>
      <c r="J13" s="60">
        <f>AgeStanSec!N13/J$3</f>
        <v>188.33760836713591</v>
      </c>
      <c r="K13" s="60">
        <f>AgeStanSec!O13/K$3</f>
        <v>189.4</v>
      </c>
      <c r="L13" s="60">
        <f>AgeStanSec!P13/L$3</f>
        <v>189.83291859225025</v>
      </c>
      <c r="M13" s="60">
        <f>AgeStanSec!Q13/M$3</f>
        <v>193.4</v>
      </c>
      <c r="N13" s="60">
        <f>AgeStanSec!R13/N$3</f>
        <v>198.16666666666666</v>
      </c>
      <c r="O13" s="60">
        <f>AgeStanSec!S13/O$3</f>
        <v>210.52257376466406</v>
      </c>
      <c r="P13" s="60">
        <f>AgeStanSec!T13/P$3</f>
        <v>216.58</v>
      </c>
      <c r="Q13" s="60">
        <f>AgeStanSec!U13/Q$3</f>
        <v>245.34220154298893</v>
      </c>
      <c r="R13" s="60">
        <f>AgeStanSec!V13/R$3</f>
        <v>262.25</v>
      </c>
      <c r="S13" s="60">
        <f>AgeStanSec!W13/S$3</f>
        <v>297.11333333333334</v>
      </c>
      <c r="T13" s="60">
        <f>AgeStanSec!X13/T$3</f>
        <v>303.55225483178236</v>
      </c>
      <c r="U13" s="60">
        <f>AgeStanSec!Y13/U$3</f>
        <v>324.125</v>
      </c>
      <c r="V13" s="43"/>
    </row>
    <row r="14" spans="1:22">
      <c r="A14" s="59">
        <v>13</v>
      </c>
      <c r="B14" s="60">
        <f>AgeStanSec!E14/B$3</f>
        <v>163.4</v>
      </c>
      <c r="C14" s="60">
        <f>AgeStanSec!F14/C$3</f>
        <v>167.66666666666666</v>
      </c>
      <c r="D14" s="60">
        <f>AgeStanSec!G14/D$3</f>
        <v>169.16830708661416</v>
      </c>
      <c r="E14" s="60">
        <f>AgeStanSec!H14/E$3</f>
        <v>174.5</v>
      </c>
      <c r="F14" s="60">
        <f>AgeStanSec!I14/F$3</f>
        <v>174.85385349558578</v>
      </c>
      <c r="G14" s="60">
        <f>AgeStanSec!J14/G$3</f>
        <v>180.1</v>
      </c>
      <c r="H14" s="60">
        <f>AgeStanSec!L14/H$3</f>
        <v>180.66666666666666</v>
      </c>
      <c r="I14" s="60">
        <f>AgeStanSec!M14/I$3</f>
        <v>181.26666666666668</v>
      </c>
      <c r="J14" s="60">
        <f>AgeStanSec!N14/J$3</f>
        <v>181.19183965640659</v>
      </c>
      <c r="K14" s="60">
        <f>AgeStanSec!O14/K$3</f>
        <v>182.2</v>
      </c>
      <c r="L14" s="60">
        <f>AgeStanSec!P14/L$3</f>
        <v>182.62827349211992</v>
      </c>
      <c r="M14" s="60">
        <f>AgeStanSec!Q14/M$3</f>
        <v>185.88</v>
      </c>
      <c r="N14" s="60">
        <f>AgeStanSec!R14/N$3</f>
        <v>190.26666666666668</v>
      </c>
      <c r="O14" s="60">
        <f>AgeStanSec!S14/O$3</f>
        <v>201.73006280364973</v>
      </c>
      <c r="P14" s="60">
        <f>AgeStanSec!T14/P$3</f>
        <v>207.52</v>
      </c>
      <c r="Q14" s="60">
        <f>AgeStanSec!U14/Q$3</f>
        <v>235.10200429491766</v>
      </c>
      <c r="R14" s="60">
        <f>AgeStanSec!V14/R$3</f>
        <v>251.29</v>
      </c>
      <c r="S14" s="60">
        <f>AgeStanSec!W14/S$3</f>
        <v>284.70666666666665</v>
      </c>
      <c r="T14" s="60">
        <f>AgeStanSec!X14/T$3</f>
        <v>290.87628251014075</v>
      </c>
      <c r="U14" s="60">
        <f>AgeStanSec!Y14/U$3</f>
        <v>310.58999999999997</v>
      </c>
      <c r="V14" s="43"/>
    </row>
    <row r="15" spans="1:22">
      <c r="A15" s="59">
        <v>14</v>
      </c>
      <c r="B15" s="60">
        <f>AgeStanSec!E15/B$3</f>
        <v>160</v>
      </c>
      <c r="C15" s="60">
        <f>AgeStanSec!F15/C$3</f>
        <v>163.66666666666666</v>
      </c>
      <c r="D15" s="60">
        <f>AgeStanSec!G15/D$3</f>
        <v>164.97405153901215</v>
      </c>
      <c r="E15" s="60">
        <f>AgeStanSec!H15/E$3</f>
        <v>169.625</v>
      </c>
      <c r="F15" s="60">
        <f>AgeStanSec!I15/F$3</f>
        <v>169.88288395768708</v>
      </c>
      <c r="G15" s="60">
        <f>AgeStanSec!J15/G$3</f>
        <v>174.5</v>
      </c>
      <c r="H15" s="60">
        <f>AgeStanSec!L15/H$3</f>
        <v>175</v>
      </c>
      <c r="I15" s="60">
        <f>AgeStanSec!M15/I$3</f>
        <v>175.6</v>
      </c>
      <c r="J15" s="60">
        <f>AgeStanSec!N15/J$3</f>
        <v>175.59949892627057</v>
      </c>
      <c r="K15" s="60">
        <f>AgeStanSec!O15/K$3</f>
        <v>176.6</v>
      </c>
      <c r="L15" s="60">
        <f>AgeStanSec!P15/L$3</f>
        <v>176.98779476241262</v>
      </c>
      <c r="M15" s="60">
        <f>AgeStanSec!Q15/M$3</f>
        <v>179.96</v>
      </c>
      <c r="N15" s="60">
        <f>AgeStanSec!R15/N$3</f>
        <v>183.96666666666667</v>
      </c>
      <c r="O15" s="60">
        <f>AgeStanSec!S15/O$3</f>
        <v>194.59651617490223</v>
      </c>
      <c r="P15" s="60">
        <f>AgeStanSec!T15/P$3</f>
        <v>200.2</v>
      </c>
      <c r="Q15" s="60">
        <f>AgeStanSec!U15/Q$3</f>
        <v>226.80048516662688</v>
      </c>
      <c r="R15" s="60">
        <f>AgeStanSec!V15/R$3</f>
        <v>242.42</v>
      </c>
      <c r="S15" s="60">
        <f>AgeStanSec!W15/S$3</f>
        <v>274.66000000000003</v>
      </c>
      <c r="T15" s="60">
        <f>AgeStanSec!X15/T$3</f>
        <v>280.60501670245765</v>
      </c>
      <c r="U15" s="60">
        <f>AgeStanSec!Y15/U$3</f>
        <v>299.625</v>
      </c>
      <c r="V15" s="43"/>
    </row>
    <row r="16" spans="1:22">
      <c r="A16" s="61">
        <v>15</v>
      </c>
      <c r="B16" s="62">
        <f>AgeStanSec!E16/B$3</f>
        <v>157.6</v>
      </c>
      <c r="C16" s="62">
        <f>AgeStanSec!F16/C$3</f>
        <v>160.66666666666666</v>
      </c>
      <c r="D16" s="62">
        <f>AgeStanSec!G16/D$3</f>
        <v>161.8671955778255</v>
      </c>
      <c r="E16" s="62">
        <f>AgeStanSec!H16/E$3</f>
        <v>165.75</v>
      </c>
      <c r="F16" s="62">
        <f>AgeStanSec!I16/F$3</f>
        <v>166.03038256581561</v>
      </c>
      <c r="G16" s="62">
        <f>AgeStanSec!J16/G$3</f>
        <v>169.9</v>
      </c>
      <c r="H16" s="62">
        <f>AgeStanSec!L16/H$3</f>
        <v>170.5</v>
      </c>
      <c r="I16" s="62">
        <f>AgeStanSec!M16/I$3</f>
        <v>171.26666666666668</v>
      </c>
      <c r="J16" s="62">
        <f>AgeStanSec!N16/J$3</f>
        <v>171.24990058060922</v>
      </c>
      <c r="K16" s="62">
        <f>AgeStanSec!O16/K$3</f>
        <v>172.35</v>
      </c>
      <c r="L16" s="62">
        <f>AgeStanSec!P16/L$3</f>
        <v>172.7692854603626</v>
      </c>
      <c r="M16" s="62">
        <f>AgeStanSec!Q16/M$3</f>
        <v>175.4</v>
      </c>
      <c r="N16" s="62">
        <f>AgeStanSec!R16/N$3</f>
        <v>179.1</v>
      </c>
      <c r="O16" s="62">
        <f>AgeStanSec!S16/O$3</f>
        <v>188.88493897381207</v>
      </c>
      <c r="P16" s="62">
        <f>AgeStanSec!T16/P$3</f>
        <v>194.32</v>
      </c>
      <c r="Q16" s="62">
        <f>AgeStanSec!U16/Q$3</f>
        <v>220.12695856199792</v>
      </c>
      <c r="R16" s="62">
        <f>AgeStanSec!V16/R$3</f>
        <v>235.29</v>
      </c>
      <c r="S16" s="62">
        <f>AgeStanSec!W16/S$3</f>
        <v>266.58</v>
      </c>
      <c r="T16" s="62">
        <f>AgeStanSec!X16/T$3</f>
        <v>272.35320726954586</v>
      </c>
      <c r="U16" s="62">
        <f>AgeStanSec!Y16/U$3</f>
        <v>290.815</v>
      </c>
      <c r="V16" s="43"/>
    </row>
    <row r="17" spans="1:22">
      <c r="A17" s="59">
        <v>16</v>
      </c>
      <c r="B17" s="60">
        <f>AgeStanSec!E17/B$3</f>
        <v>156</v>
      </c>
      <c r="C17" s="60">
        <f>AgeStanSec!F17/C$3</f>
        <v>158.5</v>
      </c>
      <c r="D17" s="60">
        <f>AgeStanSec!G17/D$3</f>
        <v>159.38171080887616</v>
      </c>
      <c r="E17" s="60">
        <f>AgeStanSec!H17/E$3</f>
        <v>162.75</v>
      </c>
      <c r="F17" s="60">
        <f>AgeStanSec!I17/F$3</f>
        <v>163.04780084307643</v>
      </c>
      <c r="G17" s="60">
        <f>AgeStanSec!J17/G$3</f>
        <v>166.2</v>
      </c>
      <c r="H17" s="60">
        <f>AgeStanSec!L17/H$3</f>
        <v>167</v>
      </c>
      <c r="I17" s="60">
        <f>AgeStanSec!M17/I$3</f>
        <v>167.93333333333334</v>
      </c>
      <c r="J17" s="60">
        <f>AgeStanSec!N17/J$3</f>
        <v>168.0187703809751</v>
      </c>
      <c r="K17" s="60">
        <f>AgeStanSec!O17/K$3</f>
        <v>169.3</v>
      </c>
      <c r="L17" s="60">
        <f>AgeStanSec!P17/L$3</f>
        <v>169.73575068136034</v>
      </c>
      <c r="M17" s="60">
        <f>AgeStanSec!Q17/M$3</f>
        <v>172.08</v>
      </c>
      <c r="N17" s="60">
        <f>AgeStanSec!R17/N$3</f>
        <v>175.36666666666667</v>
      </c>
      <c r="O17" s="60">
        <f>AgeStanSec!S17/O$3</f>
        <v>184.3820357862306</v>
      </c>
      <c r="P17" s="60">
        <f>AgeStanSec!T17/P$3</f>
        <v>189.68</v>
      </c>
      <c r="Q17" s="60">
        <f>AgeStanSec!U17/Q$3</f>
        <v>214.87015827567006</v>
      </c>
      <c r="R17" s="60">
        <f>AgeStanSec!V17/R$3</f>
        <v>229.68</v>
      </c>
      <c r="S17" s="60">
        <f>AgeStanSec!W17/S$3</f>
        <v>260.21333333333331</v>
      </c>
      <c r="T17" s="60">
        <f>AgeStanSec!X17/T$3</f>
        <v>265.85366459874331</v>
      </c>
      <c r="U17" s="60">
        <f>AgeStanSec!Y17/U$3</f>
        <v>283.87</v>
      </c>
      <c r="V17" s="43"/>
    </row>
    <row r="18" spans="1:22">
      <c r="A18" s="59">
        <v>17</v>
      </c>
      <c r="B18" s="60">
        <f>AgeStanSec!E18/B$3</f>
        <v>154.6</v>
      </c>
      <c r="C18" s="60">
        <f>AgeStanSec!F18/C$3</f>
        <v>156.83333333333334</v>
      </c>
      <c r="D18" s="60">
        <f>AgeStanSec!G18/D$3</f>
        <v>157.67294003022349</v>
      </c>
      <c r="E18" s="60">
        <f>AgeStanSec!H18/E$3</f>
        <v>160.5</v>
      </c>
      <c r="F18" s="60">
        <f>AgeStanSec!I18/F$3</f>
        <v>160.68659031257457</v>
      </c>
      <c r="G18" s="60">
        <f>AgeStanSec!J18/G$3</f>
        <v>163.4</v>
      </c>
      <c r="H18" s="60">
        <f>AgeStanSec!L18/H$3</f>
        <v>164.41666666666666</v>
      </c>
      <c r="I18" s="60">
        <f>AgeStanSec!M18/I$3</f>
        <v>165.6</v>
      </c>
      <c r="J18" s="60">
        <f>AgeStanSec!N18/J$3</f>
        <v>165.71969696969697</v>
      </c>
      <c r="K18" s="60">
        <f>AgeStanSec!O18/K$3</f>
        <v>167.25</v>
      </c>
      <c r="L18" s="60">
        <f>AgeStanSec!P18/L$3</f>
        <v>167.74499348264013</v>
      </c>
      <c r="M18" s="60">
        <f>AgeStanSec!Q18/M$3</f>
        <v>169.68</v>
      </c>
      <c r="N18" s="60">
        <f>AgeStanSec!R18/N$3</f>
        <v>172.5</v>
      </c>
      <c r="O18" s="60">
        <f>AgeStanSec!S18/O$3</f>
        <v>180.49531935063396</v>
      </c>
      <c r="P18" s="60">
        <f>AgeStanSec!T18/P$3</f>
        <v>185.68</v>
      </c>
      <c r="Q18" s="60">
        <f>AgeStanSec!U18/Q$3</f>
        <v>210.34657599618228</v>
      </c>
      <c r="R18" s="60">
        <f>AgeStanSec!V18/R$3</f>
        <v>224.84</v>
      </c>
      <c r="S18" s="60">
        <f>AgeStanSec!W18/S$3</f>
        <v>254.74</v>
      </c>
      <c r="T18" s="60">
        <f>AgeStanSec!X18/T$3</f>
        <v>260.25511015668496</v>
      </c>
      <c r="U18" s="60">
        <f>AgeStanSec!Y18/U$3</f>
        <v>277.89499999999998</v>
      </c>
      <c r="V18" s="43"/>
    </row>
    <row r="19" spans="1:22">
      <c r="A19" s="59">
        <v>18</v>
      </c>
      <c r="B19" s="60">
        <f>AgeStanSec!E19/B$3</f>
        <v>153.80000000000001</v>
      </c>
      <c r="C19" s="60">
        <f>AgeStanSec!F19/C$3</f>
        <v>155.83333333333334</v>
      </c>
      <c r="D19" s="60">
        <f>AgeStanSec!G19/D$3</f>
        <v>156.43019764574882</v>
      </c>
      <c r="E19" s="60">
        <f>AgeStanSec!H19/E$3</f>
        <v>158.875</v>
      </c>
      <c r="F19" s="60">
        <f>AgeStanSec!I19/F$3</f>
        <v>159.07102521275749</v>
      </c>
      <c r="G19" s="60">
        <f>AgeStanSec!J19/G$3</f>
        <v>161.30000000000001</v>
      </c>
      <c r="H19" s="60">
        <f>AgeStanSec!L19/H$3</f>
        <v>162.41666666666666</v>
      </c>
      <c r="I19" s="60">
        <f>AgeStanSec!M19/I$3</f>
        <v>163.73333333333332</v>
      </c>
      <c r="J19" s="60">
        <f>AgeStanSec!N19/J$3</f>
        <v>163.91772051220869</v>
      </c>
      <c r="K19" s="60">
        <f>AgeStanSec!O19/K$3</f>
        <v>165.5</v>
      </c>
      <c r="L19" s="60">
        <f>AgeStanSec!P19/L$3</f>
        <v>166.08602915037326</v>
      </c>
      <c r="M19" s="60">
        <f>AgeStanSec!Q19/M$3</f>
        <v>167.6</v>
      </c>
      <c r="N19" s="60">
        <f>AgeStanSec!R19/N$3</f>
        <v>170</v>
      </c>
      <c r="O19" s="60">
        <f>AgeStanSec!S19/O$3</f>
        <v>177.12999170517833</v>
      </c>
      <c r="P19" s="60">
        <f>AgeStanSec!T19/P$3</f>
        <v>182.24</v>
      </c>
      <c r="Q19" s="60">
        <f>AgeStanSec!U19/Q$3</f>
        <v>206.44436490893182</v>
      </c>
      <c r="R19" s="60">
        <f>AgeStanSec!V19/R$3</f>
        <v>220.66</v>
      </c>
      <c r="S19" s="60">
        <f>AgeStanSec!W19/S$3</f>
        <v>250</v>
      </c>
      <c r="T19" s="60">
        <f>AgeStanSec!X19/T$3</f>
        <v>255.41462856915612</v>
      </c>
      <c r="U19" s="60">
        <f>AgeStanSec!Y19/U$3</f>
        <v>272.72500000000002</v>
      </c>
      <c r="V19" s="43"/>
    </row>
    <row r="20" spans="1:22">
      <c r="A20" s="59">
        <v>19</v>
      </c>
      <c r="B20" s="60">
        <f>AgeStanSec!E20/B$3</f>
        <v>153.80000000000001</v>
      </c>
      <c r="C20" s="60">
        <f>AgeStanSec!F20/C$3</f>
        <v>155.33333333333334</v>
      </c>
      <c r="D20" s="60">
        <f>AgeStanSec!G20/D$3</f>
        <v>155.96416925157081</v>
      </c>
      <c r="E20" s="60">
        <f>AgeStanSec!H20/E$3</f>
        <v>157.875</v>
      </c>
      <c r="F20" s="60">
        <f>AgeStanSec!I20/F$3</f>
        <v>158.20110554362523</v>
      </c>
      <c r="G20" s="60">
        <f>AgeStanSec!J20/G$3</f>
        <v>160</v>
      </c>
      <c r="H20" s="60">
        <f>AgeStanSec!L20/H$3</f>
        <v>161</v>
      </c>
      <c r="I20" s="60">
        <f>AgeStanSec!M20/I$3</f>
        <v>162.13333333333333</v>
      </c>
      <c r="J20" s="60">
        <f>AgeStanSec!N20/J$3</f>
        <v>162.36429253161535</v>
      </c>
      <c r="K20" s="60">
        <f>AgeStanSec!O20/K$3</f>
        <v>163.85</v>
      </c>
      <c r="L20" s="60">
        <f>AgeStanSec!P20/L$3</f>
        <v>164.37966583718449</v>
      </c>
      <c r="M20" s="60">
        <f>AgeStanSec!Q20/M$3</f>
        <v>165.76</v>
      </c>
      <c r="N20" s="60">
        <f>AgeStanSec!R20/N$3</f>
        <v>167.93333333333334</v>
      </c>
      <c r="O20" s="60">
        <f>AgeStanSec!S20/O$3</f>
        <v>174.61784571631711</v>
      </c>
      <c r="P20" s="60">
        <f>AgeStanSec!T20/P$3</f>
        <v>179.64</v>
      </c>
      <c r="Q20" s="60">
        <f>AgeStanSec!U20/Q$3</f>
        <v>203.49906545772686</v>
      </c>
      <c r="R20" s="60">
        <f>AgeStanSec!V20/R$3</f>
        <v>217.52</v>
      </c>
      <c r="S20" s="60">
        <f>AgeStanSec!W20/S$3</f>
        <v>246.43333333333334</v>
      </c>
      <c r="T20" s="60">
        <f>AgeStanSec!X20/T$3</f>
        <v>251.77339338264534</v>
      </c>
      <c r="U20" s="60">
        <f>AgeStanSec!Y20/U$3</f>
        <v>268.83999999999997</v>
      </c>
      <c r="V20" s="43"/>
    </row>
    <row r="21" spans="1:22">
      <c r="A21" s="61">
        <v>20</v>
      </c>
      <c r="B21" s="62">
        <f>AgeStanSec!E21/B$3</f>
        <v>153.80000000000001</v>
      </c>
      <c r="C21" s="62">
        <f>AgeStanSec!F21/C$3</f>
        <v>155.16666666666666</v>
      </c>
      <c r="D21" s="62">
        <f>AgeStanSec!G21/D$3</f>
        <v>155.49814085739283</v>
      </c>
      <c r="E21" s="62">
        <f>AgeStanSec!H21/E$3</f>
        <v>157.25</v>
      </c>
      <c r="F21" s="62">
        <f>AgeStanSec!I21/F$3</f>
        <v>157.45546011294041</v>
      </c>
      <c r="G21" s="62">
        <f>AgeStanSec!J21/G$3</f>
        <v>158.9</v>
      </c>
      <c r="H21" s="62">
        <f>AgeStanSec!L21/H$3</f>
        <v>160</v>
      </c>
      <c r="I21" s="62">
        <f>AgeStanSec!M21/I$3</f>
        <v>161.26666666666668</v>
      </c>
      <c r="J21" s="62">
        <f>AgeStanSec!N21/J$3</f>
        <v>161.43223574325935</v>
      </c>
      <c r="K21" s="62">
        <f>AgeStanSec!O21/K$3</f>
        <v>163.05000000000001</v>
      </c>
      <c r="L21" s="62">
        <f>AgeStanSec!P21/L$3</f>
        <v>163.57388316151201</v>
      </c>
      <c r="M21" s="62">
        <f>AgeStanSec!Q21/M$3</f>
        <v>164.72</v>
      </c>
      <c r="N21" s="62">
        <f>AgeStanSec!R21/N$3</f>
        <v>166.7</v>
      </c>
      <c r="O21" s="62">
        <f>AgeStanSec!S21/O$3</f>
        <v>172.84038393174546</v>
      </c>
      <c r="P21" s="62">
        <f>AgeStanSec!T21/P$3</f>
        <v>177.82</v>
      </c>
      <c r="Q21" s="62">
        <f>AgeStanSec!U21/Q$3</f>
        <v>201.44854052334367</v>
      </c>
      <c r="R21" s="62">
        <f>AgeStanSec!V21/R$3</f>
        <v>215.32</v>
      </c>
      <c r="S21" s="62">
        <f>AgeStanSec!W21/S$3</f>
        <v>243.95333333333335</v>
      </c>
      <c r="T21" s="62">
        <f>AgeStanSec!X21/T$3</f>
        <v>249.23819891831701</v>
      </c>
      <c r="U21" s="62">
        <f>AgeStanSec!Y21/U$3</f>
        <v>266.13</v>
      </c>
      <c r="V21" s="43"/>
    </row>
    <row r="22" spans="1:22">
      <c r="A22" s="59">
        <v>21</v>
      </c>
      <c r="B22" s="60">
        <f>AgeStanSec!E22/B$3</f>
        <v>153.80000000000001</v>
      </c>
      <c r="C22" s="60">
        <f>AgeStanSec!F22/C$3</f>
        <v>155</v>
      </c>
      <c r="D22" s="60">
        <f>AgeStanSec!G22/D$3</f>
        <v>155.34279805933349</v>
      </c>
      <c r="E22" s="60">
        <f>AgeStanSec!H22/E$3</f>
        <v>156.875</v>
      </c>
      <c r="F22" s="60">
        <f>AgeStanSec!I22/F$3</f>
        <v>157.08263739759801</v>
      </c>
      <c r="G22" s="60">
        <f>AgeStanSec!J22/G$3</f>
        <v>158.4</v>
      </c>
      <c r="H22" s="60">
        <f>AgeStanSec!L22/H$3</f>
        <v>159.58333333333334</v>
      </c>
      <c r="I22" s="60">
        <f>AgeStanSec!M22/I$3</f>
        <v>161</v>
      </c>
      <c r="J22" s="60">
        <f>AgeStanSec!N22/J$3</f>
        <v>161.24582438558815</v>
      </c>
      <c r="K22" s="60">
        <f>AgeStanSec!O22/K$3</f>
        <v>163</v>
      </c>
      <c r="L22" s="60">
        <f>AgeStanSec!P22/L$3</f>
        <v>163.57388316151201</v>
      </c>
      <c r="M22" s="60">
        <f>AgeStanSec!Q22/M$3</f>
        <v>164.48</v>
      </c>
      <c r="N22" s="60">
        <f>AgeStanSec!R22/N$3</f>
        <v>166.16666666666666</v>
      </c>
      <c r="O22" s="60">
        <f>AgeStanSec!S22/O$3</f>
        <v>171.79760635146343</v>
      </c>
      <c r="P22" s="60">
        <f>AgeStanSec!T22/P$3</f>
        <v>176.76</v>
      </c>
      <c r="Q22" s="60">
        <f>AgeStanSec!U22/Q$3</f>
        <v>200.23065298655848</v>
      </c>
      <c r="R22" s="60">
        <f>AgeStanSec!V22/R$3</f>
        <v>214.03</v>
      </c>
      <c r="S22" s="60">
        <f>AgeStanSec!W22/S$3</f>
        <v>242.48666666666668</v>
      </c>
      <c r="T22" s="60">
        <f>AgeStanSec!X22/T$3</f>
        <v>247.74069434502505</v>
      </c>
      <c r="U22" s="60">
        <f>AgeStanSec!Y22/U$3</f>
        <v>264.52999999999997</v>
      </c>
      <c r="V22" s="43"/>
    </row>
    <row r="23" spans="1:22">
      <c r="A23" s="59">
        <v>22</v>
      </c>
      <c r="B23" s="60">
        <f>AgeStanSec!E23/B$3</f>
        <v>153.80000000000001</v>
      </c>
      <c r="C23" s="60">
        <f>AgeStanSec!F23/C$3</f>
        <v>155</v>
      </c>
      <c r="D23" s="60">
        <f>AgeStanSec!G23/D$3</f>
        <v>155.34279805933349</v>
      </c>
      <c r="E23" s="60">
        <f>AgeStanSec!H23/E$3</f>
        <v>156.875</v>
      </c>
      <c r="F23" s="60">
        <f>AgeStanSec!I23/F$3</f>
        <v>157.08263739759801</v>
      </c>
      <c r="G23" s="60">
        <f>AgeStanSec!J23/G$3</f>
        <v>158.4</v>
      </c>
      <c r="H23" s="60">
        <f>AgeStanSec!L23/H$3</f>
        <v>159.58333333333334</v>
      </c>
      <c r="I23" s="60">
        <f>AgeStanSec!M23/I$3</f>
        <v>161</v>
      </c>
      <c r="J23" s="60">
        <f>AgeStanSec!N23/J$3</f>
        <v>161.24582438558815</v>
      </c>
      <c r="K23" s="60">
        <f>AgeStanSec!O23/K$3</f>
        <v>163</v>
      </c>
      <c r="L23" s="60">
        <f>AgeStanSec!P23/L$3</f>
        <v>163.57388316151201</v>
      </c>
      <c r="M23" s="60">
        <f>AgeStanSec!Q23/M$3</f>
        <v>164.4</v>
      </c>
      <c r="N23" s="60">
        <f>AgeStanSec!R23/N$3</f>
        <v>166</v>
      </c>
      <c r="O23" s="60">
        <f>AgeStanSec!S23/O$3</f>
        <v>171.46581348501007</v>
      </c>
      <c r="P23" s="60">
        <f>AgeStanSec!T23/P$3</f>
        <v>176.4</v>
      </c>
      <c r="Q23" s="60">
        <f>AgeStanSec!U23/Q$3</f>
        <v>199.83297542352659</v>
      </c>
      <c r="R23" s="60">
        <f>AgeStanSec!V23/R$3</f>
        <v>213.6</v>
      </c>
      <c r="S23" s="60">
        <f>AgeStanSec!W23/S$3</f>
        <v>242</v>
      </c>
      <c r="T23" s="60">
        <f>AgeStanSec!X23/T$3</f>
        <v>247.24359739123517</v>
      </c>
      <c r="U23" s="60">
        <f>AgeStanSec!Y23/U$3</f>
        <v>264</v>
      </c>
      <c r="V23" s="43"/>
    </row>
    <row r="24" spans="1:22">
      <c r="A24" s="59">
        <v>23</v>
      </c>
      <c r="B24" s="60">
        <f>AgeStanSec!E24/B$3</f>
        <v>153.80000000000001</v>
      </c>
      <c r="C24" s="60">
        <f>AgeStanSec!F24/C$3</f>
        <v>155</v>
      </c>
      <c r="D24" s="60">
        <f>AgeStanSec!G24/D$3</f>
        <v>155.34279805933349</v>
      </c>
      <c r="E24" s="60">
        <f>AgeStanSec!H24/E$3</f>
        <v>156.875</v>
      </c>
      <c r="F24" s="60">
        <f>AgeStanSec!I24/F$3</f>
        <v>157.08263739759801</v>
      </c>
      <c r="G24" s="60">
        <f>AgeStanSec!J24/G$3</f>
        <v>158.4</v>
      </c>
      <c r="H24" s="60">
        <f>AgeStanSec!L24/H$3</f>
        <v>159.58333333333334</v>
      </c>
      <c r="I24" s="60">
        <f>AgeStanSec!M24/I$3</f>
        <v>161</v>
      </c>
      <c r="J24" s="60">
        <f>AgeStanSec!N24/J$3</f>
        <v>161.24582438558815</v>
      </c>
      <c r="K24" s="60">
        <f>AgeStanSec!O24/K$3</f>
        <v>163</v>
      </c>
      <c r="L24" s="60">
        <f>AgeStanSec!P24/L$3</f>
        <v>163.57388316151201</v>
      </c>
      <c r="M24" s="60">
        <f>AgeStanSec!Q24/M$3</f>
        <v>164.4</v>
      </c>
      <c r="N24" s="60">
        <f>AgeStanSec!R24/N$3</f>
        <v>166</v>
      </c>
      <c r="O24" s="60">
        <f>AgeStanSec!S24/O$3</f>
        <v>171.46581348501007</v>
      </c>
      <c r="P24" s="60">
        <f>AgeStanSec!T24/P$3</f>
        <v>176.4</v>
      </c>
      <c r="Q24" s="60">
        <f>AgeStanSec!U24/Q$3</f>
        <v>199.83297542352659</v>
      </c>
      <c r="R24" s="60">
        <f>AgeStanSec!V24/R$3</f>
        <v>213.6</v>
      </c>
      <c r="S24" s="60">
        <f>AgeStanSec!W24/S$3</f>
        <v>242</v>
      </c>
      <c r="T24" s="60">
        <f>AgeStanSec!X24/T$3</f>
        <v>247.24359739123517</v>
      </c>
      <c r="U24" s="60">
        <f>AgeStanSec!Y24/U$3</f>
        <v>264</v>
      </c>
      <c r="V24" s="43"/>
    </row>
    <row r="25" spans="1:22">
      <c r="A25" s="59">
        <v>24</v>
      </c>
      <c r="B25" s="60">
        <f>AgeStanSec!E25/B$3</f>
        <v>153.80000000000001</v>
      </c>
      <c r="C25" s="60">
        <f>AgeStanSec!F25/C$3</f>
        <v>155</v>
      </c>
      <c r="D25" s="60">
        <f>AgeStanSec!G25/D$3</f>
        <v>155.34279805933349</v>
      </c>
      <c r="E25" s="60">
        <f>AgeStanSec!H25/E$3</f>
        <v>156.875</v>
      </c>
      <c r="F25" s="60">
        <f>AgeStanSec!I25/F$3</f>
        <v>157.08263739759801</v>
      </c>
      <c r="G25" s="60">
        <f>AgeStanSec!J25/G$3</f>
        <v>158.4</v>
      </c>
      <c r="H25" s="60">
        <f>AgeStanSec!L25/H$3</f>
        <v>159.58333333333334</v>
      </c>
      <c r="I25" s="60">
        <f>AgeStanSec!M25/I$3</f>
        <v>161</v>
      </c>
      <c r="J25" s="60">
        <f>AgeStanSec!N25/J$3</f>
        <v>161.24582438558815</v>
      </c>
      <c r="K25" s="60">
        <f>AgeStanSec!O25/K$3</f>
        <v>163</v>
      </c>
      <c r="L25" s="60">
        <f>AgeStanSec!P25/L$3</f>
        <v>163.57388316151201</v>
      </c>
      <c r="M25" s="60">
        <f>AgeStanSec!Q25/M$3</f>
        <v>164.4</v>
      </c>
      <c r="N25" s="60">
        <f>AgeStanSec!R25/N$3</f>
        <v>166</v>
      </c>
      <c r="O25" s="60">
        <f>AgeStanSec!S25/O$3</f>
        <v>171.46581348501007</v>
      </c>
      <c r="P25" s="60">
        <f>AgeStanSec!T25/P$3</f>
        <v>176.4</v>
      </c>
      <c r="Q25" s="60">
        <f>AgeStanSec!U25/Q$3</f>
        <v>199.83297542352659</v>
      </c>
      <c r="R25" s="60">
        <f>AgeStanSec!V25/R$3</f>
        <v>213.6</v>
      </c>
      <c r="S25" s="60">
        <f>AgeStanSec!W25/S$3</f>
        <v>242</v>
      </c>
      <c r="T25" s="60">
        <f>AgeStanSec!X25/T$3</f>
        <v>247.24359739123517</v>
      </c>
      <c r="U25" s="60">
        <f>AgeStanSec!Y25/U$3</f>
        <v>264</v>
      </c>
      <c r="V25" s="43"/>
    </row>
    <row r="26" spans="1:22">
      <c r="A26" s="61">
        <v>25</v>
      </c>
      <c r="B26" s="62">
        <f>AgeStanSec!E26/B$3</f>
        <v>153.80000000000001</v>
      </c>
      <c r="C26" s="62">
        <f>AgeStanSec!F26/C$3</f>
        <v>155</v>
      </c>
      <c r="D26" s="62">
        <f>AgeStanSec!G26/D$3</f>
        <v>155.34279805933349</v>
      </c>
      <c r="E26" s="62">
        <f>AgeStanSec!H26/E$3</f>
        <v>156.875</v>
      </c>
      <c r="F26" s="62">
        <f>AgeStanSec!I26/F$3</f>
        <v>157.08263739759801</v>
      </c>
      <c r="G26" s="62">
        <f>AgeStanSec!J26/G$3</f>
        <v>158.4</v>
      </c>
      <c r="H26" s="62">
        <f>AgeStanSec!L26/H$3</f>
        <v>159.58333333333334</v>
      </c>
      <c r="I26" s="62">
        <f>AgeStanSec!M26/I$3</f>
        <v>161</v>
      </c>
      <c r="J26" s="62">
        <f>AgeStanSec!N26/J$3</f>
        <v>161.24582438558815</v>
      </c>
      <c r="K26" s="62">
        <f>AgeStanSec!O26/K$3</f>
        <v>163</v>
      </c>
      <c r="L26" s="62">
        <f>AgeStanSec!P26/L$3</f>
        <v>163.57388316151201</v>
      </c>
      <c r="M26" s="62">
        <f>AgeStanSec!Q26/M$3</f>
        <v>164.4</v>
      </c>
      <c r="N26" s="62">
        <f>AgeStanSec!R26/N$3</f>
        <v>166</v>
      </c>
      <c r="O26" s="62">
        <f>AgeStanSec!S26/O$3</f>
        <v>171.46581348501007</v>
      </c>
      <c r="P26" s="62">
        <f>AgeStanSec!T26/P$3</f>
        <v>176.4</v>
      </c>
      <c r="Q26" s="62">
        <f>AgeStanSec!U26/Q$3</f>
        <v>199.83297542352659</v>
      </c>
      <c r="R26" s="62">
        <f>AgeStanSec!V26/R$3</f>
        <v>213.6</v>
      </c>
      <c r="S26" s="62">
        <f>AgeStanSec!W26/S$3</f>
        <v>242</v>
      </c>
      <c r="T26" s="62">
        <f>AgeStanSec!X26/T$3</f>
        <v>247.24359739123517</v>
      </c>
      <c r="U26" s="62">
        <f>AgeStanSec!Y26/U$3</f>
        <v>264</v>
      </c>
      <c r="V26" s="43"/>
    </row>
    <row r="27" spans="1:22">
      <c r="A27" s="59">
        <v>26</v>
      </c>
      <c r="B27" s="60">
        <f>AgeStanSec!E27/B$3</f>
        <v>153.80000000000001</v>
      </c>
      <c r="C27" s="60">
        <f>AgeStanSec!F27/C$3</f>
        <v>155</v>
      </c>
      <c r="D27" s="60">
        <f>AgeStanSec!G27/D$3</f>
        <v>155.34279805933349</v>
      </c>
      <c r="E27" s="60">
        <f>AgeStanSec!H27/E$3</f>
        <v>156.875</v>
      </c>
      <c r="F27" s="60">
        <f>AgeStanSec!I27/F$3</f>
        <v>157.08263739759801</v>
      </c>
      <c r="G27" s="60">
        <f>AgeStanSec!J27/G$3</f>
        <v>158.4</v>
      </c>
      <c r="H27" s="60">
        <f>AgeStanSec!L27/H$3</f>
        <v>159.58333333333334</v>
      </c>
      <c r="I27" s="60">
        <f>AgeStanSec!M27/I$3</f>
        <v>161</v>
      </c>
      <c r="J27" s="60">
        <f>AgeStanSec!N27/J$3</f>
        <v>161.24582438558815</v>
      </c>
      <c r="K27" s="60">
        <f>AgeStanSec!O27/K$3</f>
        <v>163</v>
      </c>
      <c r="L27" s="60">
        <f>AgeStanSec!P27/L$3</f>
        <v>163.57388316151201</v>
      </c>
      <c r="M27" s="60">
        <f>AgeStanSec!Q27/M$3</f>
        <v>164.4</v>
      </c>
      <c r="N27" s="60">
        <f>AgeStanSec!R27/N$3</f>
        <v>166</v>
      </c>
      <c r="O27" s="60">
        <f>AgeStanSec!S27/O$3</f>
        <v>171.46581348501007</v>
      </c>
      <c r="P27" s="60">
        <f>AgeStanSec!T27/P$3</f>
        <v>176.4</v>
      </c>
      <c r="Q27" s="60">
        <f>AgeStanSec!U27/Q$3</f>
        <v>199.83297542352659</v>
      </c>
      <c r="R27" s="60">
        <f>AgeStanSec!V27/R$3</f>
        <v>213.6</v>
      </c>
      <c r="S27" s="60">
        <f>AgeStanSec!W27/S$3</f>
        <v>242</v>
      </c>
      <c r="T27" s="60">
        <f>AgeStanSec!X27/T$3</f>
        <v>247.24359739123517</v>
      </c>
      <c r="U27" s="60">
        <f>AgeStanSec!Y27/U$3</f>
        <v>264</v>
      </c>
      <c r="V27" s="43"/>
    </row>
    <row r="28" spans="1:22">
      <c r="A28" s="59">
        <v>27</v>
      </c>
      <c r="B28" s="60">
        <f>AgeStanSec!E28/B$3</f>
        <v>153.80000000000001</v>
      </c>
      <c r="C28" s="60">
        <f>AgeStanSec!F28/C$3</f>
        <v>155</v>
      </c>
      <c r="D28" s="60">
        <f>AgeStanSec!G28/D$3</f>
        <v>155.34279805933349</v>
      </c>
      <c r="E28" s="60">
        <f>AgeStanSec!H28/E$3</f>
        <v>156.875</v>
      </c>
      <c r="F28" s="60">
        <f>AgeStanSec!I28/F$3</f>
        <v>157.08263739759801</v>
      </c>
      <c r="G28" s="60">
        <f>AgeStanSec!J28/G$3</f>
        <v>158.4</v>
      </c>
      <c r="H28" s="60">
        <f>AgeStanSec!L28/H$3</f>
        <v>159.58333333333334</v>
      </c>
      <c r="I28" s="60">
        <f>AgeStanSec!M28/I$3</f>
        <v>161</v>
      </c>
      <c r="J28" s="60">
        <f>AgeStanSec!N28/J$3</f>
        <v>161.24582438558815</v>
      </c>
      <c r="K28" s="60">
        <f>AgeStanSec!O28/K$3</f>
        <v>163</v>
      </c>
      <c r="L28" s="60">
        <f>AgeStanSec!P28/L$3</f>
        <v>163.57388316151201</v>
      </c>
      <c r="M28" s="60">
        <f>AgeStanSec!Q28/M$3</f>
        <v>164.4</v>
      </c>
      <c r="N28" s="60">
        <f>AgeStanSec!R28/N$3</f>
        <v>166</v>
      </c>
      <c r="O28" s="60">
        <f>AgeStanSec!S28/O$3</f>
        <v>171.46581348501007</v>
      </c>
      <c r="P28" s="60">
        <f>AgeStanSec!T28/P$3</f>
        <v>176.4</v>
      </c>
      <c r="Q28" s="60">
        <f>AgeStanSec!U28/Q$3</f>
        <v>199.83297542352659</v>
      </c>
      <c r="R28" s="60">
        <f>AgeStanSec!V28/R$3</f>
        <v>213.6</v>
      </c>
      <c r="S28" s="60">
        <f>AgeStanSec!W28/S$3</f>
        <v>242</v>
      </c>
      <c r="T28" s="60">
        <f>AgeStanSec!X28/T$3</f>
        <v>247.24359739123517</v>
      </c>
      <c r="U28" s="60">
        <f>AgeStanSec!Y28/U$3</f>
        <v>264</v>
      </c>
      <c r="V28" s="43"/>
    </row>
    <row r="29" spans="1:22">
      <c r="A29" s="59">
        <v>28</v>
      </c>
      <c r="B29" s="60">
        <f>AgeStanSec!E29/B$3</f>
        <v>153.80000000000001</v>
      </c>
      <c r="C29" s="60">
        <f>AgeStanSec!F29/C$3</f>
        <v>155</v>
      </c>
      <c r="D29" s="60">
        <f>AgeStanSec!G29/D$3</f>
        <v>155.34279805933349</v>
      </c>
      <c r="E29" s="60">
        <f>AgeStanSec!H29/E$3</f>
        <v>156.875</v>
      </c>
      <c r="F29" s="60">
        <f>AgeStanSec!I29/F$3</f>
        <v>157.08263739759801</v>
      </c>
      <c r="G29" s="60">
        <f>AgeStanSec!J29/G$3</f>
        <v>158.4</v>
      </c>
      <c r="H29" s="60">
        <f>AgeStanSec!L29/H$3</f>
        <v>159.58333333333334</v>
      </c>
      <c r="I29" s="60">
        <f>AgeStanSec!M29/I$3</f>
        <v>161</v>
      </c>
      <c r="J29" s="60">
        <f>AgeStanSec!N29/J$3</f>
        <v>161.24582438558815</v>
      </c>
      <c r="K29" s="60">
        <f>AgeStanSec!O29/K$3</f>
        <v>163</v>
      </c>
      <c r="L29" s="60">
        <f>AgeStanSec!P29/L$3</f>
        <v>163.57388316151201</v>
      </c>
      <c r="M29" s="60">
        <f>AgeStanSec!Q29/M$3</f>
        <v>164.4</v>
      </c>
      <c r="N29" s="60">
        <f>AgeStanSec!R29/N$3</f>
        <v>166</v>
      </c>
      <c r="O29" s="60">
        <f>AgeStanSec!S29/O$3</f>
        <v>171.46581348501007</v>
      </c>
      <c r="P29" s="60">
        <f>AgeStanSec!T29/P$3</f>
        <v>176.4</v>
      </c>
      <c r="Q29" s="60">
        <f>AgeStanSec!U29/Q$3</f>
        <v>199.83297542352659</v>
      </c>
      <c r="R29" s="60">
        <f>AgeStanSec!V29/R$3</f>
        <v>213.6</v>
      </c>
      <c r="S29" s="60">
        <f>AgeStanSec!W29/S$3</f>
        <v>242</v>
      </c>
      <c r="T29" s="60">
        <f>AgeStanSec!X29/T$3</f>
        <v>247.24359739123517</v>
      </c>
      <c r="U29" s="60">
        <f>AgeStanSec!Y29/U$3</f>
        <v>264</v>
      </c>
      <c r="V29" s="43"/>
    </row>
    <row r="30" spans="1:22">
      <c r="A30" s="59">
        <v>29</v>
      </c>
      <c r="B30" s="60">
        <f>AgeStanSec!E30/B$3</f>
        <v>153.80000000000001</v>
      </c>
      <c r="C30" s="60">
        <f>AgeStanSec!F30/C$3</f>
        <v>155</v>
      </c>
      <c r="D30" s="60">
        <f>AgeStanSec!G30/D$3</f>
        <v>155.34279805933349</v>
      </c>
      <c r="E30" s="60">
        <f>AgeStanSec!H30/E$3</f>
        <v>156.875</v>
      </c>
      <c r="F30" s="60">
        <f>AgeStanSec!I30/F$3</f>
        <v>157.08263739759801</v>
      </c>
      <c r="G30" s="60">
        <f>AgeStanSec!J30/G$3</f>
        <v>158.4</v>
      </c>
      <c r="H30" s="60">
        <f>AgeStanSec!L30/H$3</f>
        <v>159.58333333333334</v>
      </c>
      <c r="I30" s="60">
        <f>AgeStanSec!M30/I$3</f>
        <v>161</v>
      </c>
      <c r="J30" s="60">
        <f>AgeStanSec!N30/J$3</f>
        <v>161.24582438558815</v>
      </c>
      <c r="K30" s="60">
        <f>AgeStanSec!O30/K$3</f>
        <v>163</v>
      </c>
      <c r="L30" s="60">
        <f>AgeStanSec!P30/L$3</f>
        <v>163.57388316151201</v>
      </c>
      <c r="M30" s="60">
        <f>AgeStanSec!Q30/M$3</f>
        <v>164.4</v>
      </c>
      <c r="N30" s="60">
        <f>AgeStanSec!R30/N$3</f>
        <v>166</v>
      </c>
      <c r="O30" s="60">
        <f>AgeStanSec!S30/O$3</f>
        <v>171.46581348501007</v>
      </c>
      <c r="P30" s="60">
        <f>AgeStanSec!T30/P$3</f>
        <v>176.4</v>
      </c>
      <c r="Q30" s="60">
        <f>AgeStanSec!U30/Q$3</f>
        <v>199.83297542352659</v>
      </c>
      <c r="R30" s="60">
        <f>AgeStanSec!V30/R$3</f>
        <v>213.6</v>
      </c>
      <c r="S30" s="60">
        <f>AgeStanSec!W30/S$3</f>
        <v>242</v>
      </c>
      <c r="T30" s="60">
        <f>AgeStanSec!X30/T$3</f>
        <v>247.24359739123517</v>
      </c>
      <c r="U30" s="60">
        <f>AgeStanSec!Y30/U$3</f>
        <v>264</v>
      </c>
      <c r="V30" s="43"/>
    </row>
    <row r="31" spans="1:22">
      <c r="A31" s="61">
        <v>30</v>
      </c>
      <c r="B31" s="62">
        <f>AgeStanSec!E31/B$3</f>
        <v>153.80000000000001</v>
      </c>
      <c r="C31" s="62">
        <f>AgeStanSec!F31/C$3</f>
        <v>155</v>
      </c>
      <c r="D31" s="62">
        <f>AgeStanSec!G31/D$3</f>
        <v>155.34279805933349</v>
      </c>
      <c r="E31" s="62">
        <f>AgeStanSec!H31/E$3</f>
        <v>156.875</v>
      </c>
      <c r="F31" s="62">
        <f>AgeStanSec!I31/F$3</f>
        <v>157.08263739759801</v>
      </c>
      <c r="G31" s="62">
        <f>AgeStanSec!J31/G$3</f>
        <v>158.4</v>
      </c>
      <c r="H31" s="62">
        <f>AgeStanSec!L31/H$3</f>
        <v>159.58333333333334</v>
      </c>
      <c r="I31" s="62">
        <f>AgeStanSec!M31/I$3</f>
        <v>161</v>
      </c>
      <c r="J31" s="62">
        <f>AgeStanSec!N31/J$3</f>
        <v>161.24582438558815</v>
      </c>
      <c r="K31" s="62">
        <f>AgeStanSec!O31/K$3</f>
        <v>163</v>
      </c>
      <c r="L31" s="62">
        <f>AgeStanSec!P31/L$3</f>
        <v>163.57388316151201</v>
      </c>
      <c r="M31" s="62">
        <f>AgeStanSec!Q31/M$3</f>
        <v>164.4</v>
      </c>
      <c r="N31" s="62">
        <f>AgeStanSec!R31/N$3</f>
        <v>166</v>
      </c>
      <c r="O31" s="62">
        <f>AgeStanSec!S31/O$3</f>
        <v>171.46581348501007</v>
      </c>
      <c r="P31" s="62">
        <f>AgeStanSec!T31/P$3</f>
        <v>176.4</v>
      </c>
      <c r="Q31" s="62">
        <f>AgeStanSec!U31/Q$3</f>
        <v>199.83297542352659</v>
      </c>
      <c r="R31" s="62">
        <f>AgeStanSec!V31/R$3</f>
        <v>213.6</v>
      </c>
      <c r="S31" s="62">
        <f>AgeStanSec!W31/S$3</f>
        <v>242</v>
      </c>
      <c r="T31" s="62">
        <f>AgeStanSec!X31/T$3</f>
        <v>247.24359739123517</v>
      </c>
      <c r="U31" s="62">
        <f>AgeStanSec!Y31/U$3</f>
        <v>264</v>
      </c>
      <c r="V31" s="43"/>
    </row>
    <row r="32" spans="1:22">
      <c r="A32" s="59">
        <v>31</v>
      </c>
      <c r="B32" s="60">
        <f>AgeStanSec!E32/B$3</f>
        <v>154</v>
      </c>
      <c r="C32" s="60">
        <f>AgeStanSec!F32/C$3</f>
        <v>155.16666666666666</v>
      </c>
      <c r="D32" s="60">
        <f>AgeStanSec!G32/D$3</f>
        <v>155.49814085739283</v>
      </c>
      <c r="E32" s="60">
        <f>AgeStanSec!H32/E$3</f>
        <v>157</v>
      </c>
      <c r="F32" s="60">
        <f>AgeStanSec!I32/F$3</f>
        <v>157.20691163604548</v>
      </c>
      <c r="G32" s="60">
        <f>AgeStanSec!J32/G$3</f>
        <v>158.5</v>
      </c>
      <c r="H32" s="60">
        <f>AgeStanSec!L32/H$3</f>
        <v>159.66666666666666</v>
      </c>
      <c r="I32" s="60">
        <f>AgeStanSec!M32/I$3</f>
        <v>161</v>
      </c>
      <c r="J32" s="60">
        <f>AgeStanSec!N32/J$3</f>
        <v>161.24582438558815</v>
      </c>
      <c r="K32" s="60">
        <f>AgeStanSec!O32/K$3</f>
        <v>163</v>
      </c>
      <c r="L32" s="60">
        <f>AgeStanSec!P32/L$3</f>
        <v>163.57388316151201</v>
      </c>
      <c r="M32" s="60">
        <f>AgeStanSec!Q32/M$3</f>
        <v>164.4</v>
      </c>
      <c r="N32" s="60">
        <f>AgeStanSec!R32/N$3</f>
        <v>166</v>
      </c>
      <c r="O32" s="60">
        <f>AgeStanSec!S32/O$3</f>
        <v>171.46581348501007</v>
      </c>
      <c r="P32" s="60">
        <f>AgeStanSec!T32/P$3</f>
        <v>176.4</v>
      </c>
      <c r="Q32" s="60">
        <f>AgeStanSec!U32/Q$3</f>
        <v>199.83297542352659</v>
      </c>
      <c r="R32" s="60">
        <f>AgeStanSec!V32/R$3</f>
        <v>213.6</v>
      </c>
      <c r="S32" s="60">
        <f>AgeStanSec!W32/S$3</f>
        <v>242</v>
      </c>
      <c r="T32" s="60">
        <f>AgeStanSec!X32/T$3</f>
        <v>247.24359739123517</v>
      </c>
      <c r="U32" s="60">
        <f>AgeStanSec!Y32/U$3</f>
        <v>264</v>
      </c>
      <c r="V32" s="43"/>
    </row>
    <row r="33" spans="1:22">
      <c r="A33" s="59">
        <v>32</v>
      </c>
      <c r="B33" s="60">
        <f>AgeStanSec!E33/B$3</f>
        <v>154.4</v>
      </c>
      <c r="C33" s="60">
        <f>AgeStanSec!F33/C$3</f>
        <v>155.5</v>
      </c>
      <c r="D33" s="60">
        <f>AgeStanSec!G33/D$3</f>
        <v>155.80882645351147</v>
      </c>
      <c r="E33" s="60">
        <f>AgeStanSec!H33/E$3</f>
        <v>157.25</v>
      </c>
      <c r="F33" s="60">
        <f>AgeStanSec!I33/F$3</f>
        <v>157.45546011294041</v>
      </c>
      <c r="G33" s="60">
        <f>AgeStanSec!J33/G$3</f>
        <v>158.6</v>
      </c>
      <c r="H33" s="60">
        <f>AgeStanSec!L33/H$3</f>
        <v>159.75</v>
      </c>
      <c r="I33" s="60">
        <f>AgeStanSec!M33/I$3</f>
        <v>161.13333333333333</v>
      </c>
      <c r="J33" s="60">
        <f>AgeStanSec!N33/J$3</f>
        <v>161.37009862403562</v>
      </c>
      <c r="K33" s="60">
        <f>AgeStanSec!O33/K$3</f>
        <v>163.1</v>
      </c>
      <c r="L33" s="60">
        <f>AgeStanSec!P33/L$3</f>
        <v>163.62128214243393</v>
      </c>
      <c r="M33" s="60">
        <f>AgeStanSec!Q33/M$3</f>
        <v>164.44</v>
      </c>
      <c r="N33" s="60">
        <f>AgeStanSec!R33/N$3</f>
        <v>166.03333333333333</v>
      </c>
      <c r="O33" s="60">
        <f>AgeStanSec!S33/O$3</f>
        <v>171.46581348501007</v>
      </c>
      <c r="P33" s="60">
        <f>AgeStanSec!T33/P$3</f>
        <v>176.4</v>
      </c>
      <c r="Q33" s="60">
        <f>AgeStanSec!U33/Q$3</f>
        <v>199.83297542352659</v>
      </c>
      <c r="R33" s="60">
        <f>AgeStanSec!V33/R$3</f>
        <v>213.6</v>
      </c>
      <c r="S33" s="60">
        <f>AgeStanSec!W33/S$3</f>
        <v>242</v>
      </c>
      <c r="T33" s="60">
        <f>AgeStanSec!X33/T$3</f>
        <v>247.24359739123517</v>
      </c>
      <c r="U33" s="60">
        <f>AgeStanSec!Y33/U$3</f>
        <v>264</v>
      </c>
      <c r="V33" s="43"/>
    </row>
    <row r="34" spans="1:22">
      <c r="A34" s="59">
        <v>33</v>
      </c>
      <c r="B34" s="60">
        <f>AgeStanSec!E34/B$3</f>
        <v>154.80000000000001</v>
      </c>
      <c r="C34" s="60">
        <f>AgeStanSec!F34/C$3</f>
        <v>156</v>
      </c>
      <c r="D34" s="60">
        <f>AgeStanSec!G34/D$3</f>
        <v>156.27485484768948</v>
      </c>
      <c r="E34" s="60">
        <f>AgeStanSec!H34/E$3</f>
        <v>157.625</v>
      </c>
      <c r="F34" s="60">
        <f>AgeStanSec!I34/F$3</f>
        <v>157.82828282828282</v>
      </c>
      <c r="G34" s="60">
        <f>AgeStanSec!J34/G$3</f>
        <v>158.9</v>
      </c>
      <c r="H34" s="60">
        <f>AgeStanSec!L34/H$3</f>
        <v>160.08333333333334</v>
      </c>
      <c r="I34" s="60">
        <f>AgeStanSec!M34/I$3</f>
        <v>161.4</v>
      </c>
      <c r="J34" s="60">
        <f>AgeStanSec!N34/J$3</f>
        <v>161.61864710093056</v>
      </c>
      <c r="K34" s="60">
        <f>AgeStanSec!O34/K$3</f>
        <v>163.30000000000001</v>
      </c>
      <c r="L34" s="60">
        <f>AgeStanSec!P34/L$3</f>
        <v>163.85827704704349</v>
      </c>
      <c r="M34" s="60">
        <f>AgeStanSec!Q34/M$3</f>
        <v>164.64</v>
      </c>
      <c r="N34" s="60">
        <f>AgeStanSec!R34/N$3</f>
        <v>166.13333333333333</v>
      </c>
      <c r="O34" s="60">
        <f>AgeStanSec!S34/O$3</f>
        <v>171.46581348501007</v>
      </c>
      <c r="P34" s="60">
        <f>AgeStanSec!T34/P$3</f>
        <v>176.4</v>
      </c>
      <c r="Q34" s="60">
        <f>AgeStanSec!U34/Q$3</f>
        <v>199.83297542352659</v>
      </c>
      <c r="R34" s="60">
        <f>AgeStanSec!V34/R$3</f>
        <v>213.6</v>
      </c>
      <c r="S34" s="60">
        <f>AgeStanSec!W34/S$3</f>
        <v>242</v>
      </c>
      <c r="T34" s="60">
        <f>AgeStanSec!X34/T$3</f>
        <v>247.24359739123517</v>
      </c>
      <c r="U34" s="60">
        <f>AgeStanSec!Y34/U$3</f>
        <v>264</v>
      </c>
      <c r="V34" s="43"/>
    </row>
    <row r="35" spans="1:22">
      <c r="A35" s="59">
        <v>34</v>
      </c>
      <c r="B35" s="60">
        <f>AgeStanSec!E35/B$3</f>
        <v>155.6</v>
      </c>
      <c r="C35" s="60">
        <f>AgeStanSec!F35/C$3</f>
        <v>156.5</v>
      </c>
      <c r="D35" s="60">
        <f>AgeStanSec!G35/D$3</f>
        <v>156.89622603992683</v>
      </c>
      <c r="E35" s="60">
        <f>AgeStanSec!H35/E$3</f>
        <v>158.125</v>
      </c>
      <c r="F35" s="60">
        <f>AgeStanSec!I35/F$3</f>
        <v>158.32537978207267</v>
      </c>
      <c r="G35" s="60">
        <f>AgeStanSec!J35/G$3</f>
        <v>159.30000000000001</v>
      </c>
      <c r="H35" s="60">
        <f>AgeStanSec!L35/H$3</f>
        <v>160.41666666666666</v>
      </c>
      <c r="I35" s="60">
        <f>AgeStanSec!M35/I$3</f>
        <v>161.80000000000001</v>
      </c>
      <c r="J35" s="60">
        <f>AgeStanSec!N35/J$3</f>
        <v>161.99146981627297</v>
      </c>
      <c r="K35" s="60">
        <f>AgeStanSec!O35/K$3</f>
        <v>163.65</v>
      </c>
      <c r="L35" s="60">
        <f>AgeStanSec!P35/L$3</f>
        <v>164.23746889441878</v>
      </c>
      <c r="M35" s="60">
        <f>AgeStanSec!Q35/M$3</f>
        <v>164.88</v>
      </c>
      <c r="N35" s="60">
        <f>AgeStanSec!R35/N$3</f>
        <v>166.33333333333334</v>
      </c>
      <c r="O35" s="60">
        <f>AgeStanSec!S35/O$3</f>
        <v>171.46581348501007</v>
      </c>
      <c r="P35" s="60">
        <f>AgeStanSec!T35/P$3</f>
        <v>176.4</v>
      </c>
      <c r="Q35" s="60">
        <f>AgeStanSec!U35/Q$3</f>
        <v>199.83297542352659</v>
      </c>
      <c r="R35" s="60">
        <f>AgeStanSec!V35/R$3</f>
        <v>213.6</v>
      </c>
      <c r="S35" s="60">
        <f>AgeStanSec!W35/S$3</f>
        <v>242</v>
      </c>
      <c r="T35" s="60">
        <f>AgeStanSec!X35/T$3</f>
        <v>247.24359739123517</v>
      </c>
      <c r="U35" s="60">
        <f>AgeStanSec!Y35/U$3</f>
        <v>264</v>
      </c>
      <c r="V35" s="43"/>
    </row>
    <row r="36" spans="1:22">
      <c r="A36" s="61">
        <v>35</v>
      </c>
      <c r="B36" s="62">
        <f>AgeStanSec!E36/B$3</f>
        <v>156.6</v>
      </c>
      <c r="C36" s="62">
        <f>AgeStanSec!F36/C$3</f>
        <v>157.5</v>
      </c>
      <c r="D36" s="62">
        <f>AgeStanSec!G36/D$3</f>
        <v>157.67294003022349</v>
      </c>
      <c r="E36" s="62">
        <f>AgeStanSec!H36/E$3</f>
        <v>158.75</v>
      </c>
      <c r="F36" s="62">
        <f>AgeStanSec!I36/F$3</f>
        <v>158.94675097431002</v>
      </c>
      <c r="G36" s="62">
        <f>AgeStanSec!J36/G$3</f>
        <v>159.9</v>
      </c>
      <c r="H36" s="62">
        <f>AgeStanSec!L36/H$3</f>
        <v>161</v>
      </c>
      <c r="I36" s="62">
        <f>AgeStanSec!M36/I$3</f>
        <v>162.33333333333334</v>
      </c>
      <c r="J36" s="62">
        <f>AgeStanSec!N36/J$3</f>
        <v>162.55070388928655</v>
      </c>
      <c r="K36" s="62">
        <f>AgeStanSec!O36/K$3</f>
        <v>164.2</v>
      </c>
      <c r="L36" s="62">
        <f>AgeStanSec!P36/L$3</f>
        <v>164.75885768455979</v>
      </c>
      <c r="M36" s="62">
        <f>AgeStanSec!Q36/M$3</f>
        <v>165.28</v>
      </c>
      <c r="N36" s="62">
        <f>AgeStanSec!R36/N$3</f>
        <v>166.56666666666666</v>
      </c>
      <c r="O36" s="62">
        <f>AgeStanSec!S36/O$3</f>
        <v>171.46581348501007</v>
      </c>
      <c r="P36" s="62">
        <f>AgeStanSec!T36/P$3</f>
        <v>176.4</v>
      </c>
      <c r="Q36" s="62">
        <f>AgeStanSec!U36/Q$3</f>
        <v>199.83297542352659</v>
      </c>
      <c r="R36" s="62">
        <f>AgeStanSec!V36/R$3</f>
        <v>213.6</v>
      </c>
      <c r="S36" s="62">
        <f>AgeStanSec!W36/S$3</f>
        <v>242</v>
      </c>
      <c r="T36" s="62">
        <f>AgeStanSec!X36/T$3</f>
        <v>247.24359739123517</v>
      </c>
      <c r="U36" s="62">
        <f>AgeStanSec!Y36/U$3</f>
        <v>264</v>
      </c>
      <c r="V36" s="43"/>
    </row>
    <row r="37" spans="1:22">
      <c r="A37" s="59">
        <v>36</v>
      </c>
      <c r="B37" s="60">
        <f>AgeStanSec!E37/B$3</f>
        <v>157.6</v>
      </c>
      <c r="C37" s="60">
        <f>AgeStanSec!F37/C$3</f>
        <v>158.33333333333334</v>
      </c>
      <c r="D37" s="60">
        <f>AgeStanSec!G37/D$3</f>
        <v>158.60499681857948</v>
      </c>
      <c r="E37" s="60">
        <f>AgeStanSec!H37/E$3</f>
        <v>159.5</v>
      </c>
      <c r="F37" s="60">
        <f>AgeStanSec!I37/F$3</f>
        <v>159.69239640499481</v>
      </c>
      <c r="G37" s="60">
        <f>AgeStanSec!J37/G$3</f>
        <v>160.5</v>
      </c>
      <c r="H37" s="60">
        <f>AgeStanSec!L37/H$3</f>
        <v>161.58333333333334</v>
      </c>
      <c r="I37" s="60">
        <f>AgeStanSec!M37/I$3</f>
        <v>163</v>
      </c>
      <c r="J37" s="60">
        <f>AgeStanSec!N37/J$3</f>
        <v>163.1720750815239</v>
      </c>
      <c r="K37" s="60">
        <f>AgeStanSec!O37/K$3</f>
        <v>164.85</v>
      </c>
      <c r="L37" s="60">
        <f>AgeStanSec!P37/L$3</f>
        <v>165.42244341746652</v>
      </c>
      <c r="M37" s="60">
        <f>AgeStanSec!Q37/M$3</f>
        <v>165.8</v>
      </c>
      <c r="N37" s="60">
        <f>AgeStanSec!R37/N$3</f>
        <v>166.93333333333334</v>
      </c>
      <c r="O37" s="60">
        <f>AgeStanSec!S37/O$3</f>
        <v>171.48951297547103</v>
      </c>
      <c r="P37" s="60">
        <f>AgeStanSec!T37/P$3</f>
        <v>176.42</v>
      </c>
      <c r="Q37" s="60">
        <f>AgeStanSec!U37/Q$3</f>
        <v>199.85783027121607</v>
      </c>
      <c r="R37" s="60">
        <f>AgeStanSec!V37/R$3</f>
        <v>213.62</v>
      </c>
      <c r="S37" s="60">
        <f>AgeStanSec!W37/S$3</f>
        <v>242.02666666666667</v>
      </c>
      <c r="T37" s="60">
        <f>AgeStanSec!X37/T$3</f>
        <v>247.26845223892465</v>
      </c>
      <c r="U37" s="60">
        <f>AgeStanSec!Y37/U$3</f>
        <v>264.02499999999998</v>
      </c>
      <c r="V37" s="43"/>
    </row>
    <row r="38" spans="1:22">
      <c r="A38" s="59">
        <v>37</v>
      </c>
      <c r="B38" s="60">
        <f>AgeStanSec!E38/B$3</f>
        <v>158.80000000000001</v>
      </c>
      <c r="C38" s="60">
        <f>AgeStanSec!F38/C$3</f>
        <v>159.5</v>
      </c>
      <c r="D38" s="60">
        <f>AgeStanSec!G38/D$3</f>
        <v>159.53705360693547</v>
      </c>
      <c r="E38" s="60">
        <f>AgeStanSec!H38/E$3</f>
        <v>160.375</v>
      </c>
      <c r="F38" s="60">
        <f>AgeStanSec!I38/F$3</f>
        <v>160.68659031257457</v>
      </c>
      <c r="G38" s="60">
        <f>AgeStanSec!J38/G$3</f>
        <v>161.30000000000001</v>
      </c>
      <c r="H38" s="60">
        <f>AgeStanSec!L38/H$3</f>
        <v>162.41666666666666</v>
      </c>
      <c r="I38" s="60">
        <f>AgeStanSec!M38/I$3</f>
        <v>163.80000000000001</v>
      </c>
      <c r="J38" s="60">
        <f>AgeStanSec!N38/J$3</f>
        <v>163.97985763143242</v>
      </c>
      <c r="K38" s="60">
        <f>AgeStanSec!O38/K$3</f>
        <v>165.7</v>
      </c>
      <c r="L38" s="60">
        <f>AgeStanSec!P38/L$3</f>
        <v>166.228226093139</v>
      </c>
      <c r="M38" s="60">
        <f>AgeStanSec!Q38/M$3</f>
        <v>166.52</v>
      </c>
      <c r="N38" s="60">
        <f>AgeStanSec!R38/N$3</f>
        <v>167.5</v>
      </c>
      <c r="O38" s="60">
        <f>AgeStanSec!S38/O$3</f>
        <v>171.82130584192439</v>
      </c>
      <c r="P38" s="60">
        <f>AgeStanSec!T38/P$3</f>
        <v>176.78</v>
      </c>
      <c r="Q38" s="60">
        <f>AgeStanSec!U38/Q$3</f>
        <v>200.25550783424796</v>
      </c>
      <c r="R38" s="60">
        <f>AgeStanSec!V38/R$3</f>
        <v>214.05</v>
      </c>
      <c r="S38" s="60">
        <f>AgeStanSec!W38/S$3</f>
        <v>242.50666666666666</v>
      </c>
      <c r="T38" s="60">
        <f>AgeStanSec!X38/T$3</f>
        <v>247.76554919271453</v>
      </c>
      <c r="U38" s="60">
        <f>AgeStanSec!Y38/U$3</f>
        <v>264.55500000000001</v>
      </c>
      <c r="V38" s="43"/>
    </row>
    <row r="39" spans="1:22">
      <c r="A39" s="59">
        <v>38</v>
      </c>
      <c r="B39" s="60">
        <f>AgeStanSec!E39/B$3</f>
        <v>160</v>
      </c>
      <c r="C39" s="60">
        <f>AgeStanSec!F39/C$3</f>
        <v>160.5</v>
      </c>
      <c r="D39" s="60">
        <f>AgeStanSec!G39/D$3</f>
        <v>160.62445319335083</v>
      </c>
      <c r="E39" s="60">
        <f>AgeStanSec!H39/E$3</f>
        <v>161.375</v>
      </c>
      <c r="F39" s="60">
        <f>AgeStanSec!I39/F$3</f>
        <v>161.68078422015429</v>
      </c>
      <c r="G39" s="60">
        <f>AgeStanSec!J39/G$3</f>
        <v>162.19999999999999</v>
      </c>
      <c r="H39" s="60">
        <f>AgeStanSec!L39/H$3</f>
        <v>163.33333333333334</v>
      </c>
      <c r="I39" s="60">
        <f>AgeStanSec!M39/I$3</f>
        <v>164.73333333333332</v>
      </c>
      <c r="J39" s="60">
        <f>AgeStanSec!N39/J$3</f>
        <v>164.91191441978842</v>
      </c>
      <c r="K39" s="60">
        <f>AgeStanSec!O39/K$3</f>
        <v>166.65</v>
      </c>
      <c r="L39" s="60">
        <f>AgeStanSec!P39/L$3</f>
        <v>167.22360469249912</v>
      </c>
      <c r="M39" s="60">
        <f>AgeStanSec!Q39/M$3</f>
        <v>167.44</v>
      </c>
      <c r="N39" s="60">
        <f>AgeStanSec!R39/N$3</f>
        <v>168.36666666666667</v>
      </c>
      <c r="O39" s="60">
        <f>AgeStanSec!S39/O$3</f>
        <v>172.6033890271359</v>
      </c>
      <c r="P39" s="60">
        <f>AgeStanSec!T39/P$3</f>
        <v>177.58</v>
      </c>
      <c r="Q39" s="60">
        <f>AgeStanSec!U39/Q$3</f>
        <v>201.16270977491448</v>
      </c>
      <c r="R39" s="60">
        <f>AgeStanSec!V39/R$3</f>
        <v>215.02</v>
      </c>
      <c r="S39" s="60">
        <f>AgeStanSec!W39/S$3</f>
        <v>243.60666666666665</v>
      </c>
      <c r="T39" s="60">
        <f>AgeStanSec!X39/T$3</f>
        <v>248.88401733874173</v>
      </c>
      <c r="U39" s="60">
        <f>AgeStanSec!Y39/U$3</f>
        <v>265.755</v>
      </c>
      <c r="V39" s="43"/>
    </row>
    <row r="40" spans="1:22">
      <c r="A40" s="59">
        <v>39</v>
      </c>
      <c r="B40" s="60">
        <f>AgeStanSec!E40/B$3</f>
        <v>161.19999999999999</v>
      </c>
      <c r="C40" s="60">
        <f>AgeStanSec!F40/C$3</f>
        <v>161.66666666666666</v>
      </c>
      <c r="D40" s="60">
        <f>AgeStanSec!G40/D$3</f>
        <v>161.71185277976616</v>
      </c>
      <c r="E40" s="60">
        <f>AgeStanSec!H40/E$3</f>
        <v>162.5</v>
      </c>
      <c r="F40" s="60">
        <f>AgeStanSec!I40/F$3</f>
        <v>162.67497812773402</v>
      </c>
      <c r="G40" s="60">
        <f>AgeStanSec!J40/G$3</f>
        <v>163.19999999999999</v>
      </c>
      <c r="H40" s="60">
        <f>AgeStanSec!L40/H$3</f>
        <v>164.41666666666666</v>
      </c>
      <c r="I40" s="60">
        <f>AgeStanSec!M40/I$3</f>
        <v>165.8</v>
      </c>
      <c r="J40" s="60">
        <f>AgeStanSec!N40/J$3</f>
        <v>166.03038256581561</v>
      </c>
      <c r="K40" s="60">
        <f>AgeStanSec!O40/K$3</f>
        <v>167.8</v>
      </c>
      <c r="L40" s="60">
        <f>AgeStanSec!P40/L$3</f>
        <v>168.40857921554687</v>
      </c>
      <c r="M40" s="60">
        <f>AgeStanSec!Q40/M$3</f>
        <v>168.6</v>
      </c>
      <c r="N40" s="60">
        <f>AgeStanSec!R40/N$3</f>
        <v>169.53333333333333</v>
      </c>
      <c r="O40" s="60">
        <f>AgeStanSec!S40/O$3</f>
        <v>173.81206304064463</v>
      </c>
      <c r="P40" s="60">
        <f>AgeStanSec!T40/P$3</f>
        <v>178.82</v>
      </c>
      <c r="Q40" s="60">
        <f>AgeStanSec!U40/Q$3</f>
        <v>202.56700866937086</v>
      </c>
      <c r="R40" s="60">
        <f>AgeStanSec!V40/R$3</f>
        <v>216.52</v>
      </c>
      <c r="S40" s="60">
        <f>AgeStanSec!W40/S$3</f>
        <v>245.31333333333333</v>
      </c>
      <c r="T40" s="60">
        <f>AgeStanSec!X40/T$3</f>
        <v>250.63007038892863</v>
      </c>
      <c r="U40" s="60">
        <f>AgeStanSec!Y40/U$3</f>
        <v>267.61500000000001</v>
      </c>
      <c r="V40" s="43"/>
    </row>
    <row r="41" spans="1:22">
      <c r="A41" s="61">
        <v>40</v>
      </c>
      <c r="B41" s="62">
        <f>AgeStanSec!E41/B$3</f>
        <v>162.4</v>
      </c>
      <c r="C41" s="62">
        <f>AgeStanSec!F41/C$3</f>
        <v>162.83333333333334</v>
      </c>
      <c r="D41" s="62">
        <f>AgeStanSec!G41/D$3</f>
        <v>162.95459516424083</v>
      </c>
      <c r="E41" s="62">
        <f>AgeStanSec!H41/E$3</f>
        <v>163.625</v>
      </c>
      <c r="F41" s="62">
        <f>AgeStanSec!I41/F$3</f>
        <v>163.91772051220869</v>
      </c>
      <c r="G41" s="62">
        <f>AgeStanSec!J41/G$3</f>
        <v>164.4</v>
      </c>
      <c r="H41" s="62">
        <f>AgeStanSec!L41/H$3</f>
        <v>165.58333333333334</v>
      </c>
      <c r="I41" s="62">
        <f>AgeStanSec!M41/I$3</f>
        <v>167.06666666666666</v>
      </c>
      <c r="J41" s="62">
        <f>AgeStanSec!N41/J$3</f>
        <v>167.33526206951402</v>
      </c>
      <c r="K41" s="62">
        <f>AgeStanSec!O41/K$3</f>
        <v>169.1</v>
      </c>
      <c r="L41" s="62">
        <f>AgeStanSec!P41/L$3</f>
        <v>169.73575068136034</v>
      </c>
      <c r="M41" s="62">
        <f>AgeStanSec!Q41/M$3</f>
        <v>169.96</v>
      </c>
      <c r="N41" s="62">
        <f>AgeStanSec!R41/N$3</f>
        <v>170.93333333333334</v>
      </c>
      <c r="O41" s="62">
        <f>AgeStanSec!S41/O$3</f>
        <v>175.25773195876289</v>
      </c>
      <c r="P41" s="62">
        <f>AgeStanSec!T41/P$3</f>
        <v>180.32</v>
      </c>
      <c r="Q41" s="62">
        <f>AgeStanSec!U41/Q$3</f>
        <v>204.26956573610116</v>
      </c>
      <c r="R41" s="62">
        <f>AgeStanSec!V41/R$3</f>
        <v>218.34</v>
      </c>
      <c r="S41" s="62">
        <f>AgeStanSec!W41/S$3</f>
        <v>247.36666666666667</v>
      </c>
      <c r="T41" s="62">
        <f>AgeStanSec!X41/T$3</f>
        <v>252.73030501869084</v>
      </c>
      <c r="U41" s="62">
        <f>AgeStanSec!Y41/U$3</f>
        <v>269.85500000000002</v>
      </c>
      <c r="V41" s="43"/>
    </row>
    <row r="42" spans="1:22">
      <c r="A42" s="59">
        <v>41</v>
      </c>
      <c r="B42" s="60">
        <f>AgeStanSec!E42/B$3</f>
        <v>163.6</v>
      </c>
      <c r="C42" s="60">
        <f>AgeStanSec!F42/C$3</f>
        <v>164.16666666666666</v>
      </c>
      <c r="D42" s="60">
        <f>AgeStanSec!G42/D$3</f>
        <v>164.1973375487155</v>
      </c>
      <c r="E42" s="60">
        <f>AgeStanSec!H42/E$3</f>
        <v>165</v>
      </c>
      <c r="F42" s="60">
        <f>AgeStanSec!I42/F$3</f>
        <v>165.16046289668336</v>
      </c>
      <c r="G42" s="60">
        <f>AgeStanSec!J42/G$3</f>
        <v>165.7</v>
      </c>
      <c r="H42" s="60">
        <f>AgeStanSec!L42/H$3</f>
        <v>166.91666666666666</v>
      </c>
      <c r="I42" s="60">
        <f>AgeStanSec!M42/I$3</f>
        <v>168.4</v>
      </c>
      <c r="J42" s="60">
        <f>AgeStanSec!N42/J$3</f>
        <v>168.64014157321242</v>
      </c>
      <c r="K42" s="60">
        <f>AgeStanSec!O42/K$3</f>
        <v>170.5</v>
      </c>
      <c r="L42" s="60">
        <f>AgeStanSec!P42/L$3</f>
        <v>171.11032112809573</v>
      </c>
      <c r="M42" s="60">
        <f>AgeStanSec!Q42/M$3</f>
        <v>171.32</v>
      </c>
      <c r="N42" s="60">
        <f>AgeStanSec!R42/N$3</f>
        <v>172.33333333333334</v>
      </c>
      <c r="O42" s="60">
        <f>AgeStanSec!S42/O$3</f>
        <v>176.75079985780306</v>
      </c>
      <c r="P42" s="60">
        <f>AgeStanSec!T42/P$3</f>
        <v>181.84</v>
      </c>
      <c r="Q42" s="60">
        <f>AgeStanSec!U42/Q$3</f>
        <v>205.99697765052093</v>
      </c>
      <c r="R42" s="60">
        <f>AgeStanSec!V42/R$3</f>
        <v>220.18</v>
      </c>
      <c r="S42" s="60">
        <f>AgeStanSec!W42/S$3</f>
        <v>249.46</v>
      </c>
      <c r="T42" s="60">
        <f>AgeStanSec!X42/T$3</f>
        <v>254.86160820806489</v>
      </c>
      <c r="U42" s="60">
        <f>AgeStanSec!Y42/U$3</f>
        <v>272.13499999999999</v>
      </c>
      <c r="V42" s="43"/>
    </row>
    <row r="43" spans="1:22">
      <c r="A43" s="59">
        <v>42</v>
      </c>
      <c r="B43" s="60">
        <f>AgeStanSec!E43/B$3</f>
        <v>164.8</v>
      </c>
      <c r="C43" s="60">
        <f>AgeStanSec!F43/C$3</f>
        <v>165.33333333333334</v>
      </c>
      <c r="D43" s="60">
        <f>AgeStanSec!G43/D$3</f>
        <v>165.44007993319016</v>
      </c>
      <c r="E43" s="60">
        <f>AgeStanSec!H43/E$3</f>
        <v>166.25</v>
      </c>
      <c r="F43" s="60">
        <f>AgeStanSec!I43/F$3</f>
        <v>166.40320528115802</v>
      </c>
      <c r="G43" s="60">
        <f>AgeStanSec!J43/G$3</f>
        <v>167</v>
      </c>
      <c r="H43" s="60">
        <f>AgeStanSec!L43/H$3</f>
        <v>168.25</v>
      </c>
      <c r="I43" s="60">
        <f>AgeStanSec!M43/I$3</f>
        <v>169.73333333333332</v>
      </c>
      <c r="J43" s="60">
        <f>AgeStanSec!N43/J$3</f>
        <v>170.00715819613455</v>
      </c>
      <c r="K43" s="60">
        <f>AgeStanSec!O43/K$3</f>
        <v>171.9</v>
      </c>
      <c r="L43" s="60">
        <f>AgeStanSec!P43/L$3</f>
        <v>172.48489157483115</v>
      </c>
      <c r="M43" s="60">
        <f>AgeStanSec!Q43/M$3</f>
        <v>172.76</v>
      </c>
      <c r="N43" s="60">
        <f>AgeStanSec!R43/N$3</f>
        <v>173.8</v>
      </c>
      <c r="O43" s="60">
        <f>AgeStanSec!S43/O$3</f>
        <v>178.26756724730419</v>
      </c>
      <c r="P43" s="60">
        <f>AgeStanSec!T43/P$3</f>
        <v>183.38</v>
      </c>
      <c r="Q43" s="60">
        <f>AgeStanSec!U43/Q$3</f>
        <v>207.74924441263022</v>
      </c>
      <c r="R43" s="60">
        <f>AgeStanSec!V43/R$3</f>
        <v>222.06</v>
      </c>
      <c r="S43" s="60">
        <f>AgeStanSec!W43/S$3</f>
        <v>251.58666666666667</v>
      </c>
      <c r="T43" s="60">
        <f>AgeStanSec!X43/T$3</f>
        <v>257.03640738089553</v>
      </c>
      <c r="U43" s="60">
        <f>AgeStanSec!Y43/U$3</f>
        <v>274.45499999999998</v>
      </c>
      <c r="V43" s="43"/>
    </row>
    <row r="44" spans="1:22">
      <c r="A44" s="59">
        <v>43</v>
      </c>
      <c r="B44" s="60">
        <f>AgeStanSec!E44/B$3</f>
        <v>166</v>
      </c>
      <c r="C44" s="60">
        <f>AgeStanSec!F44/C$3</f>
        <v>166.66666666666666</v>
      </c>
      <c r="D44" s="60">
        <f>AgeStanSec!G44/D$3</f>
        <v>166.68282231766483</v>
      </c>
      <c r="E44" s="60">
        <f>AgeStanSec!H44/E$3</f>
        <v>167.5</v>
      </c>
      <c r="F44" s="60">
        <f>AgeStanSec!I44/F$3</f>
        <v>167.77022190408016</v>
      </c>
      <c r="G44" s="60">
        <f>AgeStanSec!J44/G$3</f>
        <v>168.3</v>
      </c>
      <c r="H44" s="60">
        <f>AgeStanSec!L44/H$3</f>
        <v>169.58333333333334</v>
      </c>
      <c r="I44" s="60">
        <f>AgeStanSec!M44/I$3</f>
        <v>171.13333333333333</v>
      </c>
      <c r="J44" s="60">
        <f>AgeStanSec!N44/J$3</f>
        <v>171.43631193828043</v>
      </c>
      <c r="K44" s="60">
        <f>AgeStanSec!O44/K$3</f>
        <v>173.3</v>
      </c>
      <c r="L44" s="60">
        <f>AgeStanSec!P44/L$3</f>
        <v>173.90686100248845</v>
      </c>
      <c r="M44" s="60">
        <f>AgeStanSec!Q44/M$3</f>
        <v>174.2</v>
      </c>
      <c r="N44" s="60">
        <f>AgeStanSec!R44/N$3</f>
        <v>175.26666666666668</v>
      </c>
      <c r="O44" s="60">
        <f>AgeStanSec!S44/O$3</f>
        <v>179.78433463680531</v>
      </c>
      <c r="P44" s="60">
        <f>AgeStanSec!T44/P$3</f>
        <v>184.96</v>
      </c>
      <c r="Q44" s="60">
        <f>AgeStanSec!U44/Q$3</f>
        <v>209.53879344627376</v>
      </c>
      <c r="R44" s="60">
        <f>AgeStanSec!V44/R$3</f>
        <v>223.97</v>
      </c>
      <c r="S44" s="60">
        <f>AgeStanSec!W44/S$3</f>
        <v>253.74666666666667</v>
      </c>
      <c r="T44" s="60">
        <f>AgeStanSec!X44/T$3</f>
        <v>259.24848882526044</v>
      </c>
      <c r="U44" s="60">
        <f>AgeStanSec!Y44/U$3</f>
        <v>276.815</v>
      </c>
      <c r="V44" s="43"/>
    </row>
    <row r="45" spans="1:22">
      <c r="A45" s="59">
        <v>44</v>
      </c>
      <c r="B45" s="60">
        <f>AgeStanSec!E45/B$3</f>
        <v>167.2</v>
      </c>
      <c r="C45" s="60">
        <f>AgeStanSec!F45/C$3</f>
        <v>167.83333333333334</v>
      </c>
      <c r="D45" s="60">
        <f>AgeStanSec!G45/D$3</f>
        <v>168.08090750019883</v>
      </c>
      <c r="E45" s="60">
        <f>AgeStanSec!H45/E$3</f>
        <v>168.875</v>
      </c>
      <c r="F45" s="60">
        <f>AgeStanSec!I45/F$3</f>
        <v>169.01296428855483</v>
      </c>
      <c r="G45" s="60">
        <f>AgeStanSec!J45/G$3</f>
        <v>169.7</v>
      </c>
      <c r="H45" s="60">
        <f>AgeStanSec!L45/H$3</f>
        <v>171</v>
      </c>
      <c r="I45" s="60">
        <f>AgeStanSec!M45/I$3</f>
        <v>172.53333333333333</v>
      </c>
      <c r="J45" s="60">
        <f>AgeStanSec!N45/J$3</f>
        <v>172.80332856120256</v>
      </c>
      <c r="K45" s="60">
        <f>AgeStanSec!O45/K$3</f>
        <v>174.75</v>
      </c>
      <c r="L45" s="60">
        <f>AgeStanSec!P45/L$3</f>
        <v>175.37622941106767</v>
      </c>
      <c r="M45" s="60">
        <f>AgeStanSec!Q45/M$3</f>
        <v>175.68</v>
      </c>
      <c r="N45" s="60">
        <f>AgeStanSec!R45/N$3</f>
        <v>176.73333333333332</v>
      </c>
      <c r="O45" s="60">
        <f>AgeStanSec!S45/O$3</f>
        <v>181.34850100722835</v>
      </c>
      <c r="P45" s="60">
        <f>AgeStanSec!T45/P$3</f>
        <v>186.56</v>
      </c>
      <c r="Q45" s="60">
        <f>AgeStanSec!U45/Q$3</f>
        <v>211.35319732760675</v>
      </c>
      <c r="R45" s="60">
        <f>AgeStanSec!V45/R$3</f>
        <v>225.91</v>
      </c>
      <c r="S45" s="60">
        <f>AgeStanSec!W45/S$3</f>
        <v>255.94666666666666</v>
      </c>
      <c r="T45" s="60">
        <f>AgeStanSec!X45/T$3</f>
        <v>261.4978525411596</v>
      </c>
      <c r="U45" s="60">
        <f>AgeStanSec!Y45/U$3</f>
        <v>279.21499999999997</v>
      </c>
      <c r="V45" s="43"/>
    </row>
    <row r="46" spans="1:22">
      <c r="A46" s="61">
        <v>45</v>
      </c>
      <c r="B46" s="62">
        <f>AgeStanSec!E46/B$3</f>
        <v>168.6</v>
      </c>
      <c r="C46" s="62">
        <f>AgeStanSec!F46/C$3</f>
        <v>169.16666666666666</v>
      </c>
      <c r="D46" s="62">
        <f>AgeStanSec!G46/D$3</f>
        <v>169.3236498846735</v>
      </c>
      <c r="E46" s="62">
        <f>AgeStanSec!H46/E$3</f>
        <v>170.25</v>
      </c>
      <c r="F46" s="62">
        <f>AgeStanSec!I46/F$3</f>
        <v>170.37998091147696</v>
      </c>
      <c r="G46" s="62">
        <f>AgeStanSec!J46/G$3</f>
        <v>171</v>
      </c>
      <c r="H46" s="62">
        <f>AgeStanSec!L46/H$3</f>
        <v>172.33333333333334</v>
      </c>
      <c r="I46" s="62">
        <f>AgeStanSec!M46/I$3</f>
        <v>174</v>
      </c>
      <c r="J46" s="62">
        <f>AgeStanSec!N46/J$3</f>
        <v>174.23248230334843</v>
      </c>
      <c r="K46" s="62">
        <f>AgeStanSec!O46/K$3</f>
        <v>176.2</v>
      </c>
      <c r="L46" s="62">
        <f>AgeStanSec!P46/L$3</f>
        <v>176.84559781964688</v>
      </c>
      <c r="M46" s="62">
        <f>AgeStanSec!Q46/M$3</f>
        <v>177.16</v>
      </c>
      <c r="N46" s="62">
        <f>AgeStanSec!R46/N$3</f>
        <v>178.26666666666668</v>
      </c>
      <c r="O46" s="62">
        <f>AgeStanSec!S46/O$3</f>
        <v>182.93636686811234</v>
      </c>
      <c r="P46" s="62">
        <f>AgeStanSec!T46/P$3</f>
        <v>188.2</v>
      </c>
      <c r="Q46" s="62">
        <f>AgeStanSec!U46/Q$3</f>
        <v>213.20488348047402</v>
      </c>
      <c r="R46" s="62">
        <f>AgeStanSec!V46/R$3</f>
        <v>227.89</v>
      </c>
      <c r="S46" s="62">
        <f>AgeStanSec!W46/S$3</f>
        <v>258.18666666666667</v>
      </c>
      <c r="T46" s="62">
        <f>AgeStanSec!X46/T$3</f>
        <v>263.78449852859302</v>
      </c>
      <c r="U46" s="62">
        <f>AgeStanSec!Y46/U$3</f>
        <v>281.66000000000003</v>
      </c>
      <c r="V46" s="43"/>
    </row>
    <row r="47" spans="1:22">
      <c r="A47" s="59">
        <v>46</v>
      </c>
      <c r="B47" s="60">
        <f>AgeStanSec!E47/B$3</f>
        <v>169.8</v>
      </c>
      <c r="C47" s="60">
        <f>AgeStanSec!F47/C$3</f>
        <v>170.5</v>
      </c>
      <c r="D47" s="60">
        <f>AgeStanSec!G47/D$3</f>
        <v>170.7217350672075</v>
      </c>
      <c r="E47" s="60">
        <f>AgeStanSec!H47/E$3</f>
        <v>171.5</v>
      </c>
      <c r="F47" s="60">
        <f>AgeStanSec!I47/F$3</f>
        <v>171.7469975343991</v>
      </c>
      <c r="G47" s="60">
        <f>AgeStanSec!J47/G$3</f>
        <v>172.4</v>
      </c>
      <c r="H47" s="60">
        <f>AgeStanSec!L47/H$3</f>
        <v>173.83333333333334</v>
      </c>
      <c r="I47" s="60">
        <f>AgeStanSec!M47/I$3</f>
        <v>175.4</v>
      </c>
      <c r="J47" s="60">
        <f>AgeStanSec!N47/J$3</f>
        <v>175.72377316471804</v>
      </c>
      <c r="K47" s="60">
        <f>AgeStanSec!O47/K$3</f>
        <v>177.7</v>
      </c>
      <c r="L47" s="60">
        <f>AgeStanSec!P47/L$3</f>
        <v>178.36236520914801</v>
      </c>
      <c r="M47" s="60">
        <f>AgeStanSec!Q47/M$3</f>
        <v>178.68</v>
      </c>
      <c r="N47" s="60">
        <f>AgeStanSec!R47/N$3</f>
        <v>179.8</v>
      </c>
      <c r="O47" s="60">
        <f>AgeStanSec!S47/O$3</f>
        <v>184.54793221945729</v>
      </c>
      <c r="P47" s="60">
        <f>AgeStanSec!T47/P$3</f>
        <v>189.86</v>
      </c>
      <c r="Q47" s="60">
        <f>AgeStanSec!U47/Q$3</f>
        <v>215.08142448103078</v>
      </c>
      <c r="R47" s="60">
        <f>AgeStanSec!V47/R$3</f>
        <v>229.9</v>
      </c>
      <c r="S47" s="60">
        <f>AgeStanSec!W47/S$3</f>
        <v>260.46666666666664</v>
      </c>
      <c r="T47" s="60">
        <f>AgeStanSec!X47/T$3</f>
        <v>266.10842678756063</v>
      </c>
      <c r="U47" s="60">
        <f>AgeStanSec!Y47/U$3</f>
        <v>284.14499999999998</v>
      </c>
      <c r="V47" s="43"/>
    </row>
    <row r="48" spans="1:22">
      <c r="A48" s="59">
        <v>47</v>
      </c>
      <c r="B48" s="60">
        <f>AgeStanSec!E48/B$3</f>
        <v>171.2</v>
      </c>
      <c r="C48" s="60">
        <f>AgeStanSec!F48/C$3</f>
        <v>171.83333333333334</v>
      </c>
      <c r="D48" s="60">
        <f>AgeStanSec!G48/D$3</f>
        <v>171.96447745168217</v>
      </c>
      <c r="E48" s="60">
        <f>AgeStanSec!H48/E$3</f>
        <v>173</v>
      </c>
      <c r="F48" s="60">
        <f>AgeStanSec!I48/F$3</f>
        <v>173.11401415732124</v>
      </c>
      <c r="G48" s="60">
        <f>AgeStanSec!J48/G$3</f>
        <v>173.9</v>
      </c>
      <c r="H48" s="60">
        <f>AgeStanSec!L48/H$3</f>
        <v>175.25</v>
      </c>
      <c r="I48" s="60">
        <f>AgeStanSec!M48/I$3</f>
        <v>176.86666666666667</v>
      </c>
      <c r="J48" s="60">
        <f>AgeStanSec!N48/J$3</f>
        <v>177.21506402608765</v>
      </c>
      <c r="K48" s="60">
        <f>AgeStanSec!O48/K$3</f>
        <v>179.2</v>
      </c>
      <c r="L48" s="60">
        <f>AgeStanSec!P48/L$3</f>
        <v>179.87913259864914</v>
      </c>
      <c r="M48" s="60">
        <f>AgeStanSec!Q48/M$3</f>
        <v>180.24</v>
      </c>
      <c r="N48" s="60">
        <f>AgeStanSec!R48/N$3</f>
        <v>181.36666666666667</v>
      </c>
      <c r="O48" s="60">
        <f>AgeStanSec!S48/O$3</f>
        <v>186.18319706126317</v>
      </c>
      <c r="P48" s="60">
        <f>AgeStanSec!T48/P$3</f>
        <v>191.56</v>
      </c>
      <c r="Q48" s="60">
        <f>AgeStanSec!U48/Q$3</f>
        <v>216.99524775312176</v>
      </c>
      <c r="R48" s="60">
        <f>AgeStanSec!V48/R$3</f>
        <v>231.95</v>
      </c>
      <c r="S48" s="60">
        <f>AgeStanSec!W48/S$3</f>
        <v>262.78666666666669</v>
      </c>
      <c r="T48" s="60">
        <f>AgeStanSec!X48/T$3</f>
        <v>268.48206474190727</v>
      </c>
      <c r="U48" s="60">
        <f>AgeStanSec!Y48/U$3</f>
        <v>286.67500000000001</v>
      </c>
      <c r="V48" s="43"/>
    </row>
    <row r="49" spans="1:22">
      <c r="A49" s="59">
        <v>48</v>
      </c>
      <c r="B49" s="60">
        <f>AgeStanSec!E49/B$3</f>
        <v>172.6</v>
      </c>
      <c r="C49" s="60">
        <f>AgeStanSec!F49/C$3</f>
        <v>173.16666666666666</v>
      </c>
      <c r="D49" s="60">
        <f>AgeStanSec!G49/D$3</f>
        <v>173.36256263421618</v>
      </c>
      <c r="E49" s="60">
        <f>AgeStanSec!H49/E$3</f>
        <v>174.375</v>
      </c>
      <c r="F49" s="60">
        <f>AgeStanSec!I49/F$3</f>
        <v>174.60530501869084</v>
      </c>
      <c r="G49" s="60">
        <f>AgeStanSec!J49/G$3</f>
        <v>175.3</v>
      </c>
      <c r="H49" s="60">
        <f>AgeStanSec!L49/H$3</f>
        <v>176.66666666666666</v>
      </c>
      <c r="I49" s="60">
        <f>AgeStanSec!M49/I$3</f>
        <v>178.4</v>
      </c>
      <c r="J49" s="60">
        <f>AgeStanSec!N49/J$3</f>
        <v>178.70635488745725</v>
      </c>
      <c r="K49" s="60">
        <f>AgeStanSec!O49/K$3</f>
        <v>180.75</v>
      </c>
      <c r="L49" s="60">
        <f>AgeStanSec!P49/L$3</f>
        <v>181.44329896907217</v>
      </c>
      <c r="M49" s="60">
        <f>AgeStanSec!Q49/M$3</f>
        <v>181.8</v>
      </c>
      <c r="N49" s="60">
        <f>AgeStanSec!R49/N$3</f>
        <v>182.96666666666667</v>
      </c>
      <c r="O49" s="60">
        <f>AgeStanSec!S49/O$3</f>
        <v>187.86586088399099</v>
      </c>
      <c r="P49" s="60">
        <f>AgeStanSec!T49/P$3</f>
        <v>193.28</v>
      </c>
      <c r="Q49" s="60">
        <f>AgeStanSec!U49/Q$3</f>
        <v>218.94635329674699</v>
      </c>
      <c r="R49" s="60">
        <f>AgeStanSec!V49/R$3</f>
        <v>234.03</v>
      </c>
      <c r="S49" s="60">
        <f>AgeStanSec!W49/S$3</f>
        <v>265.14666666666665</v>
      </c>
      <c r="T49" s="60">
        <f>AgeStanSec!X49/T$3</f>
        <v>270.8929849677881</v>
      </c>
      <c r="U49" s="60">
        <f>AgeStanSec!Y49/U$3</f>
        <v>289.25</v>
      </c>
      <c r="V49" s="43"/>
    </row>
    <row r="50" spans="1:22">
      <c r="A50" s="59">
        <v>49</v>
      </c>
      <c r="B50" s="60">
        <f>AgeStanSec!E50/B$3</f>
        <v>173.8</v>
      </c>
      <c r="C50" s="60">
        <f>AgeStanSec!F50/C$3</f>
        <v>174.66666666666666</v>
      </c>
      <c r="D50" s="60">
        <f>AgeStanSec!G50/D$3</f>
        <v>174.76064781675018</v>
      </c>
      <c r="E50" s="60">
        <f>AgeStanSec!H50/E$3</f>
        <v>175.75</v>
      </c>
      <c r="F50" s="60">
        <f>AgeStanSec!I50/F$3</f>
        <v>175.97232164161298</v>
      </c>
      <c r="G50" s="60">
        <f>AgeStanSec!J50/G$3</f>
        <v>176.8</v>
      </c>
      <c r="H50" s="60">
        <f>AgeStanSec!L50/H$3</f>
        <v>178.16666666666666</v>
      </c>
      <c r="I50" s="60">
        <f>AgeStanSec!M50/I$3</f>
        <v>179.93333333333334</v>
      </c>
      <c r="J50" s="60">
        <f>AgeStanSec!N50/J$3</f>
        <v>180.25978286805056</v>
      </c>
      <c r="K50" s="60">
        <f>AgeStanSec!O50/K$3</f>
        <v>182.35</v>
      </c>
      <c r="L50" s="60">
        <f>AgeStanSec!P50/L$3</f>
        <v>183.00746533949521</v>
      </c>
      <c r="M50" s="60">
        <f>AgeStanSec!Q50/M$3</f>
        <v>183.4</v>
      </c>
      <c r="N50" s="60">
        <f>AgeStanSec!R50/N$3</f>
        <v>184.6</v>
      </c>
      <c r="O50" s="60">
        <f>AgeStanSec!S50/O$3</f>
        <v>189.57222419717976</v>
      </c>
      <c r="P50" s="60">
        <f>AgeStanSec!T50/P$3</f>
        <v>195.02</v>
      </c>
      <c r="Q50" s="60">
        <f>AgeStanSec!U50/Q$3</f>
        <v>220.93474111190645</v>
      </c>
      <c r="R50" s="60">
        <f>AgeStanSec!V50/R$3</f>
        <v>236.15</v>
      </c>
      <c r="S50" s="60">
        <f>AgeStanSec!W50/S$3</f>
        <v>267.55333333333334</v>
      </c>
      <c r="T50" s="60">
        <f>AgeStanSec!X50/T$3</f>
        <v>273.34740117712556</v>
      </c>
      <c r="U50" s="60">
        <f>AgeStanSec!Y50/U$3</f>
        <v>291.875</v>
      </c>
      <c r="V50" s="43"/>
    </row>
    <row r="51" spans="1:22">
      <c r="A51" s="61">
        <v>50</v>
      </c>
      <c r="B51" s="62">
        <f>AgeStanSec!E51/B$3</f>
        <v>175.2</v>
      </c>
      <c r="C51" s="62">
        <f>AgeStanSec!F51/C$3</f>
        <v>176</v>
      </c>
      <c r="D51" s="62">
        <f>AgeStanSec!G51/D$3</f>
        <v>176.15873299928415</v>
      </c>
      <c r="E51" s="62">
        <f>AgeStanSec!H51/E$3</f>
        <v>177.25</v>
      </c>
      <c r="F51" s="62">
        <f>AgeStanSec!I51/F$3</f>
        <v>177.46361250298256</v>
      </c>
      <c r="G51" s="62">
        <f>AgeStanSec!J51/G$3</f>
        <v>178.3</v>
      </c>
      <c r="H51" s="62">
        <f>AgeStanSec!L51/H$3</f>
        <v>179.75</v>
      </c>
      <c r="I51" s="62">
        <f>AgeStanSec!M51/I$3</f>
        <v>181.46666666666667</v>
      </c>
      <c r="J51" s="62">
        <f>AgeStanSec!N51/J$3</f>
        <v>181.81321084864391</v>
      </c>
      <c r="K51" s="62">
        <f>AgeStanSec!O51/K$3</f>
        <v>183.95</v>
      </c>
      <c r="L51" s="62">
        <f>AgeStanSec!P51/L$3</f>
        <v>184.61903069084013</v>
      </c>
      <c r="M51" s="62">
        <f>AgeStanSec!Q51/M$3</f>
        <v>185.04</v>
      </c>
      <c r="N51" s="62">
        <f>AgeStanSec!R51/N$3</f>
        <v>186.26666666666668</v>
      </c>
      <c r="O51" s="62">
        <f>AgeStanSec!S51/O$3</f>
        <v>191.30228700082949</v>
      </c>
      <c r="P51" s="62">
        <f>AgeStanSec!T51/P$3</f>
        <v>196.8</v>
      </c>
      <c r="Q51" s="62">
        <f>AgeStanSec!U51/Q$3</f>
        <v>222.94798377475541</v>
      </c>
      <c r="R51" s="62">
        <f>AgeStanSec!V51/R$3</f>
        <v>238.31</v>
      </c>
      <c r="S51" s="62">
        <f>AgeStanSec!W51/S$3</f>
        <v>270</v>
      </c>
      <c r="T51" s="62">
        <f>AgeStanSec!X51/T$3</f>
        <v>275.85152708184205</v>
      </c>
      <c r="U51" s="62">
        <f>AgeStanSec!Y51/U$3</f>
        <v>294.54500000000002</v>
      </c>
      <c r="V51" s="43"/>
    </row>
    <row r="52" spans="1:22">
      <c r="A52" s="59">
        <v>51</v>
      </c>
      <c r="B52" s="60">
        <f>AgeStanSec!E52/B$3</f>
        <v>176.6</v>
      </c>
      <c r="C52" s="60">
        <f>AgeStanSec!F52/C$3</f>
        <v>177.5</v>
      </c>
      <c r="D52" s="60">
        <f>AgeStanSec!G52/D$3</f>
        <v>177.7121609798775</v>
      </c>
      <c r="E52" s="60">
        <f>AgeStanSec!H52/E$3</f>
        <v>178.75</v>
      </c>
      <c r="F52" s="60">
        <f>AgeStanSec!I52/F$3</f>
        <v>178.95490336435216</v>
      </c>
      <c r="G52" s="60">
        <f>AgeStanSec!J52/G$3</f>
        <v>179.8</v>
      </c>
      <c r="H52" s="60">
        <f>AgeStanSec!L52/H$3</f>
        <v>181.25</v>
      </c>
      <c r="I52" s="60">
        <f>AgeStanSec!M52/I$3</f>
        <v>183.06666666666666</v>
      </c>
      <c r="J52" s="60">
        <f>AgeStanSec!N52/J$3</f>
        <v>183.36663882923725</v>
      </c>
      <c r="K52" s="60">
        <f>AgeStanSec!O52/K$3</f>
        <v>185.55</v>
      </c>
      <c r="L52" s="60">
        <f>AgeStanSec!P52/L$3</f>
        <v>186.277995023107</v>
      </c>
      <c r="M52" s="60">
        <f>AgeStanSec!Q52/M$3</f>
        <v>186.68</v>
      </c>
      <c r="N52" s="60">
        <f>AgeStanSec!R52/N$3</f>
        <v>187.96666666666667</v>
      </c>
      <c r="O52" s="60">
        <f>AgeStanSec!S52/O$3</f>
        <v>193.07974878540111</v>
      </c>
      <c r="P52" s="60">
        <f>AgeStanSec!T52/P$3</f>
        <v>198.62</v>
      </c>
      <c r="Q52" s="60">
        <f>AgeStanSec!U52/Q$3</f>
        <v>225.01093613298337</v>
      </c>
      <c r="R52" s="60">
        <f>AgeStanSec!V52/R$3</f>
        <v>240.51</v>
      </c>
      <c r="S52" s="60">
        <f>AgeStanSec!W52/S$3</f>
        <v>272.49333333333334</v>
      </c>
      <c r="T52" s="60">
        <f>AgeStanSec!X52/T$3</f>
        <v>278.39914897001512</v>
      </c>
      <c r="U52" s="60">
        <f>AgeStanSec!Y52/U$3</f>
        <v>297.26499999999999</v>
      </c>
      <c r="V52" s="43"/>
    </row>
    <row r="53" spans="1:22">
      <c r="A53" s="59">
        <v>52</v>
      </c>
      <c r="B53" s="60">
        <f>AgeStanSec!E53/B$3</f>
        <v>178.2</v>
      </c>
      <c r="C53" s="60">
        <f>AgeStanSec!F53/C$3</f>
        <v>179</v>
      </c>
      <c r="D53" s="60">
        <f>AgeStanSec!G53/D$3</f>
        <v>179.1102461624115</v>
      </c>
      <c r="E53" s="60">
        <f>AgeStanSec!H53/E$3</f>
        <v>180.25</v>
      </c>
      <c r="F53" s="60">
        <f>AgeStanSec!I53/F$3</f>
        <v>180.44619422572177</v>
      </c>
      <c r="G53" s="60">
        <f>AgeStanSec!J53/G$3</f>
        <v>181.3</v>
      </c>
      <c r="H53" s="60">
        <f>AgeStanSec!L53/H$3</f>
        <v>182.83333333333334</v>
      </c>
      <c r="I53" s="60">
        <f>AgeStanSec!M53/I$3</f>
        <v>184.66666666666666</v>
      </c>
      <c r="J53" s="60">
        <f>AgeStanSec!N53/J$3</f>
        <v>184.98220392905432</v>
      </c>
      <c r="K53" s="60">
        <f>AgeStanSec!O53/K$3</f>
        <v>187.2</v>
      </c>
      <c r="L53" s="60">
        <f>AgeStanSec!P53/L$3</f>
        <v>187.88956037445195</v>
      </c>
      <c r="M53" s="60">
        <f>AgeStanSec!Q53/M$3</f>
        <v>188.36</v>
      </c>
      <c r="N53" s="60">
        <f>AgeStanSec!R53/N$3</f>
        <v>189.63333333333333</v>
      </c>
      <c r="O53" s="60">
        <f>AgeStanSec!S53/O$3</f>
        <v>194.88091006043371</v>
      </c>
      <c r="P53" s="60">
        <f>AgeStanSec!T53/P$3</f>
        <v>200.48</v>
      </c>
      <c r="Q53" s="60">
        <f>AgeStanSec!U53/Q$3</f>
        <v>227.11117076274556</v>
      </c>
      <c r="R53" s="60">
        <f>AgeStanSec!V53/R$3</f>
        <v>242.75</v>
      </c>
      <c r="S53" s="60">
        <f>AgeStanSec!W53/S$3</f>
        <v>275.03333333333336</v>
      </c>
      <c r="T53" s="60">
        <f>AgeStanSec!X53/T$3</f>
        <v>280.99026684164477</v>
      </c>
      <c r="U53" s="60">
        <f>AgeStanSec!Y53/U$3</f>
        <v>300.03500000000003</v>
      </c>
      <c r="V53" s="43"/>
    </row>
    <row r="54" spans="1:22">
      <c r="A54" s="59">
        <v>53</v>
      </c>
      <c r="B54" s="60">
        <f>AgeStanSec!E54/B$3</f>
        <v>179.6</v>
      </c>
      <c r="C54" s="60">
        <f>AgeStanSec!F54/C$3</f>
        <v>180.5</v>
      </c>
      <c r="D54" s="60">
        <f>AgeStanSec!G54/D$3</f>
        <v>180.66367414300484</v>
      </c>
      <c r="E54" s="60">
        <f>AgeStanSec!H54/E$3</f>
        <v>181.75</v>
      </c>
      <c r="F54" s="60">
        <f>AgeStanSec!I54/F$3</f>
        <v>181.93748508709137</v>
      </c>
      <c r="G54" s="60">
        <f>AgeStanSec!J54/G$3</f>
        <v>182.9</v>
      </c>
      <c r="H54" s="60">
        <f>AgeStanSec!L54/H$3</f>
        <v>184.41666666666666</v>
      </c>
      <c r="I54" s="60">
        <f>AgeStanSec!M54/I$3</f>
        <v>186.26666666666668</v>
      </c>
      <c r="J54" s="60">
        <f>AgeStanSec!N54/J$3</f>
        <v>186.6599061480951</v>
      </c>
      <c r="K54" s="60">
        <f>AgeStanSec!O54/K$3</f>
        <v>188.9</v>
      </c>
      <c r="L54" s="60">
        <f>AgeStanSec!P54/L$3</f>
        <v>189.59592368764072</v>
      </c>
      <c r="M54" s="60">
        <f>AgeStanSec!Q54/M$3</f>
        <v>190.08</v>
      </c>
      <c r="N54" s="60">
        <f>AgeStanSec!R54/N$3</f>
        <v>191.4</v>
      </c>
      <c r="O54" s="60">
        <f>AgeStanSec!S54/O$3</f>
        <v>196.70577082592723</v>
      </c>
      <c r="P54" s="60">
        <f>AgeStanSec!T54/P$3</f>
        <v>202.36</v>
      </c>
      <c r="Q54" s="60">
        <f>AgeStanSec!U54/Q$3</f>
        <v>229.24868766404197</v>
      </c>
      <c r="R54" s="60">
        <f>AgeStanSec!V54/R$3</f>
        <v>245.04</v>
      </c>
      <c r="S54" s="60">
        <f>AgeStanSec!W54/S$3</f>
        <v>277.62</v>
      </c>
      <c r="T54" s="60">
        <f>AgeStanSec!X54/T$3</f>
        <v>283.63109440865344</v>
      </c>
      <c r="U54" s="60">
        <f>AgeStanSec!Y54/U$3</f>
        <v>302.85500000000002</v>
      </c>
      <c r="V54" s="43"/>
    </row>
    <row r="55" spans="1:22">
      <c r="A55" s="59">
        <v>54</v>
      </c>
      <c r="B55" s="60">
        <f>AgeStanSec!E55/B$3</f>
        <v>181</v>
      </c>
      <c r="C55" s="60">
        <f>AgeStanSec!F55/C$3</f>
        <v>182</v>
      </c>
      <c r="D55" s="60">
        <f>AgeStanSec!G55/D$3</f>
        <v>182.21710212359818</v>
      </c>
      <c r="E55" s="60">
        <f>AgeStanSec!H55/E$3</f>
        <v>183.375</v>
      </c>
      <c r="F55" s="60">
        <f>AgeStanSec!I55/F$3</f>
        <v>183.55305018690845</v>
      </c>
      <c r="G55" s="60">
        <f>AgeStanSec!J55/G$3</f>
        <v>184.5</v>
      </c>
      <c r="H55" s="60">
        <f>AgeStanSec!L55/H$3</f>
        <v>186.08333333333334</v>
      </c>
      <c r="I55" s="60">
        <f>AgeStanSec!M55/I$3</f>
        <v>187.93333333333334</v>
      </c>
      <c r="J55" s="60">
        <f>AgeStanSec!N55/J$3</f>
        <v>188.33760836713591</v>
      </c>
      <c r="K55" s="60">
        <f>AgeStanSec!O55/K$3</f>
        <v>190.6</v>
      </c>
      <c r="L55" s="60">
        <f>AgeStanSec!P55/L$3</f>
        <v>191.34968598175138</v>
      </c>
      <c r="M55" s="60">
        <f>AgeStanSec!Q55/M$3</f>
        <v>191.84</v>
      </c>
      <c r="N55" s="60">
        <f>AgeStanSec!R55/N$3</f>
        <v>193.16666666666666</v>
      </c>
      <c r="O55" s="60">
        <f>AgeStanSec!S55/O$3</f>
        <v>198.5780305723427</v>
      </c>
      <c r="P55" s="60">
        <f>AgeStanSec!T55/P$3</f>
        <v>204.28</v>
      </c>
      <c r="Q55" s="60">
        <f>AgeStanSec!U55/Q$3</f>
        <v>231.42348683687266</v>
      </c>
      <c r="R55" s="60">
        <f>AgeStanSec!V55/R$3</f>
        <v>247.37</v>
      </c>
      <c r="S55" s="60">
        <f>AgeStanSec!W55/S$3</f>
        <v>280.25333333333333</v>
      </c>
      <c r="T55" s="60">
        <f>AgeStanSec!X55/T$3</f>
        <v>286.32784538296346</v>
      </c>
      <c r="U55" s="60">
        <f>AgeStanSec!Y55/U$3</f>
        <v>305.73</v>
      </c>
      <c r="V55" s="43"/>
    </row>
    <row r="56" spans="1:22">
      <c r="A56" s="61">
        <v>55</v>
      </c>
      <c r="B56" s="62">
        <f>AgeStanSec!E56/B$3</f>
        <v>182.6</v>
      </c>
      <c r="C56" s="62">
        <f>AgeStanSec!F56/C$3</f>
        <v>183.5</v>
      </c>
      <c r="D56" s="62">
        <f>AgeStanSec!G56/D$3</f>
        <v>183.77053010419152</v>
      </c>
      <c r="E56" s="62">
        <f>AgeStanSec!H56/E$3</f>
        <v>184.875</v>
      </c>
      <c r="F56" s="62">
        <f>AgeStanSec!I56/F$3</f>
        <v>185.1686152867255</v>
      </c>
      <c r="G56" s="62">
        <f>AgeStanSec!J56/G$3</f>
        <v>186.1</v>
      </c>
      <c r="H56" s="62">
        <f>AgeStanSec!L56/H$3</f>
        <v>187.75</v>
      </c>
      <c r="I56" s="62">
        <f>AgeStanSec!M56/I$3</f>
        <v>189.66666666666666</v>
      </c>
      <c r="J56" s="62">
        <f>AgeStanSec!N56/J$3</f>
        <v>190.01531058617672</v>
      </c>
      <c r="K56" s="62">
        <f>AgeStanSec!O56/K$3</f>
        <v>192.35</v>
      </c>
      <c r="L56" s="62">
        <f>AgeStanSec!P56/L$3</f>
        <v>193.10344827586206</v>
      </c>
      <c r="M56" s="62">
        <f>AgeStanSec!Q56/M$3</f>
        <v>193.6</v>
      </c>
      <c r="N56" s="62">
        <f>AgeStanSec!R56/N$3</f>
        <v>195</v>
      </c>
      <c r="O56" s="62">
        <f>AgeStanSec!S56/O$3</f>
        <v>200.47398980921909</v>
      </c>
      <c r="P56" s="62">
        <f>AgeStanSec!T56/P$3</f>
        <v>206.24</v>
      </c>
      <c r="Q56" s="62">
        <f>AgeStanSec!U56/Q$3</f>
        <v>233.63556828123757</v>
      </c>
      <c r="R56" s="62">
        <f>AgeStanSec!V56/R$3</f>
        <v>249.74</v>
      </c>
      <c r="S56" s="62">
        <f>AgeStanSec!W56/S$3</f>
        <v>282.94</v>
      </c>
      <c r="T56" s="62">
        <f>AgeStanSec!X56/T$3</f>
        <v>289.0743060526525</v>
      </c>
      <c r="U56" s="62">
        <f>AgeStanSec!Y56/U$3</f>
        <v>308.66500000000002</v>
      </c>
      <c r="V56" s="43"/>
    </row>
    <row r="57" spans="1:22">
      <c r="A57" s="59">
        <v>56</v>
      </c>
      <c r="B57" s="60">
        <f>AgeStanSec!E57/B$3</f>
        <v>184</v>
      </c>
      <c r="C57" s="60">
        <f>AgeStanSec!F57/C$3</f>
        <v>185</v>
      </c>
      <c r="D57" s="60">
        <f>AgeStanSec!G57/D$3</f>
        <v>185.32395808478483</v>
      </c>
      <c r="E57" s="60">
        <f>AgeStanSec!H57/E$3</f>
        <v>186.5</v>
      </c>
      <c r="F57" s="60">
        <f>AgeStanSec!I57/F$3</f>
        <v>186.78418038654257</v>
      </c>
      <c r="G57" s="60">
        <f>AgeStanSec!J57/G$3</f>
        <v>187.8</v>
      </c>
      <c r="H57" s="60">
        <f>AgeStanSec!L57/H$3</f>
        <v>189.41666666666666</v>
      </c>
      <c r="I57" s="60">
        <f>AgeStanSec!M57/I$3</f>
        <v>191.4</v>
      </c>
      <c r="J57" s="60">
        <f>AgeStanSec!N57/J$3</f>
        <v>191.75514992444124</v>
      </c>
      <c r="K57" s="60">
        <f>AgeStanSec!O57/K$3</f>
        <v>194.15</v>
      </c>
      <c r="L57" s="60">
        <f>AgeStanSec!P57/L$3</f>
        <v>194.90460955089466</v>
      </c>
      <c r="M57" s="60">
        <f>AgeStanSec!Q57/M$3</f>
        <v>195.44</v>
      </c>
      <c r="N57" s="60">
        <f>AgeStanSec!R57/N$3</f>
        <v>196.83333333333334</v>
      </c>
      <c r="O57" s="60">
        <f>AgeStanSec!S57/O$3</f>
        <v>202.41734802701743</v>
      </c>
      <c r="P57" s="60">
        <f>AgeStanSec!T57/P$3</f>
        <v>208.24</v>
      </c>
      <c r="Q57" s="60">
        <f>AgeStanSec!U57/Q$3</f>
        <v>235.89735942098145</v>
      </c>
      <c r="R57" s="60">
        <f>AgeStanSec!V57/R$3</f>
        <v>252.15</v>
      </c>
      <c r="S57" s="60">
        <f>AgeStanSec!W57/S$3</f>
        <v>285.68</v>
      </c>
      <c r="T57" s="60">
        <f>AgeStanSec!X57/T$3</f>
        <v>291.87047641772051</v>
      </c>
      <c r="U57" s="60">
        <f>AgeStanSec!Y57/U$3</f>
        <v>311.64999999999998</v>
      </c>
      <c r="V57" s="43"/>
    </row>
    <row r="58" spans="1:22">
      <c r="A58" s="59">
        <v>57</v>
      </c>
      <c r="B58" s="60">
        <f>AgeStanSec!E58/B$3</f>
        <v>185.6</v>
      </c>
      <c r="C58" s="60">
        <f>AgeStanSec!F58/C$3</f>
        <v>186.66666666666666</v>
      </c>
      <c r="D58" s="60">
        <f>AgeStanSec!G58/D$3</f>
        <v>186.87738606537818</v>
      </c>
      <c r="E58" s="60">
        <f>AgeStanSec!H58/E$3</f>
        <v>188.125</v>
      </c>
      <c r="F58" s="60">
        <f>AgeStanSec!I58/F$3</f>
        <v>188.39974548635965</v>
      </c>
      <c r="G58" s="60">
        <f>AgeStanSec!J58/G$3</f>
        <v>189.5</v>
      </c>
      <c r="H58" s="60">
        <f>AgeStanSec!L58/H$3</f>
        <v>191.08333333333334</v>
      </c>
      <c r="I58" s="60">
        <f>AgeStanSec!M58/I$3</f>
        <v>193.13333333333333</v>
      </c>
      <c r="J58" s="60">
        <f>AgeStanSec!N58/J$3</f>
        <v>193.49498926270579</v>
      </c>
      <c r="K58" s="60">
        <f>AgeStanSec!O58/K$3</f>
        <v>195.95</v>
      </c>
      <c r="L58" s="60">
        <f>AgeStanSec!P58/L$3</f>
        <v>196.70577082592723</v>
      </c>
      <c r="M58" s="60">
        <f>AgeStanSec!Q58/M$3</f>
        <v>197.28</v>
      </c>
      <c r="N58" s="60">
        <f>AgeStanSec!R58/N$3</f>
        <v>198.73333333333332</v>
      </c>
      <c r="O58" s="60">
        <f>AgeStanSec!S58/O$3</f>
        <v>204.38440573527669</v>
      </c>
      <c r="P58" s="60">
        <f>AgeStanSec!T58/P$3</f>
        <v>210.28</v>
      </c>
      <c r="Q58" s="60">
        <f>AgeStanSec!U58/Q$3</f>
        <v>238.20886025610434</v>
      </c>
      <c r="R58" s="60">
        <f>AgeStanSec!V58/R$3</f>
        <v>254.62</v>
      </c>
      <c r="S58" s="60">
        <f>AgeStanSec!W58/S$3</f>
        <v>288.47333333333336</v>
      </c>
      <c r="T58" s="60">
        <f>AgeStanSec!X58/T$3</f>
        <v>294.72257019008987</v>
      </c>
      <c r="U58" s="60">
        <f>AgeStanSec!Y58/U$3</f>
        <v>314.7</v>
      </c>
      <c r="V58" s="43"/>
    </row>
    <row r="59" spans="1:22">
      <c r="A59" s="59">
        <v>58</v>
      </c>
      <c r="B59" s="60">
        <f>AgeStanSec!E59/B$3</f>
        <v>187.2</v>
      </c>
      <c r="C59" s="60">
        <f>AgeStanSec!F59/C$3</f>
        <v>188.16666666666666</v>
      </c>
      <c r="D59" s="60">
        <f>AgeStanSec!G59/D$3</f>
        <v>188.43081404597152</v>
      </c>
      <c r="E59" s="60">
        <f>AgeStanSec!H59/E$3</f>
        <v>189.875</v>
      </c>
      <c r="F59" s="60">
        <f>AgeStanSec!I59/F$3</f>
        <v>190.13958482462419</v>
      </c>
      <c r="G59" s="60">
        <f>AgeStanSec!J59/G$3</f>
        <v>191.2</v>
      </c>
      <c r="H59" s="60">
        <f>AgeStanSec!L59/H$3</f>
        <v>192.83333333333334</v>
      </c>
      <c r="I59" s="60">
        <f>AgeStanSec!M59/I$3</f>
        <v>194.93333333333334</v>
      </c>
      <c r="J59" s="60">
        <f>AgeStanSec!N59/J$3</f>
        <v>195.3591028394178</v>
      </c>
      <c r="K59" s="60">
        <f>AgeStanSec!O59/K$3</f>
        <v>197.8</v>
      </c>
      <c r="L59" s="60">
        <f>AgeStanSec!P59/L$3</f>
        <v>198.55433108188174</v>
      </c>
      <c r="M59" s="60">
        <f>AgeStanSec!Q59/M$3</f>
        <v>199.16</v>
      </c>
      <c r="N59" s="60">
        <f>AgeStanSec!R59/N$3</f>
        <v>200.66666666666666</v>
      </c>
      <c r="O59" s="60">
        <f>AgeStanSec!S59/O$3</f>
        <v>206.42256191491882</v>
      </c>
      <c r="P59" s="60">
        <f>AgeStanSec!T59/P$3</f>
        <v>212.36</v>
      </c>
      <c r="Q59" s="60">
        <f>AgeStanSec!U59/Q$3</f>
        <v>240.55764336276147</v>
      </c>
      <c r="R59" s="60">
        <f>AgeStanSec!V59/R$3</f>
        <v>257.13</v>
      </c>
      <c r="S59" s="60">
        <f>AgeStanSec!W59/S$3</f>
        <v>291.32</v>
      </c>
      <c r="T59" s="60">
        <f>AgeStanSec!X59/T$3</f>
        <v>297.63058736976058</v>
      </c>
      <c r="U59" s="60">
        <f>AgeStanSec!Y59/U$3</f>
        <v>317.80500000000001</v>
      </c>
      <c r="V59" s="43"/>
    </row>
    <row r="60" spans="1:22">
      <c r="A60" s="59">
        <v>59</v>
      </c>
      <c r="B60" s="60">
        <f>AgeStanSec!E60/B$3</f>
        <v>188.8</v>
      </c>
      <c r="C60" s="60">
        <f>AgeStanSec!F60/C$3</f>
        <v>189.83333333333334</v>
      </c>
      <c r="D60" s="60">
        <f>AgeStanSec!G60/D$3</f>
        <v>190.13958482462419</v>
      </c>
      <c r="E60" s="60">
        <f>AgeStanSec!H60/E$3</f>
        <v>191.5</v>
      </c>
      <c r="F60" s="60">
        <f>AgeStanSec!I60/F$3</f>
        <v>191.75514992444124</v>
      </c>
      <c r="G60" s="60">
        <f>AgeStanSec!J60/G$3</f>
        <v>192.9</v>
      </c>
      <c r="H60" s="60">
        <f>AgeStanSec!L60/H$3</f>
        <v>194.66666666666666</v>
      </c>
      <c r="I60" s="60">
        <f>AgeStanSec!M60/I$3</f>
        <v>196.73333333333332</v>
      </c>
      <c r="J60" s="60">
        <f>AgeStanSec!N60/J$3</f>
        <v>197.16107929690605</v>
      </c>
      <c r="K60" s="60">
        <f>AgeStanSec!O60/K$3</f>
        <v>199.65</v>
      </c>
      <c r="L60" s="60">
        <f>AgeStanSec!P60/L$3</f>
        <v>200.45029031875814</v>
      </c>
      <c r="M60" s="60">
        <f>AgeStanSec!Q60/M$3</f>
        <v>201.08</v>
      </c>
      <c r="N60" s="60">
        <f>AgeStanSec!R60/N$3</f>
        <v>202.6</v>
      </c>
      <c r="O60" s="60">
        <f>AgeStanSec!S60/O$3</f>
        <v>208.46071809456097</v>
      </c>
      <c r="P60" s="60">
        <f>AgeStanSec!T60/P$3</f>
        <v>214.46</v>
      </c>
      <c r="Q60" s="60">
        <f>AgeStanSec!U60/Q$3</f>
        <v>242.95613616479756</v>
      </c>
      <c r="R60" s="60">
        <f>AgeStanSec!V60/R$3</f>
        <v>259.7</v>
      </c>
      <c r="S60" s="60">
        <f>AgeStanSec!W60/S$3</f>
        <v>294.22666666666669</v>
      </c>
      <c r="T60" s="60">
        <f>AgeStanSec!X60/T$3</f>
        <v>300.60074166865502</v>
      </c>
      <c r="U60" s="60">
        <f>AgeStanSec!Y60/U$3</f>
        <v>320.97500000000002</v>
      </c>
      <c r="V60" s="43"/>
    </row>
    <row r="61" spans="1:22">
      <c r="A61" s="61">
        <v>60</v>
      </c>
      <c r="B61" s="62">
        <f>AgeStanSec!E61/B$3</f>
        <v>190.4</v>
      </c>
      <c r="C61" s="62">
        <f>AgeStanSec!F61/C$3</f>
        <v>191.5</v>
      </c>
      <c r="D61" s="62">
        <f>AgeStanSec!G61/D$3</f>
        <v>191.84835560327684</v>
      </c>
      <c r="E61" s="62">
        <f>AgeStanSec!H61/E$3</f>
        <v>193.25</v>
      </c>
      <c r="F61" s="62">
        <f>AgeStanSec!I61/F$3</f>
        <v>193.49498926270579</v>
      </c>
      <c r="G61" s="62">
        <f>AgeStanSec!J61/G$3</f>
        <v>194.7</v>
      </c>
      <c r="H61" s="62">
        <f>AgeStanSec!L61/H$3</f>
        <v>196.5</v>
      </c>
      <c r="I61" s="62">
        <f>AgeStanSec!M61/I$3</f>
        <v>198.6</v>
      </c>
      <c r="J61" s="62">
        <f>AgeStanSec!N61/J$3</f>
        <v>199.02519287361807</v>
      </c>
      <c r="K61" s="62">
        <f>AgeStanSec!O61/K$3</f>
        <v>201.6</v>
      </c>
      <c r="L61" s="62">
        <f>AgeStanSec!P61/L$3</f>
        <v>202.39364853655647</v>
      </c>
      <c r="M61" s="62">
        <f>AgeStanSec!Q61/M$3</f>
        <v>203.04</v>
      </c>
      <c r="N61" s="62">
        <f>AgeStanSec!R61/N$3</f>
        <v>204.6</v>
      </c>
      <c r="O61" s="62">
        <f>AgeStanSec!S61/O$3</f>
        <v>210.56997274558597</v>
      </c>
      <c r="P61" s="62">
        <f>AgeStanSec!T61/P$3</f>
        <v>216.62</v>
      </c>
      <c r="Q61" s="62">
        <f>AgeStanSec!U61/Q$3</f>
        <v>245.40433866221267</v>
      </c>
      <c r="R61" s="62">
        <f>AgeStanSec!V61/R$3</f>
        <v>262.31</v>
      </c>
      <c r="S61" s="62">
        <f>AgeStanSec!W61/S$3</f>
        <v>297.18666666666667</v>
      </c>
      <c r="T61" s="62">
        <f>AgeStanSec!X61/T$3</f>
        <v>303.62681937485087</v>
      </c>
      <c r="U61" s="62">
        <f>AgeStanSec!Y61/U$3</f>
        <v>324.20499999999998</v>
      </c>
      <c r="V61" s="43"/>
    </row>
    <row r="62" spans="1:22">
      <c r="A62" s="59">
        <v>61</v>
      </c>
      <c r="B62" s="60">
        <f>AgeStanSec!E62/B$3</f>
        <v>192.2</v>
      </c>
      <c r="C62" s="60">
        <f>AgeStanSec!F62/C$3</f>
        <v>193.33333333333334</v>
      </c>
      <c r="D62" s="60">
        <f>AgeStanSec!G62/D$3</f>
        <v>193.55712638192952</v>
      </c>
      <c r="E62" s="60">
        <f>AgeStanSec!H62/E$3</f>
        <v>195</v>
      </c>
      <c r="F62" s="60">
        <f>AgeStanSec!I62/F$3</f>
        <v>195.3591028394178</v>
      </c>
      <c r="G62" s="60">
        <f>AgeStanSec!J62/G$3</f>
        <v>196.5</v>
      </c>
      <c r="H62" s="60">
        <f>AgeStanSec!L62/H$3</f>
        <v>198.33333333333334</v>
      </c>
      <c r="I62" s="60">
        <f>AgeStanSec!M62/I$3</f>
        <v>200.46666666666667</v>
      </c>
      <c r="J62" s="60">
        <f>AgeStanSec!N62/J$3</f>
        <v>200.95144356955379</v>
      </c>
      <c r="K62" s="60">
        <f>AgeStanSec!O62/K$3</f>
        <v>203.55</v>
      </c>
      <c r="L62" s="60">
        <f>AgeStanSec!P62/L$3</f>
        <v>204.38440573527669</v>
      </c>
      <c r="M62" s="60">
        <f>AgeStanSec!Q62/M$3</f>
        <v>205.04</v>
      </c>
      <c r="N62" s="60">
        <f>AgeStanSec!R62/N$3</f>
        <v>206.63333333333333</v>
      </c>
      <c r="O62" s="60">
        <f>AgeStanSec!S62/O$3</f>
        <v>212.70292688707192</v>
      </c>
      <c r="P62" s="60">
        <f>AgeStanSec!T62/P$3</f>
        <v>218.84</v>
      </c>
      <c r="Q62" s="60">
        <f>AgeStanSec!U62/Q$3</f>
        <v>247.90225085500674</v>
      </c>
      <c r="R62" s="60">
        <f>AgeStanSec!V62/R$3</f>
        <v>264.98</v>
      </c>
      <c r="S62" s="60">
        <f>AgeStanSec!W62/S$3</f>
        <v>300.21333333333331</v>
      </c>
      <c r="T62" s="60">
        <f>AgeStanSec!X62/T$3</f>
        <v>306.7150342002704</v>
      </c>
      <c r="U62" s="60">
        <f>AgeStanSec!Y62/U$3</f>
        <v>327.505</v>
      </c>
      <c r="V62" s="43"/>
    </row>
    <row r="63" spans="1:22">
      <c r="A63" s="59">
        <v>62</v>
      </c>
      <c r="B63" s="60">
        <f>AgeStanSec!E63/B$3</f>
        <v>193.8</v>
      </c>
      <c r="C63" s="60">
        <f>AgeStanSec!F63/C$3</f>
        <v>195</v>
      </c>
      <c r="D63" s="60">
        <f>AgeStanSec!G63/D$3</f>
        <v>195.2658971605822</v>
      </c>
      <c r="E63" s="60">
        <f>AgeStanSec!H63/E$3</f>
        <v>196.875</v>
      </c>
      <c r="F63" s="60">
        <f>AgeStanSec!I63/F$3</f>
        <v>197.09894217768232</v>
      </c>
      <c r="G63" s="60">
        <f>AgeStanSec!J63/G$3</f>
        <v>198.3</v>
      </c>
      <c r="H63" s="60">
        <f>AgeStanSec!L63/H$3</f>
        <v>200.16666666666666</v>
      </c>
      <c r="I63" s="60">
        <f>AgeStanSec!M63/I$3</f>
        <v>202.4</v>
      </c>
      <c r="J63" s="60">
        <f>AgeStanSec!N63/J$3</f>
        <v>202.87769426548954</v>
      </c>
      <c r="K63" s="60">
        <f>AgeStanSec!O63/K$3</f>
        <v>205.5</v>
      </c>
      <c r="L63" s="60">
        <f>AgeStanSec!P63/L$3</f>
        <v>206.32776395307502</v>
      </c>
      <c r="M63" s="60">
        <f>AgeStanSec!Q63/M$3</f>
        <v>207.04</v>
      </c>
      <c r="N63" s="60">
        <f>AgeStanSec!R63/N$3</f>
        <v>208.73333333333332</v>
      </c>
      <c r="O63" s="60">
        <f>AgeStanSec!S63/O$3</f>
        <v>214.90697949994075</v>
      </c>
      <c r="P63" s="60">
        <f>AgeStanSec!T63/P$3</f>
        <v>221.08</v>
      </c>
      <c r="Q63" s="60">
        <f>AgeStanSec!U63/Q$3</f>
        <v>250.44987274317981</v>
      </c>
      <c r="R63" s="60">
        <f>AgeStanSec!V63/R$3</f>
        <v>267.7</v>
      </c>
      <c r="S63" s="60">
        <f>AgeStanSec!W63/S$3</f>
        <v>303.29333333333335</v>
      </c>
      <c r="T63" s="60">
        <f>AgeStanSec!X63/T$3</f>
        <v>309.86538614491366</v>
      </c>
      <c r="U63" s="60">
        <f>AgeStanSec!Y63/U$3</f>
        <v>330.87</v>
      </c>
      <c r="V63" s="43"/>
    </row>
    <row r="64" spans="1:22">
      <c r="A64" s="59">
        <v>63</v>
      </c>
      <c r="B64" s="60">
        <f>AgeStanSec!E64/B$3</f>
        <v>195.6</v>
      </c>
      <c r="C64" s="60">
        <f>AgeStanSec!F64/C$3</f>
        <v>196.83333333333334</v>
      </c>
      <c r="D64" s="60">
        <f>AgeStanSec!G64/D$3</f>
        <v>197.13001073729419</v>
      </c>
      <c r="E64" s="60">
        <f>AgeStanSec!H64/E$3</f>
        <v>198.625</v>
      </c>
      <c r="F64" s="60">
        <f>AgeStanSec!I64/F$3</f>
        <v>198.96305575439433</v>
      </c>
      <c r="G64" s="60">
        <f>AgeStanSec!J64/G$3</f>
        <v>200.2</v>
      </c>
      <c r="H64" s="60">
        <f>AgeStanSec!L64/H$3</f>
        <v>202.08333333333334</v>
      </c>
      <c r="I64" s="60">
        <f>AgeStanSec!M64/I$3</f>
        <v>204.4</v>
      </c>
      <c r="J64" s="60">
        <f>AgeStanSec!N64/J$3</f>
        <v>204.86608208064899</v>
      </c>
      <c r="K64" s="60">
        <f>AgeStanSec!O64/K$3</f>
        <v>207.55</v>
      </c>
      <c r="L64" s="60">
        <f>AgeStanSec!P64/L$3</f>
        <v>208.41331911363906</v>
      </c>
      <c r="M64" s="60">
        <f>AgeStanSec!Q64/M$3</f>
        <v>209.12</v>
      </c>
      <c r="N64" s="60">
        <f>AgeStanSec!R64/N$3</f>
        <v>210.83333333333334</v>
      </c>
      <c r="O64" s="60">
        <f>AgeStanSec!S64/O$3</f>
        <v>217.13473160327052</v>
      </c>
      <c r="P64" s="60">
        <f>AgeStanSec!T64/P$3</f>
        <v>223.38</v>
      </c>
      <c r="Q64" s="60">
        <f>AgeStanSec!U64/Q$3</f>
        <v>253.04720432673187</v>
      </c>
      <c r="R64" s="60">
        <f>AgeStanSec!V64/R$3</f>
        <v>270.48</v>
      </c>
      <c r="S64" s="60">
        <f>AgeStanSec!W64/S$3</f>
        <v>306.44666666666666</v>
      </c>
      <c r="T64" s="60">
        <f>AgeStanSec!X64/T$3</f>
        <v>313.0840889207031</v>
      </c>
      <c r="U64" s="60">
        <f>AgeStanSec!Y64/U$3</f>
        <v>334.30500000000001</v>
      </c>
      <c r="V64" s="43"/>
    </row>
    <row r="65" spans="1:22">
      <c r="A65" s="59">
        <v>64</v>
      </c>
      <c r="B65" s="60">
        <f>AgeStanSec!E65/B$3</f>
        <v>197.4</v>
      </c>
      <c r="C65" s="60">
        <f>AgeStanSec!F65/C$3</f>
        <v>198.5</v>
      </c>
      <c r="D65" s="60">
        <f>AgeStanSec!G65/D$3</f>
        <v>198.83878151594686</v>
      </c>
      <c r="E65" s="60">
        <f>AgeStanSec!H65/E$3</f>
        <v>200.5</v>
      </c>
      <c r="F65" s="60">
        <f>AgeStanSec!I65/F$3</f>
        <v>200.82716933110632</v>
      </c>
      <c r="G65" s="60">
        <f>AgeStanSec!J65/G$3</f>
        <v>202.1</v>
      </c>
      <c r="H65" s="60">
        <f>AgeStanSec!L65/H$3</f>
        <v>204.08333333333334</v>
      </c>
      <c r="I65" s="60">
        <f>AgeStanSec!M65/I$3</f>
        <v>206.4</v>
      </c>
      <c r="J65" s="60">
        <f>AgeStanSec!N65/J$3</f>
        <v>206.85446989580848</v>
      </c>
      <c r="K65" s="60">
        <f>AgeStanSec!O65/K$3</f>
        <v>209.6</v>
      </c>
      <c r="L65" s="60">
        <f>AgeStanSec!P65/L$3</f>
        <v>210.4988742742031</v>
      </c>
      <c r="M65" s="60">
        <f>AgeStanSec!Q65/M$3</f>
        <v>211.24</v>
      </c>
      <c r="N65" s="60">
        <f>AgeStanSec!R65/N$3</f>
        <v>213</v>
      </c>
      <c r="O65" s="60">
        <f>AgeStanSec!S65/O$3</f>
        <v>219.40988268752221</v>
      </c>
      <c r="P65" s="60">
        <f>AgeStanSec!T65/P$3</f>
        <v>225.72</v>
      </c>
      <c r="Q65" s="60">
        <f>AgeStanSec!U65/Q$3</f>
        <v>255.70667302950767</v>
      </c>
      <c r="R65" s="60">
        <f>AgeStanSec!V65/R$3</f>
        <v>273.32</v>
      </c>
      <c r="S65" s="60">
        <f>AgeStanSec!W65/S$3</f>
        <v>309.66000000000003</v>
      </c>
      <c r="T65" s="60">
        <f>AgeStanSec!X65/T$3</f>
        <v>316.3711425276386</v>
      </c>
      <c r="U65" s="60">
        <f>AgeStanSec!Y65/U$3</f>
        <v>337.81</v>
      </c>
      <c r="V65" s="43"/>
    </row>
    <row r="66" spans="1:22">
      <c r="A66" s="61">
        <v>65</v>
      </c>
      <c r="B66" s="62">
        <f>AgeStanSec!E66/B$3</f>
        <v>199</v>
      </c>
      <c r="C66" s="62">
        <f>AgeStanSec!F66/C$3</f>
        <v>200.33333333333334</v>
      </c>
      <c r="D66" s="62">
        <f>AgeStanSec!G66/D$3</f>
        <v>200.70289509265885</v>
      </c>
      <c r="E66" s="62">
        <f>AgeStanSec!H66/E$3</f>
        <v>202.5</v>
      </c>
      <c r="F66" s="62">
        <f>AgeStanSec!I66/F$3</f>
        <v>202.69128290781833</v>
      </c>
      <c r="G66" s="62">
        <f>AgeStanSec!J66/G$3</f>
        <v>204.1</v>
      </c>
      <c r="H66" s="62">
        <f>AgeStanSec!L66/H$3</f>
        <v>206.08333333333334</v>
      </c>
      <c r="I66" s="62">
        <f>AgeStanSec!M66/I$3</f>
        <v>208.46666666666667</v>
      </c>
      <c r="J66" s="62">
        <f>AgeStanSec!N66/J$3</f>
        <v>208.90499483019167</v>
      </c>
      <c r="K66" s="62">
        <f>AgeStanSec!O66/K$3</f>
        <v>211.75</v>
      </c>
      <c r="L66" s="62">
        <f>AgeStanSec!P66/L$3</f>
        <v>212.63182841568906</v>
      </c>
      <c r="M66" s="62">
        <f>AgeStanSec!Q66/M$3</f>
        <v>213.44</v>
      </c>
      <c r="N66" s="62">
        <f>AgeStanSec!R66/N$3</f>
        <v>215.23333333333332</v>
      </c>
      <c r="O66" s="62">
        <f>AgeStanSec!S66/O$3</f>
        <v>221.73243275269581</v>
      </c>
      <c r="P66" s="62">
        <f>AgeStanSec!T66/P$3</f>
        <v>228.12</v>
      </c>
      <c r="Q66" s="62">
        <f>AgeStanSec!U66/Q$3</f>
        <v>258.41585142766246</v>
      </c>
      <c r="R66" s="62">
        <f>AgeStanSec!V66/R$3</f>
        <v>276.22000000000003</v>
      </c>
      <c r="S66" s="62">
        <f>AgeStanSec!W66/S$3</f>
        <v>312.94666666666666</v>
      </c>
      <c r="T66" s="62">
        <f>AgeStanSec!X66/T$3</f>
        <v>319.72654696572016</v>
      </c>
      <c r="U66" s="62">
        <f>AgeStanSec!Y66/U$3</f>
        <v>341.39499999999998</v>
      </c>
      <c r="V66" s="43"/>
    </row>
    <row r="67" spans="1:22">
      <c r="A67" s="59">
        <v>66</v>
      </c>
      <c r="B67" s="60">
        <f>AgeStanSec!E67/B$3</f>
        <v>201</v>
      </c>
      <c r="C67" s="60">
        <f>AgeStanSec!F67/C$3</f>
        <v>202.33333333333334</v>
      </c>
      <c r="D67" s="60">
        <f>AgeStanSec!G67/D$3</f>
        <v>202.56700866937086</v>
      </c>
      <c r="E67" s="60">
        <f>AgeStanSec!H67/E$3</f>
        <v>204.375</v>
      </c>
      <c r="F67" s="60">
        <f>AgeStanSec!I67/F$3</f>
        <v>204.67967072297779</v>
      </c>
      <c r="G67" s="60">
        <f>AgeStanSec!J67/G$3</f>
        <v>206.1</v>
      </c>
      <c r="H67" s="60">
        <f>AgeStanSec!L67/H$3</f>
        <v>208.08333333333334</v>
      </c>
      <c r="I67" s="60">
        <f>AgeStanSec!M67/I$3</f>
        <v>210.53333333333333</v>
      </c>
      <c r="J67" s="60">
        <f>AgeStanSec!N67/J$3</f>
        <v>211.01765688379859</v>
      </c>
      <c r="K67" s="60">
        <f>AgeStanSec!O67/K$3</f>
        <v>213.9</v>
      </c>
      <c r="L67" s="60">
        <f>AgeStanSec!P67/L$3</f>
        <v>214.81218153809692</v>
      </c>
      <c r="M67" s="60">
        <f>AgeStanSec!Q67/M$3</f>
        <v>215.64</v>
      </c>
      <c r="N67" s="60">
        <f>AgeStanSec!R67/N$3</f>
        <v>217.46666666666667</v>
      </c>
      <c r="O67" s="60">
        <f>AgeStanSec!S67/O$3</f>
        <v>224.10238179879133</v>
      </c>
      <c r="P67" s="60">
        <f>AgeStanSec!T67/P$3</f>
        <v>230.56</v>
      </c>
      <c r="Q67" s="60">
        <f>AgeStanSec!U67/Q$3</f>
        <v>261.18716694504093</v>
      </c>
      <c r="R67" s="60">
        <f>AgeStanSec!V67/R$3</f>
        <v>279.18</v>
      </c>
      <c r="S67" s="60">
        <f>AgeStanSec!W67/S$3</f>
        <v>316.3</v>
      </c>
      <c r="T67" s="60">
        <f>AgeStanSec!X67/T$3</f>
        <v>323.1503022349479</v>
      </c>
      <c r="U67" s="60">
        <f>AgeStanSec!Y67/U$3</f>
        <v>345.05500000000001</v>
      </c>
      <c r="V67" s="43"/>
    </row>
    <row r="68" spans="1:22">
      <c r="A68" s="59">
        <v>67</v>
      </c>
      <c r="B68" s="60">
        <f>AgeStanSec!E68/B$3</f>
        <v>202.8</v>
      </c>
      <c r="C68" s="60">
        <f>AgeStanSec!F68/C$3</f>
        <v>204.16666666666666</v>
      </c>
      <c r="D68" s="60">
        <f>AgeStanSec!G68/D$3</f>
        <v>204.58646504414219</v>
      </c>
      <c r="E68" s="60">
        <f>AgeStanSec!H68/E$3</f>
        <v>206.375</v>
      </c>
      <c r="F68" s="60">
        <f>AgeStanSec!I68/F$3</f>
        <v>206.66805853813727</v>
      </c>
      <c r="G68" s="60">
        <f>AgeStanSec!J68/G$3</f>
        <v>208.1</v>
      </c>
      <c r="H68" s="60">
        <f>AgeStanSec!L68/H$3</f>
        <v>210.16666666666666</v>
      </c>
      <c r="I68" s="60">
        <f>AgeStanSec!M68/I$3</f>
        <v>212.66666666666666</v>
      </c>
      <c r="J68" s="60">
        <f>AgeStanSec!N68/J$3</f>
        <v>213.19245605662928</v>
      </c>
      <c r="K68" s="60">
        <f>AgeStanSec!O68/K$3</f>
        <v>216.1</v>
      </c>
      <c r="L68" s="60">
        <f>AgeStanSec!P68/L$3</f>
        <v>216.99253466050479</v>
      </c>
      <c r="M68" s="60">
        <f>AgeStanSec!Q68/M$3</f>
        <v>217.88</v>
      </c>
      <c r="N68" s="60">
        <f>AgeStanSec!R68/N$3</f>
        <v>219.76666666666668</v>
      </c>
      <c r="O68" s="60">
        <f>AgeStanSec!S68/O$3</f>
        <v>226.54342931626971</v>
      </c>
      <c r="P68" s="60">
        <f>AgeStanSec!T68/P$3</f>
        <v>233.06</v>
      </c>
      <c r="Q68" s="60">
        <f>AgeStanSec!U68/Q$3</f>
        <v>264.02061958164319</v>
      </c>
      <c r="R68" s="60">
        <f>AgeStanSec!V68/R$3</f>
        <v>282.2</v>
      </c>
      <c r="S68" s="60">
        <f>AgeStanSec!W68/S$3</f>
        <v>319.72666666666669</v>
      </c>
      <c r="T68" s="60">
        <f>AgeStanSec!X68/T$3</f>
        <v>326.65483575916647</v>
      </c>
      <c r="U68" s="60">
        <f>AgeStanSec!Y68/U$3</f>
        <v>348.79</v>
      </c>
      <c r="V68" s="43"/>
    </row>
    <row r="69" spans="1:22">
      <c r="A69" s="59">
        <v>68</v>
      </c>
      <c r="B69" s="60">
        <f>AgeStanSec!E69/B$3</f>
        <v>204.6</v>
      </c>
      <c r="C69" s="60">
        <f>AgeStanSec!F69/C$3</f>
        <v>206.16666666666666</v>
      </c>
      <c r="D69" s="60">
        <f>AgeStanSec!G69/D$3</f>
        <v>206.4505786208542</v>
      </c>
      <c r="E69" s="60">
        <f>AgeStanSec!H69/E$3</f>
        <v>208.375</v>
      </c>
      <c r="F69" s="60">
        <f>AgeStanSec!I69/F$3</f>
        <v>208.65644635329673</v>
      </c>
      <c r="G69" s="60">
        <f>AgeStanSec!J69/G$3</f>
        <v>210.2</v>
      </c>
      <c r="H69" s="60">
        <f>AgeStanSec!L69/H$3</f>
        <v>212.33333333333334</v>
      </c>
      <c r="I69" s="60">
        <f>AgeStanSec!M69/I$3</f>
        <v>214.8</v>
      </c>
      <c r="J69" s="60">
        <f>AgeStanSec!N69/J$3</f>
        <v>215.36725522945994</v>
      </c>
      <c r="K69" s="60">
        <f>AgeStanSec!O69/K$3</f>
        <v>218.35</v>
      </c>
      <c r="L69" s="60">
        <f>AgeStanSec!P69/L$3</f>
        <v>219.26768574475648</v>
      </c>
      <c r="M69" s="60">
        <f>AgeStanSec!Q69/M$3</f>
        <v>220.16</v>
      </c>
      <c r="N69" s="60">
        <f>AgeStanSec!R69/N$3</f>
        <v>222.1</v>
      </c>
      <c r="O69" s="60">
        <f>AgeStanSec!S69/O$3</f>
        <v>229.00817632420902</v>
      </c>
      <c r="P69" s="60">
        <f>AgeStanSec!T69/P$3</f>
        <v>235.6</v>
      </c>
      <c r="Q69" s="60">
        <f>AgeStanSec!U69/Q$3</f>
        <v>266.90378191362441</v>
      </c>
      <c r="R69" s="60">
        <f>AgeStanSec!V69/R$3</f>
        <v>285.29000000000002</v>
      </c>
      <c r="S69" s="60">
        <f>AgeStanSec!W69/S$3</f>
        <v>323.22666666666669</v>
      </c>
      <c r="T69" s="60">
        <f>AgeStanSec!X69/T$3</f>
        <v>330.22772011453111</v>
      </c>
      <c r="U69" s="60">
        <f>AgeStanSec!Y69/U$3</f>
        <v>352.61</v>
      </c>
      <c r="V69" s="43"/>
    </row>
    <row r="70" spans="1:22">
      <c r="A70" s="59">
        <v>69</v>
      </c>
      <c r="B70" s="60">
        <f>AgeStanSec!E70/B$3</f>
        <v>206.8</v>
      </c>
      <c r="C70" s="60">
        <f>AgeStanSec!F70/C$3</f>
        <v>208.16666666666666</v>
      </c>
      <c r="D70" s="60">
        <f>AgeStanSec!G70/D$3</f>
        <v>208.62537779368486</v>
      </c>
      <c r="E70" s="60">
        <f>AgeStanSec!H70/E$3</f>
        <v>210.5</v>
      </c>
      <c r="F70" s="60">
        <f>AgeStanSec!I70/F$3</f>
        <v>210.76910840690365</v>
      </c>
      <c r="G70" s="60">
        <f>AgeStanSec!J70/G$3</f>
        <v>212.3</v>
      </c>
      <c r="H70" s="60">
        <f>AgeStanSec!L70/H$3</f>
        <v>214.41666666666666</v>
      </c>
      <c r="I70" s="60">
        <f>AgeStanSec!M70/I$3</f>
        <v>217.06666666666666</v>
      </c>
      <c r="J70" s="60">
        <f>AgeStanSec!N70/J$3</f>
        <v>217.60419152151434</v>
      </c>
      <c r="K70" s="60">
        <f>AgeStanSec!O70/K$3</f>
        <v>220.65</v>
      </c>
      <c r="L70" s="60">
        <f>AgeStanSec!P70/L$3</f>
        <v>221.59023580993008</v>
      </c>
      <c r="M70" s="60">
        <f>AgeStanSec!Q70/M$3</f>
        <v>222.52</v>
      </c>
      <c r="N70" s="60">
        <f>AgeStanSec!R70/N$3</f>
        <v>224.5</v>
      </c>
      <c r="O70" s="60">
        <f>AgeStanSec!S70/O$3</f>
        <v>231.54402180353122</v>
      </c>
      <c r="P70" s="60">
        <f>AgeStanSec!T70/P$3</f>
        <v>238.22</v>
      </c>
      <c r="Q70" s="60">
        <f>AgeStanSec!U70/Q$3</f>
        <v>269.86150878867414</v>
      </c>
      <c r="R70" s="60">
        <f>AgeStanSec!V70/R$3</f>
        <v>288.45</v>
      </c>
      <c r="S70" s="60">
        <f>AgeStanSec!W70/S$3</f>
        <v>326.80666666666667</v>
      </c>
      <c r="T70" s="60">
        <f>AgeStanSec!X70/T$3</f>
        <v>333.88759643680902</v>
      </c>
      <c r="U70" s="60">
        <f>AgeStanSec!Y70/U$3</f>
        <v>356.51499999999999</v>
      </c>
      <c r="V70" s="43"/>
    </row>
    <row r="71" spans="1:22">
      <c r="A71" s="61">
        <v>70</v>
      </c>
      <c r="B71" s="62">
        <f>AgeStanSec!E71/B$3</f>
        <v>209.2</v>
      </c>
      <c r="C71" s="62">
        <f>AgeStanSec!F71/C$3</f>
        <v>210.5</v>
      </c>
      <c r="D71" s="62">
        <f>AgeStanSec!G71/D$3</f>
        <v>210.95551976457486</v>
      </c>
      <c r="E71" s="62">
        <f>AgeStanSec!H71/E$3</f>
        <v>212.75</v>
      </c>
      <c r="F71" s="62">
        <f>AgeStanSec!I71/F$3</f>
        <v>213.00604469895808</v>
      </c>
      <c r="G71" s="62">
        <f>AgeStanSec!J71/G$3</f>
        <v>214.5</v>
      </c>
      <c r="H71" s="62">
        <f>AgeStanSec!L71/H$3</f>
        <v>216.66666666666666</v>
      </c>
      <c r="I71" s="62">
        <f>AgeStanSec!M71/I$3</f>
        <v>219.33333333333334</v>
      </c>
      <c r="J71" s="62">
        <f>AgeStanSec!N71/J$3</f>
        <v>219.84112781356873</v>
      </c>
      <c r="K71" s="62">
        <f>AgeStanSec!O71/K$3</f>
        <v>223</v>
      </c>
      <c r="L71" s="62">
        <f>AgeStanSec!P71/L$3</f>
        <v>223.96018485602559</v>
      </c>
      <c r="M71" s="62">
        <f>AgeStanSec!Q71/M$3</f>
        <v>224.92</v>
      </c>
      <c r="N71" s="62">
        <f>AgeStanSec!R71/N$3</f>
        <v>226.96666666666667</v>
      </c>
      <c r="O71" s="62">
        <f>AgeStanSec!S71/O$3</f>
        <v>234.1509657542363</v>
      </c>
      <c r="P71" s="62">
        <f>AgeStanSec!T71/P$3</f>
        <v>240.88</v>
      </c>
      <c r="Q71" s="62">
        <f>AgeStanSec!U71/Q$3</f>
        <v>272.88137278294755</v>
      </c>
      <c r="R71" s="62">
        <f>AgeStanSec!V71/R$3</f>
        <v>291.68</v>
      </c>
      <c r="S71" s="62">
        <f>AgeStanSec!W71/S$3</f>
        <v>330.46666666666664</v>
      </c>
      <c r="T71" s="62">
        <f>AgeStanSec!X71/T$3</f>
        <v>337.62825101407776</v>
      </c>
      <c r="U71" s="62">
        <f>AgeStanSec!Y71/U$3</f>
        <v>360.51</v>
      </c>
      <c r="V71" s="43"/>
    </row>
    <row r="72" spans="1:22">
      <c r="A72" s="59">
        <v>71</v>
      </c>
      <c r="B72" s="60">
        <f>AgeStanSec!E72/B$3</f>
        <v>211.8</v>
      </c>
      <c r="C72" s="60">
        <f>AgeStanSec!F72/C$3</f>
        <v>213</v>
      </c>
      <c r="D72" s="60">
        <f>AgeStanSec!G72/D$3</f>
        <v>213.44100453352419</v>
      </c>
      <c r="E72" s="60">
        <f>AgeStanSec!H72/E$3</f>
        <v>215.125</v>
      </c>
      <c r="F72" s="60">
        <f>AgeStanSec!I72/F$3</f>
        <v>215.36725522945994</v>
      </c>
      <c r="G72" s="60">
        <f>AgeStanSec!J72/G$3</f>
        <v>216.7</v>
      </c>
      <c r="H72" s="60">
        <f>AgeStanSec!L72/H$3</f>
        <v>219</v>
      </c>
      <c r="I72" s="60">
        <f>AgeStanSec!M72/I$3</f>
        <v>221.73333333333332</v>
      </c>
      <c r="J72" s="60">
        <f>AgeStanSec!N72/J$3</f>
        <v>222.26447546329436</v>
      </c>
      <c r="K72" s="60">
        <f>AgeStanSec!O72/K$3</f>
        <v>225.5</v>
      </c>
      <c r="L72" s="60">
        <f>AgeStanSec!P72/L$3</f>
        <v>226.47233084488684</v>
      </c>
      <c r="M72" s="60">
        <f>AgeStanSec!Q72/M$3</f>
        <v>227.48</v>
      </c>
      <c r="N72" s="60">
        <f>AgeStanSec!R72/N$3</f>
        <v>229.53333333333333</v>
      </c>
      <c r="O72" s="60">
        <f>AgeStanSec!S72/O$3</f>
        <v>236.80530868586325</v>
      </c>
      <c r="P72" s="60">
        <f>AgeStanSec!T72/P$3</f>
        <v>243.62</v>
      </c>
      <c r="Q72" s="60">
        <f>AgeStanSec!U72/Q$3</f>
        <v>275.97580132028946</v>
      </c>
      <c r="R72" s="60">
        <f>AgeStanSec!V72/R$3</f>
        <v>294.99</v>
      </c>
      <c r="S72" s="60">
        <f>AgeStanSec!W72/S$3</f>
        <v>334.20666666666665</v>
      </c>
      <c r="T72" s="60">
        <f>AgeStanSec!X72/T$3</f>
        <v>341.44968384633739</v>
      </c>
      <c r="U72" s="60">
        <f>AgeStanSec!Y72/U$3</f>
        <v>364.59</v>
      </c>
      <c r="V72" s="43"/>
    </row>
    <row r="73" spans="1:22">
      <c r="A73" s="59">
        <v>72</v>
      </c>
      <c r="B73" s="60">
        <f>AgeStanSec!E73/B$3</f>
        <v>214.6</v>
      </c>
      <c r="C73" s="60">
        <f>AgeStanSec!F73/C$3</f>
        <v>215.83333333333334</v>
      </c>
      <c r="D73" s="60">
        <f>AgeStanSec!G73/D$3</f>
        <v>216.08183210053286</v>
      </c>
      <c r="E73" s="60">
        <f>AgeStanSec!H73/E$3</f>
        <v>217.75</v>
      </c>
      <c r="F73" s="60">
        <f>AgeStanSec!I73/F$3</f>
        <v>217.97701423685675</v>
      </c>
      <c r="G73" s="60">
        <f>AgeStanSec!J73/G$3</f>
        <v>219.3</v>
      </c>
      <c r="H73" s="60">
        <f>AgeStanSec!L73/H$3</f>
        <v>221.58333333333334</v>
      </c>
      <c r="I73" s="60">
        <f>AgeStanSec!M73/I$3</f>
        <v>224.4</v>
      </c>
      <c r="J73" s="60">
        <f>AgeStanSec!N73/J$3</f>
        <v>224.9985087091386</v>
      </c>
      <c r="K73" s="60">
        <f>AgeStanSec!O73/K$3</f>
        <v>228.25</v>
      </c>
      <c r="L73" s="60">
        <f>AgeStanSec!P73/L$3</f>
        <v>229.26887071927953</v>
      </c>
      <c r="M73" s="60">
        <f>AgeStanSec!Q73/M$3</f>
        <v>230.24</v>
      </c>
      <c r="N73" s="60">
        <f>AgeStanSec!R73/N$3</f>
        <v>232.33333333333334</v>
      </c>
      <c r="O73" s="60">
        <f>AgeStanSec!S73/O$3</f>
        <v>239.64924754117786</v>
      </c>
      <c r="P73" s="60">
        <f>AgeStanSec!T73/P$3</f>
        <v>246.54</v>
      </c>
      <c r="Q73" s="60">
        <f>AgeStanSec!U73/Q$3</f>
        <v>279.29392348683683</v>
      </c>
      <c r="R73" s="60">
        <f>AgeStanSec!V73/R$3</f>
        <v>298.52999999999997</v>
      </c>
      <c r="S73" s="60">
        <f>AgeStanSec!W73/S$3</f>
        <v>338.22666666666669</v>
      </c>
      <c r="T73" s="60">
        <f>AgeStanSec!X73/T$3</f>
        <v>345.55073371510377</v>
      </c>
      <c r="U73" s="60">
        <f>AgeStanSec!Y73/U$3</f>
        <v>368.97500000000002</v>
      </c>
      <c r="V73" s="43"/>
    </row>
    <row r="74" spans="1:22">
      <c r="A74" s="59">
        <v>73</v>
      </c>
      <c r="B74" s="60">
        <f>AgeStanSec!E74/B$3</f>
        <v>217.6</v>
      </c>
      <c r="C74" s="60">
        <f>AgeStanSec!F74/C$3</f>
        <v>218.83333333333334</v>
      </c>
      <c r="D74" s="60">
        <f>AgeStanSec!G74/D$3</f>
        <v>219.03334526366021</v>
      </c>
      <c r="E74" s="60">
        <f>AgeStanSec!H74/E$3</f>
        <v>220.625</v>
      </c>
      <c r="F74" s="60">
        <f>AgeStanSec!I74/F$3</f>
        <v>220.95959595959596</v>
      </c>
      <c r="G74" s="60">
        <f>AgeStanSec!J74/G$3</f>
        <v>222.1</v>
      </c>
      <c r="H74" s="60">
        <f>AgeStanSec!L74/H$3</f>
        <v>224.5</v>
      </c>
      <c r="I74" s="60">
        <f>AgeStanSec!M74/I$3</f>
        <v>227.33333333333334</v>
      </c>
      <c r="J74" s="60">
        <f>AgeStanSec!N74/J$3</f>
        <v>227.98109043187782</v>
      </c>
      <c r="K74" s="60">
        <f>AgeStanSec!O74/K$3</f>
        <v>231.3</v>
      </c>
      <c r="L74" s="60">
        <f>AgeStanSec!P74/L$3</f>
        <v>232.3498044792037</v>
      </c>
      <c r="M74" s="60">
        <f>AgeStanSec!Q74/M$3</f>
        <v>233.32</v>
      </c>
      <c r="N74" s="60">
        <f>AgeStanSec!R74/N$3</f>
        <v>235.4</v>
      </c>
      <c r="O74" s="60">
        <f>AgeStanSec!S74/O$3</f>
        <v>242.77758028202393</v>
      </c>
      <c r="P74" s="60">
        <f>AgeStanSec!T74/P$3</f>
        <v>249.76</v>
      </c>
      <c r="Q74" s="60">
        <f>AgeStanSec!U74/Q$3</f>
        <v>282.93515867334764</v>
      </c>
      <c r="R74" s="60">
        <f>AgeStanSec!V74/R$3</f>
        <v>302.42</v>
      </c>
      <c r="S74" s="60">
        <f>AgeStanSec!W74/S$3</f>
        <v>342.63333333333333</v>
      </c>
      <c r="T74" s="60">
        <f>AgeStanSec!X74/T$3</f>
        <v>350.05567485882443</v>
      </c>
      <c r="U74" s="60">
        <f>AgeStanSec!Y74/U$3</f>
        <v>373.78</v>
      </c>
      <c r="V74" s="43"/>
    </row>
    <row r="75" spans="1:22">
      <c r="A75" s="59">
        <v>74</v>
      </c>
      <c r="B75" s="60">
        <f>AgeStanSec!E75/B$3</f>
        <v>221</v>
      </c>
      <c r="C75" s="60">
        <f>AgeStanSec!F75/C$3</f>
        <v>222.16666666666666</v>
      </c>
      <c r="D75" s="60">
        <f>AgeStanSec!G75/D$3</f>
        <v>222.2955440229062</v>
      </c>
      <c r="E75" s="60">
        <f>AgeStanSec!H75/E$3</f>
        <v>223.875</v>
      </c>
      <c r="F75" s="60">
        <f>AgeStanSec!I75/F$3</f>
        <v>224.06645192078261</v>
      </c>
      <c r="G75" s="60">
        <f>AgeStanSec!J75/G$3</f>
        <v>225.2</v>
      </c>
      <c r="H75" s="60">
        <f>AgeStanSec!L75/H$3</f>
        <v>227.66666666666666</v>
      </c>
      <c r="I75" s="60">
        <f>AgeStanSec!M75/I$3</f>
        <v>230.6</v>
      </c>
      <c r="J75" s="60">
        <f>AgeStanSec!N75/J$3</f>
        <v>231.27435775073567</v>
      </c>
      <c r="K75" s="60">
        <f>AgeStanSec!O75/K$3</f>
        <v>234.7</v>
      </c>
      <c r="L75" s="60">
        <f>AgeStanSec!P75/L$3</f>
        <v>235.76253110558122</v>
      </c>
      <c r="M75" s="60">
        <f>AgeStanSec!Q75/M$3</f>
        <v>236.76</v>
      </c>
      <c r="N75" s="60">
        <f>AgeStanSec!R75/N$3</f>
        <v>238.8</v>
      </c>
      <c r="O75" s="60">
        <f>AgeStanSec!S75/O$3</f>
        <v>246.26140537978432</v>
      </c>
      <c r="P75" s="60">
        <f>AgeStanSec!T75/P$3</f>
        <v>253.34</v>
      </c>
      <c r="Q75" s="60">
        <f>AgeStanSec!U75/Q$3</f>
        <v>286.98649884673506</v>
      </c>
      <c r="R75" s="60">
        <f>AgeStanSec!V75/R$3</f>
        <v>306.76</v>
      </c>
      <c r="S75" s="60">
        <f>AgeStanSec!W75/S$3</f>
        <v>347.55333333333334</v>
      </c>
      <c r="T75" s="60">
        <f>AgeStanSec!X75/T$3</f>
        <v>355.08256780402445</v>
      </c>
      <c r="U75" s="60">
        <f>AgeStanSec!Y75/U$3</f>
        <v>379.14499999999998</v>
      </c>
      <c r="V75" s="43"/>
    </row>
    <row r="76" spans="1:22">
      <c r="A76" s="61">
        <v>75</v>
      </c>
      <c r="B76" s="62">
        <f>AgeStanSec!E76/B$3</f>
        <v>224.6</v>
      </c>
      <c r="C76" s="62">
        <f>AgeStanSec!F76/C$3</f>
        <v>225.66666666666666</v>
      </c>
      <c r="D76" s="62">
        <f>AgeStanSec!G76/D$3</f>
        <v>225.86842837827089</v>
      </c>
      <c r="E76" s="62">
        <f>AgeStanSec!H76/E$3</f>
        <v>227.25</v>
      </c>
      <c r="F76" s="62">
        <f>AgeStanSec!I76/F$3</f>
        <v>227.54613059731167</v>
      </c>
      <c r="G76" s="62">
        <f>AgeStanSec!J76/G$3</f>
        <v>228.6</v>
      </c>
      <c r="H76" s="62">
        <f>AgeStanSec!L76/H$3</f>
        <v>231.16666666666666</v>
      </c>
      <c r="I76" s="62">
        <f>AgeStanSec!M76/I$3</f>
        <v>234.2</v>
      </c>
      <c r="J76" s="62">
        <f>AgeStanSec!N76/J$3</f>
        <v>234.8161735464885</v>
      </c>
      <c r="K76" s="62">
        <f>AgeStanSec!O76/K$3</f>
        <v>238.4</v>
      </c>
      <c r="L76" s="62">
        <f>AgeStanSec!P76/L$3</f>
        <v>239.50705059841212</v>
      </c>
      <c r="M76" s="62">
        <f>AgeStanSec!Q76/M$3</f>
        <v>240.44</v>
      </c>
      <c r="N76" s="62">
        <f>AgeStanSec!R76/N$3</f>
        <v>242.53333333333333</v>
      </c>
      <c r="O76" s="62">
        <f>AgeStanSec!S76/O$3</f>
        <v>250.05332385353714</v>
      </c>
      <c r="P76" s="62">
        <f>AgeStanSec!T76/P$3</f>
        <v>257.26</v>
      </c>
      <c r="Q76" s="62">
        <f>AgeStanSec!U76/Q$3</f>
        <v>291.4230891593096</v>
      </c>
      <c r="R76" s="62">
        <f>AgeStanSec!V76/R$3</f>
        <v>311.51</v>
      </c>
      <c r="S76" s="62">
        <f>AgeStanSec!W76/S$3</f>
        <v>352.92666666666668</v>
      </c>
      <c r="T76" s="62">
        <f>AgeStanSec!X76/T$3</f>
        <v>360.56927543148015</v>
      </c>
      <c r="U76" s="62">
        <f>AgeStanSec!Y76/U$3</f>
        <v>385.01</v>
      </c>
      <c r="V76" s="43"/>
    </row>
    <row r="77" spans="1:22">
      <c r="A77" s="59">
        <v>76</v>
      </c>
      <c r="B77" s="60">
        <f>AgeStanSec!E77/B$3</f>
        <v>228.6</v>
      </c>
      <c r="C77" s="60">
        <f>AgeStanSec!F77/C$3</f>
        <v>229.66666666666666</v>
      </c>
      <c r="D77" s="60">
        <f>AgeStanSec!G77/D$3</f>
        <v>229.75199832975423</v>
      </c>
      <c r="E77" s="60">
        <f>AgeStanSec!H77/E$3</f>
        <v>231.125</v>
      </c>
      <c r="F77" s="60">
        <f>AgeStanSec!I77/F$3</f>
        <v>231.39863198918314</v>
      </c>
      <c r="G77" s="60">
        <f>AgeStanSec!J77/G$3</f>
        <v>232.4</v>
      </c>
      <c r="H77" s="60">
        <f>AgeStanSec!L77/H$3</f>
        <v>235</v>
      </c>
      <c r="I77" s="60">
        <f>AgeStanSec!M77/I$3</f>
        <v>238.13333333333333</v>
      </c>
      <c r="J77" s="60">
        <f>AgeStanSec!N77/J$3</f>
        <v>238.79294917680744</v>
      </c>
      <c r="K77" s="60">
        <f>AgeStanSec!O77/K$3</f>
        <v>242.5</v>
      </c>
      <c r="L77" s="60">
        <f>AgeStanSec!P77/L$3</f>
        <v>243.58336295769641</v>
      </c>
      <c r="M77" s="60">
        <f>AgeStanSec!Q77/M$3</f>
        <v>244.56</v>
      </c>
      <c r="N77" s="60">
        <f>AgeStanSec!R77/N$3</f>
        <v>246.7</v>
      </c>
      <c r="O77" s="60">
        <f>AgeStanSec!S77/O$3</f>
        <v>254.29553264604812</v>
      </c>
      <c r="P77" s="60">
        <f>AgeStanSec!T77/P$3</f>
        <v>261.60000000000002</v>
      </c>
      <c r="Q77" s="60">
        <f>AgeStanSec!U77/Q$3</f>
        <v>296.35677642567407</v>
      </c>
      <c r="R77" s="60">
        <f>AgeStanSec!V77/R$3</f>
        <v>316.77</v>
      </c>
      <c r="S77" s="60">
        <f>AgeStanSec!W77/S$3</f>
        <v>358.89333333333332</v>
      </c>
      <c r="T77" s="60">
        <f>AgeStanSec!X77/T$3</f>
        <v>366.66492682732837</v>
      </c>
      <c r="U77" s="60">
        <f>AgeStanSec!Y77/U$3</f>
        <v>391.51499999999999</v>
      </c>
      <c r="V77" s="43"/>
    </row>
    <row r="78" spans="1:22">
      <c r="A78" s="59">
        <v>77</v>
      </c>
      <c r="B78" s="60">
        <f>AgeStanSec!E78/B$3</f>
        <v>233</v>
      </c>
      <c r="C78" s="60">
        <f>AgeStanSec!F78/C$3</f>
        <v>233.83333333333334</v>
      </c>
      <c r="D78" s="60">
        <f>AgeStanSec!G78/D$3</f>
        <v>234.10159667541555</v>
      </c>
      <c r="E78" s="60">
        <f>AgeStanSec!H78/E$3</f>
        <v>235.25</v>
      </c>
      <c r="F78" s="60">
        <f>AgeStanSec!I78/F$3</f>
        <v>235.62395609639702</v>
      </c>
      <c r="G78" s="60">
        <f>AgeStanSec!J78/G$3</f>
        <v>236.5</v>
      </c>
      <c r="H78" s="60">
        <f>AgeStanSec!L78/H$3</f>
        <v>239.16666666666666</v>
      </c>
      <c r="I78" s="60">
        <f>AgeStanSec!M78/I$3</f>
        <v>242.46666666666667</v>
      </c>
      <c r="J78" s="60">
        <f>AgeStanSec!N78/J$3</f>
        <v>243.14254752246876</v>
      </c>
      <c r="K78" s="60">
        <f>AgeStanSec!O78/K$3</f>
        <v>246.95</v>
      </c>
      <c r="L78" s="60">
        <f>AgeStanSec!P78/L$3</f>
        <v>248.08626614527788</v>
      </c>
      <c r="M78" s="60">
        <f>AgeStanSec!Q78/M$3</f>
        <v>249.08</v>
      </c>
      <c r="N78" s="60">
        <f>AgeStanSec!R78/N$3</f>
        <v>251.2</v>
      </c>
      <c r="O78" s="60">
        <f>AgeStanSec!S78/O$3</f>
        <v>258.89323379547341</v>
      </c>
      <c r="P78" s="60">
        <f>AgeStanSec!T78/P$3</f>
        <v>266.33999999999997</v>
      </c>
      <c r="Q78" s="60">
        <f>AgeStanSec!U78/Q$3</f>
        <v>301.72542352660463</v>
      </c>
      <c r="R78" s="60">
        <f>AgeStanSec!V78/R$3</f>
        <v>322.51</v>
      </c>
      <c r="S78" s="60">
        <f>AgeStanSec!W78/S$3</f>
        <v>365.39333333333332</v>
      </c>
      <c r="T78" s="60">
        <f>AgeStanSec!X78/T$3</f>
        <v>373.31359858426782</v>
      </c>
      <c r="U78" s="60">
        <f>AgeStanSec!Y78/U$3</f>
        <v>398.61</v>
      </c>
      <c r="V78" s="43"/>
    </row>
    <row r="79" spans="1:22">
      <c r="A79" s="59">
        <v>78</v>
      </c>
      <c r="B79" s="60">
        <f>AgeStanSec!E79/B$3</f>
        <v>237.6</v>
      </c>
      <c r="C79" s="60">
        <f>AgeStanSec!F79/C$3</f>
        <v>238.5</v>
      </c>
      <c r="D79" s="60">
        <f>AgeStanSec!G79/D$3</f>
        <v>238.76188061719557</v>
      </c>
      <c r="E79" s="60">
        <f>AgeStanSec!H79/E$3</f>
        <v>239.875</v>
      </c>
      <c r="F79" s="60">
        <f>AgeStanSec!I79/F$3</f>
        <v>240.09782868050584</v>
      </c>
      <c r="G79" s="60">
        <f>AgeStanSec!J79/G$3</f>
        <v>241</v>
      </c>
      <c r="H79" s="60">
        <f>AgeStanSec!L79/H$3</f>
        <v>243.75</v>
      </c>
      <c r="I79" s="60">
        <f>AgeStanSec!M79/I$3</f>
        <v>247.2</v>
      </c>
      <c r="J79" s="60">
        <f>AgeStanSec!N79/J$3</f>
        <v>247.92710570269622</v>
      </c>
      <c r="K79" s="60">
        <f>AgeStanSec!O79/K$3</f>
        <v>251.85</v>
      </c>
      <c r="L79" s="60">
        <f>AgeStanSec!P79/L$3</f>
        <v>253.06315914207843</v>
      </c>
      <c r="M79" s="60">
        <f>AgeStanSec!Q79/M$3</f>
        <v>254</v>
      </c>
      <c r="N79" s="60">
        <f>AgeStanSec!R79/N$3</f>
        <v>256.16666666666669</v>
      </c>
      <c r="O79" s="60">
        <f>AgeStanSec!S79/O$3</f>
        <v>263.98862424457872</v>
      </c>
      <c r="P79" s="60">
        <f>AgeStanSec!T79/P$3</f>
        <v>271.60000000000002</v>
      </c>
      <c r="Q79" s="60">
        <f>AgeStanSec!U79/Q$3</f>
        <v>307.67815954823828</v>
      </c>
      <c r="R79" s="60">
        <f>AgeStanSec!V79/R$3</f>
        <v>328.87</v>
      </c>
      <c r="S79" s="60">
        <f>AgeStanSec!W79/S$3</f>
        <v>372.59333333333331</v>
      </c>
      <c r="T79" s="60">
        <f>AgeStanSec!X79/T$3</f>
        <v>380.67063350035789</v>
      </c>
      <c r="U79" s="60">
        <f>AgeStanSec!Y79/U$3</f>
        <v>406.46499999999997</v>
      </c>
      <c r="V79" s="43"/>
    </row>
    <row r="80" spans="1:22">
      <c r="A80" s="59">
        <v>79</v>
      </c>
      <c r="B80" s="60">
        <f>AgeStanSec!E80/B$3</f>
        <v>242.8</v>
      </c>
      <c r="C80" s="60">
        <f>AgeStanSec!F80/C$3</f>
        <v>243.66666666666666</v>
      </c>
      <c r="D80" s="60">
        <f>AgeStanSec!G80/D$3</f>
        <v>243.73285015509424</v>
      </c>
      <c r="E80" s="60">
        <f>AgeStanSec!H80/E$3</f>
        <v>244.875</v>
      </c>
      <c r="F80" s="60">
        <f>AgeStanSec!I80/F$3</f>
        <v>245.19307245685198</v>
      </c>
      <c r="G80" s="60">
        <f>AgeStanSec!J80/G$3</f>
        <v>246</v>
      </c>
      <c r="H80" s="60">
        <f>AgeStanSec!L80/H$3</f>
        <v>248.83333333333334</v>
      </c>
      <c r="I80" s="60">
        <f>AgeStanSec!M80/I$3</f>
        <v>252.4</v>
      </c>
      <c r="J80" s="60">
        <f>AgeStanSec!N80/J$3</f>
        <v>253.14662371748983</v>
      </c>
      <c r="K80" s="60">
        <f>AgeStanSec!O80/K$3</f>
        <v>257.25</v>
      </c>
      <c r="L80" s="60">
        <f>AgeStanSec!P80/L$3</f>
        <v>258.51404194809811</v>
      </c>
      <c r="M80" s="60">
        <f>AgeStanSec!Q80/M$3</f>
        <v>259.48</v>
      </c>
      <c r="N80" s="60">
        <f>AgeStanSec!R80/N$3</f>
        <v>261.63333333333333</v>
      </c>
      <c r="O80" s="60">
        <f>AgeStanSec!S80/O$3</f>
        <v>269.5580045029032</v>
      </c>
      <c r="P80" s="60">
        <f>AgeStanSec!T80/P$3</f>
        <v>277.32</v>
      </c>
      <c r="Q80" s="60">
        <f>AgeStanSec!U80/Q$3</f>
        <v>314.1528473713513</v>
      </c>
      <c r="R80" s="60">
        <f>AgeStanSec!V80/R$3</f>
        <v>335.8</v>
      </c>
      <c r="S80" s="60">
        <f>AgeStanSec!W80/S$3</f>
        <v>380.44</v>
      </c>
      <c r="T80" s="60">
        <f>AgeStanSec!X80/T$3</f>
        <v>388.68632188021951</v>
      </c>
      <c r="U80" s="60">
        <f>AgeStanSec!Y80/U$3</f>
        <v>415.03</v>
      </c>
      <c r="V80" s="43"/>
    </row>
    <row r="81" spans="1:22">
      <c r="A81" s="61">
        <v>80</v>
      </c>
      <c r="B81" s="62">
        <f>AgeStanSec!E81/B$3</f>
        <v>248.4</v>
      </c>
      <c r="C81" s="62">
        <f>AgeStanSec!F81/C$3</f>
        <v>249.16666666666666</v>
      </c>
      <c r="D81" s="62">
        <f>AgeStanSec!G81/D$3</f>
        <v>249.32519088523023</v>
      </c>
      <c r="E81" s="62">
        <f>AgeStanSec!H81/E$3</f>
        <v>250.375</v>
      </c>
      <c r="F81" s="62">
        <f>AgeStanSec!I81/F$3</f>
        <v>250.6611389485405</v>
      </c>
      <c r="G81" s="62">
        <f>AgeStanSec!J81/G$3</f>
        <v>251.4</v>
      </c>
      <c r="H81" s="62">
        <f>AgeStanSec!L81/H$3</f>
        <v>256.66666666666669</v>
      </c>
      <c r="I81" s="62">
        <f>AgeStanSec!M81/I$3</f>
        <v>258.06666666666666</v>
      </c>
      <c r="J81" s="62">
        <f>AgeStanSec!N81/J$3</f>
        <v>258.92537580529705</v>
      </c>
      <c r="K81" s="62">
        <f>AgeStanSec!O81/K$3</f>
        <v>263.2</v>
      </c>
      <c r="L81" s="62">
        <f>AgeStanSec!P81/L$3</f>
        <v>264.48631354425879</v>
      </c>
      <c r="M81" s="62">
        <f>AgeStanSec!Q81/M$3</f>
        <v>265.48</v>
      </c>
      <c r="N81" s="62">
        <f>AgeStanSec!R81/N$3</f>
        <v>267.66666666666669</v>
      </c>
      <c r="O81" s="62">
        <f>AgeStanSec!S81/O$3</f>
        <v>275.71987202275153</v>
      </c>
      <c r="P81" s="62">
        <f>AgeStanSec!T81/P$3</f>
        <v>283.64</v>
      </c>
      <c r="Q81" s="62">
        <f>AgeStanSec!U81/Q$3</f>
        <v>321.32347092977011</v>
      </c>
      <c r="R81" s="62">
        <f>AgeStanSec!V81/R$3</f>
        <v>343.46</v>
      </c>
      <c r="S81" s="62">
        <f>AgeStanSec!W81/S$3</f>
        <v>389.13333333333333</v>
      </c>
      <c r="T81" s="62">
        <f>AgeStanSec!X81/T$3</f>
        <v>397.55950250536864</v>
      </c>
      <c r="U81" s="62">
        <f>AgeStanSec!Y81/U$3</f>
        <v>424.505</v>
      </c>
      <c r="V81" s="43"/>
    </row>
    <row r="82" spans="1:22">
      <c r="A82" s="59">
        <v>81</v>
      </c>
      <c r="B82" s="60">
        <f>AgeStanSec!E82/B$3</f>
        <v>254.6</v>
      </c>
      <c r="C82" s="60">
        <f>AgeStanSec!F82/C$3</f>
        <v>255.33333333333334</v>
      </c>
      <c r="D82" s="60">
        <f>AgeStanSec!G82/D$3</f>
        <v>255.38356000954425</v>
      </c>
      <c r="E82" s="60">
        <f>AgeStanSec!H82/E$3</f>
        <v>256.375</v>
      </c>
      <c r="F82" s="60">
        <f>AgeStanSec!I82/F$3</f>
        <v>256.62630239401892</v>
      </c>
      <c r="G82" s="60">
        <f>AgeStanSec!J82/G$3</f>
        <v>257.3</v>
      </c>
      <c r="H82" s="60">
        <f>AgeStanSec!L82/H$3</f>
        <v>260.5</v>
      </c>
      <c r="I82" s="60">
        <f>AgeStanSec!M82/I$3</f>
        <v>264.33333333333331</v>
      </c>
      <c r="J82" s="60">
        <f>AgeStanSec!N82/J$3</f>
        <v>265.20122484689409</v>
      </c>
      <c r="K82" s="60">
        <f>AgeStanSec!O82/K$3</f>
        <v>269.64999999999998</v>
      </c>
      <c r="L82" s="60">
        <f>AgeStanSec!P82/L$3</f>
        <v>270.9799739305605</v>
      </c>
      <c r="M82" s="60">
        <f>AgeStanSec!Q82/M$3</f>
        <v>271.95999999999998</v>
      </c>
      <c r="N82" s="60">
        <f>AgeStanSec!R82/N$3</f>
        <v>274.2</v>
      </c>
      <c r="O82" s="60">
        <f>AgeStanSec!S82/O$3</f>
        <v>282.42682782320179</v>
      </c>
      <c r="P82" s="60">
        <f>AgeStanSec!T82/P$3</f>
        <v>290.56</v>
      </c>
      <c r="Q82" s="60">
        <f>AgeStanSec!U82/Q$3</f>
        <v>329.16517537580529</v>
      </c>
      <c r="R82" s="60">
        <f>AgeStanSec!V82/R$3</f>
        <v>351.84</v>
      </c>
      <c r="S82" s="60">
        <f>AgeStanSec!W82/S$3</f>
        <v>398.61333333333334</v>
      </c>
      <c r="T82" s="60">
        <f>AgeStanSec!X82/T$3</f>
        <v>407.25289310427104</v>
      </c>
      <c r="U82" s="60">
        <f>AgeStanSec!Y82/U$3</f>
        <v>434.85500000000002</v>
      </c>
      <c r="V82" s="43"/>
    </row>
    <row r="83" spans="1:22">
      <c r="A83" s="59">
        <v>82</v>
      </c>
      <c r="B83" s="60">
        <f>AgeStanSec!E83/B$3</f>
        <v>261.2</v>
      </c>
      <c r="C83" s="60">
        <f>AgeStanSec!F83/C$3</f>
        <v>261.83333333333331</v>
      </c>
      <c r="D83" s="60">
        <f>AgeStanSec!G83/D$3</f>
        <v>261.90795752803626</v>
      </c>
      <c r="E83" s="60">
        <f>AgeStanSec!H83/E$3</f>
        <v>263</v>
      </c>
      <c r="F83" s="60">
        <f>AgeStanSec!I83/F$3</f>
        <v>263.21283703173464</v>
      </c>
      <c r="G83" s="60">
        <f>AgeStanSec!J83/G$3</f>
        <v>263.8</v>
      </c>
      <c r="H83" s="60">
        <f>AgeStanSec!L83/H$3</f>
        <v>267.16666666666669</v>
      </c>
      <c r="I83" s="60">
        <f>AgeStanSec!M83/I$3</f>
        <v>271.2</v>
      </c>
      <c r="J83" s="60">
        <f>AgeStanSec!N83/J$3</f>
        <v>272.16058219995227</v>
      </c>
      <c r="K83" s="60">
        <f>AgeStanSec!O83/K$3</f>
        <v>276.8</v>
      </c>
      <c r="L83" s="60">
        <f>AgeStanSec!P83/L$3</f>
        <v>278.18461903069084</v>
      </c>
      <c r="M83" s="60">
        <f>AgeStanSec!Q83/M$3</f>
        <v>279.16000000000003</v>
      </c>
      <c r="N83" s="60">
        <f>AgeStanSec!R83/N$3</f>
        <v>281.46666666666664</v>
      </c>
      <c r="O83" s="60">
        <f>AgeStanSec!S83/O$3</f>
        <v>289.89216731840264</v>
      </c>
      <c r="P83" s="60">
        <f>AgeStanSec!T83/P$3</f>
        <v>298.22000000000003</v>
      </c>
      <c r="Q83" s="60">
        <f>AgeStanSec!U83/Q$3</f>
        <v>337.83951721943845</v>
      </c>
      <c r="R83" s="60">
        <f>AgeStanSec!V83/R$3</f>
        <v>361.12</v>
      </c>
      <c r="S83" s="60">
        <f>AgeStanSec!W83/S$3</f>
        <v>409.12666666666667</v>
      </c>
      <c r="T83" s="60">
        <f>AgeStanSec!X83/T$3</f>
        <v>417.99640101805454</v>
      </c>
      <c r="U83" s="60">
        <f>AgeStanSec!Y83/U$3</f>
        <v>446.32499999999999</v>
      </c>
      <c r="V83" s="43"/>
    </row>
    <row r="84" spans="1:22">
      <c r="A84" s="59">
        <v>83</v>
      </c>
      <c r="B84" s="60">
        <f>AgeStanSec!E84/B$3</f>
        <v>268.60000000000002</v>
      </c>
      <c r="C84" s="60">
        <f>AgeStanSec!F84/C$3</f>
        <v>269.16666666666669</v>
      </c>
      <c r="D84" s="60">
        <f>AgeStanSec!G84/D$3</f>
        <v>269.20906903682493</v>
      </c>
      <c r="E84" s="60">
        <f>AgeStanSec!H84/E$3</f>
        <v>270.125</v>
      </c>
      <c r="F84" s="60">
        <f>AgeStanSec!I84/F$3</f>
        <v>270.4207428616877</v>
      </c>
      <c r="G84" s="60">
        <f>AgeStanSec!J84/G$3</f>
        <v>271</v>
      </c>
      <c r="H84" s="60">
        <f>AgeStanSec!L84/H$3</f>
        <v>274.5</v>
      </c>
      <c r="I84" s="60">
        <f>AgeStanSec!M84/I$3</f>
        <v>278.8</v>
      </c>
      <c r="J84" s="60">
        <f>AgeStanSec!N84/J$3</f>
        <v>279.80344786447148</v>
      </c>
      <c r="K84" s="60">
        <f>AgeStanSec!O84/K$3</f>
        <v>284.64999999999998</v>
      </c>
      <c r="L84" s="60">
        <f>AgeStanSec!P84/L$3</f>
        <v>286.10024884464985</v>
      </c>
      <c r="M84" s="60">
        <f>AgeStanSec!Q84/M$3</f>
        <v>287.12</v>
      </c>
      <c r="N84" s="60">
        <f>AgeStanSec!R84/N$3</f>
        <v>289.46666666666664</v>
      </c>
      <c r="O84" s="60">
        <f>AgeStanSec!S84/O$3</f>
        <v>298.04479203697122</v>
      </c>
      <c r="P84" s="60">
        <f>AgeStanSec!T84/P$3</f>
        <v>306.62</v>
      </c>
      <c r="Q84" s="60">
        <f>AgeStanSec!U84/Q$3</f>
        <v>347.35892388451441</v>
      </c>
      <c r="R84" s="60">
        <f>AgeStanSec!V84/R$3</f>
        <v>371.28</v>
      </c>
      <c r="S84" s="60">
        <f>AgeStanSec!W84/S$3</f>
        <v>420.65333333333331</v>
      </c>
      <c r="T84" s="60">
        <f>AgeStanSec!X84/T$3</f>
        <v>429.76517139902961</v>
      </c>
      <c r="U84" s="60">
        <f>AgeStanSec!Y84/U$3</f>
        <v>458.89</v>
      </c>
      <c r="V84" s="43"/>
    </row>
    <row r="85" spans="1:22">
      <c r="A85" s="59">
        <v>84</v>
      </c>
      <c r="B85" s="60">
        <f>AgeStanSec!E85/B$3</f>
        <v>276.8</v>
      </c>
      <c r="C85" s="60">
        <f>AgeStanSec!F85/C$3</f>
        <v>277.33333333333331</v>
      </c>
      <c r="D85" s="60">
        <f>AgeStanSec!G85/D$3</f>
        <v>277.28689453591028</v>
      </c>
      <c r="E85" s="60">
        <f>AgeStanSec!H85/E$3</f>
        <v>278.125</v>
      </c>
      <c r="F85" s="60">
        <f>AgeStanSec!I85/F$3</f>
        <v>278.37429412232558</v>
      </c>
      <c r="G85" s="60">
        <f>AgeStanSec!J85/G$3</f>
        <v>278.89999999999998</v>
      </c>
      <c r="H85" s="60">
        <f>AgeStanSec!L85/H$3</f>
        <v>282.58333333333331</v>
      </c>
      <c r="I85" s="60">
        <f>AgeStanSec!M85/I$3</f>
        <v>287.06666666666666</v>
      </c>
      <c r="J85" s="60">
        <f>AgeStanSec!N85/J$3</f>
        <v>288.1919589596755</v>
      </c>
      <c r="K85" s="60">
        <f>AgeStanSec!O85/K$3</f>
        <v>293.3</v>
      </c>
      <c r="L85" s="60">
        <f>AgeStanSec!P85/L$3</f>
        <v>294.86906031520323</v>
      </c>
      <c r="M85" s="60">
        <f>AgeStanSec!Q85/M$3</f>
        <v>295.88</v>
      </c>
      <c r="N85" s="60">
        <f>AgeStanSec!R85/N$3</f>
        <v>298.3</v>
      </c>
      <c r="O85" s="60">
        <f>AgeStanSec!S85/O$3</f>
        <v>307.12169688351702</v>
      </c>
      <c r="P85" s="60">
        <f>AgeStanSec!T85/P$3</f>
        <v>315.95999999999998</v>
      </c>
      <c r="Q85" s="60">
        <f>AgeStanSec!U85/Q$3</f>
        <v>357.93466157639381</v>
      </c>
      <c r="R85" s="60">
        <f>AgeStanSec!V85/R$3</f>
        <v>382.59</v>
      </c>
      <c r="S85" s="60">
        <f>AgeStanSec!W85/S$3</f>
        <v>433.46</v>
      </c>
      <c r="T85" s="60">
        <f>AgeStanSec!X85/T$3</f>
        <v>442.85124870754788</v>
      </c>
      <c r="U85" s="60">
        <f>AgeStanSec!Y85/U$3</f>
        <v>472.86500000000001</v>
      </c>
      <c r="V85" s="43"/>
    </row>
    <row r="86" spans="1:22">
      <c r="A86" s="61">
        <v>85</v>
      </c>
      <c r="B86" s="62">
        <f>AgeStanSec!E86/B$3</f>
        <v>285.60000000000002</v>
      </c>
      <c r="C86" s="62">
        <f>AgeStanSec!F86/C$3</f>
        <v>286.16666666666669</v>
      </c>
      <c r="D86" s="62">
        <f>AgeStanSec!G86/D$3</f>
        <v>286.14143402529226</v>
      </c>
      <c r="E86" s="62">
        <f>AgeStanSec!H86/E$3</f>
        <v>286.875</v>
      </c>
      <c r="F86" s="62">
        <f>AgeStanSec!I86/F$3</f>
        <v>287.19776505209575</v>
      </c>
      <c r="G86" s="62">
        <f>AgeStanSec!J86/G$3</f>
        <v>287.60000000000002</v>
      </c>
      <c r="H86" s="62">
        <f>AgeStanSec!L86/H$3</f>
        <v>291.5</v>
      </c>
      <c r="I86" s="62">
        <f>AgeStanSec!M86/I$3</f>
        <v>296.33333333333331</v>
      </c>
      <c r="J86" s="62">
        <f>AgeStanSec!N86/J$3</f>
        <v>297.51252684323549</v>
      </c>
      <c r="K86" s="62">
        <f>AgeStanSec!O86/K$3</f>
        <v>302.95</v>
      </c>
      <c r="L86" s="62">
        <f>AgeStanSec!P86/L$3</f>
        <v>304.58585140419478</v>
      </c>
      <c r="M86" s="62">
        <f>AgeStanSec!Q86/M$3</f>
        <v>305.64</v>
      </c>
      <c r="N86" s="62">
        <f>AgeStanSec!R86/N$3</f>
        <v>308.03333333333336</v>
      </c>
      <c r="O86" s="62">
        <f>AgeStanSec!S86/O$3</f>
        <v>317.12288185804005</v>
      </c>
      <c r="P86" s="62">
        <f>AgeStanSec!T86/P$3</f>
        <v>326.24</v>
      </c>
      <c r="Q86" s="62">
        <f>AgeStanSec!U86/Q$3</f>
        <v>369.57915771892146</v>
      </c>
      <c r="R86" s="62">
        <f>AgeStanSec!V86/R$3</f>
        <v>395.04</v>
      </c>
      <c r="S86" s="62">
        <f>AgeStanSec!W86/S$3</f>
        <v>447.56666666666666</v>
      </c>
      <c r="T86" s="62">
        <f>AgeStanSec!X86/T$3</f>
        <v>457.26706036745406</v>
      </c>
      <c r="U86" s="62">
        <f>AgeStanSec!Y86/U$3</f>
        <v>488.255</v>
      </c>
      <c r="V86" s="43"/>
    </row>
    <row r="87" spans="1:22">
      <c r="A87" s="59">
        <v>86</v>
      </c>
      <c r="B87" s="60">
        <f>AgeStanSec!E87/B$3</f>
        <v>295.39999999999998</v>
      </c>
      <c r="C87" s="60">
        <f>AgeStanSec!F87/C$3</f>
        <v>295.83333333333331</v>
      </c>
      <c r="D87" s="60">
        <f>AgeStanSec!G87/D$3</f>
        <v>295.77268750497097</v>
      </c>
      <c r="E87" s="60">
        <f>AgeStanSec!H87/E$3</f>
        <v>296.625</v>
      </c>
      <c r="F87" s="60">
        <f>AgeStanSec!I87/F$3</f>
        <v>296.89115565099814</v>
      </c>
      <c r="G87" s="60">
        <f>AgeStanSec!J87/G$3</f>
        <v>297.2</v>
      </c>
      <c r="H87" s="60">
        <f>AgeStanSec!L87/H$3</f>
        <v>301.41666666666669</v>
      </c>
      <c r="I87" s="60">
        <f>AgeStanSec!M87/I$3</f>
        <v>306.60000000000002</v>
      </c>
      <c r="J87" s="60">
        <f>AgeStanSec!N87/J$3</f>
        <v>307.82728863437524</v>
      </c>
      <c r="K87" s="60">
        <f>AgeStanSec!O87/K$3</f>
        <v>313.7</v>
      </c>
      <c r="L87" s="60">
        <f>AgeStanSec!P87/L$3</f>
        <v>315.39281905439032</v>
      </c>
      <c r="M87" s="60">
        <f>AgeStanSec!Q87/M$3</f>
        <v>316.44</v>
      </c>
      <c r="N87" s="60">
        <f>AgeStanSec!R87/N$3</f>
        <v>318.93333333333334</v>
      </c>
      <c r="O87" s="60">
        <f>AgeStanSec!S87/O$3</f>
        <v>328.28534186514992</v>
      </c>
      <c r="P87" s="60">
        <f>AgeStanSec!T87/P$3</f>
        <v>337.74</v>
      </c>
      <c r="Q87" s="60">
        <f>AgeStanSec!U87/Q$3</f>
        <v>382.603097908216</v>
      </c>
      <c r="R87" s="60">
        <f>AgeStanSec!V87/R$3</f>
        <v>408.96</v>
      </c>
      <c r="S87" s="60">
        <f>AgeStanSec!W87/S$3</f>
        <v>463.33333333333331</v>
      </c>
      <c r="T87" s="60">
        <f>AgeStanSec!X87/T$3</f>
        <v>473.37300167024574</v>
      </c>
      <c r="U87" s="60">
        <f>AgeStanSec!Y87/U$3</f>
        <v>505.45499999999998</v>
      </c>
      <c r="V87" s="43"/>
    </row>
    <row r="88" spans="1:22">
      <c r="A88" s="59">
        <v>87</v>
      </c>
      <c r="B88" s="60">
        <f>AgeStanSec!E88/B$3</f>
        <v>306.39999999999998</v>
      </c>
      <c r="C88" s="60">
        <f>AgeStanSec!F88/C$3</f>
        <v>306.66666666666669</v>
      </c>
      <c r="D88" s="60">
        <f>AgeStanSec!G88/D$3</f>
        <v>306.64668336912428</v>
      </c>
      <c r="E88" s="60">
        <f>AgeStanSec!H88/E$3</f>
        <v>307.375</v>
      </c>
      <c r="F88" s="60">
        <f>AgeStanSec!I88/F$3</f>
        <v>307.70301439592777</v>
      </c>
      <c r="G88" s="60">
        <f>AgeStanSec!J88/G$3</f>
        <v>308</v>
      </c>
      <c r="H88" s="60">
        <f>AgeStanSec!L88/H$3</f>
        <v>312.5</v>
      </c>
      <c r="I88" s="60">
        <f>AgeStanSec!M88/I$3</f>
        <v>318</v>
      </c>
      <c r="J88" s="60">
        <f>AgeStanSec!N88/J$3</f>
        <v>319.38479280998962</v>
      </c>
      <c r="K88" s="60">
        <f>AgeStanSec!O88/K$3</f>
        <v>325.55</v>
      </c>
      <c r="L88" s="60">
        <f>AgeStanSec!P88/L$3</f>
        <v>327.4321602085555</v>
      </c>
      <c r="M88" s="60">
        <f>AgeStanSec!Q88/M$3</f>
        <v>328.48</v>
      </c>
      <c r="N88" s="60">
        <f>AgeStanSec!R88/N$3</f>
        <v>331</v>
      </c>
      <c r="O88" s="60">
        <f>AgeStanSec!S88/O$3</f>
        <v>340.68017537622939</v>
      </c>
      <c r="P88" s="60">
        <f>AgeStanSec!T88/P$3</f>
        <v>350.48</v>
      </c>
      <c r="Q88" s="60">
        <f>AgeStanSec!U88/Q$3</f>
        <v>397.04376441581161</v>
      </c>
      <c r="R88" s="60">
        <f>AgeStanSec!V88/R$3</f>
        <v>424.4</v>
      </c>
      <c r="S88" s="60">
        <f>AgeStanSec!W88/S$3</f>
        <v>480.82666666666665</v>
      </c>
      <c r="T88" s="60">
        <f>AgeStanSec!X88/T$3</f>
        <v>491.24363715899148</v>
      </c>
      <c r="U88" s="60">
        <f>AgeStanSec!Y88/U$3</f>
        <v>524.54</v>
      </c>
      <c r="V88" s="43"/>
    </row>
    <row r="89" spans="1:22">
      <c r="A89" s="59">
        <v>88</v>
      </c>
      <c r="B89" s="60">
        <f>AgeStanSec!E89/B$3</f>
        <v>318.39999999999998</v>
      </c>
      <c r="C89" s="60">
        <f>AgeStanSec!F89/C$3</f>
        <v>318.83333333333331</v>
      </c>
      <c r="D89" s="60">
        <f>AgeStanSec!G89/D$3</f>
        <v>318.76342161775233</v>
      </c>
      <c r="E89" s="60">
        <f>AgeStanSec!H89/E$3</f>
        <v>319.375</v>
      </c>
      <c r="F89" s="60">
        <f>AgeStanSec!I89/F$3</f>
        <v>319.75761552533203</v>
      </c>
      <c r="G89" s="60">
        <f>AgeStanSec!J89/G$3</f>
        <v>319.89999999999998</v>
      </c>
      <c r="H89" s="60">
        <f>AgeStanSec!L89/H$3</f>
        <v>324.75</v>
      </c>
      <c r="I89" s="60">
        <f>AgeStanSec!M89/I$3</f>
        <v>330.73333333333335</v>
      </c>
      <c r="J89" s="60">
        <f>AgeStanSec!N89/J$3</f>
        <v>332.1850393700787</v>
      </c>
      <c r="K89" s="60">
        <f>AgeStanSec!O89/K$3</f>
        <v>338.9</v>
      </c>
      <c r="L89" s="60">
        <f>AgeStanSec!P89/L$3</f>
        <v>340.84607180945608</v>
      </c>
      <c r="M89" s="60">
        <f>AgeStanSec!Q89/M$3</f>
        <v>341.92</v>
      </c>
      <c r="N89" s="60">
        <f>AgeStanSec!R89/N$3</f>
        <v>344.6</v>
      </c>
      <c r="O89" s="60">
        <f>AgeStanSec!S89/O$3</f>
        <v>354.63917525773195</v>
      </c>
      <c r="P89" s="60">
        <f>AgeStanSec!T89/P$3</f>
        <v>364.84</v>
      </c>
      <c r="Q89" s="60">
        <f>AgeStanSec!U89/Q$3</f>
        <v>413.2988348047403</v>
      </c>
      <c r="R89" s="60">
        <f>AgeStanSec!V89/R$3</f>
        <v>441.78</v>
      </c>
      <c r="S89" s="60">
        <f>AgeStanSec!W89/S$3</f>
        <v>500.52</v>
      </c>
      <c r="T89" s="60">
        <f>AgeStanSec!X89/T$3</f>
        <v>511.36363636363632</v>
      </c>
      <c r="U89" s="60">
        <f>AgeStanSec!Y89/U$3</f>
        <v>546.02</v>
      </c>
      <c r="V89" s="43"/>
    </row>
    <row r="90" spans="1:22">
      <c r="A90" s="59">
        <v>89</v>
      </c>
      <c r="B90" s="60">
        <f>AgeStanSec!E90/B$3</f>
        <v>332</v>
      </c>
      <c r="C90" s="60">
        <f>AgeStanSec!F90/C$3</f>
        <v>332.33333333333331</v>
      </c>
      <c r="D90" s="60">
        <f>AgeStanSec!G90/D$3</f>
        <v>332.2782450489143</v>
      </c>
      <c r="E90" s="60">
        <f>AgeStanSec!H90/E$3</f>
        <v>332.875</v>
      </c>
      <c r="F90" s="60">
        <f>AgeStanSec!I90/F$3</f>
        <v>333.17923327765845</v>
      </c>
      <c r="G90" s="60">
        <f>AgeStanSec!J90/G$3</f>
        <v>333.3</v>
      </c>
      <c r="H90" s="60">
        <f>AgeStanSec!L90/H$3</f>
        <v>338.5</v>
      </c>
      <c r="I90" s="60">
        <f>AgeStanSec!M90/I$3</f>
        <v>345</v>
      </c>
      <c r="J90" s="60">
        <f>AgeStanSec!N90/J$3</f>
        <v>346.60085102998488</v>
      </c>
      <c r="K90" s="60">
        <f>AgeStanSec!O90/K$3</f>
        <v>353.9</v>
      </c>
      <c r="L90" s="60">
        <f>AgeStanSec!P90/L$3</f>
        <v>355.96634672354543</v>
      </c>
      <c r="M90" s="60">
        <f>AgeStanSec!Q90/M$3</f>
        <v>357.08</v>
      </c>
      <c r="N90" s="60">
        <f>AgeStanSec!R90/N$3</f>
        <v>359.86666666666667</v>
      </c>
      <c r="O90" s="60">
        <f>AgeStanSec!S90/O$3</f>
        <v>370.25713947150138</v>
      </c>
      <c r="P90" s="60">
        <f>AgeStanSec!T90/P$3</f>
        <v>380.92</v>
      </c>
      <c r="Q90" s="60">
        <f>AgeStanSec!U90/Q$3</f>
        <v>431.5174381611389</v>
      </c>
      <c r="R90" s="60">
        <f>AgeStanSec!V90/R$3</f>
        <v>461.24</v>
      </c>
      <c r="S90" s="60">
        <f>AgeStanSec!W90/S$3</f>
        <v>522.56666666666672</v>
      </c>
      <c r="T90" s="60">
        <f>AgeStanSec!X90/T$3</f>
        <v>533.88834208223966</v>
      </c>
      <c r="U90" s="60">
        <f>AgeStanSec!Y90/U$3</f>
        <v>570.07000000000005</v>
      </c>
      <c r="V90" s="43"/>
    </row>
    <row r="91" spans="1:22">
      <c r="A91" s="61">
        <v>90</v>
      </c>
      <c r="B91" s="62">
        <f>AgeStanSec!E91/B$3</f>
        <v>347.2</v>
      </c>
      <c r="C91" s="62">
        <f>AgeStanSec!F91/C$3</f>
        <v>347.5</v>
      </c>
      <c r="D91" s="62">
        <f>AgeStanSec!G91/D$3</f>
        <v>347.34649646066964</v>
      </c>
      <c r="E91" s="62">
        <f>AgeStanSec!H91/E$3</f>
        <v>348</v>
      </c>
      <c r="F91" s="62">
        <f>AgeStanSec!I91/F$3</f>
        <v>348.3406903682494</v>
      </c>
      <c r="G91" s="62">
        <f>AgeStanSec!J91/G$3</f>
        <v>348.4</v>
      </c>
      <c r="H91" s="62">
        <f>AgeStanSec!L91/H$3</f>
        <v>354.16666666666669</v>
      </c>
      <c r="I91" s="62">
        <f>AgeStanSec!M91/I$3</f>
        <v>361.13333333333333</v>
      </c>
      <c r="J91" s="62">
        <f>AgeStanSec!N91/J$3</f>
        <v>362.94291338582673</v>
      </c>
      <c r="K91" s="62">
        <f>AgeStanSec!O91/K$3</f>
        <v>370.8</v>
      </c>
      <c r="L91" s="62">
        <f>AgeStanSec!P91/L$3</f>
        <v>373.12477781727694</v>
      </c>
      <c r="M91" s="62">
        <f>AgeStanSec!Q91/M$3</f>
        <v>374.24</v>
      </c>
      <c r="N91" s="62">
        <f>AgeStanSec!R91/N$3</f>
        <v>377.1</v>
      </c>
      <c r="O91" s="62">
        <f>AgeStanSec!S91/O$3</f>
        <v>388.00805782675673</v>
      </c>
      <c r="P91" s="62">
        <f>AgeStanSec!T91/P$3</f>
        <v>399.18</v>
      </c>
      <c r="Q91" s="62">
        <f>AgeStanSec!U91/Q$3</f>
        <v>452.20909886264212</v>
      </c>
      <c r="R91" s="62">
        <f>AgeStanSec!V91/R$3</f>
        <v>483.37</v>
      </c>
      <c r="S91" s="62">
        <f>AgeStanSec!W91/S$3</f>
        <v>547.63333333333333</v>
      </c>
      <c r="T91" s="62">
        <f>AgeStanSec!X91/T$3</f>
        <v>559.50126262626259</v>
      </c>
      <c r="U91" s="62">
        <f>AgeStanSec!Y91/U$3</f>
        <v>597.41999999999996</v>
      </c>
      <c r="V91" s="43"/>
    </row>
    <row r="92" spans="1:22">
      <c r="A92" s="59">
        <v>91</v>
      </c>
      <c r="B92" s="60">
        <f>AgeStanSec!E92/B$3</f>
        <v>364.4</v>
      </c>
      <c r="C92" s="60">
        <f>AgeStanSec!F92/C$3</f>
        <v>364.66666666666669</v>
      </c>
      <c r="D92" s="60">
        <f>AgeStanSec!G92/D$3</f>
        <v>364.43420424719636</v>
      </c>
      <c r="E92" s="60">
        <f>AgeStanSec!H92/E$3</f>
        <v>365.125</v>
      </c>
      <c r="F92" s="60">
        <f>AgeStanSec!I92/F$3</f>
        <v>365.4905352739998</v>
      </c>
      <c r="G92" s="60">
        <f>AgeStanSec!J92/G$3</f>
        <v>365.5</v>
      </c>
      <c r="H92" s="60">
        <f>AgeStanSec!L92/H$3</f>
        <v>371.75</v>
      </c>
      <c r="I92" s="60">
        <f>AgeStanSec!M92/I$3</f>
        <v>379.46666666666664</v>
      </c>
      <c r="J92" s="60">
        <f>AgeStanSec!N92/J$3</f>
        <v>381.39763779527556</v>
      </c>
      <c r="K92" s="60">
        <f>AgeStanSec!O92/K$3</f>
        <v>390.05</v>
      </c>
      <c r="L92" s="60">
        <f>AgeStanSec!P92/L$3</f>
        <v>392.5583599952601</v>
      </c>
      <c r="M92" s="60">
        <f>AgeStanSec!Q92/M$3</f>
        <v>393.76</v>
      </c>
      <c r="N92" s="60">
        <f>AgeStanSec!R92/N$3</f>
        <v>396.73333333333335</v>
      </c>
      <c r="O92" s="60">
        <f>AgeStanSec!S92/O$3</f>
        <v>408.15262471856857</v>
      </c>
      <c r="P92" s="60">
        <f>AgeStanSec!T92/P$3</f>
        <v>419.9</v>
      </c>
      <c r="Q92" s="60">
        <f>AgeStanSec!U92/Q$3</f>
        <v>475.68450250536864</v>
      </c>
      <c r="R92" s="60">
        <f>AgeStanSec!V92/R$3</f>
        <v>508.45</v>
      </c>
      <c r="S92" s="60">
        <f>AgeStanSec!W92/S$3</f>
        <v>576.05333333333328</v>
      </c>
      <c r="T92" s="60">
        <f>AgeStanSec!X92/T$3</f>
        <v>588.53793843951325</v>
      </c>
      <c r="U92" s="60">
        <f>AgeStanSec!Y92/U$3</f>
        <v>628.41999999999996</v>
      </c>
      <c r="V92" s="43"/>
    </row>
    <row r="93" spans="1:22">
      <c r="A93" s="59">
        <v>92</v>
      </c>
      <c r="B93" s="60">
        <f>AgeStanSec!E93/B$3</f>
        <v>384</v>
      </c>
      <c r="C93" s="60">
        <f>AgeStanSec!F93/C$3</f>
        <v>384.16666666666669</v>
      </c>
      <c r="D93" s="60">
        <f>AgeStanSec!G93/D$3</f>
        <v>384.00739680267236</v>
      </c>
      <c r="E93" s="60">
        <f>AgeStanSec!H93/E$3</f>
        <v>384.5</v>
      </c>
      <c r="F93" s="60">
        <f>AgeStanSec!I93/F$3</f>
        <v>384.87731647180465</v>
      </c>
      <c r="G93" s="60">
        <f>AgeStanSec!J93/G$3</f>
        <v>384.9</v>
      </c>
      <c r="H93" s="60">
        <f>AgeStanSec!L93/H$3</f>
        <v>391.83333333333331</v>
      </c>
      <c r="I93" s="60">
        <f>AgeStanSec!M93/I$3</f>
        <v>400.4</v>
      </c>
      <c r="J93" s="60">
        <f>AgeStanSec!N93/J$3</f>
        <v>402.58639545056866</v>
      </c>
      <c r="K93" s="60">
        <f>AgeStanSec!O93/K$3</f>
        <v>412.25</v>
      </c>
      <c r="L93" s="60">
        <f>AgeStanSec!P93/L$3</f>
        <v>414.9306789904017</v>
      </c>
      <c r="M93" s="60">
        <f>AgeStanSec!Q93/M$3</f>
        <v>416.2</v>
      </c>
      <c r="N93" s="60">
        <f>AgeStanSec!R93/N$3</f>
        <v>419.3</v>
      </c>
      <c r="O93" s="60">
        <f>AgeStanSec!S93/O$3</f>
        <v>431.35442587984357</v>
      </c>
      <c r="P93" s="60">
        <f>AgeStanSec!T93/P$3</f>
        <v>443.78</v>
      </c>
      <c r="Q93" s="60">
        <f>AgeStanSec!U93/Q$3</f>
        <v>502.72657679153741</v>
      </c>
      <c r="R93" s="60">
        <f>AgeStanSec!V93/R$3</f>
        <v>537.36</v>
      </c>
      <c r="S93" s="60">
        <f>AgeStanSec!W93/S$3</f>
        <v>608.80666666666662</v>
      </c>
      <c r="T93" s="60">
        <f>AgeStanSec!X93/T$3</f>
        <v>621.99877714149363</v>
      </c>
      <c r="U93" s="60">
        <f>AgeStanSec!Y93/U$3</f>
        <v>664.15</v>
      </c>
      <c r="V93" s="43"/>
    </row>
    <row r="94" spans="1:22">
      <c r="A94" s="59">
        <v>93</v>
      </c>
      <c r="B94" s="60">
        <f>AgeStanSec!E94/B$3</f>
        <v>406.4</v>
      </c>
      <c r="C94" s="60">
        <f>AgeStanSec!F94/C$3</f>
        <v>406.66666666666669</v>
      </c>
      <c r="D94" s="60">
        <f>AgeStanSec!G94/D$3</f>
        <v>406.37675972321637</v>
      </c>
      <c r="E94" s="60">
        <f>AgeStanSec!H94/E$3</f>
        <v>407</v>
      </c>
      <c r="F94" s="60">
        <f>AgeStanSec!I94/F$3</f>
        <v>407.37095363079612</v>
      </c>
      <c r="G94" s="60">
        <f>AgeStanSec!J94/G$3</f>
        <v>407.3</v>
      </c>
      <c r="H94" s="60">
        <f>AgeStanSec!L94/H$3</f>
        <v>414.91666666666669</v>
      </c>
      <c r="I94" s="60">
        <f>AgeStanSec!M94/I$3</f>
        <v>424.6</v>
      </c>
      <c r="J94" s="60">
        <f>AgeStanSec!N94/J$3</f>
        <v>427.00628330549586</v>
      </c>
      <c r="K94" s="60">
        <f>AgeStanSec!O94/K$3</f>
        <v>437.7</v>
      </c>
      <c r="L94" s="60">
        <f>AgeStanSec!P94/L$3</f>
        <v>440.76312359284276</v>
      </c>
      <c r="M94" s="60">
        <f>AgeStanSec!Q94/M$3</f>
        <v>442.04</v>
      </c>
      <c r="N94" s="60">
        <f>AgeStanSec!R94/N$3</f>
        <v>445.4</v>
      </c>
      <c r="O94" s="60">
        <f>AgeStanSec!S94/O$3</f>
        <v>458.0874511198009</v>
      </c>
      <c r="P94" s="60">
        <f>AgeStanSec!T94/P$3</f>
        <v>471.28</v>
      </c>
      <c r="Q94" s="60">
        <f>AgeStanSec!U94/Q$3</f>
        <v>533.88212837031733</v>
      </c>
      <c r="R94" s="60">
        <f>AgeStanSec!V94/R$3</f>
        <v>570.66999999999996</v>
      </c>
      <c r="S94" s="60">
        <f>AgeStanSec!W94/S$3</f>
        <v>646.54</v>
      </c>
      <c r="T94" s="60">
        <f>AgeStanSec!X94/T$3</f>
        <v>660.54864590789782</v>
      </c>
      <c r="U94" s="60">
        <f>AgeStanSec!Y94/U$3</f>
        <v>705.31500000000005</v>
      </c>
      <c r="V94" s="43"/>
    </row>
    <row r="95" spans="1:22">
      <c r="A95" s="59">
        <v>94</v>
      </c>
      <c r="B95" s="60">
        <f>AgeStanSec!E95/B$3</f>
        <v>432.6</v>
      </c>
      <c r="C95" s="60">
        <f>AgeStanSec!F95/C$3</f>
        <v>432.66666666666669</v>
      </c>
      <c r="D95" s="60">
        <f>AgeStanSec!G95/D$3</f>
        <v>432.31900699912507</v>
      </c>
      <c r="E95" s="60">
        <f>AgeStanSec!H95/E$3</f>
        <v>432.875</v>
      </c>
      <c r="F95" s="60">
        <f>AgeStanSec!I95/F$3</f>
        <v>433.34426946631669</v>
      </c>
      <c r="G95" s="60">
        <f>AgeStanSec!J95/G$3</f>
        <v>433.1</v>
      </c>
      <c r="H95" s="60">
        <f>AgeStanSec!L95/H$3</f>
        <v>441.83333333333331</v>
      </c>
      <c r="I95" s="60">
        <f>AgeStanSec!M95/I$3</f>
        <v>452.6</v>
      </c>
      <c r="J95" s="60">
        <f>AgeStanSec!N95/J$3</f>
        <v>455.52722102918949</v>
      </c>
      <c r="K95" s="60">
        <f>AgeStanSec!O95/K$3</f>
        <v>467.6</v>
      </c>
      <c r="L95" s="60">
        <f>AgeStanSec!P95/L$3</f>
        <v>471.00367342102146</v>
      </c>
      <c r="M95" s="60">
        <f>AgeStanSec!Q95/M$3</f>
        <v>472.4</v>
      </c>
      <c r="N95" s="60">
        <f>AgeStanSec!R95/N$3</f>
        <v>475.93333333333334</v>
      </c>
      <c r="O95" s="60">
        <f>AgeStanSec!S95/O$3</f>
        <v>489.48927598056639</v>
      </c>
      <c r="P95" s="60">
        <f>AgeStanSec!T95/P$3</f>
        <v>503.56</v>
      </c>
      <c r="Q95" s="60">
        <f>AgeStanSec!U95/Q$3</f>
        <v>570.46846416925155</v>
      </c>
      <c r="R95" s="60">
        <f>AgeStanSec!V95/R$3</f>
        <v>609.76</v>
      </c>
      <c r="S95" s="60">
        <f>AgeStanSec!W95/S$3</f>
        <v>690.83333333333337</v>
      </c>
      <c r="T95" s="60">
        <f>AgeStanSec!X95/T$3</f>
        <v>705.80310983854281</v>
      </c>
      <c r="U95" s="60">
        <f>AgeStanSec!Y95/U$3</f>
        <v>753.64</v>
      </c>
      <c r="V95" s="43"/>
    </row>
    <row r="96" spans="1:22">
      <c r="A96" s="61">
        <v>95</v>
      </c>
      <c r="B96" s="62">
        <f>AgeStanSec!E96/B$3</f>
        <v>462.8</v>
      </c>
      <c r="C96" s="62">
        <f>AgeStanSec!F96/C$3</f>
        <v>463</v>
      </c>
      <c r="D96" s="62">
        <f>AgeStanSec!G96/D$3</f>
        <v>462.61085262069508</v>
      </c>
      <c r="E96" s="62">
        <f>AgeStanSec!H96/E$3</f>
        <v>463.125</v>
      </c>
      <c r="F96" s="62">
        <f>AgeStanSec!I96/F$3</f>
        <v>463.66718364749858</v>
      </c>
      <c r="G96" s="62">
        <f>AgeStanSec!J96/G$3</f>
        <v>463.4</v>
      </c>
      <c r="H96" s="62">
        <f>AgeStanSec!L96/H$3</f>
        <v>473.25</v>
      </c>
      <c r="I96" s="62">
        <f>AgeStanSec!M96/I$3</f>
        <v>485.66666666666669</v>
      </c>
      <c r="J96" s="62">
        <f>AgeStanSec!N96/J$3</f>
        <v>489.08126541000553</v>
      </c>
      <c r="K96" s="62">
        <f>AgeStanSec!O96/K$3</f>
        <v>502.8</v>
      </c>
      <c r="L96" s="62">
        <f>AgeStanSec!P96/L$3</f>
        <v>506.74250503614172</v>
      </c>
      <c r="M96" s="62">
        <f>AgeStanSec!Q96/M$3</f>
        <v>508.2</v>
      </c>
      <c r="N96" s="62">
        <f>AgeStanSec!R96/N$3</f>
        <v>511.86666666666667</v>
      </c>
      <c r="O96" s="62">
        <f>AgeStanSec!S96/O$3</f>
        <v>526.46048109965636</v>
      </c>
      <c r="P96" s="62">
        <f>AgeStanSec!T96/P$3</f>
        <v>541.6</v>
      </c>
      <c r="Q96" s="62">
        <f>AgeStanSec!U96/Q$3</f>
        <v>613.55434263898826</v>
      </c>
      <c r="R96" s="62">
        <f>AgeStanSec!V96/R$3</f>
        <v>655.82</v>
      </c>
      <c r="S96" s="62">
        <f>AgeStanSec!W96/S$3</f>
        <v>743.01333333333332</v>
      </c>
      <c r="T96" s="62">
        <f>AgeStanSec!X96/T$3</f>
        <v>759.11675813250611</v>
      </c>
      <c r="U96" s="62">
        <f>AgeStanSec!Y96/U$3</f>
        <v>810.56</v>
      </c>
      <c r="V96" s="43"/>
    </row>
    <row r="97" spans="1:22">
      <c r="A97" s="59">
        <v>96</v>
      </c>
      <c r="B97" s="60">
        <f>AgeStanSec!E97/B$3</f>
        <v>498.8</v>
      </c>
      <c r="C97" s="60">
        <f>AgeStanSec!F97/C$3</f>
        <v>498.83333333333331</v>
      </c>
      <c r="D97" s="60">
        <f>AgeStanSec!G97/D$3</f>
        <v>498.49503897240112</v>
      </c>
      <c r="E97" s="60">
        <f>AgeStanSec!H97/E$3</f>
        <v>499</v>
      </c>
      <c r="F97" s="60">
        <f>AgeStanSec!I97/F$3</f>
        <v>499.58243855881648</v>
      </c>
      <c r="G97" s="60">
        <f>AgeStanSec!J97/G$3</f>
        <v>499.4</v>
      </c>
      <c r="H97" s="60">
        <f>AgeStanSec!L97/H$3</f>
        <v>510.83333333333331</v>
      </c>
      <c r="I97" s="60">
        <f>AgeStanSec!M97/I$3</f>
        <v>525.13333333333333</v>
      </c>
      <c r="J97" s="60">
        <f>AgeStanSec!N97/J$3</f>
        <v>529.22184442853734</v>
      </c>
      <c r="K97" s="60">
        <f>AgeStanSec!O97/K$3</f>
        <v>545.15</v>
      </c>
      <c r="L97" s="60">
        <f>AgeStanSec!P97/L$3</f>
        <v>549.63858277047041</v>
      </c>
      <c r="M97" s="60">
        <f>AgeStanSec!Q97/M$3</f>
        <v>551.12</v>
      </c>
      <c r="N97" s="60">
        <f>AgeStanSec!R97/N$3</f>
        <v>555.20000000000005</v>
      </c>
      <c r="O97" s="60">
        <f>AgeStanSec!S97/O$3</f>
        <v>570.99182367579101</v>
      </c>
      <c r="P97" s="60">
        <f>AgeStanSec!T97/P$3</f>
        <v>587.41999999999996</v>
      </c>
      <c r="Q97" s="60">
        <f>AgeStanSec!U97/Q$3</f>
        <v>665.43883719080566</v>
      </c>
      <c r="R97" s="60">
        <f>AgeStanSec!V97/R$3</f>
        <v>711.29</v>
      </c>
      <c r="S97" s="60">
        <f>AgeStanSec!W97/S$3</f>
        <v>805.86</v>
      </c>
      <c r="T97" s="60">
        <f>AgeStanSec!X97/T$3</f>
        <v>823.32304342638986</v>
      </c>
      <c r="U97" s="60">
        <f>AgeStanSec!Y97/U$3</f>
        <v>879.12</v>
      </c>
      <c r="V97" s="43"/>
    </row>
    <row r="98" spans="1:22">
      <c r="A98" s="59">
        <v>97</v>
      </c>
      <c r="B98" s="60">
        <f>AgeStanSec!E98/B$3</f>
        <v>541.79999999999995</v>
      </c>
      <c r="C98" s="60">
        <f>AgeStanSec!F98/C$3</f>
        <v>542</v>
      </c>
      <c r="D98" s="60">
        <f>AgeStanSec!G98/D$3</f>
        <v>541.68033683289582</v>
      </c>
      <c r="E98" s="60">
        <f>AgeStanSec!H98/E$3</f>
        <v>542.25</v>
      </c>
      <c r="F98" s="60">
        <f>AgeStanSec!I98/F$3</f>
        <v>542.82987353853491</v>
      </c>
      <c r="G98" s="60">
        <f>AgeStanSec!J98/G$3</f>
        <v>542.70000000000005</v>
      </c>
      <c r="H98" s="60">
        <f>AgeStanSec!L98/H$3</f>
        <v>556</v>
      </c>
      <c r="I98" s="60">
        <f>AgeStanSec!M98/I$3</f>
        <v>572.93333333333328</v>
      </c>
      <c r="J98" s="60">
        <f>AgeStanSec!N98/J$3</f>
        <v>577.75093454227306</v>
      </c>
      <c r="K98" s="60">
        <f>AgeStanSec!O98/K$3</f>
        <v>596.65</v>
      </c>
      <c r="L98" s="60">
        <f>AgeStanSec!P98/L$3</f>
        <v>601.82486076549355</v>
      </c>
      <c r="M98" s="60">
        <f>AgeStanSec!Q98/M$3</f>
        <v>603.52</v>
      </c>
      <c r="N98" s="60">
        <f>AgeStanSec!R98/N$3</f>
        <v>607.83333333333337</v>
      </c>
      <c r="O98" s="60">
        <f>AgeStanSec!S98/O$3</f>
        <v>625.09776039815142</v>
      </c>
      <c r="P98" s="60">
        <f>AgeStanSec!T98/P$3</f>
        <v>643.1</v>
      </c>
      <c r="Q98" s="60">
        <f>AgeStanSec!U98/Q$3</f>
        <v>728.52044062673974</v>
      </c>
      <c r="R98" s="60">
        <f>AgeStanSec!V98/R$3</f>
        <v>778.71</v>
      </c>
      <c r="S98" s="60">
        <f>AgeStanSec!W98/S$3</f>
        <v>882.24666666666667</v>
      </c>
      <c r="T98" s="60">
        <f>AgeStanSec!X98/T$3</f>
        <v>901.36105145947658</v>
      </c>
      <c r="U98" s="60">
        <f>AgeStanSec!Y98/U$3</f>
        <v>962.45</v>
      </c>
      <c r="V98" s="43"/>
    </row>
    <row r="99" spans="1:22">
      <c r="A99" s="59">
        <v>98</v>
      </c>
      <c r="B99" s="60">
        <f>AgeStanSec!E99/B$3</f>
        <v>594.20000000000005</v>
      </c>
      <c r="C99" s="60">
        <f>AgeStanSec!F99/C$3</f>
        <v>594.5</v>
      </c>
      <c r="D99" s="60">
        <f>AgeStanSec!G99/D$3</f>
        <v>594.3415453750099</v>
      </c>
      <c r="E99" s="60">
        <f>AgeStanSec!H99/E$3</f>
        <v>594.875</v>
      </c>
      <c r="F99" s="60">
        <f>AgeStanSec!I99/F$3</f>
        <v>595.64642487870833</v>
      </c>
      <c r="G99" s="60">
        <f>AgeStanSec!J99/G$3</f>
        <v>595.5</v>
      </c>
      <c r="H99" s="60">
        <f>AgeStanSec!L99/H$3</f>
        <v>611.66666666666663</v>
      </c>
      <c r="I99" s="60">
        <f>AgeStanSec!M99/I$3</f>
        <v>632.13333333333333</v>
      </c>
      <c r="J99" s="60">
        <f>AgeStanSec!N99/J$3</f>
        <v>638.08607730851816</v>
      </c>
      <c r="K99" s="60">
        <f>AgeStanSec!O99/K$3</f>
        <v>660.7</v>
      </c>
      <c r="L99" s="60">
        <f>AgeStanSec!P99/L$3</f>
        <v>667.09325749496384</v>
      </c>
      <c r="M99" s="60">
        <f>AgeStanSec!Q99/M$3</f>
        <v>668.84</v>
      </c>
      <c r="N99" s="60">
        <f>AgeStanSec!R99/N$3</f>
        <v>673.7</v>
      </c>
      <c r="O99" s="60">
        <f>AgeStanSec!S99/O$3</f>
        <v>692.78350515463922</v>
      </c>
      <c r="P99" s="60">
        <f>AgeStanSec!T99/P$3</f>
        <v>712.72</v>
      </c>
      <c r="Q99" s="60">
        <f>AgeStanSec!U99/Q$3</f>
        <v>807.40972719319166</v>
      </c>
      <c r="R99" s="60">
        <f>AgeStanSec!V99/R$3</f>
        <v>863.03</v>
      </c>
      <c r="S99" s="60">
        <f>AgeStanSec!W99/S$3</f>
        <v>977.78</v>
      </c>
      <c r="T99" s="60">
        <f>AgeStanSec!X99/T$3</f>
        <v>998.96603833611698</v>
      </c>
      <c r="U99" s="60">
        <f>AgeStanSec!Y99/U$3</f>
        <v>1066.665</v>
      </c>
      <c r="V99" s="43"/>
    </row>
    <row r="100" spans="1:22">
      <c r="A100" s="59">
        <v>99</v>
      </c>
      <c r="B100" s="60">
        <f>AgeStanSec!E100/B$3</f>
        <v>660</v>
      </c>
      <c r="C100" s="60">
        <f>AgeStanSec!F100/C$3</f>
        <v>660.5</v>
      </c>
      <c r="D100" s="60">
        <f>AgeStanSec!G100/D$3</f>
        <v>660.20689175216728</v>
      </c>
      <c r="E100" s="60">
        <f>AgeStanSec!H100/E$3</f>
        <v>661.125</v>
      </c>
      <c r="F100" s="60">
        <f>AgeStanSec!I100/F$3</f>
        <v>661.63604549431318</v>
      </c>
      <c r="G100" s="60">
        <f>AgeStanSec!J100/G$3</f>
        <v>661.7</v>
      </c>
      <c r="H100" s="63">
        <f>AgeStanSec!L100/H$3</f>
        <v>681.41666666666663</v>
      </c>
      <c r="I100" s="64">
        <f>AgeStanSec!M100/I$3</f>
        <v>706.73333333333335</v>
      </c>
      <c r="J100" s="60">
        <f>AgeStanSec!N100/J$3</f>
        <v>714.07977411914419</v>
      </c>
      <c r="K100" s="60">
        <f>AgeStanSec!O100/K$3</f>
        <v>742.6</v>
      </c>
      <c r="L100" s="60">
        <f>AgeStanSec!P100/L$3</f>
        <v>750.32586799383807</v>
      </c>
      <c r="M100" s="60">
        <f>AgeStanSec!Q100/M$3</f>
        <v>752.4</v>
      </c>
      <c r="N100" s="60">
        <f>AgeStanSec!R100/N$3</f>
        <v>757.63333333333333</v>
      </c>
      <c r="O100" s="60">
        <f>AgeStanSec!S100/O$3</f>
        <v>779.02595094205469</v>
      </c>
      <c r="P100" s="60">
        <f>AgeStanSec!T100/P$3</f>
        <v>801.46</v>
      </c>
      <c r="Q100" s="60">
        <f>AgeStanSec!U100/Q$3</f>
        <v>907.92273124950282</v>
      </c>
      <c r="R100" s="60">
        <f>AgeStanSec!V100/R$3</f>
        <v>970.47</v>
      </c>
      <c r="S100" s="60">
        <f>AgeStanSec!W100/S$3</f>
        <v>1099.5</v>
      </c>
      <c r="T100" s="60">
        <f>AgeStanSec!X100/T$3</f>
        <v>1123.3210550385747</v>
      </c>
      <c r="U100" s="60">
        <f>AgeStanSec!Y100/U$3</f>
        <v>1199.4549999999999</v>
      </c>
      <c r="V100" s="43"/>
    </row>
    <row r="101" spans="1:22">
      <c r="A101" s="61">
        <v>100</v>
      </c>
      <c r="B101" s="62">
        <f>AgeStanSec!E101/B$3</f>
        <v>744</v>
      </c>
      <c r="C101" s="62">
        <f>AgeStanSec!F101/C$3</f>
        <v>744.83333333333337</v>
      </c>
      <c r="D101" s="62">
        <f>AgeStanSec!G101/D$3</f>
        <v>744.40268830032608</v>
      </c>
      <c r="E101" s="62">
        <f>AgeStanSec!H101/E$3</f>
        <v>745.625</v>
      </c>
      <c r="F101" s="62">
        <f>AgeStanSec!I101/F$3</f>
        <v>746.63962459238041</v>
      </c>
      <c r="G101" s="62">
        <f>AgeStanSec!J101/G$3</f>
        <v>746.8</v>
      </c>
      <c r="H101" s="65">
        <f>AgeStanSec!L101/H$3</f>
        <v>772.08333333333337</v>
      </c>
      <c r="I101" s="66">
        <f>AgeStanSec!M101/I$3</f>
        <v>804.2</v>
      </c>
      <c r="J101" s="62">
        <f>AgeStanSec!N101/J$3</f>
        <v>813.93412471168369</v>
      </c>
      <c r="K101" s="62">
        <f>AgeStanSec!O101/K$3</f>
        <v>850.3</v>
      </c>
      <c r="L101" s="62">
        <f>AgeStanSec!P101/L$3</f>
        <v>860.4810996563574</v>
      </c>
      <c r="M101" s="62">
        <f>AgeStanSec!Q101/M$3</f>
        <v>863</v>
      </c>
      <c r="N101" s="62">
        <f>AgeStanSec!R101/N$3</f>
        <v>869.1</v>
      </c>
      <c r="O101" s="62">
        <f>AgeStanSec!S101/O$3</f>
        <v>893.51818935892879</v>
      </c>
      <c r="P101" s="62">
        <f>AgeStanSec!T101/P$3</f>
        <v>919.22</v>
      </c>
      <c r="Q101" s="62">
        <f>AgeStanSec!U101/Q$3</f>
        <v>1041.3435536467032</v>
      </c>
      <c r="R101" s="62">
        <f>AgeStanSec!V101/R$3</f>
        <v>1113.08</v>
      </c>
      <c r="S101" s="62">
        <f>AgeStanSec!W101/S$3</f>
        <v>1261.0733333333333</v>
      </c>
      <c r="T101" s="62">
        <f>AgeStanSec!X101/T$3</f>
        <v>1288.4007396802672</v>
      </c>
      <c r="U101" s="62">
        <f>AgeStanSec!Y101/U$3</f>
        <v>1375.7149999999999</v>
      </c>
      <c r="V101" s="43"/>
    </row>
    <row r="102" spans="1:2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7"/>
  <sheetViews>
    <sheetView topLeftCell="A66" zoomScale="87" zoomScaleNormal="87" workbookViewId="0">
      <selection activeCell="I74" sqref="I74"/>
    </sheetView>
  </sheetViews>
  <sheetFormatPr defaultColWidth="9.6640625" defaultRowHeight="15"/>
  <cols>
    <col min="1" max="12" width="7.6640625" style="1" customWidth="1"/>
    <col min="13" max="16384" width="9.6640625" style="1"/>
  </cols>
  <sheetData>
    <row r="1" spans="1:13" ht="23.25">
      <c r="A1" s="40" t="s">
        <v>2215</v>
      </c>
      <c r="B1" s="40"/>
    </row>
    <row r="2" spans="1:13">
      <c r="A2" s="41" t="s">
        <v>42</v>
      </c>
      <c r="B2" s="41" t="s">
        <v>87</v>
      </c>
      <c r="C2" s="42" t="s">
        <v>90</v>
      </c>
      <c r="D2" s="42" t="s">
        <v>92</v>
      </c>
      <c r="E2" s="42" t="s">
        <v>93</v>
      </c>
      <c r="F2" s="42" t="s">
        <v>94</v>
      </c>
      <c r="G2" s="42" t="s">
        <v>95</v>
      </c>
      <c r="H2" s="42" t="s">
        <v>96</v>
      </c>
      <c r="I2" s="42" t="s">
        <v>9</v>
      </c>
      <c r="J2" s="42" t="s">
        <v>97</v>
      </c>
      <c r="K2" s="42" t="s">
        <v>98</v>
      </c>
      <c r="L2" s="42" t="s">
        <v>10</v>
      </c>
      <c r="M2" s="68"/>
    </row>
    <row r="3" spans="1:13">
      <c r="A3" s="49">
        <v>5</v>
      </c>
      <c r="B3" s="69">
        <f>+'5K'!J11</f>
        <v>87.835460827435114</v>
      </c>
      <c r="C3" s="69"/>
      <c r="D3" s="69"/>
      <c r="E3" s="69"/>
      <c r="F3" s="69"/>
      <c r="G3" s="69"/>
      <c r="H3" s="69"/>
      <c r="I3" s="69"/>
      <c r="J3" s="69"/>
      <c r="K3" s="69"/>
      <c r="L3" s="69">
        <f>Marathon!K11</f>
        <v>84.017779207221935</v>
      </c>
      <c r="M3" s="43"/>
    </row>
    <row r="4" spans="1:13">
      <c r="A4" s="45">
        <v>6</v>
      </c>
      <c r="B4" s="70">
        <f>+'5K'!J12</f>
        <v>89.420209106433489</v>
      </c>
      <c r="C4" s="71">
        <f>'8K'!F12</f>
        <v>84.953901812164204</v>
      </c>
      <c r="D4" s="71">
        <f>'10K'!J12</f>
        <v>85.151218673060185</v>
      </c>
      <c r="E4" s="71">
        <f>'12K'!F12</f>
        <v>117.68807718528291</v>
      </c>
      <c r="F4" s="71"/>
      <c r="G4" s="71"/>
      <c r="H4" s="71"/>
      <c r="I4" s="71">
        <f>H.Marathon!K12</f>
        <v>84.530700541261027</v>
      </c>
      <c r="J4" s="71"/>
      <c r="K4" s="71"/>
      <c r="L4" s="71">
        <f>Marathon!K12</f>
        <v>59.473528977541946</v>
      </c>
      <c r="M4" s="43"/>
    </row>
    <row r="5" spans="1:13">
      <c r="A5" s="45">
        <v>7</v>
      </c>
      <c r="B5" s="70">
        <f>+'5K'!J13</f>
        <v>95.062144256742258</v>
      </c>
      <c r="C5" s="71">
        <f>'8K'!F13</f>
        <v>93.495028991015616</v>
      </c>
      <c r="D5" s="71">
        <f>'10K'!J13</f>
        <v>86.869156623334447</v>
      </c>
      <c r="E5" s="71">
        <f>'12K'!F13</f>
        <v>82.618819195311303</v>
      </c>
      <c r="F5" s="71"/>
      <c r="G5" s="71">
        <f>'10MI'!F13</f>
        <v>79.958553828916578</v>
      </c>
      <c r="H5" s="71">
        <f>'20K'!F13</f>
        <v>78.587303736317935</v>
      </c>
      <c r="I5" s="71">
        <f>H.Marathon!K13</f>
        <v>91.765319038046329</v>
      </c>
      <c r="J5" s="71">
        <f>'25K'!F13</f>
        <v>0</v>
      </c>
      <c r="K5" s="71">
        <f>'30K'!F13</f>
        <v>0</v>
      </c>
      <c r="L5" s="71">
        <f>Marathon!K13</f>
        <v>86.622954261547619</v>
      </c>
      <c r="M5" s="43"/>
    </row>
    <row r="6" spans="1:13">
      <c r="A6" s="45">
        <v>8</v>
      </c>
      <c r="B6" s="70">
        <f>+'5K'!J14</f>
        <v>91.033173385725618</v>
      </c>
      <c r="C6" s="71">
        <f>'8K'!F14</f>
        <v>88.036179116800994</v>
      </c>
      <c r="D6" s="71">
        <f>'10K'!J14</f>
        <v>85.503672771398584</v>
      </c>
      <c r="E6" s="71">
        <f>'12K'!F14</f>
        <v>93.934826439038687</v>
      </c>
      <c r="F6" s="71">
        <f>'15K'!F14</f>
        <v>78.959146430260034</v>
      </c>
      <c r="G6" s="71">
        <f>'10MI'!F14</f>
        <v>74.912712477783359</v>
      </c>
      <c r="H6" s="71">
        <f>'20K'!F14</f>
        <v>0</v>
      </c>
      <c r="I6" s="71">
        <f>H.Marathon!K14</f>
        <v>87.558706958590619</v>
      </c>
      <c r="J6" s="71">
        <f>'25K'!F14</f>
        <v>0</v>
      </c>
      <c r="K6" s="71">
        <f>'30K'!F14</f>
        <v>62.137044070869344</v>
      </c>
      <c r="L6" s="71">
        <f>Marathon!K14</f>
        <v>98.315148767738165</v>
      </c>
      <c r="M6" s="43"/>
    </row>
    <row r="7" spans="1:13">
      <c r="A7" s="45">
        <v>9</v>
      </c>
      <c r="B7" s="70">
        <f>+'5K'!J15</f>
        <v>90.020813372492583</v>
      </c>
      <c r="C7" s="71">
        <f>'8K'!F15</f>
        <v>88.175219042130408</v>
      </c>
      <c r="D7" s="71">
        <f>'10K'!J15</f>
        <v>85.640138408304495</v>
      </c>
      <c r="E7" s="71">
        <f>'12K'!F15</f>
        <v>90.902972536390052</v>
      </c>
      <c r="F7" s="71"/>
      <c r="G7" s="71">
        <f>'10MI'!F15</f>
        <v>85.570225849414726</v>
      </c>
      <c r="H7" s="71">
        <f>'20K'!F15</f>
        <v>0</v>
      </c>
      <c r="I7" s="71">
        <f>H.Marathon!K15</f>
        <v>89.464740056062851</v>
      </c>
      <c r="J7" s="71">
        <f>'25K'!F15</f>
        <v>68.572629232604669</v>
      </c>
      <c r="K7" s="71">
        <f>'30K'!F15</f>
        <v>0</v>
      </c>
      <c r="L7" s="71">
        <f>Marathon!K15</f>
        <v>100.03732698934907</v>
      </c>
      <c r="M7" s="43"/>
    </row>
    <row r="8" spans="1:13">
      <c r="A8" s="50">
        <v>10</v>
      </c>
      <c r="B8" s="72">
        <f>+'5K'!J16</f>
        <v>86.332230609848182</v>
      </c>
      <c r="C8" s="73">
        <f>'8K'!F16</f>
        <v>86.126416710117454</v>
      </c>
      <c r="D8" s="73">
        <f>'10K'!J16</f>
        <v>84.459999872030309</v>
      </c>
      <c r="E8" s="73">
        <f>'12K'!F16</f>
        <v>64.051046432581842</v>
      </c>
      <c r="F8" s="73"/>
      <c r="G8" s="73"/>
      <c r="H8" s="73">
        <f>'20K'!F16</f>
        <v>0</v>
      </c>
      <c r="I8" s="73">
        <f>H.Marathon!K16</f>
        <v>86.4816002188428</v>
      </c>
      <c r="J8" s="73">
        <f>'25K'!F16</f>
        <v>0</v>
      </c>
      <c r="K8" s="73">
        <f>'30K'!F16</f>
        <v>0</v>
      </c>
      <c r="L8" s="73">
        <f>Marathon!K16</f>
        <v>90.556533166977999</v>
      </c>
      <c r="M8" s="43"/>
    </row>
    <row r="9" spans="1:13">
      <c r="A9" s="45">
        <v>11</v>
      </c>
      <c r="B9" s="70">
        <f>+'5K'!J17</f>
        <v>88.866922532709594</v>
      </c>
      <c r="C9" s="71">
        <f>'8K'!F17</f>
        <v>82.829553027191935</v>
      </c>
      <c r="D9" s="71">
        <f>'10K'!J17</f>
        <v>80.199283067015003</v>
      </c>
      <c r="E9" s="71">
        <f>'12K'!F17</f>
        <v>74.64847570149405</v>
      </c>
      <c r="F9" s="71"/>
      <c r="G9" s="71"/>
      <c r="H9" s="71">
        <f>'20K'!F17</f>
        <v>0</v>
      </c>
      <c r="I9" s="71">
        <f>H.Marathon!K17</f>
        <v>83.352889420303498</v>
      </c>
      <c r="J9" s="71">
        <f>'25K'!F17</f>
        <v>0</v>
      </c>
      <c r="K9" s="71">
        <f>'30K'!F17</f>
        <v>0</v>
      </c>
      <c r="L9" s="71">
        <f>Marathon!K17</f>
        <v>91.565483748613701</v>
      </c>
      <c r="M9" s="43"/>
    </row>
    <row r="10" spans="1:13">
      <c r="A10" s="45">
        <v>12</v>
      </c>
      <c r="B10" s="70">
        <f>+'5K'!J18</f>
        <v>87.128823864844776</v>
      </c>
      <c r="C10" s="71">
        <f>'8K'!F18</f>
        <v>83.087460478868863</v>
      </c>
      <c r="D10" s="71">
        <f>'10K'!J18</f>
        <v>82.291357121631179</v>
      </c>
      <c r="E10" s="71">
        <f>'12K'!F18</f>
        <v>74.04944045308325</v>
      </c>
      <c r="F10" s="71"/>
      <c r="G10" s="71">
        <f>'10MI'!F18</f>
        <v>86.124405878979545</v>
      </c>
      <c r="H10" s="71">
        <f>'20K'!F18</f>
        <v>0</v>
      </c>
      <c r="I10" s="71">
        <f>H.Marathon!K18</f>
        <v>84.039842726898328</v>
      </c>
      <c r="J10" s="71">
        <f>'25K'!F18</f>
        <v>83.088355690985665</v>
      </c>
      <c r="K10" s="71">
        <f>'30K'!F18</f>
        <v>0</v>
      </c>
      <c r="L10" s="71">
        <f>Marathon!K18</f>
        <v>81.202579335116425</v>
      </c>
      <c r="M10" s="43"/>
    </row>
    <row r="11" spans="1:13">
      <c r="A11" s="45">
        <v>13</v>
      </c>
      <c r="B11" s="70">
        <f>+'5K'!J19</f>
        <v>85.641316836882936</v>
      </c>
      <c r="C11" s="71">
        <f>'8K'!F19</f>
        <v>89.248241216318533</v>
      </c>
      <c r="D11" s="71">
        <f>'10K'!J19</f>
        <v>0</v>
      </c>
      <c r="E11" s="71">
        <f>'12K'!F19</f>
        <v>70.252555446857542</v>
      </c>
      <c r="F11" s="71">
        <f>'15K'!F19</f>
        <v>74.288553414602561</v>
      </c>
      <c r="G11" s="71">
        <f>'10MI'!F19</f>
        <v>81.650090243352324</v>
      </c>
      <c r="H11" s="71">
        <f>'20K'!F19</f>
        <v>71.853042318207571</v>
      </c>
      <c r="I11" s="71">
        <f>H.Marathon!K19</f>
        <v>81.404025302852574</v>
      </c>
      <c r="J11" s="71">
        <f>'25K'!F19</f>
        <v>79.593012989417275</v>
      </c>
      <c r="K11" s="71">
        <f>'30K'!F19</f>
        <v>0</v>
      </c>
      <c r="L11" s="71">
        <f>Marathon!K19</f>
        <v>87.014564566370396</v>
      </c>
      <c r="M11" s="43"/>
    </row>
    <row r="12" spans="1:13">
      <c r="A12" s="45">
        <v>14</v>
      </c>
      <c r="B12" s="70">
        <f>+'5K'!J20</f>
        <v>89.649348955032764</v>
      </c>
      <c r="C12" s="71">
        <f>'8K'!F20</f>
        <v>0</v>
      </c>
      <c r="D12" s="71">
        <f>'10K'!J20</f>
        <v>94.952643567917534</v>
      </c>
      <c r="E12" s="71">
        <f>'12K'!F20</f>
        <v>72.498647667162956</v>
      </c>
      <c r="F12" s="71">
        <f>'15K'!F20</f>
        <v>79.092941506753277</v>
      </c>
      <c r="G12" s="71">
        <f>'10MI'!F20</f>
        <v>78.180251111357023</v>
      </c>
      <c r="H12" s="71">
        <f>'20K'!F20</f>
        <v>64.574314852528005</v>
      </c>
      <c r="I12" s="71">
        <f>H.Marathon!K20</f>
        <v>84.912331155237325</v>
      </c>
      <c r="J12" s="71">
        <f>'25K'!F20</f>
        <v>0</v>
      </c>
      <c r="K12" s="71">
        <f>'30K'!F20</f>
        <v>0</v>
      </c>
      <c r="L12" s="71">
        <f>Marathon!K20</f>
        <v>84.626679899542353</v>
      </c>
      <c r="M12" s="43"/>
    </row>
    <row r="13" spans="1:13">
      <c r="A13" s="50">
        <v>15</v>
      </c>
      <c r="B13" s="72">
        <f>+'5K'!J21</f>
        <v>87.689168624792714</v>
      </c>
      <c r="C13" s="73">
        <f>'8K'!F21</f>
        <v>96.165500110369621</v>
      </c>
      <c r="D13" s="73">
        <f>'10K'!J21</f>
        <v>95.248174409990483</v>
      </c>
      <c r="E13" s="73">
        <f>'12K'!F21</f>
        <v>82.447260343244338</v>
      </c>
      <c r="F13" s="73">
        <f>'15K'!F21</f>
        <v>83.784053563782905</v>
      </c>
      <c r="G13" s="73">
        <f>'10MI'!F21</f>
        <v>84.992441676032911</v>
      </c>
      <c r="H13" s="73">
        <f>'20K'!F21</f>
        <v>65.662721386455956</v>
      </c>
      <c r="I13" s="73">
        <f>H.Marathon!K21</f>
        <v>96.846285328969245</v>
      </c>
      <c r="J13" s="73">
        <f>'25K'!F21</f>
        <v>71.988178690534653</v>
      </c>
      <c r="K13" s="73">
        <f>'30K'!F21</f>
        <v>0</v>
      </c>
      <c r="L13" s="73">
        <f>Marathon!K21</f>
        <v>89.038287792864253</v>
      </c>
      <c r="M13" s="43"/>
    </row>
    <row r="14" spans="1:13">
      <c r="A14" s="45">
        <v>16</v>
      </c>
      <c r="B14" s="70">
        <f>+'5K'!J22</f>
        <v>98.940146985790335</v>
      </c>
      <c r="C14" s="71">
        <f>'8K'!F22</f>
        <v>98.219076401081978</v>
      </c>
      <c r="D14" s="71">
        <f>'10K'!J22</f>
        <v>95.729057757740193</v>
      </c>
      <c r="E14" s="71">
        <f>'12K'!F22</f>
        <v>74.787962890594898</v>
      </c>
      <c r="F14" s="71">
        <f>'15K'!F22</f>
        <v>81.288376194678037</v>
      </c>
      <c r="G14" s="71">
        <f>'10MI'!F22</f>
        <v>80.024172658415381</v>
      </c>
      <c r="H14" s="71">
        <f>'20K'!F22</f>
        <v>74.235080574191045</v>
      </c>
      <c r="I14" s="71">
        <f>H.Marathon!K22</f>
        <v>98.254089459907149</v>
      </c>
      <c r="J14" s="71">
        <f>'25K'!F22</f>
        <v>79.080614040765923</v>
      </c>
      <c r="K14" s="71">
        <f>'30K'!F22</f>
        <v>0</v>
      </c>
      <c r="L14" s="71">
        <f>Marathon!K22</f>
        <v>95.961143363428135</v>
      </c>
      <c r="M14" s="43"/>
    </row>
    <row r="15" spans="1:13">
      <c r="A15" s="45">
        <v>17</v>
      </c>
      <c r="B15" s="70">
        <f>+'5K'!J23</f>
        <v>97.866634306786892</v>
      </c>
      <c r="C15" s="71">
        <f>'8K'!F23</f>
        <v>95.467998586701384</v>
      </c>
      <c r="D15" s="71">
        <f>'10K'!J23</f>
        <v>95.272923242743872</v>
      </c>
      <c r="E15" s="71">
        <f>'12K'!F23</f>
        <v>79.485067220324183</v>
      </c>
      <c r="F15" s="71">
        <f>'15K'!F23</f>
        <v>84.074369053072004</v>
      </c>
      <c r="G15" s="71">
        <f>'10MI'!F23</f>
        <v>82.678028078609046</v>
      </c>
      <c r="H15" s="71">
        <f>'20K'!F23</f>
        <v>80.004521976204927</v>
      </c>
      <c r="I15" s="71">
        <f>H.Marathon!K23</f>
        <v>98.40108922677733</v>
      </c>
      <c r="J15" s="71">
        <f>'25K'!F23</f>
        <v>71.728399200555756</v>
      </c>
      <c r="K15" s="71">
        <f>'30K'!F23</f>
        <v>69.24119067251786</v>
      </c>
      <c r="L15" s="71">
        <f>Marathon!K23</f>
        <v>97.065886740813283</v>
      </c>
      <c r="M15" s="43"/>
    </row>
    <row r="16" spans="1:13">
      <c r="A16" s="45">
        <v>18</v>
      </c>
      <c r="B16" s="70">
        <f>+'5K'!J24</f>
        <v>98.887230080187166</v>
      </c>
      <c r="C16" s="71">
        <f>'8K'!F24</f>
        <v>95.699434193908274</v>
      </c>
      <c r="D16" s="71">
        <f>'10K'!J24</f>
        <v>95.497854915607391</v>
      </c>
      <c r="E16" s="71">
        <f>'12K'!F24</f>
        <v>81.991913601242857</v>
      </c>
      <c r="F16" s="71">
        <f>'15K'!F24</f>
        <v>82.231122168376402</v>
      </c>
      <c r="G16" s="71">
        <f>'10MI'!F24</f>
        <v>85.084686576594919</v>
      </c>
      <c r="H16" s="71">
        <f>'20K'!F24</f>
        <v>82.946986727264473</v>
      </c>
      <c r="I16" s="71">
        <f>H.Marathon!K24</f>
        <v>98.525120908109841</v>
      </c>
      <c r="J16" s="71">
        <f>'25K'!F24</f>
        <v>72.824066439973066</v>
      </c>
      <c r="K16" s="71">
        <f>'30K'!F24</f>
        <v>75.776957812750013</v>
      </c>
      <c r="L16" s="71">
        <f>Marathon!K24</f>
        <v>100.02908931636789</v>
      </c>
      <c r="M16" s="43"/>
    </row>
    <row r="17" spans="1:13">
      <c r="A17" s="45">
        <v>19</v>
      </c>
      <c r="B17" s="70">
        <f>+'5K'!J25</f>
        <v>98.846153846153854</v>
      </c>
      <c r="C17" s="71">
        <f>'8K'!F25</f>
        <v>95.416099709594704</v>
      </c>
      <c r="D17" s="71">
        <f>'10K'!J25</f>
        <v>98.019801980198025</v>
      </c>
      <c r="E17" s="71">
        <f>'12K'!F25</f>
        <v>80.715367213003375</v>
      </c>
      <c r="F17" s="71">
        <f>'15K'!F25</f>
        <v>83.501038578163147</v>
      </c>
      <c r="G17" s="71">
        <f>'10MI'!F25</f>
        <v>82.283952209034595</v>
      </c>
      <c r="H17" s="71">
        <f>'20K'!F25</f>
        <v>82.266308414138706</v>
      </c>
      <c r="I17" s="71">
        <f>H.Marathon!K25</f>
        <v>98.309005344181244</v>
      </c>
      <c r="J17" s="71">
        <f>'25K'!F25</f>
        <v>81.460785323559833</v>
      </c>
      <c r="K17" s="71">
        <f>'30K'!F25</f>
        <v>78.849125254218663</v>
      </c>
      <c r="L17" s="71">
        <f>Marathon!K25</f>
        <v>98.392322488554655</v>
      </c>
      <c r="M17" s="43"/>
    </row>
    <row r="18" spans="1:13">
      <c r="A18" s="50">
        <v>20</v>
      </c>
      <c r="B18" s="72">
        <f>+'5K'!J26</f>
        <v>100.26007802340702</v>
      </c>
      <c r="C18" s="73">
        <f>'8K'!F26</f>
        <v>94.994641870385564</v>
      </c>
      <c r="D18" s="73">
        <f>'10K'!J26</f>
        <v>100</v>
      </c>
      <c r="E18" s="73">
        <f>'12K'!F26</f>
        <v>80.861107605387801</v>
      </c>
      <c r="F18" s="73">
        <f>'15K'!F26</f>
        <v>82.095589261924331</v>
      </c>
      <c r="G18" s="73">
        <f>'10MI'!F26</f>
        <v>84.132608086253768</v>
      </c>
      <c r="H18" s="73">
        <f>'20K'!F26</f>
        <v>82.844173111697586</v>
      </c>
      <c r="I18" s="73">
        <f>H.Marathon!K26</f>
        <v>99.826439109054093</v>
      </c>
      <c r="J18" s="73">
        <f>'25K'!F26</f>
        <v>79.041586718314235</v>
      </c>
      <c r="K18" s="73">
        <f>'30K'!F26</f>
        <v>80.171827890334882</v>
      </c>
      <c r="L18" s="73">
        <f>Marathon!K26</f>
        <v>97.426486430584404</v>
      </c>
      <c r="M18" s="43"/>
    </row>
    <row r="19" spans="1:13">
      <c r="A19" s="45">
        <v>21</v>
      </c>
      <c r="B19" s="70">
        <f>+'5K'!J27</f>
        <v>97.471554993678879</v>
      </c>
      <c r="C19" s="71">
        <f>'8K'!F27</f>
        <v>93.937125748502993</v>
      </c>
      <c r="D19" s="71">
        <f>'10K'!J27</f>
        <v>98.814722395508412</v>
      </c>
      <c r="E19" s="71">
        <f>'12K'!F27</f>
        <v>82.64997842037117</v>
      </c>
      <c r="F19" s="71">
        <f>'15K'!F27</f>
        <v>90.78947368421052</v>
      </c>
      <c r="G19" s="71">
        <f>'10MI'!F27</f>
        <v>82.016434892541085</v>
      </c>
      <c r="H19" s="71">
        <f>'20K'!F27</f>
        <v>84.042278937870591</v>
      </c>
      <c r="I19" s="71">
        <f>H.Marathon!K27</f>
        <v>100</v>
      </c>
      <c r="J19" s="71">
        <f>'25K'!F27</f>
        <v>80.738537262828046</v>
      </c>
      <c r="K19" s="71">
        <f>'30K'!F27</f>
        <v>80.326518409576337</v>
      </c>
      <c r="L19" s="71">
        <f>Marathon!K27</f>
        <v>97.139206726463783</v>
      </c>
      <c r="M19" s="43"/>
    </row>
    <row r="20" spans="1:13">
      <c r="A20" s="45">
        <v>22</v>
      </c>
      <c r="B20" s="70">
        <f>+'5K'!J28</f>
        <v>97.471554993678879</v>
      </c>
      <c r="C20" s="71">
        <f>'8K'!F28</f>
        <v>94.788519637462215</v>
      </c>
      <c r="D20" s="71">
        <f>'10K'!J28</f>
        <v>98.753117206982537</v>
      </c>
      <c r="E20" s="71">
        <f>'12K'!F28</f>
        <v>83.624454148471628</v>
      </c>
      <c r="F20" s="71">
        <f>'15K'!F28</f>
        <v>83.448514167242564</v>
      </c>
      <c r="G20" s="71">
        <f>'10MI'!F28</f>
        <v>83.763718528082634</v>
      </c>
      <c r="H20" s="71">
        <f>'20K'!F28</f>
        <v>84.609395276407994</v>
      </c>
      <c r="I20" s="71">
        <f>H.Marathon!K28</f>
        <v>98.910862711378627</v>
      </c>
      <c r="J20" s="71">
        <f>'25K'!F28</f>
        <v>80.414791625904897</v>
      </c>
      <c r="K20" s="71">
        <f>'30K'!F28</f>
        <v>83.04152076038018</v>
      </c>
      <c r="L20" s="71">
        <f>Marathon!K28</f>
        <v>96.569674319273901</v>
      </c>
      <c r="M20" s="43"/>
    </row>
    <row r="21" spans="1:13">
      <c r="A21" s="45">
        <v>23</v>
      </c>
      <c r="B21" s="70">
        <f>+'5K'!J29</f>
        <v>100</v>
      </c>
      <c r="C21" s="71">
        <f>'8K'!F29</f>
        <v>94.788519637462215</v>
      </c>
      <c r="D21" s="71">
        <f>'10K'!J29</f>
        <v>99.123904881101382</v>
      </c>
      <c r="E21" s="71">
        <f>'12K'!F29</f>
        <v>83.224684919600179</v>
      </c>
      <c r="F21" s="71">
        <f>'15K'!F29</f>
        <v>90.78947368421052</v>
      </c>
      <c r="G21" s="71">
        <f>'10MI'!F29</f>
        <v>87.4031660491748</v>
      </c>
      <c r="H21" s="71">
        <f>'20K'!F29</f>
        <v>88.466757123473542</v>
      </c>
      <c r="I21" s="71">
        <f>H.Marathon!K29</f>
        <v>98.431260695949803</v>
      </c>
      <c r="J21" s="71">
        <f>'25K'!F29</f>
        <v>81.081081081081081</v>
      </c>
      <c r="K21" s="71">
        <f>'30K'!F29</f>
        <v>83.753784056508579</v>
      </c>
      <c r="L21" s="71">
        <f>Marathon!K29</f>
        <v>100</v>
      </c>
      <c r="M21" s="43"/>
    </row>
    <row r="22" spans="1:13">
      <c r="A22" s="45">
        <v>24</v>
      </c>
      <c r="B22" s="70">
        <f>+'5K'!J30</f>
        <v>97.594936708860757</v>
      </c>
      <c r="C22" s="71">
        <f>'8K'!F30</f>
        <v>94.219219219219212</v>
      </c>
      <c r="D22" s="71">
        <f>'10K'!J30</f>
        <v>96.88073394495413</v>
      </c>
      <c r="E22" s="71">
        <f>'12K'!F30</f>
        <v>82.188841201716755</v>
      </c>
      <c r="F22" s="71">
        <f>'15K'!F30</f>
        <v>86.621233859397435</v>
      </c>
      <c r="G22" s="71">
        <f>'10MI'!F30</f>
        <v>83.682683005482104</v>
      </c>
      <c r="H22" s="71">
        <f>'20K'!F30</f>
        <v>82.909460834181075</v>
      </c>
      <c r="I22" s="71">
        <f>H.Marathon!K30</f>
        <v>99.971031286210902</v>
      </c>
      <c r="J22" s="71">
        <f>'25K'!F30</f>
        <v>82.282282282282281</v>
      </c>
      <c r="K22" s="71">
        <f>'30K'!F30</f>
        <v>80.517380759902991</v>
      </c>
      <c r="L22" s="71">
        <f>Marathon!K30</f>
        <v>97.218489653318997</v>
      </c>
      <c r="M22" s="43"/>
    </row>
    <row r="23" spans="1:13">
      <c r="A23" s="50">
        <v>25</v>
      </c>
      <c r="B23" s="72">
        <f>+'5K'!J31</f>
        <v>97.471554993678879</v>
      </c>
      <c r="C23" s="73">
        <f>'8K'!F31</f>
        <v>94.931921331316175</v>
      </c>
      <c r="D23" s="73">
        <f>'10K'!J31</f>
        <v>98.324022346368707</v>
      </c>
      <c r="E23" s="73">
        <f>'12K'!F31</f>
        <v>81.316348195329084</v>
      </c>
      <c r="F23" s="73">
        <f>'15K'!F31</f>
        <v>85.72949946751865</v>
      </c>
      <c r="G23" s="73">
        <f>'10MI'!F31</f>
        <v>83.093179634966376</v>
      </c>
      <c r="H23" s="73">
        <f>'20K'!F31</f>
        <v>85.184217402665269</v>
      </c>
      <c r="I23" s="73">
        <f>H.Marathon!K31</f>
        <v>97.65138653084324</v>
      </c>
      <c r="J23" s="73">
        <f>'25K'!F31</f>
        <v>80.953318889107734</v>
      </c>
      <c r="K23" s="73">
        <f>'30K'!F31</f>
        <v>83.711548159354521</v>
      </c>
      <c r="L23" s="73">
        <f>Marathon!K31</f>
        <v>98.194896851248629</v>
      </c>
      <c r="M23" s="43"/>
    </row>
    <row r="24" spans="1:13">
      <c r="A24" s="45">
        <v>26</v>
      </c>
      <c r="B24" s="70">
        <f>+'5K'!J32</f>
        <v>97.103274559193949</v>
      </c>
      <c r="C24" s="71">
        <f>'8K'!F32</f>
        <v>93.796711509715976</v>
      </c>
      <c r="D24" s="71">
        <f>'10K'!J32</f>
        <v>96.116504854368941</v>
      </c>
      <c r="E24" s="71">
        <f>'12K'!F32</f>
        <v>83.880858519491909</v>
      </c>
      <c r="F24" s="71">
        <f>'15K'!F32</f>
        <v>84.205020920502093</v>
      </c>
      <c r="G24" s="71">
        <f>'10MI'!F32</f>
        <v>82.564428889595931</v>
      </c>
      <c r="H24" s="71">
        <f>'20K'!F32</f>
        <v>85.028690662493489</v>
      </c>
      <c r="I24" s="71">
        <f>H.Marathon!K32</f>
        <v>99.138178684286132</v>
      </c>
      <c r="J24" s="71">
        <f>'25K'!F32</f>
        <v>82.430806257521056</v>
      </c>
      <c r="K24" s="71">
        <f>'30K'!F32</f>
        <v>79.349904397705544</v>
      </c>
      <c r="L24" s="71">
        <f>Marathon!K32</f>
        <v>97.53302777028847</v>
      </c>
      <c r="M24" s="43"/>
    </row>
    <row r="25" spans="1:13">
      <c r="A25" s="45">
        <v>27</v>
      </c>
      <c r="B25" s="70">
        <f>+'5K'!J33</f>
        <v>97.103274559193949</v>
      </c>
      <c r="C25" s="71">
        <f>'8K'!F33</f>
        <v>94.860166288737702</v>
      </c>
      <c r="D25" s="71">
        <f>'10K'!J33</f>
        <v>95.479204339963815</v>
      </c>
      <c r="E25" s="71">
        <f>'12K'!F33</f>
        <v>82.118353344768451</v>
      </c>
      <c r="F25" s="71">
        <f>'15K'!F33</f>
        <v>85.577604535790215</v>
      </c>
      <c r="G25" s="71">
        <f>'10MI'!F33</f>
        <v>84.362808842652797</v>
      </c>
      <c r="H25" s="71">
        <f>'20K'!F33</f>
        <v>84.477844001036544</v>
      </c>
      <c r="I25" s="71">
        <f>H.Marathon!K33</f>
        <v>97.293487454186661</v>
      </c>
      <c r="J25" s="71">
        <f>'25K'!F33</f>
        <v>80.937376920047257</v>
      </c>
      <c r="K25" s="71">
        <f>'30K'!F33</f>
        <v>80.000000000000014</v>
      </c>
      <c r="L25" s="71">
        <f>Marathon!K33</f>
        <v>98.101694915254242</v>
      </c>
      <c r="M25" s="43"/>
    </row>
    <row r="26" spans="1:13">
      <c r="A26" s="45">
        <v>28</v>
      </c>
      <c r="B26" s="70">
        <f>+'5K'!J34</f>
        <v>96.859296482412063</v>
      </c>
      <c r="C26" s="71">
        <f>'8K'!F34</f>
        <v>94.007490636704105</v>
      </c>
      <c r="D26" s="71">
        <f>'10K'!J34</f>
        <v>96.350364963503637</v>
      </c>
      <c r="E26" s="71">
        <f>'12K'!F34</f>
        <v>83.044232437120542</v>
      </c>
      <c r="F26" s="71">
        <f>'15K'!F34</f>
        <v>84.677419354838719</v>
      </c>
      <c r="G26" s="71">
        <f>'10MI'!F34</f>
        <v>82.801531589023597</v>
      </c>
      <c r="H26" s="71">
        <f>'20K'!F34</f>
        <v>81.500000000000014</v>
      </c>
      <c r="I26" s="71">
        <f>H.Marathon!K34</f>
        <v>98.515558093063106</v>
      </c>
      <c r="J26" s="71">
        <f>'25K'!F34</f>
        <v>85.750052159399118</v>
      </c>
      <c r="K26" s="71">
        <f>'30K'!F34</f>
        <v>81.412457086807251</v>
      </c>
      <c r="L26" s="71">
        <f>Marathon!K34</f>
        <v>97.559331175836022</v>
      </c>
      <c r="M26" s="43"/>
    </row>
    <row r="27" spans="1:13">
      <c r="A27" s="45">
        <v>29</v>
      </c>
      <c r="B27" s="70">
        <f>+'5K'!J35</f>
        <v>96.134663341645876</v>
      </c>
      <c r="C27" s="71">
        <f>'8K'!F35</f>
        <v>94.077961019490246</v>
      </c>
      <c r="D27" s="71">
        <f>'10K'!J35</f>
        <v>96.644295302013418</v>
      </c>
      <c r="E27" s="71">
        <f>'12K'!F35</f>
        <v>84.36123348017621</v>
      </c>
      <c r="F27" s="71">
        <f>'15K'!F35</f>
        <v>83.854166666666657</v>
      </c>
      <c r="G27" s="71">
        <f>'10MI'!F35</f>
        <v>83.386889460154251</v>
      </c>
      <c r="H27" s="71">
        <f>'20K'!F35</f>
        <v>83.525493210351016</v>
      </c>
      <c r="I27" s="71">
        <f>H.Marathon!K35</f>
        <v>98.656375071469427</v>
      </c>
      <c r="J27" s="71">
        <f>'25K'!F35</f>
        <v>86.947323884070244</v>
      </c>
      <c r="K27" s="71">
        <f>'30K'!F35</f>
        <v>77.946470496165304</v>
      </c>
      <c r="L27" s="71">
        <f>Marathon!K35</f>
        <v>97.849607790100094</v>
      </c>
      <c r="M27" s="43"/>
    </row>
    <row r="28" spans="1:13">
      <c r="A28" s="50">
        <v>30</v>
      </c>
      <c r="B28" s="72">
        <f>+'5K'!J36</f>
        <v>95.547393854211336</v>
      </c>
      <c r="C28" s="73">
        <f>'8K'!F36</f>
        <v>93.520149275454784</v>
      </c>
      <c r="D28" s="73">
        <f>'10K'!J36</f>
        <v>97.536945812807872</v>
      </c>
      <c r="E28" s="73">
        <f>'12K'!F36</f>
        <v>83.697552447552454</v>
      </c>
      <c r="F28" s="73">
        <f>'15K'!F36</f>
        <v>85.668676835757367</v>
      </c>
      <c r="G28" s="73">
        <f>'10MI'!F36</f>
        <v>83.039999999999992</v>
      </c>
      <c r="H28" s="73">
        <f>'20K'!F36</f>
        <v>82.951653944020364</v>
      </c>
      <c r="I28" s="73">
        <f>H.Marathon!K36</f>
        <v>97.458345100254178</v>
      </c>
      <c r="J28" s="73">
        <f>'25K'!F36</f>
        <v>83.013532619672787</v>
      </c>
      <c r="K28" s="73">
        <f>'30K'!F36</f>
        <v>88.297872340425528</v>
      </c>
      <c r="L28" s="73">
        <f>Marathon!K36</f>
        <v>98.075098278432947</v>
      </c>
      <c r="M28" s="43"/>
    </row>
    <row r="29" spans="1:13">
      <c r="A29" s="45">
        <v>31</v>
      </c>
      <c r="B29" s="70">
        <f>+'5K'!J37</f>
        <v>96.478412798718622</v>
      </c>
      <c r="C29" s="71">
        <f>'8K'!F37</f>
        <v>93.36994489061253</v>
      </c>
      <c r="D29" s="71">
        <f>'10K'!J37</f>
        <v>96.151511472623525</v>
      </c>
      <c r="E29" s="71">
        <f>'12K'!F37</f>
        <v>82.710669617264315</v>
      </c>
      <c r="F29" s="71">
        <f>'15K'!F37</f>
        <v>85.140692347199817</v>
      </c>
      <c r="G29" s="71">
        <f>'10MI'!F37</f>
        <v>83.479462350587383</v>
      </c>
      <c r="H29" s="71">
        <f>'20K'!F37</f>
        <v>82.701504642544663</v>
      </c>
      <c r="I29" s="71">
        <f>H.Marathon!K37</f>
        <v>97.54098360655739</v>
      </c>
      <c r="J29" s="71">
        <f>'25K'!F37</f>
        <v>79.114533205004818</v>
      </c>
      <c r="K29" s="71">
        <f>'30K'!F37</f>
        <v>77.983088005010956</v>
      </c>
      <c r="L29" s="71">
        <f>Marathon!K37</f>
        <v>97.96885578876099</v>
      </c>
      <c r="M29" s="43"/>
    </row>
    <row r="30" spans="1:13">
      <c r="A30" s="45">
        <v>32</v>
      </c>
      <c r="B30" s="70">
        <f>+'5K'!J38</f>
        <v>95.959841739693431</v>
      </c>
      <c r="C30" s="71">
        <f>'8K'!F38</f>
        <v>95.135878974324925</v>
      </c>
      <c r="D30" s="71">
        <f>'10K'!J38</f>
        <v>97.379383697225734</v>
      </c>
      <c r="E30" s="71">
        <f>'12K'!F38</f>
        <v>84.168611663558423</v>
      </c>
      <c r="F30" s="71">
        <f>'15K'!F38</f>
        <v>85.715663564432106</v>
      </c>
      <c r="G30" s="71">
        <f>'10MI'!F38</f>
        <v>84.87172678931833</v>
      </c>
      <c r="H30" s="71">
        <f>'20K'!F38</f>
        <v>85.807980817380653</v>
      </c>
      <c r="I30" s="71">
        <f>H.Marathon!K38</f>
        <v>96.759555840273336</v>
      </c>
      <c r="J30" s="71">
        <f>'25K'!F38</f>
        <v>83.088961838570242</v>
      </c>
      <c r="K30" s="71">
        <f>'30K'!F38</f>
        <v>80.260723094253535</v>
      </c>
      <c r="L30" s="71">
        <f>Marathon!K38</f>
        <v>97.611980572045326</v>
      </c>
      <c r="M30" s="43"/>
    </row>
    <row r="31" spans="1:13">
      <c r="A31" s="45">
        <v>33</v>
      </c>
      <c r="B31" s="70">
        <f>+'5K'!J39</f>
        <v>95.790762411304158</v>
      </c>
      <c r="C31" s="71">
        <f>'8K'!F39</f>
        <v>93.244216051432971</v>
      </c>
      <c r="D31" s="71">
        <f>'10K'!J39</f>
        <v>95.735382782805388</v>
      </c>
      <c r="E31" s="71">
        <f>'12K'!F39</f>
        <v>81.903391456268736</v>
      </c>
      <c r="F31" s="71">
        <f>'15K'!F39</f>
        <v>84.739834056943408</v>
      </c>
      <c r="G31" s="71">
        <f>'10MI'!F39</f>
        <v>84.561017652218595</v>
      </c>
      <c r="H31" s="71">
        <f>'20K'!F39</f>
        <v>81.168732506949809</v>
      </c>
      <c r="I31" s="71">
        <f>H.Marathon!K39</f>
        <v>97.004012385031558</v>
      </c>
      <c r="J31" s="71">
        <f>'25K'!F39</f>
        <v>81.079475155958207</v>
      </c>
      <c r="K31" s="71">
        <f>'30K'!F39</f>
        <v>79.763405040565033</v>
      </c>
      <c r="L31" s="71">
        <f>Marathon!K39</f>
        <v>99.123167557199622</v>
      </c>
      <c r="M31" s="43"/>
    </row>
    <row r="32" spans="1:13">
      <c r="A32" s="45">
        <v>34</v>
      </c>
      <c r="B32" s="70">
        <f>+'5K'!J40</f>
        <v>97.042380160094453</v>
      </c>
      <c r="C32" s="71">
        <f>'8K'!F40</f>
        <v>94.102506749886018</v>
      </c>
      <c r="D32" s="71">
        <f>'10K'!J40</f>
        <v>95.692567567567565</v>
      </c>
      <c r="E32" s="71">
        <f>'12K'!F40</f>
        <v>81.477804570026123</v>
      </c>
      <c r="F32" s="71">
        <f>'15K'!F40</f>
        <v>85.44727324036225</v>
      </c>
      <c r="G32" s="71">
        <f>'10MI'!F40</f>
        <v>84.895160345993546</v>
      </c>
      <c r="H32" s="71">
        <f>'20K'!F40</f>
        <v>83.700222454110857</v>
      </c>
      <c r="I32" s="71">
        <f>H.Marathon!K40</f>
        <v>97.464400499325023</v>
      </c>
      <c r="J32" s="71">
        <f>'25K'!F40</f>
        <v>80.469494035326591</v>
      </c>
      <c r="K32" s="71">
        <f>'30K'!F40</f>
        <v>80.106311712910511</v>
      </c>
      <c r="L32" s="71">
        <f>Marathon!K40</f>
        <v>98.341715373114042</v>
      </c>
      <c r="M32" s="43"/>
    </row>
    <row r="33" spans="1:13">
      <c r="A33" s="50">
        <v>35</v>
      </c>
      <c r="B33" s="72">
        <f>+'5K'!J41</f>
        <v>96.84725407082999</v>
      </c>
      <c r="C33" s="73">
        <f>'8K'!F41</f>
        <v>93.591201153013898</v>
      </c>
      <c r="D33" s="73">
        <f>'10K'!J41</f>
        <v>95.664267393448185</v>
      </c>
      <c r="E33" s="73">
        <f>'12K'!F41</f>
        <v>81.955112374941635</v>
      </c>
      <c r="F33" s="73">
        <f>'15K'!F41</f>
        <v>82.140450305570425</v>
      </c>
      <c r="G33" s="73">
        <f>'10MI'!F41</f>
        <v>83.513244915035642</v>
      </c>
      <c r="H33" s="73">
        <f>'20K'!F41</f>
        <v>81.450693495376953</v>
      </c>
      <c r="I33" s="73">
        <f>H.Marathon!K41</f>
        <v>97.340447977044931</v>
      </c>
      <c r="J33" s="73">
        <f>'25K'!F41</f>
        <v>80.071078888383695</v>
      </c>
      <c r="K33" s="73">
        <f>'30K'!F41</f>
        <v>86.690508625795431</v>
      </c>
      <c r="L33" s="73">
        <f>Marathon!K41</f>
        <v>97.257695926871875</v>
      </c>
      <c r="M33" s="43"/>
    </row>
    <row r="34" spans="1:13">
      <c r="A34" s="45">
        <v>36</v>
      </c>
      <c r="B34" s="70">
        <f>+'5K'!J42</f>
        <v>95.711907902054563</v>
      </c>
      <c r="C34" s="71">
        <f>'8K'!F42</f>
        <v>95.041347101349643</v>
      </c>
      <c r="D34" s="71">
        <f>'10K'!J42</f>
        <v>96.747250831443921</v>
      </c>
      <c r="E34" s="71">
        <f>'12K'!F42</f>
        <v>80.779159145431549</v>
      </c>
      <c r="F34" s="71">
        <f>'15K'!F42</f>
        <v>82.278710217530445</v>
      </c>
      <c r="G34" s="71">
        <f>'10MI'!F42</f>
        <v>82.793923587853385</v>
      </c>
      <c r="H34" s="71">
        <f>'20K'!F42</f>
        <v>86.704679209292294</v>
      </c>
      <c r="I34" s="71">
        <f>H.Marathon!K42</f>
        <v>96.973853758370495</v>
      </c>
      <c r="J34" s="71">
        <f>'25K'!F42</f>
        <v>80.457291345613072</v>
      </c>
      <c r="K34" s="71">
        <f>'30K'!F42</f>
        <v>80.71979009145214</v>
      </c>
      <c r="L34" s="71">
        <f>Marathon!K42</f>
        <v>96.130245414603905</v>
      </c>
      <c r="M34" s="43"/>
    </row>
    <row r="35" spans="1:13">
      <c r="A35" s="45">
        <v>37</v>
      </c>
      <c r="B35" s="70">
        <f>+'5K'!J43</f>
        <v>95.820748833559463</v>
      </c>
      <c r="C35" s="71">
        <f>'8K'!F43</f>
        <v>92.605139109838291</v>
      </c>
      <c r="D35" s="71">
        <f>'10K'!J43</f>
        <v>95.884157607174501</v>
      </c>
      <c r="E35" s="71">
        <f>'12K'!F43</f>
        <v>81.271100157385987</v>
      </c>
      <c r="F35" s="71">
        <f>'15K'!F43</f>
        <v>83.723822170215598</v>
      </c>
      <c r="G35" s="71">
        <f>'10MI'!F43</f>
        <v>81.883859934143473</v>
      </c>
      <c r="H35" s="71">
        <f>'20K'!F43</f>
        <v>82.411205082589262</v>
      </c>
      <c r="I35" s="71">
        <f>H.Marathon!K43</f>
        <v>96.945004736568308</v>
      </c>
      <c r="J35" s="71">
        <f>'25K'!F43</f>
        <v>81.192713823514566</v>
      </c>
      <c r="K35" s="71">
        <f>'30K'!F43</f>
        <v>78.925301883882625</v>
      </c>
      <c r="L35" s="71">
        <f>Marathon!K43</f>
        <v>99.304553807620039</v>
      </c>
      <c r="M35" s="43"/>
    </row>
    <row r="36" spans="1:13">
      <c r="A36" s="45">
        <v>38</v>
      </c>
      <c r="B36" s="70">
        <f>+'5K'!J44</f>
        <v>97.934459363677519</v>
      </c>
      <c r="C36" s="71">
        <f>'8K'!F44</f>
        <v>93.852405020229682</v>
      </c>
      <c r="D36" s="71">
        <f>'10K'!J44</f>
        <v>96.077563057672918</v>
      </c>
      <c r="E36" s="71">
        <f>'12K'!F44</f>
        <v>84.011908754587068</v>
      </c>
      <c r="F36" s="71">
        <f>'15K'!F44</f>
        <v>84.525777041653882</v>
      </c>
      <c r="G36" s="71">
        <f>'10MI'!F44</f>
        <v>81.201616204981775</v>
      </c>
      <c r="H36" s="71">
        <f>'20K'!F44</f>
        <v>81.839772801034911</v>
      </c>
      <c r="I36" s="71">
        <f>H.Marathon!K44</f>
        <v>96.611968596379</v>
      </c>
      <c r="J36" s="71">
        <f>'25K'!F44</f>
        <v>78.80254593200921</v>
      </c>
      <c r="K36" s="71">
        <f>'30K'!F44</f>
        <v>78.645060458480728</v>
      </c>
      <c r="L36" s="71">
        <f>Marathon!K44</f>
        <v>98.927849096074311</v>
      </c>
      <c r="M36" s="43"/>
    </row>
    <row r="37" spans="1:13">
      <c r="A37" s="45">
        <v>39</v>
      </c>
      <c r="B37" s="70">
        <f>+'5K'!J45</f>
        <v>99.258560439322764</v>
      </c>
      <c r="C37" s="71">
        <f>'8K'!F45</f>
        <v>94.963313314319961</v>
      </c>
      <c r="D37" s="71">
        <f>'10K'!J45</f>
        <v>98.380473147593079</v>
      </c>
      <c r="E37" s="71">
        <f>'12K'!F45</f>
        <v>81.451812960512115</v>
      </c>
      <c r="F37" s="71">
        <f>'15K'!F45</f>
        <v>84.539611735199557</v>
      </c>
      <c r="G37" s="71">
        <f>'10MI'!F45</f>
        <v>84.034590440617123</v>
      </c>
      <c r="H37" s="71">
        <f>'20K'!F45</f>
        <v>85.595602292287438</v>
      </c>
      <c r="I37" s="71">
        <f>H.Marathon!K45</f>
        <v>96.695821675756804</v>
      </c>
      <c r="J37" s="71">
        <f>'25K'!F45</f>
        <v>80.839353092171578</v>
      </c>
      <c r="K37" s="71">
        <f>'30K'!F45</f>
        <v>79.043730184759994</v>
      </c>
      <c r="L37" s="71">
        <f>Marathon!K45</f>
        <v>97.010702687337229</v>
      </c>
      <c r="M37" s="43"/>
    </row>
    <row r="38" spans="1:13">
      <c r="A38" s="50">
        <v>40</v>
      </c>
      <c r="B38" s="72">
        <f>+'5K'!J46</f>
        <v>99.014732775802912</v>
      </c>
      <c r="C38" s="73">
        <f>'8K'!F46</f>
        <v>94.002222143974961</v>
      </c>
      <c r="D38" s="73">
        <f>'10K'!J46</f>
        <v>98.552090317670292</v>
      </c>
      <c r="E38" s="73">
        <f>'12K'!F46</f>
        <v>81.745718498349817</v>
      </c>
      <c r="F38" s="73">
        <f>'15K'!F46</f>
        <v>84.233417477591814</v>
      </c>
      <c r="G38" s="73">
        <f>'10MI'!F46</f>
        <v>82.319472673527144</v>
      </c>
      <c r="H38" s="73">
        <f>'20K'!F46</f>
        <v>81.722510678797661</v>
      </c>
      <c r="I38" s="73">
        <f>H.Marathon!K46</f>
        <v>97.91135864252584</v>
      </c>
      <c r="J38" s="73">
        <f>'25K'!F46</f>
        <v>81.847792712357062</v>
      </c>
      <c r="K38" s="73">
        <f>'30K'!F46</f>
        <v>82.348883976935866</v>
      </c>
      <c r="L38" s="73">
        <f>Marathon!K46</f>
        <v>97.914497001184131</v>
      </c>
      <c r="M38" s="43"/>
    </row>
    <row r="39" spans="1:13">
      <c r="A39" s="45">
        <v>41</v>
      </c>
      <c r="B39" s="70">
        <f>+'5K'!J47</f>
        <v>99.871837618495789</v>
      </c>
      <c r="C39" s="71">
        <f>'8K'!F47</f>
        <v>97.097527019273741</v>
      </c>
      <c r="D39" s="71">
        <f>'10K'!J47</f>
        <v>96.207151489365955</v>
      </c>
      <c r="E39" s="71">
        <f>'12K'!F47</f>
        <v>83.318624176156803</v>
      </c>
      <c r="F39" s="71">
        <f>'15K'!F47</f>
        <v>83.505120743755114</v>
      </c>
      <c r="G39" s="71">
        <f>'10MI'!F47</f>
        <v>82.956362497611082</v>
      </c>
      <c r="H39" s="71">
        <f>'20K'!F47</f>
        <v>86.285837977899163</v>
      </c>
      <c r="I39" s="71">
        <f>H.Marathon!K47</f>
        <v>96.313570864014522</v>
      </c>
      <c r="J39" s="71">
        <f>'25K'!F47</f>
        <v>83.747667190679948</v>
      </c>
      <c r="K39" s="71">
        <f>'30K'!F47</f>
        <v>76.114732266890357</v>
      </c>
      <c r="L39" s="71">
        <f>Marathon!K47</f>
        <v>100.04016125063615</v>
      </c>
      <c r="M39" s="43"/>
    </row>
    <row r="40" spans="1:13">
      <c r="A40" s="45">
        <v>42</v>
      </c>
      <c r="B40" s="70">
        <f>+'5K'!J48</f>
        <v>98.691031788496545</v>
      </c>
      <c r="C40" s="71">
        <f>'8K'!F48</f>
        <v>93.517368869183798</v>
      </c>
      <c r="D40" s="71">
        <f>'10K'!J48</f>
        <v>98.628778230561409</v>
      </c>
      <c r="E40" s="71">
        <f>'12K'!F48</f>
        <v>82.438563634744483</v>
      </c>
      <c r="F40" s="71">
        <f>'15K'!F48</f>
        <v>83.266658057311048</v>
      </c>
      <c r="G40" s="71">
        <f>'10MI'!F48</f>
        <v>86.477935828673623</v>
      </c>
      <c r="H40" s="71">
        <f>'20K'!F48</f>
        <v>82.556504712317476</v>
      </c>
      <c r="I40" s="71">
        <f>H.Marathon!K48</f>
        <v>96.222732175749613</v>
      </c>
      <c r="J40" s="71">
        <f>'25K'!F48</f>
        <v>81.5195406868975</v>
      </c>
      <c r="K40" s="71">
        <f>'30K'!F48</f>
        <v>82.701902607920047</v>
      </c>
      <c r="L40" s="71">
        <f>Marathon!K48</f>
        <v>98.064822541978458</v>
      </c>
      <c r="M40" s="43"/>
    </row>
    <row r="41" spans="1:13">
      <c r="A41" s="45">
        <v>43</v>
      </c>
      <c r="B41" s="70">
        <f>+'5K'!J49</f>
        <v>98.491357670790535</v>
      </c>
      <c r="C41" s="71">
        <f>'8K'!F49</f>
        <v>93.985934710141052</v>
      </c>
      <c r="D41" s="71">
        <f>'10K'!J49</f>
        <v>96.729427821618458</v>
      </c>
      <c r="E41" s="71">
        <f>'12K'!F49</f>
        <v>81.799425394851994</v>
      </c>
      <c r="F41" s="71">
        <f>'15K'!F49</f>
        <v>85.710679583508991</v>
      </c>
      <c r="G41" s="71">
        <f>'10MI'!F49</f>
        <v>82.764250021546843</v>
      </c>
      <c r="H41" s="71">
        <f>'20K'!F49</f>
        <v>80.813316224850269</v>
      </c>
      <c r="I41" s="71">
        <f>H.Marathon!K49</f>
        <v>98.637764172568936</v>
      </c>
      <c r="J41" s="71">
        <f>'25K'!F49</f>
        <v>83.414087154062003</v>
      </c>
      <c r="K41" s="71">
        <f>'30K'!F49</f>
        <v>78.506469978605011</v>
      </c>
      <c r="L41" s="71">
        <f>Marathon!K49</f>
        <v>97.962849346217467</v>
      </c>
      <c r="M41" s="43"/>
    </row>
    <row r="42" spans="1:13">
      <c r="A42" s="45">
        <v>44</v>
      </c>
      <c r="B42" s="70">
        <f>+'5K'!J50</f>
        <v>95.719512776506477</v>
      </c>
      <c r="C42" s="71">
        <f>'8K'!F50</f>
        <v>94.928076950589144</v>
      </c>
      <c r="D42" s="71">
        <f>'10K'!J50</f>
        <v>97.282836335139365</v>
      </c>
      <c r="E42" s="71">
        <f>'12K'!F50</f>
        <v>81.286952106734972</v>
      </c>
      <c r="F42" s="71">
        <f>'15K'!F50</f>
        <v>84.884091659063941</v>
      </c>
      <c r="G42" s="71">
        <f>'10MI'!F50</f>
        <v>83.82374414756184</v>
      </c>
      <c r="H42" s="71">
        <f>'20K'!F50</f>
        <v>84.665396863764755</v>
      </c>
      <c r="I42" s="71">
        <f>H.Marathon!K50</f>
        <v>95.091511733771782</v>
      </c>
      <c r="J42" s="71">
        <f>'25K'!F50</f>
        <v>81.480589816152033</v>
      </c>
      <c r="K42" s="71">
        <f>'30K'!F50</f>
        <v>77.976167290027604</v>
      </c>
      <c r="L42" s="71">
        <f>Marathon!K50</f>
        <v>98.748689634915792</v>
      </c>
      <c r="M42" s="43"/>
    </row>
    <row r="43" spans="1:13">
      <c r="A43" s="50">
        <v>45</v>
      </c>
      <c r="B43" s="72">
        <f>+'5K'!J51</f>
        <v>97.007073841381995</v>
      </c>
      <c r="C43" s="73">
        <f>'8K'!F51</f>
        <v>93.579535169789594</v>
      </c>
      <c r="D43" s="73">
        <f>'10K'!J51</f>
        <v>97.846239946283404</v>
      </c>
      <c r="E43" s="73">
        <f>'12K'!F51</f>
        <v>79.617621111695712</v>
      </c>
      <c r="F43" s="73">
        <f>'15K'!F51</f>
        <v>87.334209132624366</v>
      </c>
      <c r="G43" s="73">
        <f>'10MI'!F51</f>
        <v>83.563445141323157</v>
      </c>
      <c r="H43" s="73">
        <f>'20K'!F51</f>
        <v>87.215495363586271</v>
      </c>
      <c r="I43" s="73">
        <f>H.Marathon!K51</f>
        <v>95.647633563633221</v>
      </c>
      <c r="J43" s="73">
        <f>'25K'!F51</f>
        <v>78.531626694002114</v>
      </c>
      <c r="K43" s="73">
        <f>'30K'!F51</f>
        <v>78.600096127052566</v>
      </c>
      <c r="L43" s="73">
        <f>Marathon!K51</f>
        <v>96.886909113557635</v>
      </c>
      <c r="M43" s="43"/>
    </row>
    <row r="44" spans="1:13">
      <c r="A44" s="45">
        <v>46</v>
      </c>
      <c r="B44" s="70">
        <f>+'5K'!J52</f>
        <v>95.448670651328854</v>
      </c>
      <c r="C44" s="71">
        <f>'8K'!F52</f>
        <v>92.674584312259512</v>
      </c>
      <c r="D44" s="71">
        <f>'10K'!J52</f>
        <v>95.795346305619802</v>
      </c>
      <c r="E44" s="71">
        <f>'12K'!F52</f>
        <v>80.959851096537435</v>
      </c>
      <c r="F44" s="71">
        <f>'15K'!F52</f>
        <v>83.428479414835962</v>
      </c>
      <c r="G44" s="71">
        <f>'10MI'!F52</f>
        <v>83.344949084873036</v>
      </c>
      <c r="H44" s="71">
        <f>'20K'!F52</f>
        <v>84.16450998025347</v>
      </c>
      <c r="I44" s="71">
        <f>H.Marathon!K52</f>
        <v>94.238628208895619</v>
      </c>
      <c r="J44" s="71">
        <f>'25K'!F52</f>
        <v>79.13561498992955</v>
      </c>
      <c r="K44" s="71">
        <f>'30K'!F52</f>
        <v>79.503490291391159</v>
      </c>
      <c r="L44" s="71">
        <f>Marathon!K52</f>
        <v>95.853099474558078</v>
      </c>
      <c r="M44" s="43"/>
    </row>
    <row r="45" spans="1:13">
      <c r="A45" s="45">
        <v>47</v>
      </c>
      <c r="B45" s="70">
        <f>+'5K'!J53</f>
        <v>96.734004072614482</v>
      </c>
      <c r="C45" s="71">
        <f>'8K'!F53</f>
        <v>95.159270755341012</v>
      </c>
      <c r="D45" s="71">
        <f>'10K'!J53</f>
        <v>96.691328347483235</v>
      </c>
      <c r="E45" s="71">
        <f>'12K'!F53</f>
        <v>81.567614043428549</v>
      </c>
      <c r="F45" s="71">
        <f>'15K'!F53</f>
        <v>85.425977950714156</v>
      </c>
      <c r="G45" s="71">
        <f>'10MI'!F53</f>
        <v>83.919853898791132</v>
      </c>
      <c r="H45" s="71">
        <f>'20K'!F53</f>
        <v>80.239572783796632</v>
      </c>
      <c r="I45" s="71">
        <f>H.Marathon!K53</f>
        <v>96.217286122718278</v>
      </c>
      <c r="J45" s="71">
        <f>'25K'!F53</f>
        <v>82.427965982351807</v>
      </c>
      <c r="K45" s="71">
        <f>'30K'!F53</f>
        <v>75.331459943271156</v>
      </c>
      <c r="L45" s="71">
        <f>Marathon!K53</f>
        <v>96.044557240564842</v>
      </c>
      <c r="M45" s="43"/>
    </row>
    <row r="46" spans="1:13">
      <c r="A46" s="45">
        <v>48</v>
      </c>
      <c r="B46" s="70">
        <f>+'5K'!J54</f>
        <v>96.835257981184569</v>
      </c>
      <c r="C46" s="71">
        <f>'8K'!F54</f>
        <v>96.93552284662448</v>
      </c>
      <c r="D46" s="71">
        <f>'10K'!J54</f>
        <v>94.702298705488616</v>
      </c>
      <c r="E46" s="71">
        <f>'12K'!F54</f>
        <v>76.467607112634298</v>
      </c>
      <c r="F46" s="71">
        <f>'15K'!F54</f>
        <v>86.737743485359601</v>
      </c>
      <c r="G46" s="71">
        <f>'10MI'!F54</f>
        <v>86.285717486875257</v>
      </c>
      <c r="H46" s="71">
        <f>'20K'!F54</f>
        <v>78.234587483393653</v>
      </c>
      <c r="I46" s="71">
        <f>H.Marathon!K54</f>
        <v>95.954869680441107</v>
      </c>
      <c r="J46" s="71">
        <f>'25K'!F54</f>
        <v>77.703230017164998</v>
      </c>
      <c r="K46" s="71">
        <f>'30K'!F54</f>
        <v>76.611173486425102</v>
      </c>
      <c r="L46" s="71">
        <f>Marathon!K54</f>
        <v>95.082519996668779</v>
      </c>
      <c r="M46" s="43"/>
    </row>
    <row r="47" spans="1:13">
      <c r="A47" s="45">
        <v>49</v>
      </c>
      <c r="B47" s="70">
        <f>+'5K'!J55</f>
        <v>97.055162579356107</v>
      </c>
      <c r="C47" s="71">
        <f>'8K'!F55</f>
        <v>93.758279644099176</v>
      </c>
      <c r="D47" s="71">
        <f>'10K'!J55</f>
        <v>95.083945422475622</v>
      </c>
      <c r="E47" s="71">
        <f>'12K'!F55</f>
        <v>77.702712358593345</v>
      </c>
      <c r="F47" s="71">
        <f>'15K'!F55</f>
        <v>89.481887847023955</v>
      </c>
      <c r="G47" s="71">
        <f>'10MI'!F55</f>
        <v>85.538991953906105</v>
      </c>
      <c r="H47" s="71">
        <f>'20K'!F55</f>
        <v>87.199352322223291</v>
      </c>
      <c r="I47" s="71">
        <f>H.Marathon!K55</f>
        <v>96.429638832861031</v>
      </c>
      <c r="J47" s="71">
        <f>'25K'!F55</f>
        <v>77.974568093527481</v>
      </c>
      <c r="K47" s="71">
        <f>'30K'!F55</f>
        <v>74.486135735632359</v>
      </c>
      <c r="L47" s="71">
        <f>Marathon!K55</f>
        <v>95.372533883448966</v>
      </c>
      <c r="M47" s="43"/>
    </row>
    <row r="48" spans="1:13">
      <c r="A48" s="50">
        <v>50</v>
      </c>
      <c r="B48" s="72">
        <f>+'5K'!J56</f>
        <v>97.392754282249513</v>
      </c>
      <c r="C48" s="73">
        <f>'8K'!F56</f>
        <v>95.555018720031839</v>
      </c>
      <c r="D48" s="73">
        <f>'10K'!J56</f>
        <v>97.140555223585409</v>
      </c>
      <c r="E48" s="73">
        <f>'12K'!F56</f>
        <v>78.280087754427555</v>
      </c>
      <c r="F48" s="73">
        <f>'15K'!F56</f>
        <v>86.196451103363287</v>
      </c>
      <c r="G48" s="73">
        <f>'10MI'!F56</f>
        <v>83.761244422019786</v>
      </c>
      <c r="H48" s="73">
        <f>'20K'!F56</f>
        <v>77.511288752133609</v>
      </c>
      <c r="I48" s="73">
        <f>H.Marathon!K56</f>
        <v>97.79146020700847</v>
      </c>
      <c r="J48" s="73">
        <f>'25K'!F56</f>
        <v>73.481479764329833</v>
      </c>
      <c r="K48" s="73">
        <f>'30K'!F56</f>
        <v>77.168556876369493</v>
      </c>
      <c r="L48" s="73">
        <f>Marathon!K56</f>
        <v>96.4520741108675</v>
      </c>
      <c r="M48" s="43"/>
    </row>
    <row r="49" spans="1:13">
      <c r="A49" s="45">
        <v>51</v>
      </c>
      <c r="B49" s="70">
        <f>+'5K'!J57</f>
        <v>97.631641262601235</v>
      </c>
      <c r="C49" s="71">
        <f>'8K'!F57</f>
        <v>94.883463569413735</v>
      </c>
      <c r="D49" s="71">
        <f>'10K'!J57</f>
        <v>95.267716039957406</v>
      </c>
      <c r="E49" s="71">
        <f>'12K'!F57</f>
        <v>76.997095906259077</v>
      </c>
      <c r="F49" s="71">
        <f>'15K'!F57</f>
        <v>79.842986273695871</v>
      </c>
      <c r="G49" s="71">
        <f>'10MI'!F57</f>
        <v>83.37212903923114</v>
      </c>
      <c r="H49" s="71">
        <f>'20K'!F57</f>
        <v>80.122225994191297</v>
      </c>
      <c r="I49" s="71">
        <f>H.Marathon!K57</f>
        <v>95.171440691535409</v>
      </c>
      <c r="J49" s="71">
        <f>'25K'!F57</f>
        <v>80.495769554975439</v>
      </c>
      <c r="K49" s="71">
        <f>'30K'!F57</f>
        <v>80.514172008526728</v>
      </c>
      <c r="L49" s="71">
        <f>Marathon!K57</f>
        <v>94.093383137409688</v>
      </c>
      <c r="M49" s="43"/>
    </row>
    <row r="50" spans="1:13">
      <c r="A50" s="45">
        <v>52</v>
      </c>
      <c r="B50" s="70">
        <f>+'5K'!J58</f>
        <v>95.775445709856285</v>
      </c>
      <c r="C50" s="71">
        <f>'8K'!F58</f>
        <v>94.67833768865269</v>
      </c>
      <c r="D50" s="71">
        <f>'10K'!J58</f>
        <v>95.077867137534199</v>
      </c>
      <c r="E50" s="71">
        <f>'12K'!F58</f>
        <v>81.379081963923355</v>
      </c>
      <c r="F50" s="71">
        <f>'15K'!F58</f>
        <v>82.70412148691733</v>
      </c>
      <c r="G50" s="71">
        <f>'10MI'!F58</f>
        <v>83.699759702352921</v>
      </c>
      <c r="H50" s="71">
        <f>'20K'!F58</f>
        <v>80.292088272623928</v>
      </c>
      <c r="I50" s="71">
        <f>H.Marathon!K58</f>
        <v>95.069263371611726</v>
      </c>
      <c r="J50" s="71">
        <f>'25K'!F58</f>
        <v>77.208947367446598</v>
      </c>
      <c r="K50" s="71">
        <f>'30K'!F58</f>
        <v>77.653143069995593</v>
      </c>
      <c r="L50" s="71">
        <f>Marathon!K58</f>
        <v>96.35019084795438</v>
      </c>
      <c r="M50" s="43"/>
    </row>
    <row r="51" spans="1:13">
      <c r="A51" s="45">
        <v>53</v>
      </c>
      <c r="B51" s="70">
        <f>+'5K'!J59</f>
        <v>98.678400565193016</v>
      </c>
      <c r="C51" s="71">
        <f>'8K'!F59</f>
        <v>95.797986853323209</v>
      </c>
      <c r="D51" s="71">
        <f>'10K'!J59</f>
        <v>96.001854581281663</v>
      </c>
      <c r="E51" s="71">
        <f>'12K'!F59</f>
        <v>77.438167845058771</v>
      </c>
      <c r="F51" s="71">
        <f>'15K'!F59</f>
        <v>81.490790460814139</v>
      </c>
      <c r="G51" s="71">
        <f>'10MI'!F59</f>
        <v>81.578085908468168</v>
      </c>
      <c r="H51" s="71">
        <f>'20K'!F59</f>
        <v>77.381575347276126</v>
      </c>
      <c r="I51" s="71">
        <f>H.Marathon!K59</f>
        <v>95.311694789140361</v>
      </c>
      <c r="J51" s="71">
        <f>'25K'!F59</f>
        <v>81.860018905811657</v>
      </c>
      <c r="K51" s="71">
        <f>'30K'!F59</f>
        <v>81.785354052999949</v>
      </c>
      <c r="L51" s="71">
        <f>Marathon!K59</f>
        <v>96.241579427144586</v>
      </c>
      <c r="M51" s="43"/>
    </row>
    <row r="52" spans="1:13">
      <c r="A52" s="45">
        <v>54</v>
      </c>
      <c r="B52" s="70">
        <f>+'5K'!J60</f>
        <v>98.945860828989197</v>
      </c>
      <c r="C52" s="71">
        <f>'8K'!F60</f>
        <v>95.054189561142877</v>
      </c>
      <c r="D52" s="71">
        <f>'10K'!J60</f>
        <v>95.884096466422861</v>
      </c>
      <c r="E52" s="71">
        <f>'12K'!F60</f>
        <v>76.646918528691685</v>
      </c>
      <c r="F52" s="71">
        <f>'15K'!F60</f>
        <v>81.201519838393537</v>
      </c>
      <c r="G52" s="71">
        <f>'10MI'!F60</f>
        <v>80.882998423102407</v>
      </c>
      <c r="H52" s="71">
        <f>'20K'!F60</f>
        <v>74.165970595790583</v>
      </c>
      <c r="I52" s="71">
        <f>H.Marathon!K60</f>
        <v>95.861539825219779</v>
      </c>
      <c r="J52" s="71">
        <f>'25K'!F60</f>
        <v>75.954498828081853</v>
      </c>
      <c r="K52" s="71">
        <f>'30K'!F60</f>
        <v>79.056495135967708</v>
      </c>
      <c r="L52" s="71">
        <f>Marathon!K60</f>
        <v>95.2665306688112</v>
      </c>
      <c r="M52" s="43"/>
    </row>
    <row r="53" spans="1:13">
      <c r="A53" s="50">
        <v>55</v>
      </c>
      <c r="B53" s="72">
        <f>+'5K'!J61</f>
        <v>98.051359581932402</v>
      </c>
      <c r="C53" s="73">
        <f>'8K'!F61</f>
        <v>94.167705646739861</v>
      </c>
      <c r="D53" s="73">
        <f>'10K'!J61</f>
        <v>96.829668879515978</v>
      </c>
      <c r="E53" s="73">
        <f>'12K'!F61</f>
        <v>77.622839828213273</v>
      </c>
      <c r="F53" s="73">
        <f>'15K'!F61</f>
        <v>80.247267102688738</v>
      </c>
      <c r="G53" s="73">
        <f>'10MI'!F61</f>
        <v>83.102062050950437</v>
      </c>
      <c r="H53" s="73">
        <f>'20K'!F61</f>
        <v>81.437851900046539</v>
      </c>
      <c r="I53" s="73">
        <f>H.Marathon!K61</f>
        <v>98.000942637870168</v>
      </c>
      <c r="J53" s="73">
        <f>'25K'!F61</f>
        <v>73.932712561959818</v>
      </c>
      <c r="K53" s="73">
        <f>'30K'!F61</f>
        <v>72.321909120620248</v>
      </c>
      <c r="L53" s="73">
        <f>Marathon!K61</f>
        <v>96.608271206269961</v>
      </c>
      <c r="M53" s="43"/>
    </row>
    <row r="54" spans="1:13">
      <c r="A54" s="45">
        <v>56</v>
      </c>
      <c r="B54" s="70">
        <f>+'5K'!J62</f>
        <v>96.184650576509071</v>
      </c>
      <c r="C54" s="71">
        <f>'8K'!F62</f>
        <v>93.267788910557726</v>
      </c>
      <c r="D54" s="71">
        <f>'10K'!J62</f>
        <v>94.876781101551472</v>
      </c>
      <c r="E54" s="71">
        <f>'12K'!F62</f>
        <v>77.203208252750798</v>
      </c>
      <c r="F54" s="71">
        <f>'15K'!F62</f>
        <v>80.298687747188268</v>
      </c>
      <c r="G54" s="71">
        <f>'10MI'!F62</f>
        <v>80.4936969776182</v>
      </c>
      <c r="H54" s="71">
        <f>'20K'!F62</f>
        <v>80.288787169081658</v>
      </c>
      <c r="I54" s="71">
        <f>H.Marathon!K62</f>
        <v>95.511261320167122</v>
      </c>
      <c r="J54" s="71">
        <f>'25K'!F62</f>
        <v>80.610789477831645</v>
      </c>
      <c r="K54" s="71">
        <f>'30K'!F62</f>
        <v>73.746766374514564</v>
      </c>
      <c r="L54" s="71">
        <f>Marathon!K62</f>
        <v>96.780784833976142</v>
      </c>
      <c r="M54" s="43"/>
    </row>
    <row r="55" spans="1:13">
      <c r="A55" s="45">
        <v>57</v>
      </c>
      <c r="B55" s="70">
        <f>+'5K'!J63</f>
        <v>94.52593100072923</v>
      </c>
      <c r="C55" s="71">
        <f>'8K'!F63</f>
        <v>93.971404135152326</v>
      </c>
      <c r="D55" s="71">
        <f>'10K'!J63</f>
        <v>94.533611801662033</v>
      </c>
      <c r="E55" s="71">
        <f>'12K'!F63</f>
        <v>82.289569654883877</v>
      </c>
      <c r="F55" s="71">
        <f>'15K'!F63</f>
        <v>78.78374279967781</v>
      </c>
      <c r="G55" s="71">
        <f>'10MI'!F63</f>
        <v>80.226146374969503</v>
      </c>
      <c r="H55" s="71">
        <f>'20K'!F63</f>
        <v>78.263163015123538</v>
      </c>
      <c r="I55" s="71">
        <f>H.Marathon!K63</f>
        <v>95.201460193430847</v>
      </c>
      <c r="J55" s="71">
        <f>'25K'!F63</f>
        <v>74.116016561853328</v>
      </c>
      <c r="K55" s="71">
        <f>'30K'!F63</f>
        <v>75.304731582412188</v>
      </c>
      <c r="L55" s="71">
        <f>Marathon!K63</f>
        <v>93.824946485414785</v>
      </c>
      <c r="M55" s="43"/>
    </row>
    <row r="56" spans="1:13">
      <c r="A56" s="45">
        <v>58</v>
      </c>
      <c r="B56" s="70">
        <f>+'5K'!J64</f>
        <v>93.333404352266186</v>
      </c>
      <c r="C56" s="71">
        <f>'8K'!F64</f>
        <v>92.383973677958352</v>
      </c>
      <c r="D56" s="71">
        <f>'10K'!J64</f>
        <v>97.98055064419971</v>
      </c>
      <c r="E56" s="71">
        <f>'12K'!F64</f>
        <v>77.690546636985218</v>
      </c>
      <c r="F56" s="71">
        <f>'15K'!F64</f>
        <v>79.84033970548505</v>
      </c>
      <c r="G56" s="71">
        <f>'10MI'!F64</f>
        <v>86.40446185649165</v>
      </c>
      <c r="H56" s="71">
        <f>'20K'!F64</f>
        <v>73.771390016497591</v>
      </c>
      <c r="I56" s="71">
        <f>H.Marathon!K64</f>
        <v>93.968675946229993</v>
      </c>
      <c r="J56" s="71">
        <f>'25K'!F64</f>
        <v>77.831233632688168</v>
      </c>
      <c r="K56" s="71">
        <f>'30K'!F64</f>
        <v>75.075448194548315</v>
      </c>
      <c r="L56" s="71">
        <f>Marathon!K64</f>
        <v>93.140007376791573</v>
      </c>
      <c r="M56" s="43"/>
    </row>
    <row r="57" spans="1:13">
      <c r="A57" s="45">
        <v>59</v>
      </c>
      <c r="B57" s="70">
        <f>+'5K'!J65</f>
        <v>96.244516496759502</v>
      </c>
      <c r="C57" s="71">
        <f>'8K'!F65</f>
        <v>96.316957589762723</v>
      </c>
      <c r="D57" s="71">
        <f>'10K'!J65</f>
        <v>96.840398586276905</v>
      </c>
      <c r="E57" s="71">
        <f>'12K'!F65</f>
        <v>75.274903810080332</v>
      </c>
      <c r="F57" s="71">
        <f>'15K'!F65</f>
        <v>83.483212966431367</v>
      </c>
      <c r="G57" s="71">
        <f>'10MI'!F65</f>
        <v>82.736776351352134</v>
      </c>
      <c r="H57" s="71">
        <f>'20K'!F65</f>
        <v>86.062760884816498</v>
      </c>
      <c r="I57" s="71">
        <f>H.Marathon!K65</f>
        <v>97.558631295655545</v>
      </c>
      <c r="J57" s="71">
        <f>'25K'!F65</f>
        <v>68.928560126369163</v>
      </c>
      <c r="K57" s="71">
        <f>'30K'!F65</f>
        <v>74.41662610574393</v>
      </c>
      <c r="L57" s="71">
        <f>Marathon!K65</f>
        <v>97.53135140909886</v>
      </c>
      <c r="M57" s="43"/>
    </row>
    <row r="58" spans="1:13">
      <c r="A58" s="50">
        <v>60</v>
      </c>
      <c r="B58" s="72">
        <f>+'5K'!J66</f>
        <v>98.380385783817331</v>
      </c>
      <c r="C58" s="73">
        <f>'8K'!F66</f>
        <v>98.487847053601726</v>
      </c>
      <c r="D58" s="73">
        <f>'10K'!J66</f>
        <v>98.924940701242917</v>
      </c>
      <c r="E58" s="73">
        <f>'12K'!F66</f>
        <v>77.322328501047792</v>
      </c>
      <c r="F58" s="73">
        <f>'15K'!F66</f>
        <v>83.751124849646672</v>
      </c>
      <c r="G58" s="73">
        <f>'10MI'!F66</f>
        <v>84.782363607685156</v>
      </c>
      <c r="H58" s="73">
        <f>'20K'!F66</f>
        <v>84.84274894720663</v>
      </c>
      <c r="I58" s="73">
        <f>H.Marathon!K66</f>
        <v>100.02301891672664</v>
      </c>
      <c r="J58" s="73">
        <f>'25K'!F66</f>
        <v>85.110564076795086</v>
      </c>
      <c r="K58" s="73">
        <f>'30K'!F66</f>
        <v>85.599089338291407</v>
      </c>
      <c r="L58" s="73">
        <f>Marathon!K66</f>
        <v>94.621212388721972</v>
      </c>
      <c r="M58" s="43"/>
    </row>
    <row r="59" spans="1:13">
      <c r="A59" s="45">
        <v>61</v>
      </c>
      <c r="B59" s="70">
        <f>+'5K'!J67</f>
        <v>99.443888108987409</v>
      </c>
      <c r="C59" s="71">
        <f>'8K'!F67</f>
        <v>96.31904169929868</v>
      </c>
      <c r="D59" s="71">
        <f>'10K'!J67</f>
        <v>97.905122426600713</v>
      </c>
      <c r="E59" s="71">
        <f>'12K'!F67</f>
        <v>77.314659907109714</v>
      </c>
      <c r="F59" s="71">
        <f>'15K'!F67</f>
        <v>78.298772600008121</v>
      </c>
      <c r="G59" s="71">
        <f>'10MI'!F67</f>
        <v>83.109160444545921</v>
      </c>
      <c r="H59" s="71">
        <f>'20K'!F67</f>
        <v>78.331518923011217</v>
      </c>
      <c r="I59" s="71">
        <f>H.Marathon!K67</f>
        <v>99.185511913930327</v>
      </c>
      <c r="J59" s="71">
        <f>'25K'!F67</f>
        <v>77.082619504287848</v>
      </c>
      <c r="K59" s="71">
        <f>'30K'!F67</f>
        <v>71.405967960319373</v>
      </c>
      <c r="L59" s="71">
        <f>Marathon!K67</f>
        <v>94.556608054900366</v>
      </c>
      <c r="M59" s="43"/>
    </row>
    <row r="60" spans="1:13">
      <c r="A60" s="45">
        <v>62</v>
      </c>
      <c r="B60" s="70">
        <f>+'5K'!J68</f>
        <v>98.383750220119282</v>
      </c>
      <c r="C60" s="71">
        <f>'8K'!F68</f>
        <v>96.906929944647388</v>
      </c>
      <c r="D60" s="71">
        <f>'10K'!J68</f>
        <v>99.170449209578962</v>
      </c>
      <c r="E60" s="71">
        <f>'12K'!F68</f>
        <v>81.738028552299042</v>
      </c>
      <c r="F60" s="71">
        <f>'15K'!F68</f>
        <v>83.3440755056059</v>
      </c>
      <c r="G60" s="71">
        <f>'10MI'!F68</f>
        <v>83.863589272074208</v>
      </c>
      <c r="H60" s="71">
        <f>'20K'!F68</f>
        <v>71.846489611799441</v>
      </c>
      <c r="I60" s="71">
        <f>H.Marathon!K68</f>
        <v>98.89767068617445</v>
      </c>
      <c r="J60" s="71">
        <f>'25K'!F68</f>
        <v>72.867353687997635</v>
      </c>
      <c r="K60" s="71">
        <f>'30K'!F68</f>
        <v>74.364192033926457</v>
      </c>
      <c r="L60" s="71">
        <f>Marathon!K68</f>
        <v>93.799030980166933</v>
      </c>
      <c r="M60" s="43"/>
    </row>
    <row r="61" spans="1:13">
      <c r="A61" s="45">
        <v>63</v>
      </c>
      <c r="B61" s="70">
        <f>+'5K'!J69</f>
        <v>99.055923814046224</v>
      </c>
      <c r="C61" s="71">
        <f>'8K'!F69</f>
        <v>94.661932856790045</v>
      </c>
      <c r="D61" s="71">
        <f>'10K'!J69</f>
        <v>94.443964142297958</v>
      </c>
      <c r="E61" s="71">
        <f>'12K'!F69</f>
        <v>82.662644315742057</v>
      </c>
      <c r="F61" s="71">
        <f>'15K'!F69</f>
        <v>79.733694458589284</v>
      </c>
      <c r="G61" s="71">
        <f>'10MI'!F69</f>
        <v>81.380150406102388</v>
      </c>
      <c r="H61" s="71">
        <f>'20K'!F69</f>
        <v>71.681039823272968</v>
      </c>
      <c r="I61" s="71">
        <f>H.Marathon!K69</f>
        <v>99.271583608434895</v>
      </c>
      <c r="J61" s="71">
        <f>'25K'!F69</f>
        <v>71.116793726909378</v>
      </c>
      <c r="K61" s="71">
        <f>'30K'!F69</f>
        <v>73.462389088038179</v>
      </c>
      <c r="L61" s="71">
        <f>Marathon!K69</f>
        <v>92.327995337429869</v>
      </c>
      <c r="M61" s="43"/>
    </row>
    <row r="62" spans="1:13">
      <c r="A62" s="45">
        <v>64</v>
      </c>
      <c r="B62" s="70">
        <f>+'5K'!J70</f>
        <v>95.124211739832944</v>
      </c>
      <c r="C62" s="71">
        <f>'8K'!F70</f>
        <v>94.148164104292633</v>
      </c>
      <c r="D62" s="71">
        <f>'10K'!J70</f>
        <v>93.538871815797506</v>
      </c>
      <c r="E62" s="71">
        <f>'12K'!F70</f>
        <v>82.590542617871094</v>
      </c>
      <c r="F62" s="71">
        <f>'15K'!F70</f>
        <v>79.198688110756294</v>
      </c>
      <c r="G62" s="71">
        <f>'10MI'!F70</f>
        <v>88.121752300729653</v>
      </c>
      <c r="H62" s="71">
        <f>'20K'!F70</f>
        <v>70.016280733235902</v>
      </c>
      <c r="I62" s="71">
        <f>H.Marathon!K70</f>
        <v>95.441003673192654</v>
      </c>
      <c r="J62" s="71">
        <f>'25K'!F70</f>
        <v>71.721513706915545</v>
      </c>
      <c r="K62" s="71">
        <f>'30K'!F70</f>
        <v>64.092935162521343</v>
      </c>
      <c r="L62" s="71">
        <f>Marathon!K70</f>
        <v>94.81603330604834</v>
      </c>
      <c r="M62" s="43"/>
    </row>
    <row r="63" spans="1:13">
      <c r="A63" s="50">
        <v>65</v>
      </c>
      <c r="B63" s="72">
        <f>+'5K'!J71</f>
        <v>95.340272027683554</v>
      </c>
      <c r="C63" s="73">
        <f>'8K'!F71</f>
        <v>94.375175117106721</v>
      </c>
      <c r="D63" s="73">
        <f>'10K'!J71</f>
        <v>94.970142337550044</v>
      </c>
      <c r="E63" s="73">
        <f>'12K'!F71</f>
        <v>80.102253478244492</v>
      </c>
      <c r="F63" s="73">
        <f>'15K'!F71</f>
        <v>80.086845296584144</v>
      </c>
      <c r="G63" s="73">
        <f>'10MI'!F71</f>
        <v>81.335705827886358</v>
      </c>
      <c r="H63" s="73">
        <f>'20K'!F71</f>
        <v>80.435707218216919</v>
      </c>
      <c r="I63" s="73">
        <f>H.Marathon!K71</f>
        <v>96.99235176942183</v>
      </c>
      <c r="J63" s="73">
        <f>'25K'!F71</f>
        <v>71.784287150392913</v>
      </c>
      <c r="K63" s="73">
        <f>'30K'!F71</f>
        <v>72.756000277855421</v>
      </c>
      <c r="L63" s="73">
        <f>Marathon!K71</f>
        <v>96.284930785507655</v>
      </c>
      <c r="M63" s="43"/>
    </row>
    <row r="64" spans="1:13">
      <c r="A64" s="45">
        <v>66</v>
      </c>
      <c r="B64" s="70">
        <f>+'5K'!J72</f>
        <v>96.209711715273144</v>
      </c>
      <c r="C64" s="71">
        <f>'8K'!F72</f>
        <v>94.125608490000161</v>
      </c>
      <c r="D64" s="71">
        <f>'10K'!J72</f>
        <v>96.48047275431648</v>
      </c>
      <c r="E64" s="71">
        <f>'12K'!F72</f>
        <v>79.300619965205996</v>
      </c>
      <c r="F64" s="71">
        <f>'15K'!F72</f>
        <v>78.321420667396296</v>
      </c>
      <c r="G64" s="71">
        <f>'10MI'!F72</f>
        <v>79.277878231807861</v>
      </c>
      <c r="H64" s="71">
        <f>'20K'!F72</f>
        <v>71.042344744375185</v>
      </c>
      <c r="I64" s="71">
        <f>H.Marathon!K72</f>
        <v>95.226834265159169</v>
      </c>
      <c r="J64" s="71">
        <f>'25K'!F72</f>
        <v>70.748056144078461</v>
      </c>
      <c r="K64" s="71">
        <f>'30K'!F72</f>
        <v>71.285616078730001</v>
      </c>
      <c r="L64" s="71">
        <f>Marathon!K72</f>
        <v>96.798855817455348</v>
      </c>
      <c r="M64" s="43"/>
    </row>
    <row r="65" spans="1:13">
      <c r="A65" s="45">
        <v>67</v>
      </c>
      <c r="B65" s="70">
        <f>+'5K'!J73</f>
        <v>99.379746639649809</v>
      </c>
      <c r="C65" s="71">
        <f>'8K'!F73</f>
        <v>92.478687580274283</v>
      </c>
      <c r="D65" s="71">
        <f>'10K'!J73</f>
        <v>97.249061046194811</v>
      </c>
      <c r="E65" s="71">
        <f>'12K'!F73</f>
        <v>72.701138635923201</v>
      </c>
      <c r="F65" s="71">
        <f>'15K'!F73</f>
        <v>79.681596709370666</v>
      </c>
      <c r="G65" s="71">
        <f>'10MI'!F73</f>
        <v>77.91300900826819</v>
      </c>
      <c r="H65" s="71">
        <f>'20K'!F73</f>
        <v>70.044727653144832</v>
      </c>
      <c r="I65" s="71">
        <f>H.Marathon!K73</f>
        <v>99.850325779409772</v>
      </c>
      <c r="J65" s="71">
        <f>'25K'!F73</f>
        <v>68.385308002973105</v>
      </c>
      <c r="K65" s="71">
        <f>'30K'!F73</f>
        <v>61.695270952938444</v>
      </c>
      <c r="L65" s="71">
        <f>Marathon!K73</f>
        <v>93.101454991082775</v>
      </c>
      <c r="M65" s="43"/>
    </row>
    <row r="66" spans="1:13">
      <c r="A66" s="45">
        <v>68</v>
      </c>
      <c r="B66" s="70">
        <f>+'5K'!J74</f>
        <v>96.647076379496255</v>
      </c>
      <c r="C66" s="71">
        <f>'8K'!F74</f>
        <v>93.175309119459072</v>
      </c>
      <c r="D66" s="71">
        <f>'10K'!J74</f>
        <v>95.235210754123528</v>
      </c>
      <c r="E66" s="71">
        <f>'12K'!F74</f>
        <v>68.405204244778588</v>
      </c>
      <c r="F66" s="71">
        <f>'15K'!F74</f>
        <v>79.680186125361303</v>
      </c>
      <c r="G66" s="71">
        <f>'10MI'!F74</f>
        <v>80.318607225081251</v>
      </c>
      <c r="H66" s="71">
        <f>'20K'!F74</f>
        <v>66.243777380379072</v>
      </c>
      <c r="I66" s="71">
        <f>H.Marathon!K74</f>
        <v>95.717056940415802</v>
      </c>
      <c r="J66" s="71">
        <f>'25K'!F74</f>
        <v>70.094298234723723</v>
      </c>
      <c r="K66" s="71">
        <f>'30K'!F74</f>
        <v>69.949134748913025</v>
      </c>
      <c r="L66" s="71">
        <f>Marathon!K74</f>
        <v>94.166990730401864</v>
      </c>
      <c r="M66" s="43"/>
    </row>
    <row r="67" spans="1:13">
      <c r="A67" s="45">
        <v>69</v>
      </c>
      <c r="B67" s="70">
        <f>+'5K'!J75</f>
        <v>98.133522298191693</v>
      </c>
      <c r="C67" s="71">
        <f>'8K'!F75</f>
        <v>91.815516588867041</v>
      </c>
      <c r="D67" s="71">
        <f>'10K'!J75</f>
        <v>97.787594263899493</v>
      </c>
      <c r="E67" s="71">
        <f>'12K'!F75</f>
        <v>70.156331574484014</v>
      </c>
      <c r="F67" s="71">
        <f>'15K'!F75</f>
        <v>77.347420133345196</v>
      </c>
      <c r="G67" s="71">
        <f>'10MI'!F75</f>
        <v>79.386022680254356</v>
      </c>
      <c r="H67" s="71">
        <f>'20K'!F75</f>
        <v>69.689958410687794</v>
      </c>
      <c r="I67" s="71">
        <f>H.Marathon!K75</f>
        <v>97.110196407412388</v>
      </c>
      <c r="J67" s="71">
        <f>'25K'!F75</f>
        <v>66.065225089576799</v>
      </c>
      <c r="K67" s="71">
        <f>'30K'!F75</f>
        <v>67.775013554980745</v>
      </c>
      <c r="L67" s="71">
        <f>Marathon!K75</f>
        <v>94.218181178892792</v>
      </c>
      <c r="M67" s="43"/>
    </row>
    <row r="68" spans="1:13">
      <c r="A68" s="50">
        <v>70</v>
      </c>
      <c r="B68" s="72">
        <f>+'5K'!J76</f>
        <v>96.78414444536709</v>
      </c>
      <c r="C68" s="73">
        <f>'8K'!F76</f>
        <v>93.238798687806678</v>
      </c>
      <c r="D68" s="73">
        <f>'10K'!J76</f>
        <v>94.514116367969876</v>
      </c>
      <c r="E68" s="73">
        <f>'12K'!F76</f>
        <v>74.237343174503067</v>
      </c>
      <c r="F68" s="73">
        <f>'15K'!F76</f>
        <v>75.240941769296384</v>
      </c>
      <c r="G68" s="73">
        <f>'10MI'!F76</f>
        <v>78.930213596094873</v>
      </c>
      <c r="H68" s="73">
        <f>'20K'!F76</f>
        <v>78.571618263348313</v>
      </c>
      <c r="I68" s="73">
        <f>H.Marathon!K76</f>
        <v>95.585845118468825</v>
      </c>
      <c r="J68" s="73">
        <f>'25K'!F76</f>
        <v>78.848455029702592</v>
      </c>
      <c r="K68" s="73">
        <f>'30K'!F76</f>
        <v>79.648913789431873</v>
      </c>
      <c r="L68" s="73">
        <f>Marathon!K76</f>
        <v>94.426365960912122</v>
      </c>
      <c r="M68" s="43"/>
    </row>
    <row r="69" spans="1:13">
      <c r="A69" s="45">
        <v>71</v>
      </c>
      <c r="B69" s="70">
        <f>+'5K'!J77</f>
        <v>94.410615320928201</v>
      </c>
      <c r="C69" s="71">
        <f>'8K'!F77</f>
        <v>92.209600854287913</v>
      </c>
      <c r="D69" s="71">
        <f>'10K'!J77</f>
        <v>92.078052006962622</v>
      </c>
      <c r="E69" s="71">
        <f>'12K'!F77</f>
        <v>70.947094037263838</v>
      </c>
      <c r="F69" s="71">
        <f>'15K'!F77</f>
        <v>71.827326131833473</v>
      </c>
      <c r="G69" s="71">
        <f>'10MI'!F77</f>
        <v>83.176536995351384</v>
      </c>
      <c r="H69" s="71">
        <f>'20K'!F77</f>
        <v>64.321247839029525</v>
      </c>
      <c r="I69" s="71">
        <f>H.Marathon!K77</f>
        <v>93.116218295391477</v>
      </c>
      <c r="J69" s="71">
        <f>'25K'!F77</f>
        <v>62.388222495296183</v>
      </c>
      <c r="K69" s="71">
        <f>'30K'!F77</f>
        <v>58.914499617782511</v>
      </c>
      <c r="L69" s="71">
        <f>Marathon!K77</f>
        <v>92.021678501362558</v>
      </c>
      <c r="M69" s="43"/>
    </row>
    <row r="70" spans="1:13">
      <c r="A70" s="45">
        <v>72</v>
      </c>
      <c r="B70" s="70">
        <f>+'5K'!J78</f>
        <v>96.542670482961285</v>
      </c>
      <c r="C70" s="71">
        <f>'8K'!F78</f>
        <v>90.807980197141134</v>
      </c>
      <c r="D70" s="71">
        <f>'10K'!J78</f>
        <v>95.474102892193557</v>
      </c>
      <c r="E70" s="71">
        <f>'12K'!F78</f>
        <v>74.195446238926792</v>
      </c>
      <c r="F70" s="71">
        <f>'15K'!F78</f>
        <v>75.279728046980651</v>
      </c>
      <c r="G70" s="71">
        <f>'10MI'!F78</f>
        <v>75.939717124983403</v>
      </c>
      <c r="H70" s="71">
        <f>'20K'!F78</f>
        <v>62.809535993319912</v>
      </c>
      <c r="I70" s="71">
        <f>H.Marathon!K78</f>
        <v>93.031744420690046</v>
      </c>
      <c r="J70" s="71">
        <f>'25K'!F78</f>
        <v>65.614789284025505</v>
      </c>
      <c r="K70" s="71">
        <f>'30K'!F78</f>
        <v>67.766213795953107</v>
      </c>
      <c r="L70" s="71">
        <f>Marathon!K78</f>
        <v>94.06334812214584</v>
      </c>
      <c r="M70" s="43"/>
    </row>
    <row r="71" spans="1:13">
      <c r="A71" s="45">
        <v>73</v>
      </c>
      <c r="B71" s="70">
        <f>+'5K'!J79</f>
        <v>98.831631171489278</v>
      </c>
      <c r="C71" s="71">
        <f>'8K'!F79</f>
        <v>89.318885961852985</v>
      </c>
      <c r="D71" s="71">
        <f>'10K'!J79</f>
        <v>98.591042507098507</v>
      </c>
      <c r="E71" s="71">
        <f>'12K'!F79</f>
        <v>72.298794722013497</v>
      </c>
      <c r="F71" s="71">
        <f>'15K'!F79</f>
        <v>76.138805639262941</v>
      </c>
      <c r="G71" s="71">
        <f>'10MI'!F79</f>
        <v>75.538009141769606</v>
      </c>
      <c r="H71" s="71">
        <f>'20K'!F79</f>
        <v>64.497457144815513</v>
      </c>
      <c r="I71" s="71">
        <f>H.Marathon!K79</f>
        <v>92.805540256789811</v>
      </c>
      <c r="J71" s="71">
        <f>'25K'!F79</f>
        <v>65.477626200227093</v>
      </c>
      <c r="K71" s="71">
        <f>'30K'!F79</f>
        <v>43.069740868265399</v>
      </c>
      <c r="L71" s="71">
        <f>Marathon!K79</f>
        <v>97.659668056745502</v>
      </c>
      <c r="M71" s="43"/>
    </row>
    <row r="72" spans="1:13">
      <c r="A72" s="45">
        <v>74</v>
      </c>
      <c r="B72" s="70">
        <f>+'5K'!J80</f>
        <v>96.517863086699705</v>
      </c>
      <c r="C72" s="71">
        <f>'8K'!F80</f>
        <v>93.251430680980036</v>
      </c>
      <c r="D72" s="71">
        <f>'10K'!J80</f>
        <v>96.09008241398864</v>
      </c>
      <c r="E72" s="71">
        <f>'12K'!F80</f>
        <v>71.891834512353171</v>
      </c>
      <c r="F72" s="71">
        <f>'15K'!F80</f>
        <v>75.281589662997277</v>
      </c>
      <c r="G72" s="71">
        <f>'10MI'!F80</f>
        <v>77.007859896187995</v>
      </c>
      <c r="H72" s="71"/>
      <c r="I72" s="71">
        <f>H.Marathon!K80</f>
        <v>90.999925428053018</v>
      </c>
      <c r="J72" s="71">
        <f>'25K'!F80</f>
        <v>65.682780228851016</v>
      </c>
      <c r="K72" s="71">
        <f>'30K'!F80</f>
        <v>56.264715093176008</v>
      </c>
      <c r="L72" s="71">
        <f>Marathon!K80</f>
        <v>96.927576679292031</v>
      </c>
      <c r="M72" s="43"/>
    </row>
    <row r="73" spans="1:13">
      <c r="A73" s="50">
        <v>75</v>
      </c>
      <c r="B73" s="72">
        <f>+'5K'!J81</f>
        <v>99.962271049448276</v>
      </c>
      <c r="C73" s="73">
        <f>'8K'!F81</f>
        <v>95.101129749617726</v>
      </c>
      <c r="D73" s="73">
        <f>'10K'!J81</f>
        <v>94.877143383382432</v>
      </c>
      <c r="E73" s="73">
        <f>'12K'!F81</f>
        <v>84.307822351735112</v>
      </c>
      <c r="F73" s="73">
        <f>'15K'!F81</f>
        <v>79.782917155432415</v>
      </c>
      <c r="G73" s="73">
        <f>'10MI'!F81</f>
        <v>79.373091012783718</v>
      </c>
      <c r="H73" s="73"/>
      <c r="I73" s="73">
        <f>H.Marathon!K81</f>
        <v>93.326720324347519</v>
      </c>
      <c r="J73" s="73">
        <f>'25K'!F81</f>
        <v>81.993323232319071</v>
      </c>
      <c r="K73" s="73">
        <f>'30K'!F81</f>
        <v>82.587125468202046</v>
      </c>
      <c r="L73" s="73">
        <f>Marathon!K81</f>
        <v>93.250211971845005</v>
      </c>
      <c r="M73" s="43"/>
    </row>
    <row r="74" spans="1:13">
      <c r="A74" s="45">
        <v>76</v>
      </c>
      <c r="B74" s="70">
        <f>+'5K'!J82</f>
        <v>97.007886728608952</v>
      </c>
      <c r="C74" s="71">
        <f>'8K'!F82</f>
        <v>93.005065933530545</v>
      </c>
      <c r="D74" s="71">
        <f>'10K'!J82</f>
        <v>96.274357997573816</v>
      </c>
      <c r="E74" s="71">
        <f>'12K'!F82</f>
        <v>72.283255407321491</v>
      </c>
      <c r="F74" s="71">
        <f>'15K'!F82</f>
        <v>72.940155895405908</v>
      </c>
      <c r="G74" s="71">
        <f>'10MI'!F82</f>
        <v>75.451858860659328</v>
      </c>
      <c r="H74" s="71"/>
      <c r="I74" s="71">
        <f>H.Marathon!K82</f>
        <v>95.77414286860072</v>
      </c>
      <c r="J74" s="71">
        <f>'25K'!F82</f>
        <v>0</v>
      </c>
      <c r="K74" s="71"/>
      <c r="L74" s="71">
        <f>Marathon!K82</f>
        <v>96.715752283728264</v>
      </c>
      <c r="M74" s="43"/>
    </row>
    <row r="75" spans="1:13">
      <c r="A75" s="45">
        <v>77</v>
      </c>
      <c r="B75" s="70">
        <f>+'5K'!J83</f>
        <v>96.973483978056066</v>
      </c>
      <c r="C75" s="71">
        <f>'8K'!F83</f>
        <v>93.795697215981832</v>
      </c>
      <c r="D75" s="71">
        <f>'10K'!J83</f>
        <v>89.726966957296668</v>
      </c>
      <c r="E75" s="71">
        <f>'12K'!F83</f>
        <v>78.190550317735187</v>
      </c>
      <c r="F75" s="71">
        <f>'15K'!F83</f>
        <v>76.019334182028118</v>
      </c>
      <c r="G75" s="71">
        <f>'10MI'!F83</f>
        <v>76.842819340144047</v>
      </c>
      <c r="H75" s="71"/>
      <c r="I75" s="71">
        <f>H.Marathon!K83</f>
        <v>90.247231912634618</v>
      </c>
      <c r="J75" s="71">
        <f>'25K'!F83</f>
        <v>63.898887481302602</v>
      </c>
      <c r="K75" s="71">
        <f>'30K'!F83</f>
        <v>57.650318653187824</v>
      </c>
      <c r="L75" s="71">
        <f>Marathon!K83</f>
        <v>85.297513423629852</v>
      </c>
      <c r="M75" s="43"/>
    </row>
    <row r="76" spans="1:13">
      <c r="A76" s="45">
        <v>78</v>
      </c>
      <c r="B76" s="70">
        <f>+'5K'!J84</f>
        <v>90.66518765678866</v>
      </c>
      <c r="C76" s="71">
        <f>'8K'!F84</f>
        <v>93.110956830818992</v>
      </c>
      <c r="D76" s="71">
        <f>'10K'!J84</f>
        <v>93.204957861208896</v>
      </c>
      <c r="E76" s="71">
        <f>'12K'!F84</f>
        <v>0</v>
      </c>
      <c r="F76" s="71">
        <f>'15K'!F84</f>
        <v>69.161955350201325</v>
      </c>
      <c r="G76" s="71">
        <f>'10MI'!F84</f>
        <v>69.061336249713506</v>
      </c>
      <c r="H76" s="71"/>
      <c r="I76" s="71">
        <f>H.Marathon!K84</f>
        <v>91.136898343299677</v>
      </c>
      <c r="J76" s="71"/>
      <c r="K76" s="71"/>
      <c r="L76" s="71">
        <f>Marathon!K84</f>
        <v>85.562162625938853</v>
      </c>
      <c r="M76" s="43"/>
    </row>
    <row r="77" spans="1:13">
      <c r="A77" s="45">
        <v>79</v>
      </c>
      <c r="B77" s="70">
        <f>+'5K'!J85</f>
        <v>90.844709313944421</v>
      </c>
      <c r="C77" s="71">
        <f>'8K'!F85</f>
        <v>86.687561121415001</v>
      </c>
      <c r="D77" s="71">
        <f>'10K'!J85</f>
        <v>90.528727374183433</v>
      </c>
      <c r="E77" s="71">
        <f>'12K'!F85</f>
        <v>0</v>
      </c>
      <c r="F77" s="71">
        <f>'15K'!F85</f>
        <v>74.157837194810881</v>
      </c>
      <c r="G77" s="71">
        <f>'10MI'!F85</f>
        <v>74.819467537337147</v>
      </c>
      <c r="H77" s="71"/>
      <c r="I77" s="71">
        <f>H.Marathon!K85</f>
        <v>96.233277272081338</v>
      </c>
      <c r="J77" s="71">
        <f>'25K'!F85</f>
        <v>57.602879554806421</v>
      </c>
      <c r="K77" s="71"/>
      <c r="L77" s="71">
        <f>Marathon!K85</f>
        <v>83.503397688041957</v>
      </c>
      <c r="M77" s="43"/>
    </row>
    <row r="78" spans="1:13">
      <c r="A78" s="50">
        <v>80</v>
      </c>
      <c r="B78" s="72">
        <f>+'5K'!J86</f>
        <v>93.308764591012846</v>
      </c>
      <c r="C78" s="73">
        <f>'8K'!F86</f>
        <v>93.554618207839255</v>
      </c>
      <c r="D78" s="73">
        <f>'10K'!J86</f>
        <v>97.509191118476267</v>
      </c>
      <c r="E78" s="73"/>
      <c r="F78" s="73">
        <f>'15K'!F86</f>
        <v>75.776731560968955</v>
      </c>
      <c r="G78" s="73">
        <f>'10MI'!F86</f>
        <v>72.778392454945305</v>
      </c>
      <c r="H78" s="73">
        <f>'20K'!F86</f>
        <v>59.856177441050221</v>
      </c>
      <c r="I78" s="73">
        <f>H.Marathon!K86</f>
        <v>93.492428494953415</v>
      </c>
      <c r="J78" s="73">
        <f>'25K'!F86</f>
        <v>0</v>
      </c>
      <c r="K78" s="73"/>
      <c r="L78" s="73">
        <f>Marathon!K86</f>
        <v>98.976545582030369</v>
      </c>
      <c r="M78" s="43"/>
    </row>
    <row r="79" spans="1:13">
      <c r="A79" s="45">
        <v>81</v>
      </c>
      <c r="B79" s="70">
        <f>+'5K'!J87</f>
        <v>96.71498072100384</v>
      </c>
      <c r="C79" s="71">
        <f>'8K'!F87</f>
        <v>0</v>
      </c>
      <c r="D79" s="71">
        <f>'10K'!J87</f>
        <v>94.670390512133451</v>
      </c>
      <c r="E79" s="71"/>
      <c r="F79" s="71">
        <f>'15K'!F87</f>
        <v>75.523399984771729</v>
      </c>
      <c r="G79" s="71"/>
      <c r="H79" s="71"/>
      <c r="I79" s="71">
        <f>H.Marathon!K87</f>
        <v>96.268100550873356</v>
      </c>
      <c r="J79" s="71"/>
      <c r="K79" s="71"/>
      <c r="L79" s="71">
        <f>Marathon!K87</f>
        <v>94.364651280746145</v>
      </c>
      <c r="M79" s="43"/>
    </row>
    <row r="80" spans="1:13">
      <c r="A80" s="45">
        <v>82</v>
      </c>
      <c r="B80" s="70">
        <f>+'5K'!J88</f>
        <v>91.317889476572617</v>
      </c>
      <c r="C80" s="71">
        <f>'8K'!F88</f>
        <v>95.482028459396702</v>
      </c>
      <c r="D80" s="71">
        <f>'10K'!J88</f>
        <v>99.109958162520655</v>
      </c>
      <c r="E80" s="71"/>
      <c r="F80" s="71"/>
      <c r="G80" s="71"/>
      <c r="H80" s="71"/>
      <c r="I80" s="71">
        <f>H.Marathon!K88</f>
        <v>81.958492096740969</v>
      </c>
      <c r="J80" s="71"/>
      <c r="K80" s="71"/>
      <c r="L80" s="71">
        <f>Marathon!K88</f>
        <v>91.842728182210891</v>
      </c>
      <c r="M80" s="43"/>
    </row>
    <row r="81" spans="1:13">
      <c r="A81" s="45">
        <v>83</v>
      </c>
      <c r="B81" s="70">
        <f>+'5K'!J89</f>
        <v>92.10430571071926</v>
      </c>
      <c r="C81" s="71">
        <f>'8K'!F89</f>
        <v>85.494459980167221</v>
      </c>
      <c r="D81" s="71">
        <f>'10K'!J89</f>
        <v>93.157861483422849</v>
      </c>
      <c r="E81" s="71"/>
      <c r="F81" s="71"/>
      <c r="G81" s="71"/>
      <c r="H81" s="71"/>
      <c r="I81" s="71">
        <f>H.Marathon!K89</f>
        <v>94.732936569504915</v>
      </c>
      <c r="J81" s="71"/>
      <c r="K81" s="71"/>
      <c r="L81" s="71">
        <f>Marathon!K89</f>
        <v>80.890508005918605</v>
      </c>
      <c r="M81" s="43"/>
    </row>
    <row r="82" spans="1:13">
      <c r="A82" s="45">
        <v>84</v>
      </c>
      <c r="B82" s="70">
        <f>+'5K'!J90</f>
        <v>92.055209308239725</v>
      </c>
      <c r="C82" s="71">
        <f>'8K'!F90</f>
        <v>97.754454904648568</v>
      </c>
      <c r="D82" s="71">
        <f>'10K'!J90</f>
        <v>94.957584128710266</v>
      </c>
      <c r="E82" s="71">
        <f>'12K'!F90</f>
        <v>54.115369710376171</v>
      </c>
      <c r="F82" s="71"/>
      <c r="G82" s="71"/>
      <c r="H82" s="71"/>
      <c r="I82" s="71">
        <f>H.Marathon!K90</f>
        <v>96.410676067364108</v>
      </c>
      <c r="J82" s="71"/>
      <c r="K82" s="71"/>
      <c r="L82" s="71">
        <f>Marathon!K90</f>
        <v>83.763057500022015</v>
      </c>
      <c r="M82" s="43"/>
    </row>
    <row r="83" spans="1:13">
      <c r="A83" s="50">
        <v>85</v>
      </c>
      <c r="B83" s="72">
        <f>+'5K'!J91</f>
        <v>95.664347350947025</v>
      </c>
      <c r="C83" s="73">
        <f>'8K'!F91</f>
        <v>92.764867800882428</v>
      </c>
      <c r="D83" s="73">
        <f>'10K'!J91</f>
        <v>90.613675972016154</v>
      </c>
      <c r="E83" s="73"/>
      <c r="F83" s="73"/>
      <c r="G83" s="73"/>
      <c r="H83" s="73"/>
      <c r="I83" s="73">
        <f>H.Marathon!K91</f>
        <v>96.68185953030715</v>
      </c>
      <c r="J83" s="73"/>
      <c r="K83" s="73"/>
      <c r="L83" s="73">
        <f>Marathon!K91</f>
        <v>94.244278512567632</v>
      </c>
      <c r="M83" s="43"/>
    </row>
    <row r="84" spans="1:13">
      <c r="A84" s="45">
        <v>86</v>
      </c>
      <c r="B84" s="70">
        <f>+'5K'!J92</f>
        <v>87.101766698012781</v>
      </c>
      <c r="C84" s="71">
        <f>'8K'!F92</f>
        <v>0</v>
      </c>
      <c r="D84" s="71">
        <f>'10K'!J92</f>
        <v>84.162240188003139</v>
      </c>
      <c r="E84" s="71"/>
      <c r="F84" s="71"/>
      <c r="G84" s="71"/>
      <c r="H84" s="71"/>
      <c r="I84" s="71"/>
      <c r="J84" s="71"/>
      <c r="K84" s="71"/>
      <c r="L84" s="71">
        <f>Marathon!K92</f>
        <v>83.978128079355216</v>
      </c>
      <c r="M84" s="43"/>
    </row>
    <row r="85" spans="1:13">
      <c r="A85" s="45">
        <v>87</v>
      </c>
      <c r="B85" s="70"/>
      <c r="C85" s="71">
        <f>'8K'!F93</f>
        <v>0</v>
      </c>
      <c r="D85" s="71">
        <f>'10K'!J93</f>
        <v>84.379577052697002</v>
      </c>
      <c r="E85" s="71"/>
      <c r="F85" s="71"/>
      <c r="G85" s="71"/>
      <c r="H85" s="71"/>
      <c r="I85" s="71">
        <f>H.Marathon!K93</f>
        <v>0</v>
      </c>
      <c r="J85" s="71"/>
      <c r="K85" s="71"/>
      <c r="L85" s="71">
        <f>Marathon!K93</f>
        <v>77.364642271187222</v>
      </c>
      <c r="M85" s="43"/>
    </row>
    <row r="86" spans="1:13">
      <c r="A86" s="45">
        <v>88</v>
      </c>
      <c r="B86" s="70"/>
      <c r="C86" s="71">
        <f>'8K'!F94</f>
        <v>0</v>
      </c>
      <c r="D86" s="71">
        <f>'10K'!J94</f>
        <v>85.82217273047273</v>
      </c>
      <c r="E86" s="71"/>
      <c r="F86" s="71"/>
      <c r="G86" s="71"/>
      <c r="H86" s="71"/>
      <c r="I86" s="71"/>
      <c r="J86" s="71"/>
      <c r="K86" s="71"/>
      <c r="L86" s="71">
        <f>Marathon!K94</f>
        <v>68.162918891637958</v>
      </c>
      <c r="M86" s="43"/>
    </row>
    <row r="87" spans="1:13">
      <c r="A87" s="45">
        <v>89</v>
      </c>
      <c r="B87" s="70"/>
      <c r="C87" s="71">
        <f>'8K'!F95</f>
        <v>0</v>
      </c>
      <c r="D87" s="71">
        <f>'10K'!J95</f>
        <v>79.310099469735377</v>
      </c>
      <c r="E87" s="71"/>
      <c r="F87" s="71"/>
      <c r="G87" s="71"/>
      <c r="H87" s="71"/>
      <c r="I87" s="71"/>
      <c r="J87" s="71"/>
      <c r="K87" s="71"/>
      <c r="L87" s="71">
        <f>Marathon!K98</f>
        <v>89.217478857091407</v>
      </c>
      <c r="M87" s="43"/>
    </row>
    <row r="88" spans="1:13">
      <c r="A88" s="50">
        <v>90</v>
      </c>
      <c r="B88" s="72"/>
      <c r="C88" s="73"/>
      <c r="D88" s="73">
        <f>'10K'!J96</f>
        <v>80.764725700123478</v>
      </c>
      <c r="E88" s="73"/>
      <c r="F88" s="73"/>
      <c r="G88" s="73"/>
      <c r="H88" s="73"/>
      <c r="I88" s="73"/>
      <c r="J88" s="73"/>
      <c r="K88" s="73"/>
      <c r="L88" s="73">
        <f>Marathon!J96</f>
        <v>69.469918952340407</v>
      </c>
      <c r="M88" s="43"/>
    </row>
    <row r="89" spans="1:13">
      <c r="A89" s="45">
        <v>91</v>
      </c>
      <c r="B89" s="70"/>
      <c r="C89" s="71"/>
      <c r="D89" s="71">
        <f>'10K'!J97</f>
        <v>80.860766948039</v>
      </c>
      <c r="E89" s="71"/>
      <c r="F89" s="71"/>
      <c r="G89" s="71"/>
      <c r="H89" s="71"/>
      <c r="I89" s="71"/>
      <c r="J89" s="71"/>
      <c r="K89" s="71"/>
      <c r="L89" s="71"/>
      <c r="M89" s="43"/>
    </row>
    <row r="90" spans="1:13">
      <c r="A90" s="45">
        <v>92</v>
      </c>
      <c r="B90" s="70"/>
      <c r="C90" s="71"/>
      <c r="D90" s="71">
        <f>'10K'!J98</f>
        <v>78.753519521635198</v>
      </c>
      <c r="E90" s="71"/>
      <c r="F90" s="71"/>
      <c r="G90" s="71"/>
      <c r="H90" s="71"/>
      <c r="I90" s="71"/>
      <c r="J90" s="71"/>
      <c r="K90" s="71"/>
      <c r="L90" s="71"/>
      <c r="M90" s="43"/>
    </row>
    <row r="91" spans="1:13">
      <c r="A91" s="45">
        <v>93</v>
      </c>
      <c r="B91" s="70">
        <f>+'5K'!J99</f>
        <v>0</v>
      </c>
      <c r="C91" s="71"/>
      <c r="D91" s="71">
        <f>'10K'!J99</f>
        <v>67.645270813421689</v>
      </c>
      <c r="E91" s="71"/>
      <c r="F91" s="71"/>
      <c r="G91" s="71"/>
      <c r="H91" s="71"/>
      <c r="I91" s="71">
        <f>H.Marathon!K99</f>
        <v>0</v>
      </c>
      <c r="J91" s="71"/>
      <c r="K91" s="71"/>
      <c r="L91" s="71"/>
      <c r="M91" s="43"/>
    </row>
    <row r="92" spans="1:13">
      <c r="A92" s="45">
        <v>94</v>
      </c>
      <c r="B92" s="70"/>
      <c r="C92" s="71"/>
      <c r="D92" s="71">
        <f>'10K'!J100</f>
        <v>67.181045010655467</v>
      </c>
      <c r="E92" s="71"/>
      <c r="F92" s="71"/>
      <c r="G92" s="71"/>
      <c r="H92" s="71"/>
      <c r="I92" s="71"/>
      <c r="J92" s="71"/>
      <c r="K92" s="71"/>
      <c r="L92" s="71"/>
      <c r="M92" s="43"/>
    </row>
    <row r="93" spans="1:13">
      <c r="A93" s="50">
        <v>95</v>
      </c>
      <c r="B93" s="72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43"/>
    </row>
    <row r="94" spans="1:13">
      <c r="A94" s="45">
        <v>96</v>
      </c>
      <c r="B94" s="70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43"/>
    </row>
    <row r="95" spans="1:13">
      <c r="A95" s="45">
        <v>97</v>
      </c>
      <c r="B95" s="70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43"/>
    </row>
    <row r="96" spans="1:13">
      <c r="A96" s="45">
        <v>98</v>
      </c>
      <c r="B96" s="70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43"/>
    </row>
    <row r="97" spans="1:13">
      <c r="A97" s="45">
        <v>99</v>
      </c>
      <c r="B97" s="70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43"/>
    </row>
    <row r="98" spans="1:13" ht="15.75" thickBot="1">
      <c r="A98" s="50">
        <v>100</v>
      </c>
      <c r="B98" s="72"/>
      <c r="C98" s="73"/>
      <c r="D98" s="501"/>
      <c r="E98" s="73"/>
      <c r="F98" s="73"/>
      <c r="G98" s="73"/>
      <c r="H98" s="73"/>
      <c r="I98" s="73"/>
      <c r="J98" s="73"/>
      <c r="K98" s="73"/>
      <c r="L98" s="73"/>
      <c r="M98" s="43"/>
    </row>
    <row r="99" spans="1:13" ht="15.75" thickTop="1">
      <c r="A99" s="14"/>
      <c r="B99" s="14"/>
      <c r="C99" s="14"/>
      <c r="D99" s="500"/>
      <c r="E99" s="14"/>
      <c r="F99" s="14"/>
      <c r="G99" s="14"/>
      <c r="H99" s="14"/>
      <c r="I99" s="14"/>
      <c r="J99" s="14"/>
      <c r="K99" s="14"/>
      <c r="L99" s="14"/>
    </row>
    <row r="100" spans="1:13">
      <c r="D100" s="500"/>
    </row>
    <row r="101" spans="1:13">
      <c r="D101" s="500"/>
    </row>
    <row r="102" spans="1:13">
      <c r="D102" s="500"/>
    </row>
    <row r="103" spans="1:13">
      <c r="D103" s="500"/>
    </row>
    <row r="104" spans="1:13">
      <c r="D104" s="500"/>
    </row>
    <row r="105" spans="1:13">
      <c r="D105" s="500"/>
    </row>
    <row r="106" spans="1:13">
      <c r="D106" s="500"/>
    </row>
    <row r="107" spans="1:13">
      <c r="D107" s="500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>
      <c r="A1" s="84" t="s">
        <v>105</v>
      </c>
      <c r="B1" s="105"/>
      <c r="C1" s="105"/>
      <c r="D1" s="82"/>
      <c r="G1" s="84" t="s">
        <v>106</v>
      </c>
      <c r="H1" s="85"/>
      <c r="I1" s="85"/>
    </row>
    <row r="2" spans="1:11" ht="16.5" thickBot="1">
      <c r="A2" s="105" t="s">
        <v>107</v>
      </c>
      <c r="B2" s="105"/>
      <c r="C2" s="105"/>
      <c r="D2" s="82"/>
      <c r="G2" s="105" t="s">
        <v>107</v>
      </c>
      <c r="H2" s="85"/>
      <c r="I2" s="85"/>
    </row>
    <row r="3" spans="1:11" ht="11.1" customHeight="1" thickBot="1">
      <c r="A3" s="86" t="s">
        <v>42</v>
      </c>
      <c r="B3" s="86" t="s">
        <v>87</v>
      </c>
      <c r="C3" s="87" t="s">
        <v>92</v>
      </c>
      <c r="D3" s="87" t="s">
        <v>9</v>
      </c>
      <c r="E3" s="88" t="s">
        <v>10</v>
      </c>
      <c r="F3" s="89"/>
      <c r="G3" s="86" t="s">
        <v>42</v>
      </c>
      <c r="H3" s="86" t="s">
        <v>87</v>
      </c>
      <c r="I3" s="87" t="s">
        <v>92</v>
      </c>
      <c r="J3" s="87" t="s">
        <v>9</v>
      </c>
      <c r="K3" s="88" t="s">
        <v>10</v>
      </c>
    </row>
    <row r="4" spans="1:11" ht="11.1" customHeight="1">
      <c r="A4" s="90">
        <v>5</v>
      </c>
      <c r="B4" s="91">
        <v>72.690064463317299</v>
      </c>
      <c r="C4" s="91"/>
      <c r="D4" s="91"/>
      <c r="E4" s="92">
        <v>74.237930511469628</v>
      </c>
      <c r="F4" s="89"/>
      <c r="G4" s="90">
        <v>5</v>
      </c>
      <c r="H4" s="91">
        <v>75.009418507685083</v>
      </c>
      <c r="I4" s="91"/>
      <c r="J4" s="91"/>
      <c r="K4" s="92">
        <v>65.882146124897304</v>
      </c>
    </row>
    <row r="5" spans="1:11" ht="11.1" customHeight="1">
      <c r="A5" s="93">
        <v>6</v>
      </c>
      <c r="B5" s="94">
        <v>87.567902103818852</v>
      </c>
      <c r="C5" s="95">
        <v>76.902118982958484</v>
      </c>
      <c r="D5" s="95">
        <v>59.135344845293261</v>
      </c>
      <c r="E5" s="96">
        <v>85.810190351398703</v>
      </c>
      <c r="F5" s="89"/>
      <c r="G5" s="93">
        <v>6</v>
      </c>
      <c r="H5" s="94">
        <v>90.178722829079575</v>
      </c>
      <c r="I5" s="95">
        <v>80.110344516737428</v>
      </c>
      <c r="J5" s="95">
        <v>63.705465531597682</v>
      </c>
      <c r="K5" s="96">
        <v>77.492639200719267</v>
      </c>
    </row>
    <row r="6" spans="1:11" ht="11.1" customHeight="1">
      <c r="A6" s="93">
        <v>7</v>
      </c>
      <c r="B6" s="94">
        <v>86.287061896391393</v>
      </c>
      <c r="C6" s="95">
        <v>79.566424193089361</v>
      </c>
      <c r="D6" s="95">
        <v>89.125497906927166</v>
      </c>
      <c r="E6" s="96">
        <v>84.069137465342294</v>
      </c>
      <c r="F6" s="89"/>
      <c r="G6" s="93">
        <v>7</v>
      </c>
      <c r="H6" s="94">
        <v>88.655941899338472</v>
      </c>
      <c r="I6" s="95">
        <v>82.674323580942939</v>
      </c>
      <c r="J6" s="95">
        <v>94.843040586420912</v>
      </c>
      <c r="K6" s="96">
        <v>77.057829088713063</v>
      </c>
    </row>
    <row r="7" spans="1:11" ht="11.1" customHeight="1">
      <c r="A7" s="93">
        <v>8</v>
      </c>
      <c r="B7" s="94">
        <v>87.50163326528309</v>
      </c>
      <c r="C7" s="95">
        <v>79.401643177741008</v>
      </c>
      <c r="D7" s="95">
        <v>75.569163021586505</v>
      </c>
      <c r="E7" s="96">
        <v>95.772068088718626</v>
      </c>
      <c r="F7" s="89"/>
      <c r="G7" s="93">
        <v>8</v>
      </c>
      <c r="H7" s="94">
        <v>89.686389169285391</v>
      </c>
      <c r="I7" s="95">
        <v>82.285675429307418</v>
      </c>
      <c r="J7" s="95">
        <v>79.596700285420923</v>
      </c>
      <c r="K7" s="96">
        <v>88.924255752682484</v>
      </c>
    </row>
    <row r="8" spans="1:11" ht="11.1" customHeight="1">
      <c r="A8" s="93">
        <v>9</v>
      </c>
      <c r="B8" s="94">
        <v>93.423353608024641</v>
      </c>
      <c r="C8" s="95">
        <v>95.724139439986445</v>
      </c>
      <c r="D8" s="95">
        <v>80.258825976738251</v>
      </c>
      <c r="E8" s="96">
        <v>92.621625645983116</v>
      </c>
      <c r="F8" s="89"/>
      <c r="G8" s="93">
        <v>9</v>
      </c>
      <c r="H8" s="94">
        <v>95.500235840311504</v>
      </c>
      <c r="I8" s="95">
        <v>98.918075397748495</v>
      </c>
      <c r="J8" s="95">
        <v>83.810658097698166</v>
      </c>
      <c r="K8" s="96">
        <v>86.963435070455674</v>
      </c>
    </row>
    <row r="9" spans="1:11" ht="11.1" customHeight="1">
      <c r="A9" s="97">
        <v>10</v>
      </c>
      <c r="B9" s="98">
        <v>93.142049492202773</v>
      </c>
      <c r="C9" s="99">
        <v>97.094847475197867</v>
      </c>
      <c r="D9" s="99">
        <v>69.299799388484544</v>
      </c>
      <c r="E9" s="100">
        <v>95.385149089922947</v>
      </c>
      <c r="F9" s="89"/>
      <c r="G9" s="97">
        <v>10</v>
      </c>
      <c r="H9" s="98">
        <v>94.923754048053482</v>
      </c>
      <c r="I9" s="99">
        <v>100.01473293950609</v>
      </c>
      <c r="J9" s="99">
        <v>71.842391896207573</v>
      </c>
      <c r="K9" s="100">
        <v>90.419180315242528</v>
      </c>
    </row>
    <row r="10" spans="1:11" ht="11.1" customHeight="1">
      <c r="A10" s="93">
        <v>11</v>
      </c>
      <c r="B10" s="94">
        <v>93.748911277423943</v>
      </c>
      <c r="C10" s="95"/>
      <c r="D10" s="95">
        <v>84.684205415925845</v>
      </c>
      <c r="E10" s="96">
        <v>96.643222269871785</v>
      </c>
      <c r="F10" s="89"/>
      <c r="G10" s="93">
        <v>11</v>
      </c>
      <c r="H10" s="94">
        <v>95.251303254992905</v>
      </c>
      <c r="I10" s="95"/>
      <c r="J10" s="95">
        <v>87.254252535174317</v>
      </c>
      <c r="K10" s="96">
        <v>92.399586441058375</v>
      </c>
    </row>
    <row r="11" spans="1:11" ht="11.1" customHeight="1">
      <c r="A11" s="93">
        <v>12</v>
      </c>
      <c r="B11" s="94">
        <v>88.317380840658146</v>
      </c>
      <c r="C11" s="95">
        <v>96.882141065507639</v>
      </c>
      <c r="D11" s="95">
        <v>91.992313634634954</v>
      </c>
      <c r="E11" s="96">
        <v>90.987385363313408</v>
      </c>
      <c r="F11" s="89"/>
      <c r="G11" s="93">
        <v>12</v>
      </c>
      <c r="H11" s="94">
        <v>89.426768358831055</v>
      </c>
      <c r="I11" s="95">
        <v>99.130138481535425</v>
      </c>
      <c r="J11" s="95">
        <v>94.295757486352784</v>
      </c>
      <c r="K11" s="96">
        <v>87.636081577122425</v>
      </c>
    </row>
    <row r="12" spans="1:11" ht="11.1" customHeight="1">
      <c r="A12" s="93">
        <v>13</v>
      </c>
      <c r="B12" s="94">
        <v>95.547589908883339</v>
      </c>
      <c r="C12" s="95">
        <v>90.908546002721266</v>
      </c>
      <c r="D12" s="95">
        <v>96.009462692642984</v>
      </c>
      <c r="E12" s="96">
        <v>93.738328136018922</v>
      </c>
      <c r="F12" s="89"/>
      <c r="G12" s="93">
        <v>13</v>
      </c>
      <c r="H12" s="94">
        <v>96.393490850016533</v>
      </c>
      <c r="I12" s="95">
        <v>92.669874062659503</v>
      </c>
      <c r="J12" s="95">
        <v>97.988711560158123</v>
      </c>
      <c r="K12" s="96">
        <v>90.869629850922792</v>
      </c>
    </row>
    <row r="13" spans="1:11" ht="11.1" customHeight="1">
      <c r="A13" s="93">
        <v>14</v>
      </c>
      <c r="B13" s="94">
        <v>95.422595296869574</v>
      </c>
      <c r="C13" s="95">
        <v>96.858258688611556</v>
      </c>
      <c r="D13" s="95">
        <v>95.301174390340321</v>
      </c>
      <c r="E13" s="96">
        <v>97.832239851852705</v>
      </c>
      <c r="F13" s="89"/>
      <c r="G13" s="93">
        <v>14</v>
      </c>
      <c r="H13" s="94">
        <v>95.900024981631773</v>
      </c>
      <c r="I13" s="95">
        <v>98.352243263357693</v>
      </c>
      <c r="J13" s="95">
        <v>96.917594378462439</v>
      </c>
      <c r="K13" s="96">
        <v>95.384059542756631</v>
      </c>
    </row>
    <row r="14" spans="1:11" ht="11.1" customHeight="1">
      <c r="A14" s="97">
        <v>15</v>
      </c>
      <c r="B14" s="98">
        <v>95.466420116752857</v>
      </c>
      <c r="C14" s="99">
        <v>95.375573812466669</v>
      </c>
      <c r="D14" s="99">
        <v>96.848790449326415</v>
      </c>
      <c r="E14" s="100">
        <v>97.80407286252958</v>
      </c>
      <c r="F14" s="89"/>
      <c r="G14" s="97">
        <v>15</v>
      </c>
      <c r="H14" s="98">
        <v>95.551567649647112</v>
      </c>
      <c r="I14" s="99">
        <v>96.446528348920225</v>
      </c>
      <c r="J14" s="99">
        <v>98.2035675608915</v>
      </c>
      <c r="K14" s="100">
        <v>95.835558684152417</v>
      </c>
    </row>
    <row r="15" spans="1:11" ht="11.1" customHeight="1">
      <c r="A15" s="93">
        <v>16</v>
      </c>
      <c r="B15" s="94">
        <v>99.924269106859327</v>
      </c>
      <c r="C15" s="95">
        <v>95.957884822488964</v>
      </c>
      <c r="D15" s="95">
        <v>95.23101634181117</v>
      </c>
      <c r="E15" s="96">
        <v>94.368165930014243</v>
      </c>
      <c r="F15" s="89"/>
      <c r="G15" s="93">
        <v>16</v>
      </c>
      <c r="H15" s="94">
        <v>99.596219390462153</v>
      </c>
      <c r="I15" s="95">
        <v>96.62759089364593</v>
      </c>
      <c r="J15" s="95">
        <v>96.315335225745841</v>
      </c>
      <c r="K15" s="96">
        <v>92.893663337357765</v>
      </c>
    </row>
    <row r="16" spans="1:11" ht="11.1" customHeight="1">
      <c r="A16" s="93">
        <v>17</v>
      </c>
      <c r="B16" s="94">
        <v>100.78311201906709</v>
      </c>
      <c r="C16" s="95">
        <v>98.277996701315232</v>
      </c>
      <c r="D16" s="95">
        <v>96.489829471203734</v>
      </c>
      <c r="E16" s="96">
        <v>97.71021375387005</v>
      </c>
      <c r="F16" s="89"/>
      <c r="G16" s="93">
        <v>17</v>
      </c>
      <c r="H16" s="94">
        <v>100.04516711833784</v>
      </c>
      <c r="I16" s="95">
        <v>98.55994177381902</v>
      </c>
      <c r="J16" s="95">
        <v>97.347395453264483</v>
      </c>
      <c r="K16" s="96">
        <v>96.60897159066046</v>
      </c>
    </row>
    <row r="17" spans="1:11" ht="11.1" customHeight="1">
      <c r="A17" s="93">
        <v>18</v>
      </c>
      <c r="B17" s="94">
        <v>99.182802952922245</v>
      </c>
      <c r="C17" s="95">
        <v>97.399184886557777</v>
      </c>
      <c r="D17" s="95">
        <v>97.804601164226341</v>
      </c>
      <c r="E17" s="96">
        <v>96.670814211449695</v>
      </c>
      <c r="F17" s="89"/>
      <c r="G17" s="93">
        <v>18</v>
      </c>
      <c r="H17" s="94">
        <v>98.293727395770929</v>
      </c>
      <c r="I17" s="95">
        <v>97.389339623757166</v>
      </c>
      <c r="J17" s="95">
        <v>98.382186426396828</v>
      </c>
      <c r="K17" s="96">
        <v>95.967256279252737</v>
      </c>
    </row>
    <row r="18" spans="1:11" ht="11.1" customHeight="1">
      <c r="A18" s="93">
        <v>19</v>
      </c>
      <c r="B18" s="94">
        <v>100.05350834584847</v>
      </c>
      <c r="C18" s="95">
        <v>97.864263019993274</v>
      </c>
      <c r="D18" s="95">
        <v>97.420778717580021</v>
      </c>
      <c r="E18" s="96">
        <v>94.743771795148788</v>
      </c>
      <c r="F18" s="89"/>
      <c r="G18" s="93">
        <v>19</v>
      </c>
      <c r="H18" s="94">
        <v>99.43883277216608</v>
      </c>
      <c r="I18" s="95">
        <v>97.746507965722756</v>
      </c>
      <c r="J18" s="95">
        <v>97.62224697215693</v>
      </c>
      <c r="K18" s="96">
        <v>94.392270786784138</v>
      </c>
    </row>
    <row r="19" spans="1:11" ht="11.1" customHeight="1">
      <c r="A19" s="97">
        <v>20</v>
      </c>
      <c r="B19" s="98">
        <v>99.036270026405219</v>
      </c>
      <c r="C19" s="99">
        <v>98.524258188123738</v>
      </c>
      <c r="D19" s="99">
        <v>98.000779143409716</v>
      </c>
      <c r="E19" s="100">
        <v>95.095806830863467</v>
      </c>
      <c r="F19" s="89"/>
      <c r="G19" s="97">
        <v>20</v>
      </c>
      <c r="H19" s="98">
        <v>98.773690078037902</v>
      </c>
      <c r="I19" s="99">
        <v>98.484848484848484</v>
      </c>
      <c r="J19" s="99">
        <v>97.742595773502245</v>
      </c>
      <c r="K19" s="100">
        <v>95.029239766081858</v>
      </c>
    </row>
    <row r="20" spans="1:11" ht="11.1" customHeight="1">
      <c r="A20" s="93">
        <v>21</v>
      </c>
      <c r="B20" s="94">
        <v>96.83751363140675</v>
      </c>
      <c r="C20" s="95">
        <v>96.347273689782952</v>
      </c>
      <c r="D20" s="95">
        <v>98.528311299575975</v>
      </c>
      <c r="E20" s="96">
        <v>94.94040663706474</v>
      </c>
      <c r="F20" s="89"/>
      <c r="G20" s="93">
        <v>21</v>
      </c>
      <c r="H20" s="94">
        <v>96.619411123227906</v>
      </c>
      <c r="I20" s="95">
        <v>96.347273689782952</v>
      </c>
      <c r="J20" s="95">
        <v>97.766199780580862</v>
      </c>
      <c r="K20" s="96">
        <v>94.94040663706474</v>
      </c>
    </row>
    <row r="21" spans="1:11" ht="11.1" customHeight="1">
      <c r="A21" s="93">
        <v>22</v>
      </c>
      <c r="B21" s="94">
        <v>100.22573363431152</v>
      </c>
      <c r="C21" s="95">
        <v>98.8056460369164</v>
      </c>
      <c r="D21" s="95">
        <v>98.356573705179301</v>
      </c>
      <c r="E21" s="96">
        <v>96.818398474737833</v>
      </c>
      <c r="F21" s="89"/>
      <c r="G21" s="93">
        <v>22</v>
      </c>
      <c r="H21" s="94">
        <v>100</v>
      </c>
      <c r="I21" s="95">
        <v>98.8056460369164</v>
      </c>
      <c r="J21" s="95">
        <v>97.410358565737056</v>
      </c>
      <c r="K21" s="96">
        <v>96.818398474737833</v>
      </c>
    </row>
    <row r="22" spans="1:11" ht="11.1" customHeight="1">
      <c r="A22" s="93">
        <v>23</v>
      </c>
      <c r="B22" s="94">
        <v>99.107142857142861</v>
      </c>
      <c r="C22" s="95">
        <v>99.020674646354735</v>
      </c>
      <c r="D22" s="95">
        <v>98.185433755903574</v>
      </c>
      <c r="E22" s="96">
        <v>97.061283000836212</v>
      </c>
      <c r="F22" s="89"/>
      <c r="G22" s="93">
        <v>23</v>
      </c>
      <c r="H22" s="94">
        <v>98.883928571428555</v>
      </c>
      <c r="I22" s="95">
        <v>99.020674646354735</v>
      </c>
      <c r="J22" s="95">
        <v>97.240865026099925</v>
      </c>
      <c r="K22" s="96">
        <v>97.061283000836212</v>
      </c>
    </row>
    <row r="23" spans="1:11" ht="11.1" customHeight="1">
      <c r="A23" s="93">
        <v>24</v>
      </c>
      <c r="B23" s="94">
        <v>99.4400895856663</v>
      </c>
      <c r="C23" s="95">
        <v>99.020674646354735</v>
      </c>
      <c r="D23" s="95">
        <v>97.482724580454089</v>
      </c>
      <c r="E23" s="96">
        <v>97.445430558887011</v>
      </c>
      <c r="F23" s="89"/>
      <c r="G23" s="93">
        <v>24</v>
      </c>
      <c r="H23" s="94">
        <v>99.216125419932808</v>
      </c>
      <c r="I23" s="95">
        <v>99.020674646354735</v>
      </c>
      <c r="J23" s="95">
        <v>96.544916090819328</v>
      </c>
      <c r="K23" s="96">
        <v>97.445430558887011</v>
      </c>
    </row>
    <row r="24" spans="1:11" ht="11.1" customHeight="1">
      <c r="A24" s="97">
        <v>25</v>
      </c>
      <c r="B24" s="98">
        <v>99.217877094972081</v>
      </c>
      <c r="C24" s="99">
        <v>99.562363238512035</v>
      </c>
      <c r="D24" s="99">
        <v>98.55289421157687</v>
      </c>
      <c r="E24" s="100">
        <v>96.945471900727838</v>
      </c>
      <c r="F24" s="89"/>
      <c r="G24" s="97">
        <v>25</v>
      </c>
      <c r="H24" s="98">
        <v>98.994413407821241</v>
      </c>
      <c r="I24" s="99">
        <v>99.562363238512035</v>
      </c>
      <c r="J24" s="99">
        <v>97.604790419161674</v>
      </c>
      <c r="K24" s="100">
        <v>96.945471900727838</v>
      </c>
    </row>
    <row r="25" spans="1:11" ht="11.1" customHeight="1">
      <c r="A25" s="93">
        <v>26</v>
      </c>
      <c r="B25" s="94">
        <v>99.4400895856663</v>
      </c>
      <c r="C25" s="95">
        <v>97.954790096878369</v>
      </c>
      <c r="D25" s="95">
        <v>97.386587771203153</v>
      </c>
      <c r="E25" s="96">
        <v>96.233566267914256</v>
      </c>
      <c r="F25" s="89"/>
      <c r="G25" s="93">
        <v>26</v>
      </c>
      <c r="H25" s="94">
        <v>99.216125419932808</v>
      </c>
      <c r="I25" s="95">
        <v>97.954790096878369</v>
      </c>
      <c r="J25" s="95">
        <v>96.449704142011825</v>
      </c>
      <c r="K25" s="96">
        <v>96.233566267914256</v>
      </c>
    </row>
    <row r="26" spans="1:11" ht="11.1" customHeight="1">
      <c r="A26" s="93">
        <v>27</v>
      </c>
      <c r="B26" s="94">
        <v>98.996655518394661</v>
      </c>
      <c r="C26" s="95">
        <v>98.538170005414159</v>
      </c>
      <c r="D26" s="95">
        <v>98.848848848848846</v>
      </c>
      <c r="E26" s="96">
        <v>97.282088122605373</v>
      </c>
      <c r="F26" s="89"/>
      <c r="G26" s="93">
        <v>27</v>
      </c>
      <c r="H26" s="94">
        <v>98.773690078037902</v>
      </c>
      <c r="I26" s="95">
        <v>98.538170005414159</v>
      </c>
      <c r="J26" s="95">
        <v>97.897897897897892</v>
      </c>
      <c r="K26" s="96">
        <v>97.282088122605373</v>
      </c>
    </row>
    <row r="27" spans="1:11" ht="11.1" customHeight="1">
      <c r="A27" s="93">
        <v>28</v>
      </c>
      <c r="B27" s="94">
        <v>97.582417582417591</v>
      </c>
      <c r="C27" s="95">
        <v>99.453551912568315</v>
      </c>
      <c r="D27" s="95">
        <v>99.52128999748048</v>
      </c>
      <c r="E27" s="96">
        <v>98.640281655942701</v>
      </c>
      <c r="F27" s="89"/>
      <c r="G27" s="93">
        <v>28</v>
      </c>
      <c r="H27" s="94">
        <v>97.362637362637358</v>
      </c>
      <c r="I27" s="95">
        <v>99.453551912568315</v>
      </c>
      <c r="J27" s="95">
        <v>98.563869992441425</v>
      </c>
      <c r="K27" s="96">
        <v>98.640281655942701</v>
      </c>
    </row>
    <row r="28" spans="1:11" ht="11.1" customHeight="1">
      <c r="A28" s="93">
        <v>29</v>
      </c>
      <c r="B28" s="94">
        <v>100.11273957158964</v>
      </c>
      <c r="C28" s="95">
        <v>100</v>
      </c>
      <c r="D28" s="95">
        <v>100</v>
      </c>
      <c r="E28" s="96">
        <v>100.01230920728703</v>
      </c>
      <c r="F28" s="89"/>
      <c r="G28" s="93">
        <v>29</v>
      </c>
      <c r="H28" s="94">
        <v>99.887260428410372</v>
      </c>
      <c r="I28" s="95">
        <v>100</v>
      </c>
      <c r="J28" s="95">
        <v>99.037974683544292</v>
      </c>
      <c r="K28" s="96">
        <v>100.01230920728703</v>
      </c>
    </row>
    <row r="29" spans="1:11" ht="11.1" customHeight="1">
      <c r="A29" s="97">
        <v>30</v>
      </c>
      <c r="B29" s="98">
        <v>98.259566365484858</v>
      </c>
      <c r="C29" s="99">
        <v>98.728099991819661</v>
      </c>
      <c r="D29" s="99">
        <v>98.557878663174918</v>
      </c>
      <c r="E29" s="100">
        <v>97.730567518578908</v>
      </c>
      <c r="F29" s="89"/>
      <c r="G29" s="97">
        <v>30</v>
      </c>
      <c r="H29" s="98">
        <v>98.008849557522097</v>
      </c>
      <c r="I29" s="99">
        <v>98.698481561822121</v>
      </c>
      <c r="J29" s="99">
        <v>97.609726919073481</v>
      </c>
      <c r="K29" s="100">
        <v>97.691475291571479</v>
      </c>
    </row>
    <row r="30" spans="1:11" ht="11.1" customHeight="1">
      <c r="A30" s="93">
        <v>31</v>
      </c>
      <c r="B30" s="94">
        <v>97.049986426116746</v>
      </c>
      <c r="C30" s="95">
        <v>98.539978616824627</v>
      </c>
      <c r="D30" s="95">
        <v>98.85874461908098</v>
      </c>
      <c r="E30" s="96">
        <v>98.50927161989955</v>
      </c>
      <c r="F30" s="89"/>
      <c r="G30" s="93">
        <v>31</v>
      </c>
      <c r="H30" s="94">
        <v>96.744239677629821</v>
      </c>
      <c r="I30" s="95">
        <v>98.451274895325184</v>
      </c>
      <c r="J30" s="95">
        <v>97.907698468315132</v>
      </c>
      <c r="K30" s="96">
        <v>98.361478153776474</v>
      </c>
    </row>
    <row r="31" spans="1:11" ht="11.1" customHeight="1">
      <c r="A31" s="93">
        <v>32</v>
      </c>
      <c r="B31" s="94">
        <v>99.456572869859755</v>
      </c>
      <c r="C31" s="95">
        <v>97.821903936740412</v>
      </c>
      <c r="D31" s="95">
        <v>99.310328736798795</v>
      </c>
      <c r="E31" s="96">
        <v>97.210879291247139</v>
      </c>
      <c r="F31" s="89"/>
      <c r="G31" s="93">
        <v>32</v>
      </c>
      <c r="H31" s="94">
        <v>99.093506914735968</v>
      </c>
      <c r="I31" s="95">
        <v>97.684816183475704</v>
      </c>
      <c r="J31" s="95">
        <v>98.3549382324954</v>
      </c>
      <c r="K31" s="96">
        <v>96.94812088291161</v>
      </c>
    </row>
    <row r="32" spans="1:11" ht="11.1" customHeight="1">
      <c r="A32" s="93">
        <v>33</v>
      </c>
      <c r="B32" s="94">
        <v>97.468293992034617</v>
      </c>
      <c r="C32" s="95">
        <v>98.324894950384547</v>
      </c>
      <c r="D32" s="95">
        <v>99.549770411766843</v>
      </c>
      <c r="E32" s="96">
        <v>98.551863752199992</v>
      </c>
      <c r="F32" s="89"/>
      <c r="G32" s="93">
        <v>33</v>
      </c>
      <c r="H32" s="94">
        <v>97.053824890143503</v>
      </c>
      <c r="I32" s="95">
        <v>98.12779182329146</v>
      </c>
      <c r="J32" s="95">
        <v>98.59207641793212</v>
      </c>
      <c r="K32" s="96">
        <v>98.136908536401251</v>
      </c>
    </row>
    <row r="33" spans="1:11" ht="11.1" customHeight="1">
      <c r="A33" s="93">
        <v>34</v>
      </c>
      <c r="B33" s="94">
        <v>98.664430272913833</v>
      </c>
      <c r="C33" s="95">
        <v>97.815899942288638</v>
      </c>
      <c r="D33" s="95">
        <v>98.275907196095332</v>
      </c>
      <c r="E33" s="96">
        <v>96.716346133816131</v>
      </c>
      <c r="F33" s="89"/>
      <c r="G33" s="93">
        <v>34</v>
      </c>
      <c r="H33" s="94">
        <v>98.19509436814559</v>
      </c>
      <c r="I33" s="95">
        <v>97.580151639555652</v>
      </c>
      <c r="J33" s="95">
        <v>97.330468088892374</v>
      </c>
      <c r="K33" s="96">
        <v>96.143082679737859</v>
      </c>
    </row>
    <row r="34" spans="1:11" ht="11.1" customHeight="1">
      <c r="A34" s="97">
        <v>35</v>
      </c>
      <c r="B34" s="98">
        <v>97.140566775825846</v>
      </c>
      <c r="C34" s="99">
        <v>98.112192046314135</v>
      </c>
      <c r="D34" s="99">
        <v>97.062242895633574</v>
      </c>
      <c r="E34" s="100">
        <v>97.168062239223346</v>
      </c>
      <c r="F34" s="89"/>
      <c r="G34" s="97">
        <v>35</v>
      </c>
      <c r="H34" s="98">
        <v>96.619358440916869</v>
      </c>
      <c r="I34" s="99">
        <v>97.815899942288638</v>
      </c>
      <c r="J34" s="99">
        <v>96.12847954625785</v>
      </c>
      <c r="K34" s="100">
        <v>96.394867545740382</v>
      </c>
    </row>
    <row r="35" spans="1:11" ht="11.1" customHeight="1">
      <c r="A35" s="93">
        <v>36</v>
      </c>
      <c r="B35" s="94">
        <v>96.845645708527357</v>
      </c>
      <c r="C35" s="95">
        <v>99.298418481727168</v>
      </c>
      <c r="D35" s="95">
        <v>94.610551831013595</v>
      </c>
      <c r="E35" s="96">
        <v>99.246811367906858</v>
      </c>
      <c r="F35" s="89"/>
      <c r="G35" s="93">
        <v>36</v>
      </c>
      <c r="H35" s="94">
        <v>96.276364891334836</v>
      </c>
      <c r="I35" s="95">
        <v>98.957531342351288</v>
      </c>
      <c r="J35" s="95">
        <v>93.700374370360805</v>
      </c>
      <c r="K35" s="96">
        <v>98.243811758327226</v>
      </c>
    </row>
    <row r="36" spans="1:11" ht="11.1" customHeight="1">
      <c r="A36" s="93">
        <v>37</v>
      </c>
      <c r="B36" s="94">
        <v>97.13516883798772</v>
      </c>
      <c r="C36" s="95">
        <v>97.190292719005228</v>
      </c>
      <c r="D36" s="95">
        <v>96.524412490112383</v>
      </c>
      <c r="E36" s="96">
        <v>98.347819573765264</v>
      </c>
      <c r="F36" s="89"/>
      <c r="G36" s="93">
        <v>37</v>
      </c>
      <c r="H36" s="94">
        <v>96.513845815318675</v>
      </c>
      <c r="I36" s="95">
        <v>96.816029329937308</v>
      </c>
      <c r="J36" s="95">
        <v>95.595823205397366</v>
      </c>
      <c r="K36" s="96">
        <v>97.110489051530379</v>
      </c>
    </row>
    <row r="37" spans="1:11" ht="11.1" customHeight="1">
      <c r="A37" s="93">
        <v>38</v>
      </c>
      <c r="B37" s="94">
        <v>98.215529998871858</v>
      </c>
      <c r="C37" s="95">
        <v>98.100726807802332</v>
      </c>
      <c r="D37" s="95">
        <v>100.01959877707682</v>
      </c>
      <c r="E37" s="96">
        <v>97.191738905548064</v>
      </c>
      <c r="F37" s="89"/>
      <c r="G37" s="93">
        <v>38</v>
      </c>
      <c r="H37" s="94">
        <v>97.535800923045358</v>
      </c>
      <c r="I37" s="95">
        <v>97.681450271125044</v>
      </c>
      <c r="J37" s="95">
        <v>99.057384915423938</v>
      </c>
      <c r="K37" s="96">
        <v>95.686118816509804</v>
      </c>
    </row>
    <row r="38" spans="1:11" ht="11.1" customHeight="1">
      <c r="A38" s="93">
        <v>39</v>
      </c>
      <c r="B38" s="94">
        <v>97.049604588435372</v>
      </c>
      <c r="C38" s="95">
        <v>98.200365003202833</v>
      </c>
      <c r="D38" s="95">
        <v>98.302840041220506</v>
      </c>
      <c r="E38" s="96">
        <v>99.324498061662538</v>
      </c>
      <c r="F38" s="89"/>
      <c r="G38" s="93">
        <v>39</v>
      </c>
      <c r="H38" s="94">
        <v>96.326335359158065</v>
      </c>
      <c r="I38" s="95">
        <v>97.728489207767765</v>
      </c>
      <c r="J38" s="95">
        <v>97.357141833229008</v>
      </c>
      <c r="K38" s="96">
        <v>97.492881459767332</v>
      </c>
    </row>
    <row r="39" spans="1:11" ht="11.1" customHeight="1">
      <c r="A39" s="97">
        <v>40</v>
      </c>
      <c r="B39" s="98">
        <v>96.889645966542957</v>
      </c>
      <c r="C39" s="99">
        <v>96.686572413195918</v>
      </c>
      <c r="D39" s="99">
        <v>97.269346552902419</v>
      </c>
      <c r="E39" s="100">
        <v>97.249609873464991</v>
      </c>
      <c r="F39" s="89"/>
      <c r="G39" s="97">
        <v>40</v>
      </c>
      <c r="H39" s="98">
        <v>96.11527236963633</v>
      </c>
      <c r="I39" s="99">
        <v>96.179735616703681</v>
      </c>
      <c r="J39" s="99">
        <v>96.333590813912465</v>
      </c>
      <c r="K39" s="100">
        <v>95.135052197939331</v>
      </c>
    </row>
    <row r="40" spans="1:11" ht="11.1" customHeight="1">
      <c r="A40" s="93">
        <v>41</v>
      </c>
      <c r="B40" s="94">
        <v>96.083753871077036</v>
      </c>
      <c r="C40" s="95">
        <v>95.919009782737646</v>
      </c>
      <c r="D40" s="95">
        <v>98.331577015195535</v>
      </c>
      <c r="E40" s="96">
        <v>99.474251949952432</v>
      </c>
      <c r="F40" s="89"/>
      <c r="G40" s="93">
        <v>41</v>
      </c>
      <c r="H40" s="94">
        <v>95.263101418215996</v>
      </c>
      <c r="I40" s="95">
        <v>95.383426437864543</v>
      </c>
      <c r="J40" s="95">
        <v>97.385602350239225</v>
      </c>
      <c r="K40" s="96">
        <v>96.936327662492545</v>
      </c>
    </row>
    <row r="41" spans="1:11" ht="11.1" customHeight="1">
      <c r="A41" s="93">
        <v>42</v>
      </c>
      <c r="B41" s="94">
        <v>97.355557736066686</v>
      </c>
      <c r="C41" s="95">
        <v>97.272058563765214</v>
      </c>
      <c r="D41" s="95">
        <v>95.933486375174141</v>
      </c>
      <c r="E41" s="96">
        <v>99.240505389083111</v>
      </c>
      <c r="F41" s="89"/>
      <c r="G41" s="93">
        <v>42</v>
      </c>
      <c r="H41" s="94">
        <v>96.479689174238388</v>
      </c>
      <c r="I41" s="95">
        <v>96.694986609338201</v>
      </c>
      <c r="J41" s="95">
        <v>95.010581949286376</v>
      </c>
      <c r="K41" s="96">
        <v>96.32746015620603</v>
      </c>
    </row>
    <row r="42" spans="1:11" ht="11.1" customHeight="1">
      <c r="A42" s="93">
        <v>43</v>
      </c>
      <c r="B42" s="94">
        <v>95.107378693912224</v>
      </c>
      <c r="C42" s="95">
        <v>96.873549890783067</v>
      </c>
      <c r="D42" s="95">
        <v>96.594952128764476</v>
      </c>
      <c r="E42" s="96">
        <v>98.693486515341903</v>
      </c>
      <c r="F42" s="89"/>
      <c r="G42" s="93">
        <v>43</v>
      </c>
      <c r="H42" s="94">
        <v>94.197547993172265</v>
      </c>
      <c r="I42" s="95">
        <v>96.254127821250805</v>
      </c>
      <c r="J42" s="95">
        <v>95.66568423486747</v>
      </c>
      <c r="K42" s="96">
        <v>95.420329192502066</v>
      </c>
    </row>
    <row r="43" spans="1:11" ht="11.1" customHeight="1">
      <c r="A43" s="93">
        <v>44</v>
      </c>
      <c r="B43" s="94">
        <v>98.280946711141013</v>
      </c>
      <c r="C43" s="95">
        <v>97.37215036656869</v>
      </c>
      <c r="D43" s="95">
        <v>97.003781575774639</v>
      </c>
      <c r="E43" s="96">
        <v>99.678890435196436</v>
      </c>
      <c r="F43" s="89"/>
      <c r="G43" s="93">
        <v>44</v>
      </c>
      <c r="H43" s="94">
        <v>97.293826036882052</v>
      </c>
      <c r="I43" s="95">
        <v>96.713813410783729</v>
      </c>
      <c r="J43" s="95">
        <v>96.070580639096292</v>
      </c>
      <c r="K43" s="96">
        <v>96.048237422636973</v>
      </c>
    </row>
    <row r="44" spans="1:11" ht="11.1" customHeight="1">
      <c r="A44" s="97">
        <v>45</v>
      </c>
      <c r="B44" s="98">
        <v>95.768034290995715</v>
      </c>
      <c r="C44" s="99">
        <v>96.396803990446372</v>
      </c>
      <c r="D44" s="99">
        <v>98.026184456590997</v>
      </c>
      <c r="E44" s="100">
        <v>98.973712642828971</v>
      </c>
      <c r="F44" s="89"/>
      <c r="G44" s="97">
        <v>45</v>
      </c>
      <c r="H44" s="98">
        <v>94.749123356728319</v>
      </c>
      <c r="I44" s="99">
        <v>95.708695545170428</v>
      </c>
      <c r="J44" s="99">
        <v>97.072731098609239</v>
      </c>
      <c r="K44" s="100">
        <v>95.101750679845836</v>
      </c>
    </row>
    <row r="45" spans="1:11" ht="11.1" customHeight="1">
      <c r="A45" s="93">
        <v>46</v>
      </c>
      <c r="B45" s="94">
        <v>96.767781733729933</v>
      </c>
      <c r="C45" s="95">
        <v>95.467496989102003</v>
      </c>
      <c r="D45" s="95">
        <v>100.01393611909873</v>
      </c>
      <c r="E45" s="96">
        <v>101.6460327096808</v>
      </c>
      <c r="F45" s="89"/>
      <c r="G45" s="93">
        <v>46</v>
      </c>
      <c r="H45" s="94">
        <v>95.699816247711738</v>
      </c>
      <c r="I45" s="95">
        <v>94.759265907256193</v>
      </c>
      <c r="J45" s="95">
        <v>99.051776733649149</v>
      </c>
      <c r="K45" s="96">
        <v>97.453422721330867</v>
      </c>
    </row>
    <row r="46" spans="1:11" ht="11.1" customHeight="1">
      <c r="A46" s="93">
        <v>47</v>
      </c>
      <c r="B46" s="94">
        <v>99.453420576083928</v>
      </c>
      <c r="C46" s="95">
        <v>99.176551262942525</v>
      </c>
      <c r="D46" s="95">
        <v>95.159310900116026</v>
      </c>
      <c r="E46" s="96">
        <v>103.91429747290786</v>
      </c>
      <c r="F46" s="89"/>
      <c r="G46" s="93">
        <v>47</v>
      </c>
      <c r="H46" s="94">
        <v>98.304360730403602</v>
      </c>
      <c r="I46" s="95">
        <v>98.41199804473743</v>
      </c>
      <c r="J46" s="95">
        <v>94.243854238292116</v>
      </c>
      <c r="K46" s="96">
        <v>99.467975486487759</v>
      </c>
    </row>
    <row r="47" spans="1:11" ht="11.1" customHeight="1">
      <c r="A47" s="93">
        <v>48</v>
      </c>
      <c r="B47" s="94">
        <v>100.95589773440416</v>
      </c>
      <c r="C47" s="95">
        <v>98.641564737049734</v>
      </c>
      <c r="D47" s="95">
        <v>96.970018343290576</v>
      </c>
      <c r="E47" s="96">
        <v>99.367341285101375</v>
      </c>
      <c r="F47" s="89"/>
      <c r="G47" s="93">
        <v>48</v>
      </c>
      <c r="H47" s="94">
        <v>99.724654151860406</v>
      </c>
      <c r="I47" s="95">
        <v>97.840656706487792</v>
      </c>
      <c r="J47" s="95">
        <v>96.026519814821981</v>
      </c>
      <c r="K47" s="96">
        <v>95.022151446994997</v>
      </c>
    </row>
    <row r="48" spans="1:11" ht="11.1" customHeight="1">
      <c r="A48" s="93">
        <v>49</v>
      </c>
      <c r="B48" s="94">
        <v>100.56903044659443</v>
      </c>
      <c r="C48" s="95">
        <v>100.91563752123247</v>
      </c>
      <c r="D48" s="95">
        <v>100.17741801150413</v>
      </c>
      <c r="E48" s="96">
        <v>105.64846357292336</v>
      </c>
      <c r="F48" s="89"/>
      <c r="G48" s="93">
        <v>49</v>
      </c>
      <c r="H48" s="94">
        <v>99.265124374943397</v>
      </c>
      <c r="I48" s="95">
        <v>100.04249057429337</v>
      </c>
      <c r="J48" s="95">
        <v>99.180392705677619</v>
      </c>
      <c r="K48" s="96">
        <v>100.96086787825919</v>
      </c>
    </row>
    <row r="49" spans="1:11" ht="11.1" customHeight="1">
      <c r="A49" s="97">
        <v>50</v>
      </c>
      <c r="B49" s="98">
        <v>100.79061612123206</v>
      </c>
      <c r="C49" s="99">
        <v>100.37108624457278</v>
      </c>
      <c r="D49" s="99">
        <v>99.034963203120668</v>
      </c>
      <c r="E49" s="100">
        <v>106.44946172601412</v>
      </c>
      <c r="F49" s="89"/>
      <c r="G49" s="97">
        <v>50</v>
      </c>
      <c r="H49" s="98">
        <v>99.337087512834771</v>
      </c>
      <c r="I49" s="99">
        <v>99.380433980157989</v>
      </c>
      <c r="J49" s="99">
        <v>97.960159963532377</v>
      </c>
      <c r="K49" s="100">
        <v>101.6563987448156</v>
      </c>
    </row>
    <row r="50" spans="1:11" ht="11.1" customHeight="1">
      <c r="A50" s="93">
        <v>51</v>
      </c>
      <c r="B50" s="94">
        <v>98.592973896066809</v>
      </c>
      <c r="C50" s="95">
        <v>100.16292435233663</v>
      </c>
      <c r="D50" s="95">
        <v>99.19719832957945</v>
      </c>
      <c r="E50" s="96">
        <v>104.60304105050756</v>
      </c>
      <c r="F50" s="89"/>
      <c r="G50" s="93">
        <v>51</v>
      </c>
      <c r="H50" s="94">
        <v>97.024437893408901</v>
      </c>
      <c r="I50" s="95">
        <v>99.04962429715583</v>
      </c>
      <c r="J50" s="95">
        <v>98.029275771638495</v>
      </c>
      <c r="K50" s="96">
        <v>99.822697688686219</v>
      </c>
    </row>
    <row r="51" spans="1:11" ht="11.1" customHeight="1">
      <c r="A51" s="93">
        <v>52</v>
      </c>
      <c r="B51" s="94">
        <v>100.91574217391602</v>
      </c>
      <c r="C51" s="95">
        <v>98.638410555827434</v>
      </c>
      <c r="D51" s="95">
        <v>95.457526717232597</v>
      </c>
      <c r="E51" s="96">
        <v>97.818904497134127</v>
      </c>
      <c r="F51" s="89"/>
      <c r="G51" s="93">
        <v>52</v>
      </c>
      <c r="H51" s="94">
        <v>99.15676460654123</v>
      </c>
      <c r="I51" s="95">
        <v>97.416461904757298</v>
      </c>
      <c r="J51" s="95">
        <v>94.243663522946676</v>
      </c>
      <c r="K51" s="96">
        <v>93.281089952969921</v>
      </c>
    </row>
    <row r="52" spans="1:11" ht="11.1" customHeight="1">
      <c r="A52" s="93">
        <v>53</v>
      </c>
      <c r="B52" s="94">
        <v>98.731851629153383</v>
      </c>
      <c r="C52" s="95">
        <v>99.300769810121665</v>
      </c>
      <c r="D52" s="95">
        <v>95.332625667587848</v>
      </c>
      <c r="E52" s="96">
        <v>99.697520789540533</v>
      </c>
      <c r="F52" s="89"/>
      <c r="G52" s="93">
        <v>53</v>
      </c>
      <c r="H52" s="94">
        <v>96.868607464568058</v>
      </c>
      <c r="I52" s="95">
        <v>97.941274411862651</v>
      </c>
      <c r="J52" s="95">
        <v>94.028371570896823</v>
      </c>
      <c r="K52" s="96">
        <v>95.002005857735966</v>
      </c>
    </row>
    <row r="53" spans="1:11" ht="11.1" customHeight="1">
      <c r="A53" s="93">
        <v>54</v>
      </c>
      <c r="B53" s="94">
        <v>96.108139839941003</v>
      </c>
      <c r="C53" s="95">
        <v>100.26500812917838</v>
      </c>
      <c r="D53" s="95">
        <v>95.921411854390641</v>
      </c>
      <c r="E53" s="96">
        <v>97.327880704024722</v>
      </c>
      <c r="F53" s="89"/>
      <c r="G53" s="93">
        <v>54</v>
      </c>
      <c r="H53" s="94">
        <v>94.141668122356094</v>
      </c>
      <c r="I53" s="95">
        <v>98.758679368552222</v>
      </c>
      <c r="J53" s="95">
        <v>94.514338963161748</v>
      </c>
      <c r="K53" s="96">
        <v>92.67332135252633</v>
      </c>
    </row>
    <row r="54" spans="1:11" ht="11.1" customHeight="1">
      <c r="A54" s="97">
        <v>55</v>
      </c>
      <c r="B54" s="98">
        <v>97.196313238761761</v>
      </c>
      <c r="C54" s="99"/>
      <c r="D54" s="99">
        <v>97.801549909443224</v>
      </c>
      <c r="E54" s="100">
        <v>99.839948881946157</v>
      </c>
      <c r="F54" s="89"/>
      <c r="G54" s="97">
        <v>55</v>
      </c>
      <c r="H54" s="98">
        <v>95.049559333721916</v>
      </c>
      <c r="I54" s="99"/>
      <c r="J54" s="99">
        <v>96.267934332275587</v>
      </c>
      <c r="K54" s="100">
        <v>94.990890110586676</v>
      </c>
    </row>
    <row r="55" spans="1:11" ht="11.1" customHeight="1">
      <c r="A55" s="93">
        <v>56</v>
      </c>
      <c r="B55" s="94">
        <v>97.695271724876037</v>
      </c>
      <c r="C55" s="95">
        <v>96.055740196033938</v>
      </c>
      <c r="D55" s="95">
        <v>96.224520112483788</v>
      </c>
      <c r="E55" s="96">
        <v>98.616942592219345</v>
      </c>
      <c r="F55" s="89"/>
      <c r="G55" s="93">
        <v>56</v>
      </c>
      <c r="H55" s="94">
        <v>95.374980838886458</v>
      </c>
      <c r="I55" s="95">
        <v>94.347466998603863</v>
      </c>
      <c r="J55" s="95">
        <v>94.615877676181796</v>
      </c>
      <c r="K55" s="96">
        <v>93.751888379382478</v>
      </c>
    </row>
    <row r="56" spans="1:11" ht="11.1" customHeight="1">
      <c r="A56" s="93">
        <v>57</v>
      </c>
      <c r="B56" s="94">
        <v>98.133149444188433</v>
      </c>
      <c r="C56" s="95">
        <v>97.691108230475876</v>
      </c>
      <c r="D56" s="95">
        <v>96.146567287627448</v>
      </c>
      <c r="E56" s="96">
        <v>101.35834781676552</v>
      </c>
      <c r="F56" s="89"/>
      <c r="G56" s="93">
        <v>57</v>
      </c>
      <c r="H56" s="94">
        <v>95.635378354497249</v>
      </c>
      <c r="I56" s="95">
        <v>95.814032333550742</v>
      </c>
      <c r="J56" s="95">
        <v>94.437076807470604</v>
      </c>
      <c r="K56" s="96">
        <v>96.278485204437857</v>
      </c>
    </row>
    <row r="57" spans="1:11" ht="11.1" customHeight="1">
      <c r="A57" s="93">
        <v>58</v>
      </c>
      <c r="B57" s="94">
        <v>96.88704541645717</v>
      </c>
      <c r="C57" s="95">
        <v>99.938038416181968</v>
      </c>
      <c r="D57" s="95">
        <v>97.540401481231285</v>
      </c>
      <c r="E57" s="96">
        <v>100.44266969767412</v>
      </c>
      <c r="F57" s="89"/>
      <c r="G57" s="93">
        <v>58</v>
      </c>
      <c r="H57" s="94">
        <v>94.252110566448778</v>
      </c>
      <c r="I57" s="95">
        <v>97.871372924562223</v>
      </c>
      <c r="J57" s="95">
        <v>95.69988984238141</v>
      </c>
      <c r="K57" s="96">
        <v>95.327709151017771</v>
      </c>
    </row>
    <row r="58" spans="1:11" ht="11.1" customHeight="1">
      <c r="A58" s="93">
        <v>59</v>
      </c>
      <c r="B58" s="94">
        <v>99.441359049824413</v>
      </c>
      <c r="C58" s="95">
        <v>100.10175728634918</v>
      </c>
      <c r="D58" s="95">
        <v>92.925435994971124</v>
      </c>
      <c r="E58" s="96">
        <v>97.397600837564227</v>
      </c>
      <c r="F58" s="89"/>
      <c r="G58" s="93">
        <v>59</v>
      </c>
      <c r="H58" s="94">
        <v>96.559453704537248</v>
      </c>
      <c r="I58" s="95">
        <v>97.881431704172201</v>
      </c>
      <c r="J58" s="95">
        <v>91.06821479527926</v>
      </c>
      <c r="K58" s="96">
        <v>92.357011170253699</v>
      </c>
    </row>
    <row r="59" spans="1:11" ht="11.1" customHeight="1">
      <c r="A59" s="97">
        <v>60</v>
      </c>
      <c r="B59" s="98">
        <v>100.31323032098427</v>
      </c>
      <c r="C59" s="99">
        <v>100.08633821483369</v>
      </c>
      <c r="D59" s="99">
        <v>100.17029457268723</v>
      </c>
      <c r="E59" s="100">
        <v>101.78681268846219</v>
      </c>
      <c r="F59" s="89"/>
      <c r="G59" s="97">
        <v>60</v>
      </c>
      <c r="H59" s="98">
        <v>97.222636765694773</v>
      </c>
      <c r="I59" s="99">
        <v>97.712349874638278</v>
      </c>
      <c r="J59" s="99">
        <v>98.053507538389752</v>
      </c>
      <c r="K59" s="100">
        <v>96.432381673313657</v>
      </c>
    </row>
    <row r="60" spans="1:11" ht="11.1" customHeight="1">
      <c r="A60" s="93">
        <v>61</v>
      </c>
      <c r="B60" s="94">
        <v>100.95225947186279</v>
      </c>
      <c r="C60" s="95">
        <v>99.733853089184848</v>
      </c>
      <c r="D60" s="95">
        <v>99.149975960523548</v>
      </c>
      <c r="E60" s="96">
        <v>99.310716402451277</v>
      </c>
      <c r="F60" s="89"/>
      <c r="G60" s="93">
        <v>61</v>
      </c>
      <c r="H60" s="94">
        <v>97.652837988761519</v>
      </c>
      <c r="I60" s="95">
        <v>97.210880952777728</v>
      </c>
      <c r="J60" s="95">
        <v>96.938180797438449</v>
      </c>
      <c r="K60" s="96">
        <v>93.999565230318609</v>
      </c>
    </row>
    <row r="61" spans="1:11" ht="11.1" customHeight="1">
      <c r="A61" s="93">
        <v>62</v>
      </c>
      <c r="B61" s="94">
        <v>103.04110504622925</v>
      </c>
      <c r="C61" s="95">
        <v>101.94662030149311</v>
      </c>
      <c r="D61" s="95">
        <v>100.76078216896387</v>
      </c>
      <c r="E61" s="96">
        <v>97.494053642680214</v>
      </c>
      <c r="F61" s="89"/>
      <c r="G61" s="93">
        <v>62</v>
      </c>
      <c r="H61" s="94">
        <v>99.475541591554759</v>
      </c>
      <c r="I61" s="95">
        <v>99.202715407250025</v>
      </c>
      <c r="J61" s="95">
        <v>98.391453163039998</v>
      </c>
      <c r="K61" s="96">
        <v>92.192223043045047</v>
      </c>
    </row>
    <row r="62" spans="1:11" ht="11.1" customHeight="1">
      <c r="A62" s="93">
        <v>63</v>
      </c>
      <c r="B62" s="94">
        <v>97.654349132113481</v>
      </c>
      <c r="C62" s="95">
        <v>99.345021548044329</v>
      </c>
      <c r="D62" s="95">
        <v>96.960432803879485</v>
      </c>
      <c r="E62" s="96">
        <v>102.96565937484776</v>
      </c>
      <c r="F62" s="89"/>
      <c r="G62" s="93">
        <v>63</v>
      </c>
      <c r="H62" s="94">
        <v>94.095177165500672</v>
      </c>
      <c r="I62" s="95">
        <v>96.506220303127094</v>
      </c>
      <c r="J62" s="95">
        <v>94.560311712556384</v>
      </c>
      <c r="K62" s="96">
        <v>97.270809739924317</v>
      </c>
    </row>
    <row r="63" spans="1:11" ht="11.1" customHeight="1">
      <c r="A63" s="93">
        <v>64</v>
      </c>
      <c r="B63" s="94">
        <v>96.823660562414631</v>
      </c>
      <c r="C63" s="95">
        <v>106.65245259034783</v>
      </c>
      <c r="D63" s="95">
        <v>99.677111768122103</v>
      </c>
      <c r="E63" s="96">
        <v>98.558376617746262</v>
      </c>
      <c r="F63" s="89"/>
      <c r="G63" s="93">
        <v>64</v>
      </c>
      <c r="H63" s="94">
        <v>93.099381382981846</v>
      </c>
      <c r="I63" s="95">
        <v>103.4231353007596</v>
      </c>
      <c r="J63" s="95">
        <v>97.082861040848883</v>
      </c>
      <c r="K63" s="96">
        <v>93.013203066768341</v>
      </c>
    </row>
    <row r="64" spans="1:11" ht="11.1" customHeight="1">
      <c r="A64" s="97">
        <v>65</v>
      </c>
      <c r="B64" s="98">
        <v>100.61398323621478</v>
      </c>
      <c r="C64" s="99">
        <v>100.48600997329169</v>
      </c>
      <c r="D64" s="99">
        <v>98.483680431377465</v>
      </c>
      <c r="E64" s="100">
        <v>103.44630901023079</v>
      </c>
      <c r="F64" s="89"/>
      <c r="G64" s="97">
        <v>65</v>
      </c>
      <c r="H64" s="98">
        <v>96.535613578616591</v>
      </c>
      <c r="I64" s="99">
        <v>97.267644965399995</v>
      </c>
      <c r="J64" s="99">
        <v>95.79167016009157</v>
      </c>
      <c r="K64" s="100">
        <v>97.524413871670973</v>
      </c>
    </row>
    <row r="65" spans="1:11" ht="11.1" customHeight="1">
      <c r="A65" s="93">
        <v>66</v>
      </c>
      <c r="B65" s="94">
        <v>99.486434890161618</v>
      </c>
      <c r="C65" s="95">
        <v>97.724228241700573</v>
      </c>
      <c r="D65" s="95">
        <v>98.098975955965855</v>
      </c>
      <c r="E65" s="96">
        <v>101.88749563921517</v>
      </c>
      <c r="F65" s="89"/>
      <c r="G65" s="93">
        <v>66</v>
      </c>
      <c r="H65" s="94">
        <v>95.242395120493455</v>
      </c>
      <c r="I65" s="95">
        <v>94.418771530851998</v>
      </c>
      <c r="J65" s="95">
        <v>95.285575644227436</v>
      </c>
      <c r="K65" s="96">
        <v>95.951604018535846</v>
      </c>
    </row>
    <row r="66" spans="1:11" ht="11.1" customHeight="1">
      <c r="A66" s="93">
        <v>67</v>
      </c>
      <c r="B66" s="94">
        <v>96.668054637045742</v>
      </c>
      <c r="C66" s="95">
        <v>98.912774693547007</v>
      </c>
      <c r="D66" s="95">
        <v>100.71283011339121</v>
      </c>
      <c r="E66" s="96">
        <v>98.971829474595282</v>
      </c>
      <c r="F66" s="89"/>
      <c r="G66" s="93">
        <v>67</v>
      </c>
      <c r="H66" s="94">
        <v>92.333389817190294</v>
      </c>
      <c r="I66" s="95">
        <v>95.384571199708347</v>
      </c>
      <c r="J66" s="95">
        <v>97.685205231072729</v>
      </c>
      <c r="K66" s="96">
        <v>93.102421452466288</v>
      </c>
    </row>
    <row r="67" spans="1:11" ht="11.1" customHeight="1">
      <c r="A67" s="93">
        <v>68</v>
      </c>
      <c r="B67" s="94">
        <v>101.12036352315189</v>
      </c>
      <c r="C67" s="95">
        <v>96.460800238798782</v>
      </c>
      <c r="D67" s="95">
        <v>98.006571154507498</v>
      </c>
      <c r="E67" s="96">
        <v>95.327280788200909</v>
      </c>
      <c r="F67" s="89"/>
      <c r="G67" s="93">
        <v>68</v>
      </c>
      <c r="H67" s="94">
        <v>96.359534607374584</v>
      </c>
      <c r="I67" s="95">
        <v>92.837097622594953</v>
      </c>
      <c r="J67" s="95">
        <v>94.920883492137378</v>
      </c>
      <c r="K67" s="96">
        <v>89.571305009486608</v>
      </c>
    </row>
    <row r="68" spans="1:11" ht="11.1" customHeight="1">
      <c r="A68" s="93">
        <v>69</v>
      </c>
      <c r="B68" s="94">
        <v>98.960292851144118</v>
      </c>
      <c r="C68" s="95">
        <v>94.244332886311426</v>
      </c>
      <c r="D68" s="95">
        <v>96.961180155517411</v>
      </c>
      <c r="E68" s="96">
        <v>100.79781751697099</v>
      </c>
      <c r="F68" s="89"/>
      <c r="G68" s="93">
        <v>69</v>
      </c>
      <c r="H68" s="94">
        <v>94.07341718821138</v>
      </c>
      <c r="I68" s="95">
        <v>90.520107649297259</v>
      </c>
      <c r="J68" s="95">
        <v>93.766448677250722</v>
      </c>
      <c r="K68" s="96">
        <v>94.599459484885244</v>
      </c>
    </row>
    <row r="69" spans="1:11" ht="11.1" customHeight="1">
      <c r="A69" s="97">
        <v>70</v>
      </c>
      <c r="B69" s="98">
        <v>99.980544326509445</v>
      </c>
      <c r="C69" s="99">
        <v>100.02431360238336</v>
      </c>
      <c r="D69" s="99">
        <v>101.42773271476284</v>
      </c>
      <c r="E69" s="100">
        <v>98.107544705645964</v>
      </c>
      <c r="F69" s="89"/>
      <c r="G69" s="97">
        <v>70</v>
      </c>
      <c r="H69" s="98">
        <v>94.806812393797117</v>
      </c>
      <c r="I69" s="99">
        <v>95.87105490609062</v>
      </c>
      <c r="J69" s="99">
        <v>97.932939068138054</v>
      </c>
      <c r="K69" s="100">
        <v>91.96200675427832</v>
      </c>
    </row>
    <row r="70" spans="1:11" ht="11.1" customHeight="1">
      <c r="A70" s="93">
        <v>71</v>
      </c>
      <c r="B70" s="94">
        <v>97.698259804757498</v>
      </c>
      <c r="C70" s="95">
        <v>101.21091632026025</v>
      </c>
      <c r="D70" s="95">
        <v>95.459529123034841</v>
      </c>
      <c r="E70" s="96">
        <v>101.74529177575589</v>
      </c>
      <c r="F70" s="89"/>
      <c r="G70" s="93">
        <v>71</v>
      </c>
      <c r="H70" s="94">
        <v>92.405055370026972</v>
      </c>
      <c r="I70" s="95">
        <v>96.799500046538228</v>
      </c>
      <c r="J70" s="95">
        <v>92.022150051430799</v>
      </c>
      <c r="K70" s="96">
        <v>95.251242002925522</v>
      </c>
    </row>
    <row r="71" spans="1:11" ht="11.1" customHeight="1">
      <c r="A71" s="93">
        <v>72</v>
      </c>
      <c r="B71" s="94">
        <v>93.883510439782953</v>
      </c>
      <c r="C71" s="95">
        <v>100.12317350850854</v>
      </c>
      <c r="D71" s="95">
        <v>96.863439225916451</v>
      </c>
      <c r="E71" s="96">
        <v>104.35606221640357</v>
      </c>
      <c r="F71" s="89"/>
      <c r="G71" s="93">
        <v>72</v>
      </c>
      <c r="H71" s="94">
        <v>88.562175095016926</v>
      </c>
      <c r="I71" s="95">
        <v>95.546453793367462</v>
      </c>
      <c r="J71" s="95">
        <v>93.220509827543495</v>
      </c>
      <c r="K71" s="96">
        <v>97.567490555376835</v>
      </c>
    </row>
    <row r="72" spans="1:11" ht="11.1" customHeight="1">
      <c r="A72" s="93">
        <v>73</v>
      </c>
      <c r="B72" s="94">
        <v>95.893584038901707</v>
      </c>
      <c r="C72" s="95">
        <v>99.732984114453544</v>
      </c>
      <c r="D72" s="95">
        <v>96.763877863114573</v>
      </c>
      <c r="E72" s="96">
        <v>95.795523282426913</v>
      </c>
      <c r="F72" s="89"/>
      <c r="G72" s="93">
        <v>73</v>
      </c>
      <c r="H72" s="94">
        <v>90.224997314126057</v>
      </c>
      <c r="I72" s="95">
        <v>94.955895855921199</v>
      </c>
      <c r="J72" s="95">
        <v>92.965054835123922</v>
      </c>
      <c r="K72" s="96">
        <v>89.442433154743483</v>
      </c>
    </row>
    <row r="73" spans="1:11" ht="11.1" customHeight="1">
      <c r="A73" s="93">
        <v>74</v>
      </c>
      <c r="B73" s="94">
        <v>96.914664891352999</v>
      </c>
      <c r="C73" s="95">
        <v>99.383082247254634</v>
      </c>
      <c r="D73" s="95">
        <v>93.744075730404006</v>
      </c>
      <c r="E73" s="96">
        <v>96.468090101124915</v>
      </c>
      <c r="F73" s="89"/>
      <c r="G73" s="93">
        <v>74</v>
      </c>
      <c r="H73" s="94">
        <v>90.92915018190962</v>
      </c>
      <c r="I73" s="95">
        <v>94.456503506723649</v>
      </c>
      <c r="J73" s="95">
        <v>89.960373973001268</v>
      </c>
      <c r="K73" s="96">
        <v>89.986228396853875</v>
      </c>
    </row>
    <row r="74" spans="1:11" ht="11.1" customHeight="1">
      <c r="A74" s="97">
        <v>75</v>
      </c>
      <c r="B74" s="98">
        <v>102.90114004729283</v>
      </c>
      <c r="C74" s="99">
        <v>100.23999768676927</v>
      </c>
      <c r="D74" s="99">
        <v>98.064042026027948</v>
      </c>
      <c r="E74" s="100">
        <v>95.684230216658293</v>
      </c>
      <c r="F74" s="89"/>
      <c r="G74" s="97">
        <v>75</v>
      </c>
      <c r="H74" s="98">
        <v>96.309749546822417</v>
      </c>
      <c r="I74" s="99">
        <v>95.216296635385675</v>
      </c>
      <c r="J74" s="99">
        <v>94.113571407950573</v>
      </c>
      <c r="K74" s="100">
        <v>89.175632357305219</v>
      </c>
    </row>
    <row r="75" spans="1:11" ht="11.1" customHeight="1">
      <c r="A75" s="93">
        <v>76</v>
      </c>
      <c r="B75" s="94">
        <v>94.784483780005218</v>
      </c>
      <c r="C75" s="95">
        <v>101.14489350554197</v>
      </c>
      <c r="D75" s="95">
        <v>103.48497576303272</v>
      </c>
      <c r="E75" s="96">
        <v>100.43776402075027</v>
      </c>
      <c r="F75" s="89"/>
      <c r="G75" s="93">
        <v>76</v>
      </c>
      <c r="H75" s="94">
        <v>88.613194504661735</v>
      </c>
      <c r="I75" s="95">
        <v>96.140579079007054</v>
      </c>
      <c r="J75" s="95">
        <v>99.453069133916316</v>
      </c>
      <c r="K75" s="96">
        <v>93.509861998893712</v>
      </c>
    </row>
    <row r="76" spans="1:11" ht="11.1" customHeight="1">
      <c r="A76" s="93">
        <v>77</v>
      </c>
      <c r="B76" s="94">
        <v>92.628667007765472</v>
      </c>
      <c r="C76" s="95">
        <v>100.31165508443678</v>
      </c>
      <c r="D76" s="95">
        <v>94.721699254528247</v>
      </c>
      <c r="E76" s="96">
        <v>107.13668654064288</v>
      </c>
      <c r="F76" s="89"/>
      <c r="G76" s="93">
        <v>77</v>
      </c>
      <c r="H76" s="94">
        <v>86.606999722388395</v>
      </c>
      <c r="I76" s="95">
        <v>95.538774910488826</v>
      </c>
      <c r="J76" s="95">
        <v>91.282161561585781</v>
      </c>
      <c r="K76" s="96">
        <v>99.647947786388585</v>
      </c>
    </row>
    <row r="77" spans="1:11" ht="11.1" customHeight="1">
      <c r="A77" s="93">
        <v>78</v>
      </c>
      <c r="B77" s="94">
        <v>106.76361957525393</v>
      </c>
      <c r="C77" s="95">
        <v>89.720089096978143</v>
      </c>
      <c r="D77" s="95">
        <v>97.583371279677209</v>
      </c>
      <c r="E77" s="96">
        <v>85.169774493393675</v>
      </c>
      <c r="F77" s="89"/>
      <c r="G77" s="93">
        <v>78</v>
      </c>
      <c r="H77" s="94">
        <v>99.980139385404257</v>
      </c>
      <c r="I77" s="95">
        <v>85.741766152241183</v>
      </c>
      <c r="J77" s="95">
        <v>94.437350377633535</v>
      </c>
      <c r="K77" s="96">
        <v>79.125757473310927</v>
      </c>
    </row>
    <row r="78" spans="1:11" ht="11.1" customHeight="1">
      <c r="A78" s="93">
        <v>79</v>
      </c>
      <c r="B78" s="94">
        <v>90.471515532369878</v>
      </c>
      <c r="C78" s="95">
        <v>85.119952018537816</v>
      </c>
      <c r="D78" s="95">
        <v>92.283572419042855</v>
      </c>
      <c r="E78" s="96">
        <v>86.674993013195476</v>
      </c>
      <c r="F78" s="89"/>
      <c r="G78" s="93">
        <v>79</v>
      </c>
      <c r="H78" s="94">
        <v>84.974641878879495</v>
      </c>
      <c r="I78" s="95">
        <v>81.744580255728494</v>
      </c>
      <c r="J78" s="95">
        <v>89.826550716938499</v>
      </c>
      <c r="K78" s="96">
        <v>80.418000195061879</v>
      </c>
    </row>
    <row r="79" spans="1:11" ht="11.1" customHeight="1">
      <c r="A79" s="97">
        <v>80</v>
      </c>
      <c r="B79" s="98">
        <v>89.80480803615491</v>
      </c>
      <c r="C79" s="99">
        <v>93.154247874649997</v>
      </c>
      <c r="D79" s="99">
        <v>95.382133183014304</v>
      </c>
      <c r="E79" s="100">
        <v>107.49123979469901</v>
      </c>
      <c r="F79" s="89"/>
      <c r="G79" s="97">
        <v>80</v>
      </c>
      <c r="H79" s="98">
        <v>84.633094520265033</v>
      </c>
      <c r="I79" s="99">
        <v>89.946501600009881</v>
      </c>
      <c r="J79" s="99">
        <v>93.437927443586304</v>
      </c>
      <c r="K79" s="100">
        <v>99.580715550376226</v>
      </c>
    </row>
    <row r="80" spans="1:11" ht="11.1" customHeight="1">
      <c r="A80" s="93">
        <v>81</v>
      </c>
      <c r="B80" s="94">
        <v>86.928643624376249</v>
      </c>
      <c r="C80" s="95">
        <v>103.00395178622719</v>
      </c>
      <c r="D80" s="95">
        <v>96.823217962545371</v>
      </c>
      <c r="E80" s="96">
        <v>96.941903522582436</v>
      </c>
      <c r="F80" s="89"/>
      <c r="G80" s="93">
        <v>81</v>
      </c>
      <c r="H80" s="94">
        <v>82.159203207806868</v>
      </c>
      <c r="I80" s="95">
        <v>99.945705319313632</v>
      </c>
      <c r="J80" s="95">
        <v>95.416868297404037</v>
      </c>
      <c r="K80" s="96">
        <v>89.652199670510242</v>
      </c>
    </row>
    <row r="81" spans="1:11" ht="11.1" customHeight="1">
      <c r="A81" s="93">
        <v>82</v>
      </c>
      <c r="B81" s="94">
        <v>89.979067707424562</v>
      </c>
      <c r="C81" s="95">
        <v>93.257235429223101</v>
      </c>
      <c r="D81" s="95">
        <v>91.508315580720122</v>
      </c>
      <c r="E81" s="96">
        <v>99.35811599891899</v>
      </c>
      <c r="F81" s="89"/>
      <c r="G81" s="93">
        <v>82</v>
      </c>
      <c r="H81" s="94">
        <v>85.244856228199893</v>
      </c>
      <c r="I81" s="95">
        <v>90.884540280028247</v>
      </c>
      <c r="J81" s="95">
        <v>90.679446349130046</v>
      </c>
      <c r="K81" s="96">
        <v>91.724288146709</v>
      </c>
    </row>
    <row r="82" spans="1:11" ht="11.1" customHeight="1">
      <c r="A82" s="93">
        <v>83</v>
      </c>
      <c r="B82" s="94">
        <v>95.594730017552635</v>
      </c>
      <c r="C82" s="95">
        <v>96.78601303845862</v>
      </c>
      <c r="D82" s="95">
        <v>91.564191076153961</v>
      </c>
      <c r="E82" s="96">
        <v>86.048905283708848</v>
      </c>
      <c r="F82" s="89"/>
      <c r="G82" s="93">
        <v>83</v>
      </c>
      <c r="H82" s="94">
        <v>90.698769526851336</v>
      </c>
      <c r="I82" s="95">
        <v>94.683973509713269</v>
      </c>
      <c r="J82" s="95">
        <v>91.198364695826186</v>
      </c>
      <c r="K82" s="96">
        <v>79.275634766837484</v>
      </c>
    </row>
    <row r="83" spans="1:11" ht="11.1" customHeight="1">
      <c r="A83" s="93">
        <v>84</v>
      </c>
      <c r="B83" s="94">
        <v>73.347088665727256</v>
      </c>
      <c r="C83" s="95"/>
      <c r="D83" s="95">
        <v>92.206234205889132</v>
      </c>
      <c r="E83" s="96">
        <v>87.308013171356706</v>
      </c>
      <c r="F83" s="89"/>
      <c r="G83" s="93">
        <v>84</v>
      </c>
      <c r="H83" s="94">
        <v>69.651678715516127</v>
      </c>
      <c r="I83" s="95"/>
      <c r="J83" s="95">
        <v>92.265595857444566</v>
      </c>
      <c r="K83" s="96">
        <v>80.246197903044873</v>
      </c>
    </row>
    <row r="84" spans="1:11" ht="11.1" customHeight="1">
      <c r="A84" s="97">
        <v>85</v>
      </c>
      <c r="B84" s="98">
        <v>67.758307946859176</v>
      </c>
      <c r="C84" s="99">
        <v>94.638012980279456</v>
      </c>
      <c r="D84" s="99">
        <v>89.825603931077694</v>
      </c>
      <c r="E84" s="100">
        <v>105.32377799723147</v>
      </c>
      <c r="F84" s="89"/>
      <c r="G84" s="97">
        <v>85</v>
      </c>
      <c r="H84" s="98">
        <v>64.358908275335253</v>
      </c>
      <c r="I84" s="99">
        <v>93.123804772594994</v>
      </c>
      <c r="J84" s="99">
        <v>90.259754283046817</v>
      </c>
      <c r="K84" s="100">
        <v>96.540894021672159</v>
      </c>
    </row>
    <row r="85" spans="1:11" ht="11.1" customHeight="1">
      <c r="A85" s="93">
        <v>86</v>
      </c>
      <c r="B85" s="94">
        <v>87.556694931966078</v>
      </c>
      <c r="C85" s="95"/>
      <c r="D85" s="95"/>
      <c r="E85" s="96">
        <v>88.964297034454802</v>
      </c>
      <c r="F85" s="89"/>
      <c r="G85" s="93">
        <v>86</v>
      </c>
      <c r="H85" s="94">
        <v>83.105091359321648</v>
      </c>
      <c r="I85" s="95"/>
      <c r="J85" s="95"/>
      <c r="K85" s="96">
        <v>81.287387320924381</v>
      </c>
    </row>
    <row r="86" spans="1:11" ht="11.1" customHeight="1">
      <c r="A86" s="93">
        <v>87</v>
      </c>
      <c r="B86" s="94"/>
      <c r="C86" s="95"/>
      <c r="D86" s="95">
        <v>77.090956555518304</v>
      </c>
      <c r="E86" s="96">
        <v>86.312203850877665</v>
      </c>
      <c r="F86" s="89"/>
      <c r="G86" s="93">
        <v>87</v>
      </c>
      <c r="H86" s="94"/>
      <c r="I86" s="95"/>
      <c r="J86" s="95">
        <v>77.993714567886101</v>
      </c>
      <c r="K86" s="96">
        <v>78.593921564485086</v>
      </c>
    </row>
    <row r="87" spans="1:11" ht="11.1" customHeight="1">
      <c r="A87" s="93">
        <v>88</v>
      </c>
      <c r="B87" s="94"/>
      <c r="C87" s="95"/>
      <c r="D87" s="95"/>
      <c r="E87" s="96">
        <v>81.01034547477505</v>
      </c>
      <c r="F87" s="89"/>
      <c r="G87" s="93">
        <v>88</v>
      </c>
      <c r="H87" s="94"/>
      <c r="I87" s="95"/>
      <c r="J87" s="95"/>
      <c r="K87" s="96">
        <v>73.468076226533469</v>
      </c>
    </row>
    <row r="88" spans="1:11" ht="11.1" customHeight="1">
      <c r="A88" s="93">
        <v>89</v>
      </c>
      <c r="B88" s="94"/>
      <c r="C88" s="95"/>
      <c r="D88" s="95"/>
      <c r="E88" s="96">
        <v>85.615341325025796</v>
      </c>
      <c r="F88" s="89"/>
      <c r="G88" s="93">
        <v>89</v>
      </c>
      <c r="H88" s="94"/>
      <c r="I88" s="95"/>
      <c r="J88" s="95"/>
      <c r="K88" s="96">
        <v>77.271372008512529</v>
      </c>
    </row>
    <row r="89" spans="1:11" ht="11.1" customHeight="1">
      <c r="A89" s="97">
        <v>90</v>
      </c>
      <c r="B89" s="98"/>
      <c r="C89" s="99"/>
      <c r="D89" s="99"/>
      <c r="E89" s="100">
        <v>84.723649287095057</v>
      </c>
      <c r="F89" s="89"/>
      <c r="G89" s="97">
        <v>90</v>
      </c>
      <c r="H89" s="98"/>
      <c r="I89" s="99"/>
      <c r="J89" s="99"/>
      <c r="K89" s="100">
        <v>76.025591308803058</v>
      </c>
    </row>
    <row r="90" spans="1:11" ht="11.1" customHeight="1">
      <c r="A90" s="93">
        <v>91</v>
      </c>
      <c r="B90" s="94"/>
      <c r="C90" s="95"/>
      <c r="D90" s="95"/>
      <c r="E90" s="96"/>
      <c r="F90" s="89"/>
      <c r="G90" s="93">
        <v>91</v>
      </c>
      <c r="H90" s="94"/>
      <c r="I90" s="95"/>
      <c r="J90" s="95"/>
      <c r="K90" s="96"/>
    </row>
    <row r="91" spans="1:11" ht="11.1" customHeight="1">
      <c r="A91" s="93">
        <v>92</v>
      </c>
      <c r="B91" s="94"/>
      <c r="C91" s="95"/>
      <c r="D91" s="95"/>
      <c r="E91" s="96"/>
      <c r="F91" s="89"/>
      <c r="G91" s="93">
        <v>92</v>
      </c>
      <c r="H91" s="94"/>
      <c r="I91" s="95"/>
      <c r="J91" s="95"/>
      <c r="K91" s="96"/>
    </row>
    <row r="92" spans="1:11" ht="11.1" customHeight="1">
      <c r="A92" s="93">
        <v>93</v>
      </c>
      <c r="B92" s="94">
        <v>108.15965973555694</v>
      </c>
      <c r="C92" s="95"/>
      <c r="D92" s="95">
        <v>76.718059674025966</v>
      </c>
      <c r="E92" s="96"/>
      <c r="F92" s="89"/>
      <c r="G92" s="93">
        <v>93</v>
      </c>
      <c r="H92" s="94">
        <v>98.120548513800387</v>
      </c>
      <c r="I92" s="95"/>
      <c r="J92" s="95">
        <v>77.790309777239742</v>
      </c>
      <c r="K92" s="96"/>
    </row>
    <row r="93" spans="1:11" ht="11.1" customHeight="1">
      <c r="A93" s="93">
        <v>94</v>
      </c>
      <c r="B93" s="94"/>
      <c r="C93" s="95"/>
      <c r="D93" s="95"/>
      <c r="E93" s="96"/>
      <c r="F93" s="89"/>
      <c r="G93" s="93">
        <v>94</v>
      </c>
      <c r="H93" s="94"/>
      <c r="I93" s="95"/>
      <c r="J93" s="95"/>
      <c r="K93" s="96"/>
    </row>
    <row r="94" spans="1:11" ht="11.1" customHeight="1">
      <c r="A94" s="97">
        <v>95</v>
      </c>
      <c r="B94" s="98"/>
      <c r="C94" s="99"/>
      <c r="D94" s="99"/>
      <c r="E94" s="100"/>
      <c r="F94" s="89"/>
      <c r="G94" s="97">
        <v>95</v>
      </c>
      <c r="H94" s="98"/>
      <c r="I94" s="99"/>
      <c r="J94" s="99"/>
      <c r="K94" s="100"/>
    </row>
    <row r="95" spans="1:11" ht="11.1" customHeight="1">
      <c r="A95" s="93">
        <v>96</v>
      </c>
      <c r="B95" s="94"/>
      <c r="C95" s="95"/>
      <c r="D95" s="95"/>
      <c r="E95" s="96"/>
      <c r="F95" s="89"/>
      <c r="G95" s="93">
        <v>96</v>
      </c>
      <c r="H95" s="94"/>
      <c r="I95" s="95"/>
      <c r="J95" s="95"/>
      <c r="K95" s="96"/>
    </row>
    <row r="96" spans="1:11" ht="11.1" customHeight="1">
      <c r="A96" s="93">
        <v>97</v>
      </c>
      <c r="B96" s="94"/>
      <c r="C96" s="95"/>
      <c r="D96" s="95"/>
      <c r="E96" s="96"/>
      <c r="F96" s="89"/>
      <c r="G96" s="93">
        <v>97</v>
      </c>
      <c r="H96" s="94"/>
      <c r="I96" s="95"/>
      <c r="J96" s="95"/>
      <c r="K96" s="96"/>
    </row>
    <row r="97" spans="1:11" ht="11.1" customHeight="1">
      <c r="A97" s="93">
        <v>98</v>
      </c>
      <c r="B97" s="94"/>
      <c r="C97" s="95"/>
      <c r="D97" s="95"/>
      <c r="E97" s="96"/>
      <c r="F97" s="89"/>
      <c r="G97" s="93">
        <v>98</v>
      </c>
      <c r="H97" s="94"/>
      <c r="I97" s="95"/>
      <c r="J97" s="95"/>
      <c r="K97" s="96"/>
    </row>
    <row r="98" spans="1:11" ht="11.1" customHeight="1">
      <c r="A98" s="93">
        <v>99</v>
      </c>
      <c r="B98" s="94"/>
      <c r="C98" s="95"/>
      <c r="D98" s="95"/>
      <c r="E98" s="96"/>
      <c r="F98" s="89"/>
      <c r="G98" s="93">
        <v>99</v>
      </c>
      <c r="H98" s="94"/>
      <c r="I98" s="95"/>
      <c r="J98" s="95"/>
      <c r="K98" s="96"/>
    </row>
    <row r="99" spans="1:11" ht="11.1" customHeight="1" thickBot="1">
      <c r="A99" s="101">
        <v>100</v>
      </c>
      <c r="B99" s="102"/>
      <c r="C99" s="103"/>
      <c r="D99" s="103"/>
      <c r="E99" s="104"/>
      <c r="F99" s="89"/>
      <c r="G99" s="101">
        <v>100</v>
      </c>
      <c r="H99" s="102"/>
      <c r="I99" s="103"/>
      <c r="J99" s="103"/>
      <c r="K99" s="10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>
      <c r="B2" s="118" t="s">
        <v>108</v>
      </c>
      <c r="C2" s="40"/>
      <c r="D2" s="1"/>
    </row>
    <row r="3" spans="2:18" ht="12.95" customHeight="1" thickBot="1">
      <c r="B3" s="41" t="s">
        <v>42</v>
      </c>
      <c r="C3" s="41" t="s">
        <v>87</v>
      </c>
      <c r="D3" s="42" t="s">
        <v>92</v>
      </c>
      <c r="E3" s="42" t="s">
        <v>9</v>
      </c>
      <c r="F3" s="106" t="s">
        <v>10</v>
      </c>
      <c r="H3" s="41" t="s">
        <v>42</v>
      </c>
      <c r="I3" s="41" t="s">
        <v>87</v>
      </c>
      <c r="J3" s="42" t="s">
        <v>92</v>
      </c>
      <c r="K3" s="42" t="s">
        <v>9</v>
      </c>
      <c r="L3" s="106" t="s">
        <v>10</v>
      </c>
      <c r="N3" s="41" t="s">
        <v>42</v>
      </c>
      <c r="O3" s="41" t="s">
        <v>87</v>
      </c>
      <c r="P3" s="42" t="s">
        <v>92</v>
      </c>
      <c r="Q3" s="42" t="s">
        <v>9</v>
      </c>
      <c r="R3" s="106" t="s">
        <v>10</v>
      </c>
    </row>
    <row r="4" spans="2:18" ht="12.95" customHeight="1">
      <c r="B4" s="49">
        <v>5</v>
      </c>
      <c r="C4" s="69">
        <v>75.009418507685083</v>
      </c>
      <c r="D4" s="69"/>
      <c r="E4" s="69"/>
      <c r="F4" s="107">
        <v>65.882146124897304</v>
      </c>
      <c r="H4" s="50">
        <v>40</v>
      </c>
      <c r="I4" s="72">
        <v>96.11527236963633</v>
      </c>
      <c r="J4" s="73">
        <v>96.338170268187994</v>
      </c>
      <c r="K4" s="73">
        <v>96.453185588355552</v>
      </c>
      <c r="L4" s="109">
        <v>95.184095940695258</v>
      </c>
      <c r="N4" s="50">
        <v>75</v>
      </c>
      <c r="O4" s="72">
        <v>96.265360355143116</v>
      </c>
      <c r="P4" s="73">
        <v>98.275454760217329</v>
      </c>
      <c r="Q4" s="73">
        <v>96.097158353967686</v>
      </c>
      <c r="R4" s="109">
        <v>90.046430488566557</v>
      </c>
    </row>
    <row r="5" spans="2:18" ht="12.95" customHeight="1">
      <c r="B5" s="45">
        <v>6</v>
      </c>
      <c r="C5" s="70">
        <v>90.178722829079575</v>
      </c>
      <c r="D5" s="71">
        <v>80.110344516737428</v>
      </c>
      <c r="E5" s="71">
        <v>63.705465531597682</v>
      </c>
      <c r="F5" s="108">
        <v>77.492639200719267</v>
      </c>
      <c r="H5" s="45">
        <v>41</v>
      </c>
      <c r="I5" s="70">
        <v>95.263101418215996</v>
      </c>
      <c r="J5" s="71">
        <v>95.571189088332773</v>
      </c>
      <c r="K5" s="71">
        <v>97.53773565947202</v>
      </c>
      <c r="L5" s="108">
        <v>97.006753640036663</v>
      </c>
      <c r="N5" s="45">
        <v>76</v>
      </c>
      <c r="O5" s="70">
        <v>88.405896014710095</v>
      </c>
      <c r="P5" s="71">
        <v>99.062498639251402</v>
      </c>
      <c r="Q5" s="71">
        <v>101.38993365905282</v>
      </c>
      <c r="R5" s="108">
        <v>94.347027993140586</v>
      </c>
    </row>
    <row r="6" spans="2:18" ht="12.95" customHeight="1">
      <c r="B6" s="45">
        <v>7</v>
      </c>
      <c r="C6" s="70">
        <v>88.655941899338472</v>
      </c>
      <c r="D6" s="71">
        <v>82.674323580942939</v>
      </c>
      <c r="E6" s="71">
        <v>94.843040586420912</v>
      </c>
      <c r="F6" s="108">
        <v>77.057829088713063</v>
      </c>
      <c r="H6" s="45">
        <v>42</v>
      </c>
      <c r="I6" s="70">
        <v>96.479689174238388</v>
      </c>
      <c r="J6" s="71">
        <v>96.927014224571877</v>
      </c>
      <c r="K6" s="71">
        <v>95.189978831179488</v>
      </c>
      <c r="L6" s="108">
        <v>96.408026772123392</v>
      </c>
      <c r="N6" s="45">
        <v>77</v>
      </c>
      <c r="O6" s="70">
        <v>86.126992598036296</v>
      </c>
      <c r="P6" s="71">
        <v>98.143655888929402</v>
      </c>
      <c r="Q6" s="71">
        <v>92.910554211455889</v>
      </c>
      <c r="R6" s="108">
        <v>100.45683440917968</v>
      </c>
    </row>
    <row r="7" spans="2:18" ht="12.95" customHeight="1">
      <c r="B7" s="45">
        <v>8</v>
      </c>
      <c r="C7" s="70">
        <v>89.686389169285391</v>
      </c>
      <c r="D7" s="71">
        <v>82.285675429307418</v>
      </c>
      <c r="E7" s="71">
        <v>79.596700285420923</v>
      </c>
      <c r="F7" s="108">
        <v>88.924255752682484</v>
      </c>
      <c r="H7" s="45">
        <v>43</v>
      </c>
      <c r="I7" s="70">
        <v>94.197547993172265</v>
      </c>
      <c r="J7" s="71">
        <v>96.5374662967549</v>
      </c>
      <c r="K7" s="71">
        <v>95.878094825788637</v>
      </c>
      <c r="L7" s="108">
        <v>95.510832192052348</v>
      </c>
      <c r="N7" s="45">
        <v>78</v>
      </c>
      <c r="O7" s="70">
        <v>98.951073943032767</v>
      </c>
      <c r="P7" s="71">
        <v>87.68582650154751</v>
      </c>
      <c r="Q7" s="71">
        <v>95.946919574113394</v>
      </c>
      <c r="R7" s="108">
        <v>79.6997412058668</v>
      </c>
    </row>
    <row r="8" spans="2:18" ht="12.95" customHeight="1">
      <c r="B8" s="45">
        <v>9</v>
      </c>
      <c r="C8" s="70">
        <v>95.500235840311504</v>
      </c>
      <c r="D8" s="71">
        <v>98.918075397748495</v>
      </c>
      <c r="E8" s="71">
        <v>83.810658097698166</v>
      </c>
      <c r="F8" s="108">
        <v>86.963435070455674</v>
      </c>
      <c r="H8" s="45">
        <v>44</v>
      </c>
      <c r="I8" s="70">
        <v>97.293826036882052</v>
      </c>
      <c r="J8" s="71">
        <v>97.052152840716516</v>
      </c>
      <c r="K8" s="71">
        <v>96.316442649688994</v>
      </c>
      <c r="L8" s="108">
        <v>96.160562599295389</v>
      </c>
      <c r="N8" s="45">
        <v>79</v>
      </c>
      <c r="O8" s="70">
        <v>83.586167338374921</v>
      </c>
      <c r="P8" s="71">
        <v>83.153726614213724</v>
      </c>
      <c r="Q8" s="71">
        <v>91.07436107506021</v>
      </c>
      <c r="R8" s="108">
        <v>80.929193440035945</v>
      </c>
    </row>
    <row r="9" spans="2:18" ht="12.95" customHeight="1">
      <c r="B9" s="50">
        <v>10</v>
      </c>
      <c r="C9" s="72">
        <v>94.923754048053482</v>
      </c>
      <c r="D9" s="73">
        <v>100.01473293950609</v>
      </c>
      <c r="E9" s="73">
        <v>71.842391896207573</v>
      </c>
      <c r="F9" s="109">
        <v>90.419180315242528</v>
      </c>
      <c r="H9" s="50">
        <v>45</v>
      </c>
      <c r="I9" s="72">
        <v>94.749123356728319</v>
      </c>
      <c r="J9" s="73">
        <v>96.087476349018033</v>
      </c>
      <c r="K9" s="73">
        <v>97.354767442057238</v>
      </c>
      <c r="L9" s="109">
        <v>95.224225568036232</v>
      </c>
      <c r="N9" s="50">
        <v>80</v>
      </c>
      <c r="O9" s="72">
        <v>82.732966836873089</v>
      </c>
      <c r="P9" s="73">
        <v>91.038969230779216</v>
      </c>
      <c r="Q9" s="73">
        <v>94.532640003758104</v>
      </c>
      <c r="R9" s="109">
        <v>100.12029715556325</v>
      </c>
    </row>
    <row r="10" spans="2:18" ht="12.95" customHeight="1">
      <c r="B10" s="45">
        <v>11</v>
      </c>
      <c r="C10" s="70">
        <v>95.251303254992905</v>
      </c>
      <c r="D10" s="71"/>
      <c r="E10" s="71">
        <v>87.254252535174317</v>
      </c>
      <c r="F10" s="108">
        <v>92.399586441058375</v>
      </c>
      <c r="H10" s="45">
        <v>46</v>
      </c>
      <c r="I10" s="70">
        <v>95.699816247711738</v>
      </c>
      <c r="J10" s="71">
        <v>95.189105972933348</v>
      </c>
      <c r="K10" s="71">
        <v>99.385501880779145</v>
      </c>
      <c r="L10" s="108">
        <v>97.601351585919247</v>
      </c>
      <c r="N10" s="45">
        <v>81</v>
      </c>
      <c r="O10" s="70">
        <v>79.790699808565364</v>
      </c>
      <c r="P10" s="71">
        <v>100.62964855758733</v>
      </c>
      <c r="Q10" s="71">
        <v>96.317860758645963</v>
      </c>
      <c r="R10" s="108">
        <v>90.049502289473949</v>
      </c>
    </row>
    <row r="11" spans="2:18" ht="12.95" customHeight="1">
      <c r="B11" s="45">
        <v>12</v>
      </c>
      <c r="C11" s="70">
        <v>89.426768358831055</v>
      </c>
      <c r="D11" s="71">
        <v>99.130138481535425</v>
      </c>
      <c r="E11" s="71">
        <v>94.295757486352784</v>
      </c>
      <c r="F11" s="108">
        <v>87.636081577122425</v>
      </c>
      <c r="H11" s="45">
        <v>47</v>
      </c>
      <c r="I11" s="70">
        <v>98.304360730403602</v>
      </c>
      <c r="J11" s="71">
        <v>98.927581531546792</v>
      </c>
      <c r="K11" s="71">
        <v>94.595780767023797</v>
      </c>
      <c r="L11" s="108">
        <v>99.642442446341278</v>
      </c>
      <c r="N11" s="45">
        <v>82</v>
      </c>
      <c r="O11" s="70">
        <v>82.217275575604432</v>
      </c>
      <c r="P11" s="71">
        <v>91.035594917612798</v>
      </c>
      <c r="Q11" s="71">
        <v>91.31900782738353</v>
      </c>
      <c r="R11" s="108">
        <v>92.034908246010616</v>
      </c>
    </row>
    <row r="12" spans="2:18" ht="12.95" customHeight="1">
      <c r="B12" s="45">
        <v>13</v>
      </c>
      <c r="C12" s="70">
        <v>96.393490850016533</v>
      </c>
      <c r="D12" s="71">
        <v>92.669874062659503</v>
      </c>
      <c r="E12" s="71">
        <v>97.988711560158123</v>
      </c>
      <c r="F12" s="108">
        <v>90.869629850922792</v>
      </c>
      <c r="H12" s="45">
        <v>48</v>
      </c>
      <c r="I12" s="70">
        <v>99.724654151860406</v>
      </c>
      <c r="J12" s="71">
        <v>98.423812938513223</v>
      </c>
      <c r="K12" s="71">
        <v>96.431830017305984</v>
      </c>
      <c r="L12" s="108">
        <v>95.201319212589368</v>
      </c>
      <c r="N12" s="45">
        <v>83</v>
      </c>
      <c r="O12" s="70">
        <v>86.885463091182771</v>
      </c>
      <c r="P12" s="71">
        <v>94.34247854071468</v>
      </c>
      <c r="Q12" s="71">
        <v>91.593007501354933</v>
      </c>
      <c r="R12" s="108">
        <v>79.455732243589893</v>
      </c>
    </row>
    <row r="13" spans="2:18" ht="12.95" customHeight="1">
      <c r="B13" s="45">
        <v>14</v>
      </c>
      <c r="C13" s="70">
        <v>95.900024981631773</v>
      </c>
      <c r="D13" s="71">
        <v>98.352243263357693</v>
      </c>
      <c r="E13" s="71">
        <v>96.917594378462439</v>
      </c>
      <c r="F13" s="108">
        <v>95.384059542756631</v>
      </c>
      <c r="H13" s="45">
        <v>49</v>
      </c>
      <c r="I13" s="70">
        <v>99.265124374943397</v>
      </c>
      <c r="J13" s="71">
        <v>100.71279201867725</v>
      </c>
      <c r="K13" s="71">
        <v>99.648540210020002</v>
      </c>
      <c r="L13" s="108">
        <v>101.17625710907967</v>
      </c>
      <c r="N13" s="45">
        <v>84</v>
      </c>
      <c r="O13" s="70">
        <v>66.240737230995123</v>
      </c>
      <c r="P13" s="71"/>
      <c r="Q13" s="71">
        <v>92.378229341705946</v>
      </c>
      <c r="R13" s="108">
        <v>80.332372943748297</v>
      </c>
    </row>
    <row r="14" spans="2:18" ht="12.95" customHeight="1">
      <c r="B14" s="50">
        <v>15</v>
      </c>
      <c r="C14" s="72">
        <v>95.551567649647112</v>
      </c>
      <c r="D14" s="73">
        <v>96.446528348920225</v>
      </c>
      <c r="E14" s="73">
        <v>98.2035675608915</v>
      </c>
      <c r="F14" s="109">
        <v>95.835558684152417</v>
      </c>
      <c r="H14" s="50">
        <v>50</v>
      </c>
      <c r="I14" s="72">
        <v>99.337087512834771</v>
      </c>
      <c r="J14" s="73">
        <v>100.12157619967101</v>
      </c>
      <c r="K14" s="73">
        <v>98.472632084346955</v>
      </c>
      <c r="L14" s="109">
        <v>101.89909819611628</v>
      </c>
      <c r="N14" s="50">
        <v>85</v>
      </c>
      <c r="O14" s="72">
        <v>60.731187041088816</v>
      </c>
      <c r="P14" s="73">
        <v>91.805570933549163</v>
      </c>
      <c r="Q14" s="73">
        <v>90.069252480001126</v>
      </c>
      <c r="R14" s="109">
        <v>96.519257783657437</v>
      </c>
    </row>
    <row r="15" spans="2:18" ht="12.95" customHeight="1">
      <c r="B15" s="45">
        <v>16</v>
      </c>
      <c r="C15" s="70">
        <v>99.596219390462153</v>
      </c>
      <c r="D15" s="71">
        <v>96.62759089364593</v>
      </c>
      <c r="E15" s="71">
        <v>96.315335225745841</v>
      </c>
      <c r="F15" s="108">
        <v>92.893663337357765</v>
      </c>
      <c r="H15" s="45">
        <v>51</v>
      </c>
      <c r="I15" s="70">
        <v>97.024437893408901</v>
      </c>
      <c r="J15" s="71">
        <v>99.865127207321095</v>
      </c>
      <c r="K15" s="71">
        <v>98.593440572350033</v>
      </c>
      <c r="L15" s="108">
        <v>100.0870221241962</v>
      </c>
      <c r="N15" s="45">
        <v>86</v>
      </c>
      <c r="O15" s="70">
        <v>77.791630814617093</v>
      </c>
      <c r="P15" s="71"/>
      <c r="Q15" s="71"/>
      <c r="R15" s="108">
        <v>81.153816496688123</v>
      </c>
    </row>
    <row r="16" spans="2:18" ht="12.95" customHeight="1">
      <c r="B16" s="45">
        <v>17</v>
      </c>
      <c r="C16" s="70">
        <v>100.04516711833784</v>
      </c>
      <c r="D16" s="71">
        <v>98.55994177381902</v>
      </c>
      <c r="E16" s="71">
        <v>97.347395453264483</v>
      </c>
      <c r="F16" s="108">
        <v>96.60897159066046</v>
      </c>
      <c r="H16" s="45">
        <v>52</v>
      </c>
      <c r="I16" s="70">
        <v>99.15676460654123</v>
      </c>
      <c r="J16" s="71">
        <v>98.295916074730812</v>
      </c>
      <c r="K16" s="71">
        <v>94.836598141406341</v>
      </c>
      <c r="L16" s="108">
        <v>93.553014772095864</v>
      </c>
      <c r="N16" s="45">
        <v>87</v>
      </c>
      <c r="O16" s="70"/>
      <c r="P16" s="71"/>
      <c r="Q16" s="71">
        <v>77.242398968837662</v>
      </c>
      <c r="R16" s="108">
        <v>78.341644779216367</v>
      </c>
    </row>
    <row r="17" spans="2:18" ht="12.95" customHeight="1">
      <c r="B17" s="45">
        <v>18</v>
      </c>
      <c r="C17" s="70">
        <v>98.293727395770929</v>
      </c>
      <c r="D17" s="71">
        <v>97.389339623757166</v>
      </c>
      <c r="E17" s="71">
        <v>98.382186426396828</v>
      </c>
      <c r="F17" s="108">
        <v>95.967256279252737</v>
      </c>
      <c r="H17" s="45">
        <v>53</v>
      </c>
      <c r="I17" s="70">
        <v>96.868607464568058</v>
      </c>
      <c r="J17" s="71">
        <v>98.905195566003997</v>
      </c>
      <c r="K17" s="71">
        <v>94.671641864729324</v>
      </c>
      <c r="L17" s="108">
        <v>95.304988867204315</v>
      </c>
      <c r="N17" s="45">
        <v>88</v>
      </c>
      <c r="O17" s="70"/>
      <c r="P17" s="71"/>
      <c r="Q17" s="71"/>
      <c r="R17" s="108">
        <v>73.10380340599481</v>
      </c>
    </row>
    <row r="18" spans="2:18" ht="12.95" customHeight="1">
      <c r="B18" s="45">
        <v>19</v>
      </c>
      <c r="C18" s="70">
        <v>99.43883277216608</v>
      </c>
      <c r="D18" s="71">
        <v>97.746507965722756</v>
      </c>
      <c r="E18" s="71">
        <v>97.62224697215693</v>
      </c>
      <c r="F18" s="108">
        <v>94.392270786784138</v>
      </c>
      <c r="H18" s="45">
        <v>54</v>
      </c>
      <c r="I18" s="70">
        <v>94.141668122356094</v>
      </c>
      <c r="J18" s="71">
        <v>99.81304249348338</v>
      </c>
      <c r="K18" s="71">
        <v>95.214194333484954</v>
      </c>
      <c r="L18" s="108">
        <v>92.994949681777555</v>
      </c>
      <c r="N18" s="45">
        <v>89</v>
      </c>
      <c r="O18" s="70"/>
      <c r="P18" s="71"/>
      <c r="Q18" s="71"/>
      <c r="R18" s="108">
        <v>76.735658114942694</v>
      </c>
    </row>
    <row r="19" spans="2:18" ht="12.95" customHeight="1">
      <c r="B19" s="50">
        <v>20</v>
      </c>
      <c r="C19" s="72">
        <v>98.773690078037902</v>
      </c>
      <c r="D19" s="73">
        <v>98.484848484848484</v>
      </c>
      <c r="E19" s="73">
        <v>97.742595773502245</v>
      </c>
      <c r="F19" s="109">
        <v>95.029239766081858</v>
      </c>
      <c r="H19" s="50">
        <v>55</v>
      </c>
      <c r="I19" s="72">
        <v>95.049559333721916</v>
      </c>
      <c r="J19" s="73"/>
      <c r="K19" s="73">
        <v>97.036401152054282</v>
      </c>
      <c r="L19" s="109">
        <v>95.347998720024989</v>
      </c>
      <c r="N19" s="50">
        <v>90</v>
      </c>
      <c r="O19" s="72"/>
      <c r="P19" s="73"/>
      <c r="Q19" s="73"/>
      <c r="R19" s="109">
        <v>75.326660902346092</v>
      </c>
    </row>
    <row r="20" spans="2:18" ht="12.95" customHeight="1">
      <c r="B20" s="45">
        <v>21</v>
      </c>
      <c r="C20" s="70">
        <v>96.619411123227906</v>
      </c>
      <c r="D20" s="71">
        <v>96.347273689782952</v>
      </c>
      <c r="E20" s="71">
        <v>97.766199780580862</v>
      </c>
      <c r="F20" s="108">
        <v>94.94040663706474</v>
      </c>
      <c r="H20" s="45">
        <v>56</v>
      </c>
      <c r="I20" s="70">
        <v>95.374980838886458</v>
      </c>
      <c r="J20" s="71">
        <v>95.518201990557344</v>
      </c>
      <c r="K20" s="71">
        <v>95.427235196374468</v>
      </c>
      <c r="L20" s="108">
        <v>94.132150463517135</v>
      </c>
      <c r="N20" s="45">
        <v>91</v>
      </c>
      <c r="O20" s="70"/>
      <c r="P20" s="71"/>
      <c r="Q20" s="71"/>
      <c r="R20" s="108"/>
    </row>
    <row r="21" spans="2:18" ht="12.95" customHeight="1">
      <c r="B21" s="45">
        <v>22</v>
      </c>
      <c r="C21" s="70">
        <v>100</v>
      </c>
      <c r="D21" s="71">
        <v>98.8056460369164</v>
      </c>
      <c r="E21" s="71">
        <v>97.410358565737056</v>
      </c>
      <c r="F21" s="108">
        <v>96.818398474737833</v>
      </c>
      <c r="H21" s="45">
        <v>57</v>
      </c>
      <c r="I21" s="70">
        <v>95.635378354497249</v>
      </c>
      <c r="J21" s="71">
        <v>97.089191359061971</v>
      </c>
      <c r="K21" s="71">
        <v>95.304332166586121</v>
      </c>
      <c r="L21" s="108">
        <v>96.69833905220203</v>
      </c>
      <c r="N21" s="45">
        <v>92</v>
      </c>
      <c r="O21" s="70"/>
      <c r="P21" s="71"/>
      <c r="Q21" s="71"/>
      <c r="R21" s="108"/>
    </row>
    <row r="22" spans="2:18" ht="12.95" customHeight="1">
      <c r="B22" s="45">
        <v>23</v>
      </c>
      <c r="C22" s="70">
        <v>98.883928571428555</v>
      </c>
      <c r="D22" s="71">
        <v>99.020674646354735</v>
      </c>
      <c r="E22" s="71">
        <v>97.240865026099925</v>
      </c>
      <c r="F22" s="108">
        <v>97.061283000836212</v>
      </c>
      <c r="H22" s="45">
        <v>58</v>
      </c>
      <c r="I22" s="70">
        <v>94.252110566448778</v>
      </c>
      <c r="J22" s="71">
        <v>99.264298831353742</v>
      </c>
      <c r="K22" s="71">
        <v>96.638477973615622</v>
      </c>
      <c r="L22" s="108">
        <v>95.77327828171353</v>
      </c>
      <c r="N22" s="45">
        <v>93</v>
      </c>
      <c r="O22" s="70">
        <v>84.805488657170159</v>
      </c>
      <c r="P22" s="71"/>
      <c r="Q22" s="71">
        <v>73.959532867658012</v>
      </c>
      <c r="R22" s="108"/>
    </row>
    <row r="23" spans="2:18" ht="12.95" customHeight="1">
      <c r="B23" s="45">
        <v>24</v>
      </c>
      <c r="C23" s="70">
        <v>99.216125419932808</v>
      </c>
      <c r="D23" s="71">
        <v>99.020674646354735</v>
      </c>
      <c r="E23" s="71">
        <v>96.544916090819328</v>
      </c>
      <c r="F23" s="108">
        <v>97.445430558887011</v>
      </c>
      <c r="H23" s="45">
        <v>59</v>
      </c>
      <c r="I23" s="70">
        <v>96.559453704537248</v>
      </c>
      <c r="J23" s="71">
        <v>99.367297840098914</v>
      </c>
      <c r="K23" s="71">
        <v>92.019743033456223</v>
      </c>
      <c r="L23" s="108">
        <v>92.818441279866803</v>
      </c>
      <c r="N23" s="45">
        <v>94</v>
      </c>
      <c r="O23" s="70"/>
      <c r="P23" s="71"/>
      <c r="Q23" s="71"/>
      <c r="R23" s="108"/>
    </row>
    <row r="24" spans="2:18" ht="12.95" customHeight="1">
      <c r="B24" s="50">
        <v>25</v>
      </c>
      <c r="C24" s="72">
        <v>98.994413407821241</v>
      </c>
      <c r="D24" s="73">
        <v>99.562363238512035</v>
      </c>
      <c r="E24" s="73">
        <v>97.604790419161674</v>
      </c>
      <c r="F24" s="109">
        <v>96.945471900727838</v>
      </c>
      <c r="H24" s="50">
        <v>60</v>
      </c>
      <c r="I24" s="72">
        <v>97.222636765694773</v>
      </c>
      <c r="J24" s="73">
        <v>99.290780141843967</v>
      </c>
      <c r="K24" s="73">
        <v>99.142568838699901</v>
      </c>
      <c r="L24" s="109">
        <v>96.946119673392388</v>
      </c>
      <c r="N24" s="50">
        <v>95</v>
      </c>
      <c r="O24" s="72"/>
      <c r="P24" s="73"/>
      <c r="Q24" s="73"/>
      <c r="R24" s="109"/>
    </row>
    <row r="25" spans="2:18" ht="12.95" customHeight="1">
      <c r="B25" s="45">
        <v>26</v>
      </c>
      <c r="C25" s="70">
        <v>99.216125419932808</v>
      </c>
      <c r="D25" s="71">
        <v>97.954790096878369</v>
      </c>
      <c r="E25" s="71">
        <v>100</v>
      </c>
      <c r="F25" s="108">
        <v>96.233566267914256</v>
      </c>
      <c r="H25" s="45">
        <v>61</v>
      </c>
      <c r="I25" s="70">
        <v>97.652837988761519</v>
      </c>
      <c r="J25" s="71">
        <v>98.878436025651894</v>
      </c>
      <c r="K25" s="71">
        <v>98.080421733779048</v>
      </c>
      <c r="L25" s="108">
        <v>94.532386388360223</v>
      </c>
      <c r="N25" s="45">
        <v>96</v>
      </c>
      <c r="O25" s="70"/>
      <c r="P25" s="71"/>
      <c r="Q25" s="71"/>
      <c r="R25" s="108"/>
    </row>
    <row r="26" spans="2:18" ht="12.95" customHeight="1">
      <c r="B26" s="45">
        <v>27</v>
      </c>
      <c r="C26" s="70">
        <v>98.773690078037902</v>
      </c>
      <c r="D26" s="71">
        <v>98.538170005414159</v>
      </c>
      <c r="E26" s="71">
        <v>97.897897897897892</v>
      </c>
      <c r="F26" s="108">
        <v>97.282088122605373</v>
      </c>
      <c r="H26" s="45">
        <v>62</v>
      </c>
      <c r="I26" s="70">
        <v>99.475541591554759</v>
      </c>
      <c r="J26" s="71">
        <v>101.0064011419273</v>
      </c>
      <c r="K26" s="71">
        <v>99.619223851653544</v>
      </c>
      <c r="L26" s="108">
        <v>92.74715215445984</v>
      </c>
      <c r="N26" s="45">
        <v>97</v>
      </c>
      <c r="O26" s="70"/>
      <c r="P26" s="71"/>
      <c r="Q26" s="71"/>
      <c r="R26" s="108"/>
    </row>
    <row r="27" spans="2:18" ht="12.95" customHeight="1">
      <c r="B27" s="45">
        <v>28</v>
      </c>
      <c r="C27" s="70">
        <v>97.362637362637358</v>
      </c>
      <c r="D27" s="71">
        <v>99.453551912568315</v>
      </c>
      <c r="E27" s="71">
        <v>98.563869992441425</v>
      </c>
      <c r="F27" s="108">
        <v>98.640281655942701</v>
      </c>
      <c r="H27" s="45">
        <v>63</v>
      </c>
      <c r="I27" s="70">
        <v>94.095177165500672</v>
      </c>
      <c r="J27" s="71">
        <v>98.362852998337544</v>
      </c>
      <c r="K27" s="71">
        <v>95.80787640666388</v>
      </c>
      <c r="L27" s="108">
        <v>97.891462476521724</v>
      </c>
      <c r="N27" s="45">
        <v>98</v>
      </c>
      <c r="O27" s="70"/>
      <c r="P27" s="71"/>
      <c r="Q27" s="71"/>
      <c r="R27" s="108"/>
    </row>
    <row r="28" spans="2:18" ht="12.95" customHeight="1">
      <c r="B28" s="45">
        <v>29</v>
      </c>
      <c r="C28" s="70">
        <v>99.887260428410372</v>
      </c>
      <c r="D28" s="71">
        <v>100</v>
      </c>
      <c r="E28" s="71">
        <v>99.037974683544292</v>
      </c>
      <c r="F28" s="108">
        <v>100.01230920728703</v>
      </c>
      <c r="H28" s="45">
        <v>64</v>
      </c>
      <c r="I28" s="70">
        <v>93.099381382981846</v>
      </c>
      <c r="J28" s="71">
        <v>105.52523154671</v>
      </c>
      <c r="K28" s="71">
        <v>98.435100809545688</v>
      </c>
      <c r="L28" s="108">
        <v>93.641324201039538</v>
      </c>
      <c r="N28" s="45">
        <v>99</v>
      </c>
      <c r="O28" s="70"/>
      <c r="P28" s="71"/>
      <c r="Q28" s="71"/>
      <c r="R28" s="108"/>
    </row>
    <row r="29" spans="2:18" ht="12.95" customHeight="1" thickBot="1">
      <c r="B29" s="50">
        <v>30</v>
      </c>
      <c r="C29" s="72">
        <v>98.008849557522097</v>
      </c>
      <c r="D29" s="73">
        <v>98.698481561822121</v>
      </c>
      <c r="E29" s="73">
        <v>97.609726919073481</v>
      </c>
      <c r="F29" s="109">
        <v>97.691475291571479</v>
      </c>
      <c r="H29" s="50">
        <v>65</v>
      </c>
      <c r="I29" s="72">
        <v>96.535613578616591</v>
      </c>
      <c r="J29" s="73">
        <v>99.353384156410613</v>
      </c>
      <c r="K29" s="73">
        <v>97.198419541772054</v>
      </c>
      <c r="L29" s="109">
        <v>98.220431938765174</v>
      </c>
      <c r="N29" s="114">
        <v>100</v>
      </c>
      <c r="O29" s="115"/>
      <c r="P29" s="116"/>
      <c r="Q29" s="116"/>
      <c r="R29" s="117"/>
    </row>
    <row r="30" spans="2:18" ht="12.95" customHeight="1">
      <c r="B30" s="45">
        <v>31</v>
      </c>
      <c r="C30" s="70">
        <v>96.744239677629821</v>
      </c>
      <c r="D30" s="71">
        <v>98.451274895325184</v>
      </c>
      <c r="E30" s="71">
        <v>97.907698468315132</v>
      </c>
      <c r="F30" s="108">
        <v>98.361478153776474</v>
      </c>
      <c r="H30" s="45">
        <v>66</v>
      </c>
      <c r="I30" s="70">
        <v>95.242395120493455</v>
      </c>
      <c r="J30" s="71">
        <v>96.552082686779201</v>
      </c>
      <c r="K30" s="71">
        <v>96.759132978807088</v>
      </c>
      <c r="L30" s="108">
        <v>96.674377613331501</v>
      </c>
    </row>
    <row r="31" spans="2:18" ht="12.95" customHeight="1">
      <c r="B31" s="45">
        <v>32</v>
      </c>
      <c r="C31" s="70">
        <v>99.093506914735968</v>
      </c>
      <c r="D31" s="71">
        <v>97.694595422256725</v>
      </c>
      <c r="E31" s="71">
        <v>98.364798376679104</v>
      </c>
      <c r="F31" s="108">
        <v>96.94812088291161</v>
      </c>
      <c r="H31" s="45">
        <v>67</v>
      </c>
      <c r="I31" s="70">
        <v>92.333389817190294</v>
      </c>
      <c r="J31" s="71">
        <v>97.65273934713241</v>
      </c>
      <c r="K31" s="71">
        <v>99.274262507948052</v>
      </c>
      <c r="L31" s="108">
        <v>93.841756303734797</v>
      </c>
    </row>
    <row r="32" spans="2:18" ht="12.95" customHeight="1">
      <c r="B32" s="45">
        <v>33</v>
      </c>
      <c r="C32" s="70">
        <v>97.053824890143503</v>
      </c>
      <c r="D32" s="71">
        <v>98.147466568519192</v>
      </c>
      <c r="E32" s="71">
        <v>98.601979197805349</v>
      </c>
      <c r="F32" s="108">
        <v>98.146747809364584</v>
      </c>
      <c r="H32" s="45">
        <v>68</v>
      </c>
      <c r="I32" s="70">
        <v>96.359534607374584</v>
      </c>
      <c r="J32" s="71">
        <v>95.15802506315984</v>
      </c>
      <c r="K32" s="71">
        <v>96.543462697131162</v>
      </c>
      <c r="L32" s="108">
        <v>90.320360817224397</v>
      </c>
    </row>
    <row r="33" spans="2:12" ht="12.95" customHeight="1">
      <c r="B33" s="45">
        <v>34</v>
      </c>
      <c r="C33" s="70">
        <v>98.19509436814559</v>
      </c>
      <c r="D33" s="71">
        <v>97.609558013731316</v>
      </c>
      <c r="E33" s="71">
        <v>97.359870103217901</v>
      </c>
      <c r="F33" s="108">
        <v>96.152742388637662</v>
      </c>
      <c r="H33" s="45">
        <v>69</v>
      </c>
      <c r="I33" s="70">
        <v>94.07341718821138</v>
      </c>
      <c r="J33" s="71">
        <v>92.897003254968084</v>
      </c>
      <c r="K33" s="71">
        <v>95.449224013912186</v>
      </c>
      <c r="L33" s="108">
        <v>95.431754162727231</v>
      </c>
    </row>
    <row r="34" spans="2:12" ht="12.95" customHeight="1">
      <c r="B34" s="50">
        <v>35</v>
      </c>
      <c r="C34" s="72">
        <v>96.619358440916869</v>
      </c>
      <c r="D34" s="73">
        <v>97.855302117491973</v>
      </c>
      <c r="E34" s="73">
        <v>96.157606446433462</v>
      </c>
      <c r="F34" s="109">
        <v>96.414290247240643</v>
      </c>
      <c r="H34" s="50">
        <v>70</v>
      </c>
      <c r="I34" s="72">
        <v>94.806812393797117</v>
      </c>
      <c r="J34" s="73">
        <v>98.512835085725087</v>
      </c>
      <c r="K34" s="73">
        <v>99.776589198510905</v>
      </c>
      <c r="L34" s="109">
        <v>92.812474069622624</v>
      </c>
    </row>
    <row r="35" spans="2:12" ht="12.95" customHeight="1">
      <c r="B35" s="45">
        <v>36</v>
      </c>
      <c r="C35" s="70">
        <v>96.276364891334836</v>
      </c>
      <c r="D35" s="71">
        <v>99.017517722231474</v>
      </c>
      <c r="E35" s="71">
        <v>93.747865690366041</v>
      </c>
      <c r="F35" s="108">
        <v>98.263673036353779</v>
      </c>
      <c r="H35" s="45">
        <v>71</v>
      </c>
      <c r="I35" s="70">
        <v>92.405055370026972</v>
      </c>
      <c r="J35" s="71">
        <v>99.59641562350366</v>
      </c>
      <c r="K35" s="71">
        <v>93.838009114376447</v>
      </c>
      <c r="L35" s="108">
        <v>96.17643908065979</v>
      </c>
    </row>
    <row r="36" spans="2:12" ht="12.95" customHeight="1">
      <c r="B36" s="45">
        <v>37</v>
      </c>
      <c r="C36" s="70">
        <v>96.513845815318675</v>
      </c>
      <c r="D36" s="71">
        <v>96.894581889231375</v>
      </c>
      <c r="E36" s="71">
        <v>95.663946056098553</v>
      </c>
      <c r="F36" s="108">
        <v>97.130198913322857</v>
      </c>
      <c r="H36" s="45">
        <v>72</v>
      </c>
      <c r="I36" s="70">
        <v>88.562175095016926</v>
      </c>
      <c r="J36" s="71">
        <v>98.439144596285914</v>
      </c>
      <c r="K36" s="71">
        <v>95.147325856679828</v>
      </c>
      <c r="L36" s="108">
        <v>98.562140317939509</v>
      </c>
    </row>
    <row r="37" spans="2:12" ht="12.95" customHeight="1">
      <c r="B37" s="45">
        <v>38</v>
      </c>
      <c r="C37" s="70">
        <v>97.535800923045358</v>
      </c>
      <c r="D37" s="71">
        <v>97.780952614275833</v>
      </c>
      <c r="E37" s="71">
        <v>99.148579316430357</v>
      </c>
      <c r="F37" s="108">
        <v>95.725142519126649</v>
      </c>
      <c r="H37" s="45">
        <v>73</v>
      </c>
      <c r="I37" s="70">
        <v>90.224997314126057</v>
      </c>
      <c r="J37" s="71">
        <v>97.96615269424413</v>
      </c>
      <c r="K37" s="71">
        <v>94.976528269938441</v>
      </c>
      <c r="L37" s="108">
        <v>90.398807719277102</v>
      </c>
    </row>
    <row r="38" spans="2:12" ht="12.95" customHeight="1" thickBot="1">
      <c r="B38" s="110">
        <v>39</v>
      </c>
      <c r="C38" s="111">
        <v>96.326335359158065</v>
      </c>
      <c r="D38" s="112">
        <v>97.858553740906686</v>
      </c>
      <c r="E38" s="112">
        <v>97.457262299943565</v>
      </c>
      <c r="F38" s="113">
        <v>97.532849844090279</v>
      </c>
      <c r="H38" s="110">
        <v>74</v>
      </c>
      <c r="I38" s="111">
        <v>90.92915018190962</v>
      </c>
      <c r="J38" s="112">
        <v>97.530443431271038</v>
      </c>
      <c r="K38" s="112">
        <v>91.939416155095017</v>
      </c>
      <c r="L38" s="113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S107"/>
  <sheetViews>
    <sheetView topLeftCell="A6" workbookViewId="0">
      <selection activeCell="E106" sqref="E106"/>
    </sheetView>
  </sheetViews>
  <sheetFormatPr defaultRowHeight="15"/>
  <cols>
    <col min="1" max="3" width="8.88671875" style="255"/>
    <col min="4" max="4" width="10.5546875" style="255" customWidth="1"/>
    <col min="5" max="5" width="9.6640625" style="255" customWidth="1"/>
    <col min="6" max="6" width="9.88671875" style="255" customWidth="1"/>
    <col min="7" max="7" width="10.77734375" style="255" customWidth="1"/>
    <col min="8" max="8" width="12.5546875" style="255" customWidth="1"/>
    <col min="9" max="11" width="8.88671875" style="255"/>
    <col min="12" max="12" width="14.109375" style="255" customWidth="1"/>
    <col min="13" max="13" width="6" style="255" customWidth="1"/>
    <col min="14" max="14" width="8.88671875" style="255"/>
    <col min="15" max="15" width="31.6640625" style="255" customWidth="1"/>
    <col min="16" max="16" width="15.44140625" style="255" customWidth="1"/>
    <col min="17" max="17" width="10.44140625" style="255" customWidth="1"/>
    <col min="18" max="16384" width="8.88671875" style="255"/>
  </cols>
  <sheetData>
    <row r="1" spans="1:19" ht="47.25">
      <c r="A1" s="211" t="s">
        <v>1356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/>
      <c r="I1" s="214" t="s">
        <v>47</v>
      </c>
      <c r="J1" s="214" t="s">
        <v>48</v>
      </c>
      <c r="K1" s="227"/>
      <c r="L1" s="215"/>
    </row>
    <row r="2" spans="1:19" ht="22.5">
      <c r="A2" s="211"/>
      <c r="B2" s="212"/>
      <c r="C2" s="213"/>
      <c r="D2" s="214"/>
      <c r="E2" s="214"/>
      <c r="F2" s="263">
        <f>(+I$3-I$4)*F$4/2</f>
        <v>1.6E-2</v>
      </c>
      <c r="G2" s="264">
        <f>(+J$4-J$3)*G$4/2</f>
        <v>4.2400000000000007E-2</v>
      </c>
      <c r="H2" s="494"/>
      <c r="I2" s="216"/>
      <c r="J2" s="216"/>
      <c r="K2" s="227"/>
      <c r="L2" s="215"/>
    </row>
    <row r="3" spans="1:19" ht="15" customHeight="1">
      <c r="A3" s="211"/>
      <c r="B3" s="212"/>
      <c r="C3" s="213"/>
      <c r="D3" s="214"/>
      <c r="E3" s="214"/>
      <c r="F3" s="263">
        <f>F4/(2*(+I3-I4))</f>
        <v>4.0000000000000001E-3</v>
      </c>
      <c r="G3" s="264">
        <f>G4/(2*(+J4-J3))</f>
        <v>3.7735849056603772E-4</v>
      </c>
      <c r="H3" s="494"/>
      <c r="I3" s="217">
        <v>19</v>
      </c>
      <c r="J3" s="256">
        <v>30</v>
      </c>
      <c r="K3" s="246" t="s">
        <v>118</v>
      </c>
      <c r="L3" s="215"/>
    </row>
    <row r="4" spans="1:19" ht="15.75">
      <c r="A4" s="212"/>
      <c r="B4" s="212"/>
      <c r="C4" s="212"/>
      <c r="D4" s="219">
        <f>Parameters!$E$14</f>
        <v>2.685185185185185E-3</v>
      </c>
      <c r="E4" s="220">
        <f>D4*1440</f>
        <v>3.8666666666666663</v>
      </c>
      <c r="F4" s="210">
        <v>1.6E-2</v>
      </c>
      <c r="G4" s="221">
        <v>8.0000000000000002E-3</v>
      </c>
      <c r="H4" s="221"/>
      <c r="I4" s="217">
        <v>17</v>
      </c>
      <c r="J4" s="256">
        <v>40.6</v>
      </c>
      <c r="K4" s="248" t="s">
        <v>40</v>
      </c>
      <c r="L4" s="215"/>
    </row>
    <row r="5" spans="1:19" ht="15.75">
      <c r="A5" s="212"/>
      <c r="B5" s="212"/>
      <c r="C5" s="212"/>
      <c r="D5" s="219"/>
      <c r="E5" s="212">
        <f>E4*60</f>
        <v>231.99999999999997</v>
      </c>
      <c r="F5" s="210">
        <v>6.9999999999999999E-4</v>
      </c>
      <c r="G5" s="221">
        <v>4.0000000000000002E-4</v>
      </c>
      <c r="H5" s="221"/>
      <c r="I5" s="217">
        <v>15</v>
      </c>
      <c r="J5" s="256">
        <v>66.2</v>
      </c>
      <c r="K5" s="248" t="s">
        <v>41</v>
      </c>
      <c r="L5" s="215"/>
    </row>
    <row r="6" spans="1:19" ht="78.75">
      <c r="A6" s="223" t="s">
        <v>42</v>
      </c>
      <c r="B6" s="223" t="s">
        <v>360</v>
      </c>
      <c r="C6" s="223" t="s">
        <v>360</v>
      </c>
      <c r="D6" s="223" t="s">
        <v>375</v>
      </c>
      <c r="E6" s="223" t="s">
        <v>367</v>
      </c>
      <c r="F6" s="417" t="s">
        <v>119</v>
      </c>
      <c r="G6" s="223" t="s">
        <v>1325</v>
      </c>
      <c r="H6" s="223" t="s">
        <v>2022</v>
      </c>
      <c r="I6" s="223" t="s">
        <v>42</v>
      </c>
      <c r="J6" s="471" t="s">
        <v>283</v>
      </c>
      <c r="K6" s="471" t="s">
        <v>204</v>
      </c>
      <c r="L6" s="471" t="s">
        <v>205</v>
      </c>
      <c r="M6" s="470" t="s">
        <v>206</v>
      </c>
      <c r="N6" s="470" t="s">
        <v>207</v>
      </c>
      <c r="O6" s="471" t="s">
        <v>208</v>
      </c>
      <c r="P6" s="471" t="s">
        <v>209</v>
      </c>
      <c r="Q6" s="471" t="s">
        <v>210</v>
      </c>
      <c r="R6" s="468"/>
      <c r="S6" s="469" t="s">
        <v>386</v>
      </c>
    </row>
    <row r="7" spans="1:19">
      <c r="A7" s="215">
        <v>1</v>
      </c>
      <c r="D7" s="215"/>
      <c r="E7" s="215"/>
      <c r="G7" s="491"/>
      <c r="H7" s="491"/>
      <c r="I7" s="215">
        <v>1</v>
      </c>
    </row>
    <row r="8" spans="1:19">
      <c r="A8" s="215">
        <v>2</v>
      </c>
      <c r="D8" s="215"/>
      <c r="E8" s="215"/>
      <c r="G8" s="491"/>
      <c r="H8" s="491"/>
      <c r="I8" s="215">
        <v>2</v>
      </c>
    </row>
    <row r="9" spans="1:19">
      <c r="A9" s="215">
        <v>3</v>
      </c>
      <c r="D9" s="222">
        <f>E$4/E9</f>
        <v>5.865695792880258</v>
      </c>
      <c r="E9" s="227">
        <f t="shared" ref="E9:E32" si="0">ROUND(1-IF(A9&gt;=I$3,0,IF(A9&gt;=I$4,F$3*(A9-I$3)^2,F$2+F$4*(I$4-A9)+(A9&lt;I$5)*F$5*(I$5-A9)^2)),4)</f>
        <v>0.65920000000000001</v>
      </c>
      <c r="G9" s="491">
        <v>8.0556698203757033</v>
      </c>
      <c r="H9" s="491">
        <f>+C9/+E9</f>
        <v>0</v>
      </c>
      <c r="I9" s="215">
        <v>3</v>
      </c>
    </row>
    <row r="10" spans="1:19">
      <c r="A10" s="215">
        <v>4</v>
      </c>
      <c r="D10" s="222">
        <f t="shared" ref="D10:D72" si="1">E$4/E10</f>
        <v>5.5933265827667675</v>
      </c>
      <c r="E10" s="227">
        <f t="shared" si="0"/>
        <v>0.69130000000000003</v>
      </c>
      <c r="G10" s="491">
        <v>7.1445944302565971</v>
      </c>
      <c r="H10" s="491"/>
      <c r="I10" s="215">
        <v>4</v>
      </c>
    </row>
    <row r="11" spans="1:19">
      <c r="A11" s="215">
        <v>5</v>
      </c>
      <c r="D11" s="222">
        <f t="shared" si="1"/>
        <v>5.3554939981532774</v>
      </c>
      <c r="E11" s="227">
        <f t="shared" si="0"/>
        <v>0.72199999999999998</v>
      </c>
      <c r="G11" s="491">
        <v>6.4610139667876387</v>
      </c>
      <c r="H11" s="491"/>
      <c r="I11" s="215">
        <v>5</v>
      </c>
    </row>
    <row r="12" spans="1:19">
      <c r="A12" s="215">
        <v>6</v>
      </c>
      <c r="D12" s="222">
        <f t="shared" si="1"/>
        <v>5.1466347220373567</v>
      </c>
      <c r="E12" s="227">
        <f t="shared" si="0"/>
        <v>0.75129999999999997</v>
      </c>
      <c r="G12" s="491">
        <v>5.9325456932242755</v>
      </c>
      <c r="H12" s="491"/>
      <c r="I12" s="215">
        <v>6</v>
      </c>
    </row>
    <row r="13" spans="1:19">
      <c r="A13" s="215">
        <v>7</v>
      </c>
      <c r="D13" s="222">
        <f t="shared" si="1"/>
        <v>4.962354551676933</v>
      </c>
      <c r="E13" s="227">
        <f t="shared" si="0"/>
        <v>0.7792</v>
      </c>
      <c r="G13" s="491">
        <v>5.5148784379986857</v>
      </c>
      <c r="H13" s="491"/>
      <c r="I13" s="215">
        <v>7</v>
      </c>
    </row>
    <row r="14" spans="1:19">
      <c r="A14" s="215">
        <v>8</v>
      </c>
      <c r="D14" s="222">
        <f t="shared" si="1"/>
        <v>4.7991394646477179</v>
      </c>
      <c r="E14" s="227">
        <f t="shared" si="0"/>
        <v>0.80569999999999997</v>
      </c>
      <c r="G14" s="491">
        <v>5.1794058009344965</v>
      </c>
      <c r="H14" s="491"/>
      <c r="I14" s="215">
        <v>8</v>
      </c>
    </row>
    <row r="15" spans="1:19">
      <c r="A15" s="215">
        <v>9</v>
      </c>
      <c r="D15" s="222">
        <f t="shared" si="1"/>
        <v>4.6541486117798101</v>
      </c>
      <c r="E15" s="227">
        <f t="shared" si="0"/>
        <v>0.83079999999999998</v>
      </c>
      <c r="G15" s="491">
        <v>4.906873799381942</v>
      </c>
      <c r="H15" s="491"/>
      <c r="I15" s="215">
        <v>9</v>
      </c>
    </row>
    <row r="16" spans="1:19">
      <c r="A16" s="215">
        <v>10</v>
      </c>
      <c r="D16" s="222">
        <f t="shared" si="1"/>
        <v>4.5250633898966246</v>
      </c>
      <c r="E16" s="227">
        <f t="shared" si="0"/>
        <v>0.85450000000000004</v>
      </c>
      <c r="F16" s="492"/>
      <c r="G16" s="491">
        <v>4.6838874272502586</v>
      </c>
      <c r="H16" s="491"/>
      <c r="I16" s="215">
        <v>10</v>
      </c>
    </row>
    <row r="17" spans="1:17">
      <c r="A17" s="215">
        <v>11</v>
      </c>
      <c r="D17" s="222">
        <f t="shared" si="1"/>
        <v>4.4099756690997562</v>
      </c>
      <c r="E17" s="227">
        <f t="shared" si="0"/>
        <v>0.87680000000000002</v>
      </c>
      <c r="F17" s="492"/>
      <c r="G17" s="491">
        <v>4.5008810235194971</v>
      </c>
      <c r="H17" s="491"/>
      <c r="I17" s="215">
        <v>11</v>
      </c>
    </row>
    <row r="18" spans="1:17">
      <c r="A18" s="215">
        <v>12</v>
      </c>
      <c r="D18" s="222">
        <f t="shared" si="1"/>
        <v>4.3073038505811141</v>
      </c>
      <c r="E18" s="227">
        <f t="shared" si="0"/>
        <v>0.89770000000000005</v>
      </c>
      <c r="F18" s="492"/>
      <c r="G18" s="491">
        <v>4.3508849885210692</v>
      </c>
      <c r="H18" s="491"/>
      <c r="I18" s="215">
        <v>12</v>
      </c>
    </row>
    <row r="19" spans="1:17">
      <c r="A19" s="215">
        <v>13</v>
      </c>
      <c r="D19" s="222">
        <f t="shared" si="1"/>
        <v>4.2157290303823221</v>
      </c>
      <c r="E19" s="227">
        <f t="shared" si="0"/>
        <v>0.91720000000000002</v>
      </c>
      <c r="F19" s="492"/>
      <c r="G19" s="491">
        <v>4.2287482905060099</v>
      </c>
      <c r="H19" s="491"/>
      <c r="I19" s="215">
        <v>13</v>
      </c>
    </row>
    <row r="20" spans="1:17">
      <c r="A20" s="215">
        <v>14</v>
      </c>
      <c r="D20" s="222">
        <f t="shared" si="1"/>
        <v>4.1341459068391595</v>
      </c>
      <c r="E20" s="227">
        <f t="shared" si="0"/>
        <v>0.93530000000000002</v>
      </c>
      <c r="F20" s="492"/>
      <c r="G20" s="491">
        <v>4.1306334809815084</v>
      </c>
      <c r="H20" s="491"/>
      <c r="I20" s="215">
        <v>14</v>
      </c>
    </row>
    <row r="21" spans="1:17">
      <c r="A21" s="215">
        <v>15</v>
      </c>
      <c r="D21" s="222">
        <f t="shared" si="1"/>
        <v>4.0616246498599438</v>
      </c>
      <c r="E21" s="227">
        <f t="shared" si="0"/>
        <v>0.95199999999999996</v>
      </c>
      <c r="F21" s="492"/>
      <c r="G21" s="491">
        <v>4.0536810874215137</v>
      </c>
      <c r="H21" s="491"/>
      <c r="I21" s="215">
        <v>15</v>
      </c>
    </row>
    <row r="22" spans="1:17">
      <c r="A22" s="215">
        <v>16</v>
      </c>
      <c r="D22" s="222">
        <f t="shared" si="1"/>
        <v>3.9944903581267215</v>
      </c>
      <c r="E22" s="227">
        <f t="shared" si="0"/>
        <v>0.96799999999999997</v>
      </c>
      <c r="F22" s="492"/>
      <c r="G22" s="491">
        <v>3.9957831735020064</v>
      </c>
      <c r="H22" s="491"/>
      <c r="I22" s="215">
        <v>16</v>
      </c>
    </row>
    <row r="23" spans="1:17">
      <c r="A23" s="215">
        <v>17</v>
      </c>
      <c r="D23" s="222">
        <f t="shared" si="1"/>
        <v>3.9295392953929538</v>
      </c>
      <c r="E23" s="227">
        <f t="shared" si="0"/>
        <v>0.98399999999999999</v>
      </c>
      <c r="F23" s="492"/>
      <c r="G23" s="491">
        <v>3.9474568299402</v>
      </c>
      <c r="H23" s="491"/>
      <c r="I23" s="215">
        <v>17</v>
      </c>
    </row>
    <row r="24" spans="1:17">
      <c r="A24" s="215">
        <v>18</v>
      </c>
      <c r="D24" s="222">
        <f t="shared" si="1"/>
        <v>3.8821954484605081</v>
      </c>
      <c r="E24" s="227">
        <f t="shared" si="0"/>
        <v>0.996</v>
      </c>
      <c r="F24" s="492"/>
      <c r="G24" s="491">
        <v>3.9182942658232394</v>
      </c>
      <c r="H24" s="491"/>
      <c r="I24" s="215">
        <v>18</v>
      </c>
    </row>
    <row r="25" spans="1:17" ht="16.5" customHeight="1">
      <c r="A25" s="215">
        <v>19</v>
      </c>
      <c r="D25" s="222">
        <f t="shared" si="1"/>
        <v>3.8666666666666663</v>
      </c>
      <c r="E25" s="227">
        <f t="shared" si="0"/>
        <v>1</v>
      </c>
      <c r="F25" s="492"/>
      <c r="G25" s="491">
        <v>3.9166666666666665</v>
      </c>
      <c r="H25" s="491"/>
      <c r="I25" s="215">
        <v>19</v>
      </c>
      <c r="J25" s="474" t="s">
        <v>1911</v>
      </c>
      <c r="K25" s="467" t="s">
        <v>1912</v>
      </c>
      <c r="L25" s="467" t="s">
        <v>1913</v>
      </c>
      <c r="M25" s="465" t="s">
        <v>127</v>
      </c>
      <c r="N25" s="465">
        <v>38200</v>
      </c>
      <c r="O25" s="466" t="s">
        <v>1914</v>
      </c>
      <c r="P25" s="466" t="s">
        <v>356</v>
      </c>
      <c r="Q25" s="472">
        <v>45409</v>
      </c>
    </row>
    <row r="26" spans="1:17">
      <c r="A26" s="215">
        <v>20</v>
      </c>
      <c r="D26" s="222">
        <f t="shared" si="1"/>
        <v>3.8666666666666663</v>
      </c>
      <c r="E26" s="227">
        <f t="shared" si="0"/>
        <v>1</v>
      </c>
      <c r="F26" s="492"/>
      <c r="G26" s="491">
        <v>3.9166666666666665</v>
      </c>
      <c r="H26" s="491"/>
      <c r="I26" s="215">
        <v>20</v>
      </c>
    </row>
    <row r="27" spans="1:17">
      <c r="A27" s="215">
        <v>21</v>
      </c>
      <c r="D27" s="222">
        <f t="shared" si="1"/>
        <v>3.8666666666666663</v>
      </c>
      <c r="E27" s="227">
        <f t="shared" si="0"/>
        <v>1</v>
      </c>
      <c r="F27" s="492"/>
      <c r="G27" s="491">
        <v>3.9166666666666665</v>
      </c>
      <c r="H27" s="491"/>
      <c r="I27" s="215">
        <v>21</v>
      </c>
    </row>
    <row r="28" spans="1:17">
      <c r="A28" s="215">
        <v>22</v>
      </c>
      <c r="D28" s="222">
        <f t="shared" si="1"/>
        <v>3.8666666666666663</v>
      </c>
      <c r="E28" s="227">
        <f t="shared" si="0"/>
        <v>1</v>
      </c>
      <c r="F28" s="492"/>
      <c r="G28" s="491">
        <v>3.9166666666666665</v>
      </c>
      <c r="H28" s="491"/>
      <c r="I28" s="215">
        <v>22</v>
      </c>
    </row>
    <row r="29" spans="1:17">
      <c r="A29" s="215">
        <v>23</v>
      </c>
      <c r="D29" s="222">
        <f t="shared" si="1"/>
        <v>3.8666666666666663</v>
      </c>
      <c r="E29" s="227">
        <f t="shared" si="0"/>
        <v>1</v>
      </c>
      <c r="F29" s="492"/>
      <c r="G29" s="491">
        <v>3.9166666666666665</v>
      </c>
      <c r="H29" s="491"/>
      <c r="I29" s="215">
        <v>23</v>
      </c>
    </row>
    <row r="30" spans="1:17">
      <c r="A30" s="215">
        <v>24</v>
      </c>
      <c r="D30" s="222">
        <f t="shared" si="1"/>
        <v>3.8666666666666663</v>
      </c>
      <c r="E30" s="227">
        <f t="shared" si="0"/>
        <v>1</v>
      </c>
      <c r="F30" s="492"/>
      <c r="G30" s="491">
        <v>3.9166666666666665</v>
      </c>
      <c r="H30" s="492"/>
      <c r="I30" s="215">
        <v>24</v>
      </c>
    </row>
    <row r="31" spans="1:17">
      <c r="A31" s="215">
        <v>25</v>
      </c>
      <c r="D31" s="222">
        <f t="shared" si="1"/>
        <v>3.8666666666666663</v>
      </c>
      <c r="E31" s="227">
        <f t="shared" si="0"/>
        <v>1</v>
      </c>
      <c r="F31" s="492"/>
      <c r="G31" s="491">
        <v>3.9166666666666665</v>
      </c>
      <c r="H31" s="492"/>
      <c r="I31" s="215">
        <v>25</v>
      </c>
    </row>
    <row r="32" spans="1:17">
      <c r="A32" s="215">
        <v>26</v>
      </c>
      <c r="D32" s="222">
        <f t="shared" si="1"/>
        <v>3.8666666666666663</v>
      </c>
      <c r="E32" s="227">
        <f t="shared" si="0"/>
        <v>1</v>
      </c>
      <c r="F32" s="492"/>
      <c r="G32" s="491">
        <v>3.9166666666666665</v>
      </c>
      <c r="H32" s="492"/>
      <c r="I32" s="215">
        <v>26</v>
      </c>
    </row>
    <row r="33" spans="1:19">
      <c r="A33" s="215">
        <v>27</v>
      </c>
      <c r="D33" s="222">
        <f t="shared" si="1"/>
        <v>3.8666666666666663</v>
      </c>
      <c r="E33" s="227">
        <f t="shared" ref="E33:E64" si="2">ROUND(1-IF(A33&lt;J$3,0,IF(A33&lt;J$4,G$3*(A33-J$3)^2,G$2+G$4*(A33-J$4)+(A33&gt;J$5)*G$5*(A33-J$5)^2)),4)</f>
        <v>1</v>
      </c>
      <c r="F33" s="492"/>
      <c r="G33" s="491">
        <v>3.9166666666666665</v>
      </c>
      <c r="H33" s="492"/>
      <c r="I33" s="215">
        <v>27</v>
      </c>
    </row>
    <row r="34" spans="1:19">
      <c r="A34" s="215">
        <v>28</v>
      </c>
      <c r="D34" s="222">
        <f t="shared" si="1"/>
        <v>3.8666666666666663</v>
      </c>
      <c r="E34" s="227">
        <f t="shared" si="2"/>
        <v>1</v>
      </c>
      <c r="F34" s="492"/>
      <c r="G34" s="491">
        <v>3.9166666666666665</v>
      </c>
      <c r="H34" s="492"/>
      <c r="I34" s="215">
        <v>28</v>
      </c>
    </row>
    <row r="35" spans="1:19">
      <c r="A35" s="215">
        <v>29</v>
      </c>
      <c r="D35" s="222">
        <f t="shared" si="1"/>
        <v>3.8666666666666663</v>
      </c>
      <c r="E35" s="227">
        <f t="shared" si="2"/>
        <v>1</v>
      </c>
      <c r="F35" s="492"/>
      <c r="G35" s="491">
        <v>3.9169240645337648</v>
      </c>
      <c r="H35" s="492"/>
      <c r="I35" s="215">
        <v>29</v>
      </c>
    </row>
    <row r="36" spans="1:19">
      <c r="A36" s="215">
        <v>30</v>
      </c>
      <c r="B36" s="487" t="s">
        <v>2021</v>
      </c>
      <c r="C36" s="222">
        <f>B36*1440</f>
        <v>3.8666666666666663</v>
      </c>
      <c r="D36" s="222">
        <f t="shared" si="1"/>
        <v>3.8666666666666663</v>
      </c>
      <c r="E36" s="227">
        <f t="shared" si="2"/>
        <v>1</v>
      </c>
      <c r="F36" s="492"/>
      <c r="G36" s="491">
        <v>3.9198221234760644</v>
      </c>
      <c r="H36" s="492">
        <f>100*+D36/+C36</f>
        <v>100</v>
      </c>
      <c r="I36" s="215">
        <v>30</v>
      </c>
      <c r="J36" s="473" t="s">
        <v>1915</v>
      </c>
      <c r="K36" s="476" t="s">
        <v>1916</v>
      </c>
      <c r="L36" s="476" t="s">
        <v>1917</v>
      </c>
      <c r="M36" s="477" t="s">
        <v>1918</v>
      </c>
      <c r="N36" s="477">
        <v>34480</v>
      </c>
      <c r="O36" s="478" t="s">
        <v>1919</v>
      </c>
      <c r="P36" s="478" t="s">
        <v>1920</v>
      </c>
      <c r="Q36" s="479">
        <v>45536</v>
      </c>
      <c r="R36" s="475"/>
      <c r="S36" s="475" t="s">
        <v>354</v>
      </c>
    </row>
    <row r="37" spans="1:19">
      <c r="A37" s="215">
        <v>31</v>
      </c>
      <c r="D37" s="222">
        <f t="shared" si="1"/>
        <v>3.8682139522475651</v>
      </c>
      <c r="E37" s="227">
        <f t="shared" si="2"/>
        <v>0.99960000000000004</v>
      </c>
      <c r="F37" s="492"/>
      <c r="G37" s="491">
        <v>3.9259543529645371</v>
      </c>
      <c r="H37" s="492"/>
      <c r="I37" s="215">
        <v>31</v>
      </c>
    </row>
    <row r="38" spans="1:19">
      <c r="A38" s="215">
        <v>32</v>
      </c>
      <c r="D38" s="222">
        <f t="shared" si="1"/>
        <v>3.8724753797362705</v>
      </c>
      <c r="E38" s="227">
        <f t="shared" si="2"/>
        <v>0.99850000000000005</v>
      </c>
      <c r="F38" s="492"/>
      <c r="G38" s="491">
        <v>3.9353511517421165</v>
      </c>
      <c r="H38" s="492"/>
      <c r="I38" s="215">
        <v>32</v>
      </c>
    </row>
    <row r="39" spans="1:19">
      <c r="A39" s="215">
        <v>33</v>
      </c>
      <c r="D39" s="222">
        <f t="shared" si="1"/>
        <v>3.8798581844939455</v>
      </c>
      <c r="E39" s="227">
        <f t="shared" si="2"/>
        <v>0.99660000000000004</v>
      </c>
      <c r="F39" s="492"/>
      <c r="G39" s="491">
        <v>3.9480593788130571</v>
      </c>
      <c r="H39" s="492"/>
      <c r="I39" s="215">
        <v>33</v>
      </c>
    </row>
    <row r="40" spans="1:19">
      <c r="A40" s="215">
        <v>34</v>
      </c>
      <c r="D40" s="222">
        <f t="shared" si="1"/>
        <v>3.8900067069081148</v>
      </c>
      <c r="E40" s="227">
        <f t="shared" si="2"/>
        <v>0.99399999999999999</v>
      </c>
      <c r="F40" s="492"/>
      <c r="G40" s="491">
        <v>3.9641429414518981</v>
      </c>
      <c r="H40" s="492"/>
      <c r="I40" s="215">
        <v>34</v>
      </c>
    </row>
    <row r="41" spans="1:19">
      <c r="A41" s="215">
        <v>35</v>
      </c>
      <c r="D41" s="222">
        <f t="shared" si="1"/>
        <v>3.9033582340668951</v>
      </c>
      <c r="E41" s="227">
        <f t="shared" si="2"/>
        <v>0.99060000000000004</v>
      </c>
      <c r="F41" s="492"/>
      <c r="G41" s="491">
        <v>3.9836836068876798</v>
      </c>
      <c r="H41" s="492"/>
      <c r="I41" s="215">
        <v>35</v>
      </c>
    </row>
    <row r="42" spans="1:19">
      <c r="A42" s="215">
        <v>36</v>
      </c>
      <c r="D42" s="222">
        <f t="shared" si="1"/>
        <v>3.9199783725331163</v>
      </c>
      <c r="E42" s="227">
        <f t="shared" si="2"/>
        <v>0.98640000000000005</v>
      </c>
      <c r="F42" s="492"/>
      <c r="G42" s="491">
        <v>4.0067820571184436</v>
      </c>
      <c r="H42" s="492"/>
      <c r="I42" s="215">
        <v>36</v>
      </c>
    </row>
    <row r="43" spans="1:19">
      <c r="A43" s="215">
        <v>37</v>
      </c>
      <c r="D43" s="222">
        <f t="shared" si="1"/>
        <v>3.9395483104092368</v>
      </c>
      <c r="E43" s="227">
        <f t="shared" si="2"/>
        <v>0.98150000000000004</v>
      </c>
      <c r="F43" s="492"/>
      <c r="G43" s="491">
        <v>4.0335592126492417</v>
      </c>
      <c r="H43" s="492"/>
      <c r="I43" s="215">
        <v>37</v>
      </c>
    </row>
    <row r="44" spans="1:19">
      <c r="A44" s="215">
        <v>38</v>
      </c>
      <c r="D44" s="222">
        <f t="shared" si="1"/>
        <v>3.962560634009701</v>
      </c>
      <c r="E44" s="227">
        <f t="shared" si="2"/>
        <v>0.9758</v>
      </c>
      <c r="F44" s="492"/>
      <c r="G44" s="491">
        <v>4.0624265305840215</v>
      </c>
      <c r="H44" s="492"/>
      <c r="I44" s="215">
        <v>38</v>
      </c>
    </row>
    <row r="45" spans="1:19">
      <c r="A45" s="215">
        <v>39</v>
      </c>
      <c r="D45" s="222">
        <f t="shared" si="1"/>
        <v>3.988721545973454</v>
      </c>
      <c r="E45" s="227">
        <f t="shared" si="2"/>
        <v>0.96940000000000004</v>
      </c>
      <c r="F45" s="492"/>
      <c r="G45" s="491">
        <v>4.0917100213813615</v>
      </c>
      <c r="H45" s="492"/>
      <c r="I45" s="215">
        <v>39</v>
      </c>
    </row>
    <row r="46" spans="1:19">
      <c r="A46" s="215">
        <v>40</v>
      </c>
      <c r="B46" s="257">
        <v>3.1365740740740742E-3</v>
      </c>
      <c r="C46" s="222">
        <f t="shared" ref="C46:C88" si="3">B46*1440</f>
        <v>4.5166666666666666</v>
      </c>
      <c r="D46" s="222">
        <f t="shared" si="1"/>
        <v>4.0181509577747754</v>
      </c>
      <c r="E46" s="227">
        <f t="shared" si="2"/>
        <v>0.96230000000000004</v>
      </c>
      <c r="F46" s="493">
        <v>4.5166666666666666</v>
      </c>
      <c r="G46" s="491">
        <v>4.121418750175379</v>
      </c>
      <c r="H46" s="492">
        <f>100*+D46/+C46</f>
        <v>88.962751832651861</v>
      </c>
      <c r="I46" s="215">
        <v>40</v>
      </c>
      <c r="J46" s="480" t="s">
        <v>1921</v>
      </c>
      <c r="K46" s="466" t="s">
        <v>1922</v>
      </c>
      <c r="L46" s="466" t="s">
        <v>1923</v>
      </c>
      <c r="M46" s="152" t="s">
        <v>122</v>
      </c>
      <c r="N46" s="152"/>
      <c r="O46" s="466" t="s">
        <v>1924</v>
      </c>
      <c r="P46" s="466" t="s">
        <v>1925</v>
      </c>
      <c r="Q46" s="488">
        <v>41495</v>
      </c>
      <c r="R46" s="215"/>
      <c r="S46" s="215"/>
    </row>
    <row r="47" spans="1:19">
      <c r="A47" s="215">
        <v>41</v>
      </c>
      <c r="B47" s="257">
        <v>3.1018518518518517E-3</v>
      </c>
      <c r="C47" s="222">
        <f t="shared" si="3"/>
        <v>4.4666666666666668</v>
      </c>
      <c r="D47" s="222">
        <f t="shared" si="1"/>
        <v>4.0514110086616366</v>
      </c>
      <c r="E47" s="227">
        <f t="shared" si="2"/>
        <v>0.95440000000000003</v>
      </c>
      <c r="F47" s="493">
        <v>4.4666666666666668</v>
      </c>
      <c r="G47" s="491">
        <v>4.1515620473030745</v>
      </c>
      <c r="H47" s="492">
        <f t="shared" ref="H47:H102" si="4">100*+D47/+C47</f>
        <v>90.703231537200807</v>
      </c>
      <c r="I47" s="215">
        <v>41</v>
      </c>
      <c r="J47" s="480" t="s">
        <v>1926</v>
      </c>
      <c r="K47" s="466" t="s">
        <v>1927</v>
      </c>
      <c r="L47" s="466" t="s">
        <v>1928</v>
      </c>
      <c r="M47" s="152" t="s">
        <v>122</v>
      </c>
      <c r="N47" s="152"/>
      <c r="O47" s="466" t="s">
        <v>1929</v>
      </c>
      <c r="P47" s="466" t="s">
        <v>1930</v>
      </c>
      <c r="Q47" s="488">
        <v>42502</v>
      </c>
      <c r="R47" s="215"/>
      <c r="S47" s="215"/>
    </row>
    <row r="48" spans="1:19" ht="15.75" customHeight="1">
      <c r="A48" s="215">
        <v>42</v>
      </c>
      <c r="B48" s="257">
        <v>3.0671296296296297E-3</v>
      </c>
      <c r="C48" s="222">
        <f t="shared" si="3"/>
        <v>4.416666666666667</v>
      </c>
      <c r="D48" s="222">
        <f t="shared" si="1"/>
        <v>4.0856579318117774</v>
      </c>
      <c r="E48" s="227">
        <f t="shared" si="2"/>
        <v>0.94640000000000002</v>
      </c>
      <c r="F48" s="493">
        <v>4.5166666666666666</v>
      </c>
      <c r="G48" s="491">
        <v>4.182149518074004</v>
      </c>
      <c r="H48" s="492">
        <f t="shared" si="4"/>
        <v>92.505462607059101</v>
      </c>
      <c r="I48" s="215">
        <v>42</v>
      </c>
      <c r="J48" s="481">
        <v>0.18402777777777779</v>
      </c>
      <c r="K48" s="1" t="s">
        <v>1931</v>
      </c>
      <c r="L48" s="1" t="s">
        <v>1932</v>
      </c>
      <c r="M48" s="152" t="s">
        <v>122</v>
      </c>
      <c r="N48" s="152"/>
      <c r="O48" s="466" t="s">
        <v>1924</v>
      </c>
      <c r="P48" s="1" t="s">
        <v>1933</v>
      </c>
      <c r="Q48" s="490">
        <v>45101</v>
      </c>
      <c r="R48" s="215"/>
      <c r="S48" s="215"/>
    </row>
    <row r="49" spans="1:19">
      <c r="A49" s="215">
        <v>43</v>
      </c>
      <c r="B49" s="257">
        <v>3.0324074074074073E-3</v>
      </c>
      <c r="C49" s="222">
        <f t="shared" si="3"/>
        <v>4.3666666666666663</v>
      </c>
      <c r="D49" s="222">
        <f t="shared" si="1"/>
        <v>4.1204887752202328</v>
      </c>
      <c r="E49" s="227">
        <f t="shared" si="2"/>
        <v>0.93840000000000001</v>
      </c>
      <c r="F49" s="493">
        <v>4.3666666666666663</v>
      </c>
      <c r="G49" s="491">
        <v>4.2131910529750503</v>
      </c>
      <c r="H49" s="492">
        <f t="shared" si="4"/>
        <v>94.362338363822133</v>
      </c>
      <c r="I49" s="215">
        <v>43</v>
      </c>
      <c r="J49" s="480" t="s">
        <v>1934</v>
      </c>
      <c r="K49" s="466" t="s">
        <v>1935</v>
      </c>
      <c r="L49" s="466" t="s">
        <v>1936</v>
      </c>
      <c r="M49" s="152" t="s">
        <v>122</v>
      </c>
      <c r="N49" s="152"/>
      <c r="O49" s="466" t="s">
        <v>1937</v>
      </c>
      <c r="P49" s="466" t="s">
        <v>1938</v>
      </c>
      <c r="Q49" s="488">
        <v>43226</v>
      </c>
      <c r="R49" s="215"/>
      <c r="S49" s="215"/>
    </row>
    <row r="50" spans="1:19">
      <c r="A50" s="215">
        <v>44</v>
      </c>
      <c r="B50" s="257">
        <v>3.1018518518518517E-3</v>
      </c>
      <c r="C50" s="222">
        <f t="shared" si="3"/>
        <v>4.4666666666666668</v>
      </c>
      <c r="D50" s="222">
        <f t="shared" si="1"/>
        <v>4.1559186013184286</v>
      </c>
      <c r="E50" s="227">
        <f t="shared" si="2"/>
        <v>0.9304</v>
      </c>
      <c r="F50" s="493">
        <v>4.4666666666666668</v>
      </c>
      <c r="G50" s="491">
        <v>4.2446968383330441</v>
      </c>
      <c r="H50" s="492">
        <f t="shared" si="4"/>
        <v>93.042953760860343</v>
      </c>
      <c r="I50" s="215">
        <v>44</v>
      </c>
      <c r="J50" s="480" t="s">
        <v>1926</v>
      </c>
      <c r="K50" s="466" t="s">
        <v>1939</v>
      </c>
      <c r="L50" s="466" t="s">
        <v>1940</v>
      </c>
      <c r="M50" s="152" t="s">
        <v>122</v>
      </c>
      <c r="N50" s="152"/>
      <c r="O50" s="466" t="s">
        <v>1924</v>
      </c>
      <c r="P50" s="466" t="s">
        <v>1925</v>
      </c>
      <c r="Q50" s="488">
        <v>41495</v>
      </c>
      <c r="R50" s="215"/>
      <c r="S50" s="215"/>
    </row>
    <row r="51" spans="1:19" ht="16.5" customHeight="1">
      <c r="A51" s="215">
        <v>45</v>
      </c>
      <c r="B51" s="257">
        <v>3.0555555555555557E-3</v>
      </c>
      <c r="C51" s="222">
        <f t="shared" si="3"/>
        <v>4.4000000000000004</v>
      </c>
      <c r="D51" s="222">
        <f t="shared" si="1"/>
        <v>4.1919629950852846</v>
      </c>
      <c r="E51" s="227">
        <f t="shared" si="2"/>
        <v>0.9224</v>
      </c>
      <c r="F51" s="493">
        <v>4.4000000000000004</v>
      </c>
      <c r="G51" s="491">
        <v>4.2766773674593992</v>
      </c>
      <c r="H51" s="492">
        <f t="shared" si="4"/>
        <v>95.271886251938284</v>
      </c>
      <c r="I51" s="215">
        <v>45</v>
      </c>
      <c r="J51" s="480" t="s">
        <v>1941</v>
      </c>
      <c r="K51" s="466" t="s">
        <v>1426</v>
      </c>
      <c r="L51" s="466" t="s">
        <v>1427</v>
      </c>
      <c r="M51" s="152" t="s">
        <v>122</v>
      </c>
      <c r="N51" s="152"/>
      <c r="O51" s="466" t="s">
        <v>1942</v>
      </c>
      <c r="P51" s="466" t="s">
        <v>1943</v>
      </c>
      <c r="Q51" s="488">
        <v>42972</v>
      </c>
      <c r="R51" s="215"/>
      <c r="S51" s="215"/>
    </row>
    <row r="52" spans="1:19">
      <c r="A52" s="215">
        <v>46</v>
      </c>
      <c r="B52" s="257">
        <v>3.2060185185185186E-3</v>
      </c>
      <c r="C52" s="222">
        <f t="shared" si="3"/>
        <v>4.6166666666666671</v>
      </c>
      <c r="D52" s="222">
        <f t="shared" si="1"/>
        <v>4.2286380869058027</v>
      </c>
      <c r="E52" s="227">
        <f t="shared" si="2"/>
        <v>0.91439999999999999</v>
      </c>
      <c r="F52" s="493">
        <v>4.4333333333333336</v>
      </c>
      <c r="G52" s="491">
        <v>4.309143452302366</v>
      </c>
      <c r="H52" s="492">
        <f t="shared" si="4"/>
        <v>91.595048813844087</v>
      </c>
      <c r="I52" s="215">
        <v>46</v>
      </c>
      <c r="J52" s="481">
        <v>0.19236111111111112</v>
      </c>
      <c r="K52" s="1" t="s">
        <v>1412</v>
      </c>
      <c r="L52" s="1" t="s">
        <v>1944</v>
      </c>
      <c r="M52" s="152" t="s">
        <v>122</v>
      </c>
      <c r="N52" s="152"/>
      <c r="O52" s="1" t="s">
        <v>1924</v>
      </c>
      <c r="P52" s="1" t="s">
        <v>1943</v>
      </c>
      <c r="Q52" s="490">
        <v>43700</v>
      </c>
      <c r="R52" s="215"/>
      <c r="S52" s="215"/>
    </row>
    <row r="53" spans="1:19">
      <c r="A53" s="215">
        <v>47</v>
      </c>
      <c r="B53" s="257">
        <v>3.2638888888888891E-3</v>
      </c>
      <c r="C53" s="222">
        <f t="shared" si="3"/>
        <v>4.7</v>
      </c>
      <c r="D53" s="222">
        <f t="shared" si="1"/>
        <v>4.2659605766401878</v>
      </c>
      <c r="E53" s="227">
        <f t="shared" si="2"/>
        <v>0.90639999999999998</v>
      </c>
      <c r="F53" s="493">
        <v>4.7</v>
      </c>
      <c r="G53" s="491">
        <v>4.3421062356340947</v>
      </c>
      <c r="H53" s="492">
        <f t="shared" si="4"/>
        <v>90.765118651918883</v>
      </c>
      <c r="I53" s="215">
        <v>47</v>
      </c>
      <c r="J53" s="480" t="s">
        <v>1945</v>
      </c>
      <c r="K53" s="466" t="s">
        <v>1467</v>
      </c>
      <c r="L53" s="466" t="s">
        <v>1946</v>
      </c>
      <c r="M53" s="152" t="s">
        <v>122</v>
      </c>
      <c r="N53" s="152"/>
      <c r="O53" s="466" t="s">
        <v>1924</v>
      </c>
      <c r="P53" s="466" t="s">
        <v>1943</v>
      </c>
      <c r="Q53" s="488">
        <v>42237</v>
      </c>
      <c r="R53" s="215"/>
      <c r="S53" s="215"/>
    </row>
    <row r="54" spans="1:19">
      <c r="A54" s="215">
        <v>48</v>
      </c>
      <c r="B54" s="257">
        <v>3.1250000000000002E-3</v>
      </c>
      <c r="C54" s="222">
        <f t="shared" si="3"/>
        <v>4.5</v>
      </c>
      <c r="D54" s="222">
        <f t="shared" si="1"/>
        <v>4.303947758978925</v>
      </c>
      <c r="E54" s="227">
        <f t="shared" si="2"/>
        <v>0.89839999999999998</v>
      </c>
      <c r="F54" s="493">
        <v>4.5</v>
      </c>
      <c r="G54" s="491">
        <v>4.3755772038013525</v>
      </c>
      <c r="H54" s="492">
        <f t="shared" si="4"/>
        <v>95.643283532864999</v>
      </c>
      <c r="I54" s="215">
        <v>48</v>
      </c>
      <c r="J54" s="480" t="s">
        <v>1947</v>
      </c>
      <c r="K54" s="466" t="s">
        <v>1948</v>
      </c>
      <c r="L54" s="466" t="s">
        <v>1949</v>
      </c>
      <c r="M54" s="152" t="s">
        <v>122</v>
      </c>
      <c r="N54" s="152"/>
      <c r="O54" s="466" t="s">
        <v>1924</v>
      </c>
      <c r="P54" s="466" t="s">
        <v>1943</v>
      </c>
      <c r="Q54" s="488">
        <v>42237</v>
      </c>
      <c r="R54" s="215"/>
      <c r="S54" s="215"/>
    </row>
    <row r="55" spans="1:19">
      <c r="A55" s="215">
        <v>49</v>
      </c>
      <c r="B55" s="257">
        <v>3.2175925925925926E-3</v>
      </c>
      <c r="C55" s="222">
        <f t="shared" si="3"/>
        <v>4.6333333333333337</v>
      </c>
      <c r="D55" s="222">
        <f t="shared" si="1"/>
        <v>4.3426175501647197</v>
      </c>
      <c r="E55" s="227">
        <f t="shared" si="2"/>
        <v>0.89039999999999997</v>
      </c>
      <c r="F55" s="493">
        <v>4.6333333333333337</v>
      </c>
      <c r="G55" s="491">
        <v>4.4095682000705532</v>
      </c>
      <c r="H55" s="492">
        <f t="shared" si="4"/>
        <v>93.725558636648614</v>
      </c>
      <c r="I55" s="215">
        <v>49</v>
      </c>
      <c r="J55" s="480" t="s">
        <v>1950</v>
      </c>
      <c r="K55" s="466" t="s">
        <v>1951</v>
      </c>
      <c r="L55" s="466" t="s">
        <v>1952</v>
      </c>
      <c r="M55" s="152" t="s">
        <v>122</v>
      </c>
      <c r="N55" s="152"/>
      <c r="O55" s="466" t="s">
        <v>1924</v>
      </c>
      <c r="P55" s="466" t="s">
        <v>1943</v>
      </c>
      <c r="Q55" s="488">
        <v>41873</v>
      </c>
      <c r="R55" s="215"/>
      <c r="S55" s="215"/>
    </row>
    <row r="56" spans="1:19" ht="16.5" customHeight="1">
      <c r="A56" s="215">
        <v>50</v>
      </c>
      <c r="B56" s="257">
        <v>3.2175925925925926E-3</v>
      </c>
      <c r="C56" s="222">
        <f t="shared" si="3"/>
        <v>4.6333333333333337</v>
      </c>
      <c r="D56" s="222">
        <f t="shared" si="1"/>
        <v>4.3819885161680263</v>
      </c>
      <c r="E56" s="227">
        <f t="shared" si="2"/>
        <v>0.88239999999999996</v>
      </c>
      <c r="F56" s="493">
        <v>4.666666666666667</v>
      </c>
      <c r="G56" s="491">
        <v>4.4440914385996759</v>
      </c>
      <c r="H56" s="492">
        <f t="shared" si="4"/>
        <v>94.575291715856679</v>
      </c>
      <c r="I56" s="215">
        <v>50</v>
      </c>
      <c r="J56" s="481">
        <v>0.19305555555555554</v>
      </c>
      <c r="K56" s="482" t="s">
        <v>1412</v>
      </c>
      <c r="L56" s="482" t="s">
        <v>1973</v>
      </c>
      <c r="M56" s="152" t="s">
        <v>122</v>
      </c>
      <c r="N56" s="152"/>
      <c r="O56" s="483" t="s">
        <v>1974</v>
      </c>
      <c r="P56" s="145" t="s">
        <v>1933</v>
      </c>
      <c r="Q56" s="489">
        <v>45101</v>
      </c>
      <c r="R56" s="215"/>
      <c r="S56" s="215"/>
    </row>
    <row r="57" spans="1:19">
      <c r="A57" s="215">
        <v>51</v>
      </c>
      <c r="B57" s="257">
        <v>3.2870370370370371E-3</v>
      </c>
      <c r="C57" s="222">
        <f t="shared" si="3"/>
        <v>4.7333333333333334</v>
      </c>
      <c r="D57" s="222">
        <f t="shared" si="1"/>
        <v>4.422079902409271</v>
      </c>
      <c r="E57" s="227">
        <f t="shared" si="2"/>
        <v>0.87439999999999996</v>
      </c>
      <c r="F57" s="493">
        <v>4.7666666666666666</v>
      </c>
      <c r="G57" s="491">
        <v>4.4791595190716897</v>
      </c>
      <c r="H57" s="492">
        <f t="shared" si="4"/>
        <v>93.424223290336698</v>
      </c>
      <c r="I57" s="215">
        <v>51</v>
      </c>
      <c r="J57" s="481">
        <v>0.19722222222222222</v>
      </c>
      <c r="K57" s="482" t="s">
        <v>1412</v>
      </c>
      <c r="L57" s="482" t="s">
        <v>1973</v>
      </c>
      <c r="M57" s="152" t="s">
        <v>122</v>
      </c>
      <c r="N57" s="152"/>
      <c r="O57" s="483" t="s">
        <v>1974</v>
      </c>
      <c r="P57" s="466" t="s">
        <v>1938</v>
      </c>
      <c r="Q57" s="488">
        <v>45431</v>
      </c>
      <c r="R57" s="215"/>
      <c r="S57" s="215"/>
    </row>
    <row r="58" spans="1:19">
      <c r="A58" s="215">
        <v>52</v>
      </c>
      <c r="B58" s="257">
        <v>3.3796296296296296E-3</v>
      </c>
      <c r="C58" s="222">
        <f t="shared" si="3"/>
        <v>4.8666666666666663</v>
      </c>
      <c r="D58" s="222">
        <f t="shared" si="1"/>
        <v>4.4629116651277316</v>
      </c>
      <c r="E58" s="227">
        <f t="shared" si="2"/>
        <v>0.86639999999999995</v>
      </c>
      <c r="F58" s="493">
        <v>4.9333333333333336</v>
      </c>
      <c r="G58" s="491">
        <v>4.5147854420263123</v>
      </c>
      <c r="H58" s="492">
        <f t="shared" si="4"/>
        <v>91.703664351939693</v>
      </c>
      <c r="I58" s="215">
        <v>52</v>
      </c>
      <c r="J58" s="481">
        <v>0.20277777777777778</v>
      </c>
      <c r="K58" s="1" t="s">
        <v>1975</v>
      </c>
      <c r="L58" s="1" t="s">
        <v>1976</v>
      </c>
      <c r="M58" s="152" t="s">
        <v>122</v>
      </c>
      <c r="N58" s="152"/>
      <c r="O58" s="1" t="s">
        <v>1977</v>
      </c>
      <c r="P58" s="1" t="s">
        <v>1925</v>
      </c>
      <c r="Q58" s="490">
        <v>44764</v>
      </c>
      <c r="R58" s="215"/>
      <c r="S58" s="215"/>
    </row>
    <row r="59" spans="1:19">
      <c r="A59" s="215">
        <v>53</v>
      </c>
      <c r="B59" s="257">
        <v>3.2638888888888891E-3</v>
      </c>
      <c r="C59" s="222">
        <f t="shared" si="3"/>
        <v>4.7</v>
      </c>
      <c r="D59" s="222">
        <f t="shared" si="1"/>
        <v>4.5045045045045038</v>
      </c>
      <c r="E59" s="227">
        <f t="shared" si="2"/>
        <v>0.85840000000000005</v>
      </c>
      <c r="F59" s="493">
        <v>4.7666666666666666</v>
      </c>
      <c r="G59" s="491">
        <v>4.5509826249293148</v>
      </c>
      <c r="H59" s="492">
        <f t="shared" si="4"/>
        <v>95.840521372436243</v>
      </c>
      <c r="I59" s="215">
        <v>53</v>
      </c>
      <c r="J59" s="481">
        <v>0.19583333333333333</v>
      </c>
      <c r="K59" s="466" t="s">
        <v>1978</v>
      </c>
      <c r="L59" s="466" t="s">
        <v>1979</v>
      </c>
      <c r="M59" s="152" t="s">
        <v>122</v>
      </c>
      <c r="N59" s="152"/>
      <c r="O59" s="466" t="s">
        <v>1937</v>
      </c>
      <c r="P59" s="466" t="s">
        <v>1938</v>
      </c>
      <c r="Q59" s="488">
        <v>45023</v>
      </c>
      <c r="R59" s="215"/>
      <c r="S59" s="215"/>
    </row>
    <row r="60" spans="1:19">
      <c r="A60" s="215">
        <v>54</v>
      </c>
      <c r="B60" s="257">
        <v>3.2870370370370371E-3</v>
      </c>
      <c r="C60" s="222">
        <f t="shared" si="3"/>
        <v>4.7333333333333334</v>
      </c>
      <c r="D60" s="222">
        <f t="shared" si="1"/>
        <v>4.5468798996550639</v>
      </c>
      <c r="E60" s="227">
        <f t="shared" si="2"/>
        <v>0.85040000000000004</v>
      </c>
      <c r="F60" s="493">
        <v>4.8333333333333321</v>
      </c>
      <c r="G60" s="491">
        <v>4.5877649190210681</v>
      </c>
      <c r="H60" s="492">
        <f t="shared" si="4"/>
        <v>96.060842950459104</v>
      </c>
      <c r="I60" s="215">
        <v>54</v>
      </c>
      <c r="J60" s="481">
        <v>0.19722222222222222</v>
      </c>
      <c r="K60" s="1" t="s">
        <v>1467</v>
      </c>
      <c r="L60" s="1" t="s">
        <v>1946</v>
      </c>
      <c r="M60" s="152" t="s">
        <v>122</v>
      </c>
      <c r="N60" s="152"/>
      <c r="O60" s="483" t="s">
        <v>1980</v>
      </c>
      <c r="P60" s="466" t="s">
        <v>1925</v>
      </c>
      <c r="Q60" s="488">
        <v>44764</v>
      </c>
      <c r="R60" s="215"/>
      <c r="S60" s="215"/>
    </row>
    <row r="61" spans="1:19" ht="14.25" customHeight="1">
      <c r="A61" s="215">
        <v>55</v>
      </c>
      <c r="B61" s="257">
        <v>3.3217592592592591E-3</v>
      </c>
      <c r="C61" s="222">
        <f t="shared" si="3"/>
        <v>4.7833333333333332</v>
      </c>
      <c r="D61" s="222">
        <f t="shared" si="1"/>
        <v>4.5900601456157002</v>
      </c>
      <c r="E61" s="227">
        <f t="shared" si="2"/>
        <v>0.84240000000000004</v>
      </c>
      <c r="F61" s="493">
        <v>4.8166666666666664</v>
      </c>
      <c r="G61" s="491">
        <v>4.6251466269888128</v>
      </c>
      <c r="H61" s="492">
        <f t="shared" si="4"/>
        <v>95.95944555294146</v>
      </c>
      <c r="I61" s="215">
        <v>55</v>
      </c>
      <c r="J61" s="481">
        <v>0.19930555555555554</v>
      </c>
      <c r="K61" s="482" t="s">
        <v>1981</v>
      </c>
      <c r="L61" s="482" t="s">
        <v>1982</v>
      </c>
      <c r="M61" s="152" t="s">
        <v>122</v>
      </c>
      <c r="N61" s="152"/>
      <c r="O61" s="483" t="s">
        <v>1974</v>
      </c>
      <c r="P61" s="145" t="s">
        <v>1933</v>
      </c>
      <c r="Q61" s="489">
        <v>45101</v>
      </c>
      <c r="R61" s="215"/>
      <c r="S61" s="215"/>
    </row>
    <row r="62" spans="1:19" ht="15" customHeight="1">
      <c r="A62" s="215">
        <v>56</v>
      </c>
      <c r="B62" s="257">
        <v>3.3564814814814816E-3</v>
      </c>
      <c r="C62" s="222">
        <f t="shared" si="3"/>
        <v>4.833333333333333</v>
      </c>
      <c r="D62" s="222">
        <f t="shared" si="1"/>
        <v>4.6340683924576531</v>
      </c>
      <c r="E62" s="227">
        <f t="shared" si="2"/>
        <v>0.83440000000000003</v>
      </c>
      <c r="F62" s="493">
        <v>4.8333333333333321</v>
      </c>
      <c r="G62" s="491">
        <v>4.6631425215099851</v>
      </c>
      <c r="H62" s="492">
        <f t="shared" si="4"/>
        <v>95.877277085330761</v>
      </c>
      <c r="I62" s="215">
        <v>56</v>
      </c>
      <c r="J62" s="480" t="s">
        <v>1953</v>
      </c>
      <c r="K62" s="466" t="s">
        <v>1870</v>
      </c>
      <c r="L62" s="466" t="s">
        <v>1983</v>
      </c>
      <c r="M62" s="152" t="s">
        <v>122</v>
      </c>
      <c r="N62" s="152"/>
      <c r="O62" s="466" t="s">
        <v>1984</v>
      </c>
      <c r="P62" s="466" t="s">
        <v>1925</v>
      </c>
      <c r="Q62" s="488">
        <v>41495</v>
      </c>
      <c r="R62" s="215"/>
      <c r="S62" s="215"/>
    </row>
    <row r="63" spans="1:19">
      <c r="A63" s="215">
        <v>57</v>
      </c>
      <c r="B63" s="257">
        <v>3.425925925925926E-3</v>
      </c>
      <c r="C63" s="222">
        <f t="shared" si="3"/>
        <v>4.9333333333333336</v>
      </c>
      <c r="D63" s="222">
        <f t="shared" si="1"/>
        <v>4.6789286866731201</v>
      </c>
      <c r="E63" s="227">
        <f t="shared" si="2"/>
        <v>0.82640000000000002</v>
      </c>
      <c r="F63" s="493">
        <v>4.9333333333333336</v>
      </c>
      <c r="G63" s="491">
        <v>4.7017678647171337</v>
      </c>
      <c r="H63" s="492">
        <f t="shared" si="4"/>
        <v>94.843149054184863</v>
      </c>
      <c r="I63" s="215">
        <v>57</v>
      </c>
      <c r="J63" s="480" t="s">
        <v>1954</v>
      </c>
      <c r="K63" s="466" t="s">
        <v>1985</v>
      </c>
      <c r="L63" s="466" t="s">
        <v>1986</v>
      </c>
      <c r="M63" s="152" t="s">
        <v>122</v>
      </c>
      <c r="N63" s="152"/>
      <c r="O63" s="466" t="s">
        <v>1924</v>
      </c>
      <c r="P63" s="466" t="s">
        <v>1943</v>
      </c>
      <c r="Q63" s="488">
        <v>43700</v>
      </c>
      <c r="R63" s="215"/>
      <c r="S63" s="215"/>
    </row>
    <row r="64" spans="1:19">
      <c r="A64" s="215">
        <v>58</v>
      </c>
      <c r="B64" s="257">
        <v>3.4837962962962965E-3</v>
      </c>
      <c r="C64" s="222">
        <f t="shared" si="3"/>
        <v>5.0166666666666666</v>
      </c>
      <c r="D64" s="222">
        <f t="shared" si="1"/>
        <v>4.7246660149885953</v>
      </c>
      <c r="E64" s="227">
        <f t="shared" si="2"/>
        <v>0.81840000000000002</v>
      </c>
      <c r="F64" s="493">
        <v>5.0166666666666666</v>
      </c>
      <c r="G64" s="491">
        <v>4.7410384286382934</v>
      </c>
      <c r="H64" s="492">
        <f t="shared" si="4"/>
        <v>94.179389003094926</v>
      </c>
      <c r="I64" s="215">
        <v>58</v>
      </c>
      <c r="J64" s="480" t="s">
        <v>1955</v>
      </c>
      <c r="K64" s="466" t="s">
        <v>1987</v>
      </c>
      <c r="L64" s="466" t="s">
        <v>1988</v>
      </c>
      <c r="M64" s="152" t="s">
        <v>122</v>
      </c>
      <c r="N64" s="152"/>
      <c r="O64" s="466" t="s">
        <v>1977</v>
      </c>
      <c r="P64" s="466" t="s">
        <v>1925</v>
      </c>
      <c r="Q64" s="488">
        <v>43301</v>
      </c>
      <c r="R64" s="215"/>
      <c r="S64" s="215"/>
    </row>
    <row r="65" spans="1:19">
      <c r="A65" s="215">
        <v>59</v>
      </c>
      <c r="B65" s="257">
        <v>3.5300925925925925E-3</v>
      </c>
      <c r="C65" s="222">
        <f t="shared" si="3"/>
        <v>5.083333333333333</v>
      </c>
      <c r="D65" s="222">
        <f t="shared" si="1"/>
        <v>4.7713063507732798</v>
      </c>
      <c r="E65" s="227">
        <f t="shared" ref="E65:E96" si="5">ROUND(1-IF(A65&lt;J$3,0,IF(A65&lt;J$4,G$3*(A65-J$3)^2,G$2+G$4*(A65-J$4)+(A65&gt;J$5)*G$5*(A65-J$5)^2)),4)</f>
        <v>0.81040000000000001</v>
      </c>
      <c r="F65" s="493">
        <v>5.083333333333333</v>
      </c>
      <c r="G65" s="491">
        <v>4.7809705166703278</v>
      </c>
      <c r="H65" s="492">
        <f t="shared" si="4"/>
        <v>93.861764277507149</v>
      </c>
      <c r="I65" s="215">
        <v>59</v>
      </c>
      <c r="J65" s="480" t="s">
        <v>1956</v>
      </c>
      <c r="K65" s="466" t="s">
        <v>1987</v>
      </c>
      <c r="L65" s="466" t="s">
        <v>1988</v>
      </c>
      <c r="M65" s="152" t="s">
        <v>122</v>
      </c>
      <c r="N65" s="152"/>
      <c r="O65" s="466" t="s">
        <v>1977</v>
      </c>
      <c r="P65" s="466" t="s">
        <v>1925</v>
      </c>
      <c r="Q65" s="488">
        <v>43686</v>
      </c>
      <c r="R65" s="215"/>
      <c r="S65" s="215"/>
    </row>
    <row r="66" spans="1:19">
      <c r="A66" s="215">
        <v>60</v>
      </c>
      <c r="B66" s="257">
        <v>3.3449074074074076E-3</v>
      </c>
      <c r="C66" s="222">
        <f t="shared" si="3"/>
        <v>4.8166666666666664</v>
      </c>
      <c r="D66" s="222">
        <f t="shared" si="1"/>
        <v>4.8188767032236619</v>
      </c>
      <c r="E66" s="227">
        <f t="shared" si="5"/>
        <v>0.8024</v>
      </c>
      <c r="F66" s="493">
        <v>5.05</v>
      </c>
      <c r="G66" s="491">
        <v>4.8215809861466745</v>
      </c>
      <c r="H66" s="492">
        <f t="shared" si="4"/>
        <v>100.04588311190994</v>
      </c>
      <c r="I66" s="215">
        <v>60</v>
      </c>
      <c r="J66" s="481">
        <v>0.20069444444444443</v>
      </c>
      <c r="K66" s="466" t="s">
        <v>1985</v>
      </c>
      <c r="L66" s="466" t="s">
        <v>1986</v>
      </c>
      <c r="M66" s="152" t="s">
        <v>122</v>
      </c>
      <c r="N66" s="152"/>
      <c r="O66" s="484" t="s">
        <v>1989</v>
      </c>
      <c r="P66" s="484" t="s">
        <v>1990</v>
      </c>
      <c r="Q66" s="488">
        <v>44758</v>
      </c>
      <c r="R66" s="215"/>
      <c r="S66" s="215"/>
    </row>
    <row r="67" spans="1:19">
      <c r="A67" s="215">
        <v>61</v>
      </c>
      <c r="B67" s="257">
        <v>3.6226851851851854E-3</v>
      </c>
      <c r="C67" s="222">
        <f t="shared" si="3"/>
        <v>5.2166666666666668</v>
      </c>
      <c r="D67" s="222">
        <f t="shared" si="1"/>
        <v>4.8674051695199729</v>
      </c>
      <c r="E67" s="227">
        <f t="shared" si="5"/>
        <v>0.7944</v>
      </c>
      <c r="F67" s="493">
        <v>5.2166666666666668</v>
      </c>
      <c r="G67" s="491">
        <v>4.862887272065092</v>
      </c>
      <c r="H67" s="492">
        <f t="shared" si="4"/>
        <v>93.304891428497882</v>
      </c>
      <c r="I67" s="215">
        <v>61</v>
      </c>
      <c r="J67" s="480" t="s">
        <v>1957</v>
      </c>
      <c r="K67" s="466" t="s">
        <v>1987</v>
      </c>
      <c r="L67" s="466" t="s">
        <v>1991</v>
      </c>
      <c r="M67" s="152" t="s">
        <v>122</v>
      </c>
      <c r="N67" s="152"/>
      <c r="O67" s="466" t="s">
        <v>1924</v>
      </c>
      <c r="P67" s="466" t="s">
        <v>1943</v>
      </c>
      <c r="Q67" s="488">
        <v>43700</v>
      </c>
      <c r="R67" s="215"/>
      <c r="S67" s="215"/>
    </row>
    <row r="68" spans="1:19">
      <c r="A68" s="215">
        <v>62</v>
      </c>
      <c r="B68" s="257">
        <v>3.472222222222222E-3</v>
      </c>
      <c r="C68" s="222">
        <f t="shared" si="3"/>
        <v>5</v>
      </c>
      <c r="D68" s="222">
        <f t="shared" si="1"/>
        <v>4.9169209901661572</v>
      </c>
      <c r="E68" s="227">
        <f t="shared" si="5"/>
        <v>0.78639999999999999</v>
      </c>
      <c r="F68" s="493">
        <v>5.333333333333333</v>
      </c>
      <c r="G68" s="491">
        <v>4.9049074120456178</v>
      </c>
      <c r="H68" s="492">
        <f t="shared" si="4"/>
        <v>98.338419803323148</v>
      </c>
      <c r="I68" s="215">
        <v>62</v>
      </c>
      <c r="J68" s="481">
        <v>0.20833333333333334</v>
      </c>
      <c r="K68" s="466" t="s">
        <v>1365</v>
      </c>
      <c r="L68" s="466" t="s">
        <v>1992</v>
      </c>
      <c r="M68" s="152" t="s">
        <v>122</v>
      </c>
      <c r="N68" s="152"/>
      <c r="O68" s="466" t="s">
        <v>1993</v>
      </c>
      <c r="P68" s="466" t="s">
        <v>1994</v>
      </c>
      <c r="Q68" s="488">
        <v>44388</v>
      </c>
      <c r="R68" s="215"/>
      <c r="S68" s="215"/>
    </row>
    <row r="69" spans="1:19">
      <c r="A69" s="215">
        <v>63</v>
      </c>
      <c r="B69" s="257">
        <v>3.5416666666666665E-3</v>
      </c>
      <c r="C69" s="222">
        <f t="shared" si="3"/>
        <v>5.0999999999999996</v>
      </c>
      <c r="D69" s="222">
        <f t="shared" si="1"/>
        <v>4.9674546077423773</v>
      </c>
      <c r="E69" s="227">
        <f t="shared" si="5"/>
        <v>0.77839999999999998</v>
      </c>
      <c r="F69" s="493">
        <v>5.4333333333333336</v>
      </c>
      <c r="G69" s="491">
        <v>4.9476600725937532</v>
      </c>
      <c r="H69" s="492">
        <f t="shared" si="4"/>
        <v>97.40107074004662</v>
      </c>
      <c r="I69" s="215">
        <v>63</v>
      </c>
      <c r="J69" s="481">
        <v>0.21249999999999999</v>
      </c>
      <c r="K69" s="1" t="s">
        <v>1987</v>
      </c>
      <c r="L69" s="1" t="s">
        <v>1988</v>
      </c>
      <c r="M69" s="152" t="s">
        <v>122</v>
      </c>
      <c r="N69" s="152"/>
      <c r="O69" s="1" t="s">
        <v>1980</v>
      </c>
      <c r="P69" s="1" t="s">
        <v>1925</v>
      </c>
      <c r="Q69" s="490">
        <v>45114</v>
      </c>
      <c r="R69" s="215"/>
      <c r="S69" s="215"/>
    </row>
    <row r="70" spans="1:19" ht="19.5" customHeight="1">
      <c r="A70" s="215">
        <v>64</v>
      </c>
      <c r="B70" s="257">
        <v>3.5763888888888889E-3</v>
      </c>
      <c r="C70" s="222">
        <f t="shared" si="3"/>
        <v>5.15</v>
      </c>
      <c r="D70" s="222">
        <f t="shared" si="1"/>
        <v>5.0190377293181028</v>
      </c>
      <c r="E70" s="227">
        <f t="shared" si="5"/>
        <v>0.77039999999999997</v>
      </c>
      <c r="F70" s="493">
        <v>5.166666666666667</v>
      </c>
      <c r="G70" s="491">
        <v>4.9911645767492443</v>
      </c>
      <c r="H70" s="492">
        <f t="shared" si="4"/>
        <v>97.457043287730144</v>
      </c>
      <c r="I70" s="215">
        <v>64</v>
      </c>
      <c r="J70" s="481">
        <v>0.21458333333333335</v>
      </c>
      <c r="K70" s="466" t="s">
        <v>1365</v>
      </c>
      <c r="L70" s="466" t="s">
        <v>1992</v>
      </c>
      <c r="M70" s="152" t="s">
        <v>122</v>
      </c>
      <c r="N70" s="152"/>
      <c r="O70" s="483" t="s">
        <v>1974</v>
      </c>
      <c r="P70" s="145" t="s">
        <v>1933</v>
      </c>
      <c r="Q70" s="489">
        <v>45101</v>
      </c>
      <c r="R70" s="215"/>
      <c r="S70" s="215"/>
    </row>
    <row r="71" spans="1:19">
      <c r="A71" s="215">
        <v>65</v>
      </c>
      <c r="B71" s="257">
        <v>3.6805555555555554E-3</v>
      </c>
      <c r="C71" s="222">
        <f t="shared" si="3"/>
        <v>5.3</v>
      </c>
      <c r="D71" s="222">
        <f t="shared" si="1"/>
        <v>5.0717033927946833</v>
      </c>
      <c r="E71" s="227">
        <f t="shared" si="5"/>
        <v>0.76239999999999997</v>
      </c>
      <c r="F71" s="493">
        <v>5.3</v>
      </c>
      <c r="G71" s="491">
        <v>5.0354409332064831</v>
      </c>
      <c r="H71" s="492">
        <f t="shared" si="4"/>
        <v>95.692516845182709</v>
      </c>
      <c r="I71" s="215">
        <v>65</v>
      </c>
      <c r="J71" s="480" t="s">
        <v>1958</v>
      </c>
      <c r="K71" s="466" t="s">
        <v>1452</v>
      </c>
      <c r="L71" s="466" t="s">
        <v>1453</v>
      </c>
      <c r="M71" s="152" t="s">
        <v>122</v>
      </c>
      <c r="N71" s="152"/>
      <c r="O71" s="466" t="s">
        <v>1924</v>
      </c>
      <c r="P71" s="466" t="s">
        <v>1943</v>
      </c>
      <c r="Q71" s="488">
        <v>42608</v>
      </c>
      <c r="R71" s="215"/>
      <c r="S71" s="215"/>
    </row>
    <row r="72" spans="1:19" ht="17.25" customHeight="1">
      <c r="A72" s="215">
        <v>66</v>
      </c>
      <c r="B72" s="257">
        <v>3.7962962962962963E-3</v>
      </c>
      <c r="C72" s="222">
        <f t="shared" si="3"/>
        <v>5.4666666666666668</v>
      </c>
      <c r="D72" s="222">
        <f t="shared" si="1"/>
        <v>5.1254860374690701</v>
      </c>
      <c r="E72" s="227">
        <f t="shared" si="5"/>
        <v>0.75439999999999996</v>
      </c>
      <c r="F72" s="493">
        <v>5.4666666666666668</v>
      </c>
      <c r="G72" s="491">
        <v>5.080509866998737</v>
      </c>
      <c r="H72" s="492">
        <f t="shared" si="4"/>
        <v>93.758890929312258</v>
      </c>
      <c r="I72" s="215">
        <v>66</v>
      </c>
      <c r="J72" s="480" t="s">
        <v>1959</v>
      </c>
      <c r="K72" s="466" t="s">
        <v>1452</v>
      </c>
      <c r="L72" s="466" t="s">
        <v>1453</v>
      </c>
      <c r="M72" s="152" t="s">
        <v>122</v>
      </c>
      <c r="N72" s="152"/>
      <c r="O72" s="466" t="s">
        <v>1942</v>
      </c>
      <c r="P72" s="466" t="s">
        <v>1943</v>
      </c>
      <c r="Q72" s="488">
        <v>42972</v>
      </c>
      <c r="R72" s="215"/>
      <c r="S72" s="215"/>
    </row>
    <row r="73" spans="1:19">
      <c r="A73" s="215">
        <v>67</v>
      </c>
      <c r="B73" s="257">
        <v>3.6921296296296298E-3</v>
      </c>
      <c r="C73" s="222">
        <f t="shared" si="3"/>
        <v>5.3166666666666673</v>
      </c>
      <c r="D73" s="222">
        <f t="shared" ref="D73:D104" si="6">E$4/E73</f>
        <v>5.1825045793682705</v>
      </c>
      <c r="E73" s="227">
        <f t="shared" si="5"/>
        <v>0.74609999999999999</v>
      </c>
      <c r="F73" s="493">
        <v>5.3666666666666663</v>
      </c>
      <c r="G73" s="491">
        <v>5.1263928518450648</v>
      </c>
      <c r="H73" s="492">
        <f t="shared" si="4"/>
        <v>97.476575160531723</v>
      </c>
      <c r="I73" s="215">
        <v>67</v>
      </c>
      <c r="J73" s="481">
        <v>0.22152777777777777</v>
      </c>
      <c r="K73" s="466" t="s">
        <v>1458</v>
      </c>
      <c r="L73" s="466" t="s">
        <v>1459</v>
      </c>
      <c r="M73" s="152" t="s">
        <v>122</v>
      </c>
      <c r="N73" s="152"/>
      <c r="O73" s="466" t="s">
        <v>1937</v>
      </c>
      <c r="P73" s="466" t="s">
        <v>1938</v>
      </c>
      <c r="Q73" s="488">
        <v>45023</v>
      </c>
      <c r="R73" s="215"/>
      <c r="S73" s="215"/>
    </row>
    <row r="74" spans="1:19">
      <c r="A74" s="215">
        <v>68</v>
      </c>
      <c r="B74" s="257">
        <v>3.7384259259259259E-3</v>
      </c>
      <c r="C74" s="222">
        <f t="shared" si="3"/>
        <v>5.3833333333333329</v>
      </c>
      <c r="D74" s="222">
        <f t="shared" si="6"/>
        <v>5.2457830235608007</v>
      </c>
      <c r="E74" s="227">
        <f t="shared" si="5"/>
        <v>0.73709999999999998</v>
      </c>
      <c r="F74" s="493">
        <v>5.7</v>
      </c>
      <c r="G74" s="491">
        <v>5.175196932759877</v>
      </c>
      <c r="H74" s="492">
        <f t="shared" si="4"/>
        <v>97.444885886578348</v>
      </c>
      <c r="I74" s="215">
        <v>68</v>
      </c>
      <c r="J74" s="481">
        <v>0.22430555555555556</v>
      </c>
      <c r="K74" s="466" t="s">
        <v>1458</v>
      </c>
      <c r="L74" s="466" t="s">
        <v>1459</v>
      </c>
      <c r="M74" s="152" t="s">
        <v>122</v>
      </c>
      <c r="N74" s="152"/>
      <c r="O74" s="483" t="s">
        <v>1974</v>
      </c>
      <c r="P74" s="466" t="s">
        <v>1938</v>
      </c>
      <c r="Q74" s="488">
        <v>45431</v>
      </c>
      <c r="R74" s="215"/>
      <c r="S74" s="215"/>
    </row>
    <row r="75" spans="1:19">
      <c r="A75" s="215">
        <v>69</v>
      </c>
      <c r="B75" s="257">
        <v>4.0625000000000001E-3</v>
      </c>
      <c r="C75" s="222">
        <f t="shared" si="3"/>
        <v>5.8500000000000005</v>
      </c>
      <c r="D75" s="222">
        <f t="shared" si="6"/>
        <v>5.3164672991429489</v>
      </c>
      <c r="E75" s="227">
        <f t="shared" si="5"/>
        <v>0.72729999999999995</v>
      </c>
      <c r="F75" s="493">
        <v>6.0166666666666666</v>
      </c>
      <c r="G75" s="491">
        <v>5.2291944815309304</v>
      </c>
      <c r="H75" s="492">
        <f t="shared" si="4"/>
        <v>90.879782891332439</v>
      </c>
      <c r="I75" s="215">
        <v>69</v>
      </c>
      <c r="J75" s="481">
        <v>0.24374999999999999</v>
      </c>
      <c r="K75" s="466" t="s">
        <v>1995</v>
      </c>
      <c r="L75" s="466" t="s">
        <v>1996</v>
      </c>
      <c r="M75" s="152" t="s">
        <v>122</v>
      </c>
      <c r="N75" s="152"/>
      <c r="O75" s="483" t="s">
        <v>1974</v>
      </c>
      <c r="P75" s="466" t="s">
        <v>1938</v>
      </c>
      <c r="Q75" s="488">
        <v>45431</v>
      </c>
      <c r="R75" s="215"/>
      <c r="S75" s="215"/>
    </row>
    <row r="76" spans="1:19">
      <c r="A76" s="215">
        <v>70</v>
      </c>
      <c r="B76" s="257">
        <v>4.178240740740741E-3</v>
      </c>
      <c r="C76" s="222">
        <f t="shared" si="3"/>
        <v>6.0166666666666675</v>
      </c>
      <c r="D76" s="222">
        <f t="shared" si="6"/>
        <v>5.395850776816447</v>
      </c>
      <c r="E76" s="227">
        <f t="shared" si="5"/>
        <v>0.71660000000000001</v>
      </c>
      <c r="F76" s="493">
        <v>5.7166666666666668</v>
      </c>
      <c r="G76" s="491">
        <v>5.2886833428979729</v>
      </c>
      <c r="H76" s="492">
        <f t="shared" si="4"/>
        <v>89.68173036260022</v>
      </c>
      <c r="I76" s="215">
        <v>70</v>
      </c>
      <c r="J76" s="480" t="s">
        <v>1960</v>
      </c>
      <c r="K76" s="466" t="s">
        <v>1445</v>
      </c>
      <c r="L76" s="466" t="s">
        <v>1997</v>
      </c>
      <c r="M76" s="152" t="s">
        <v>122</v>
      </c>
      <c r="N76" s="152"/>
      <c r="O76" s="466" t="s">
        <v>1924</v>
      </c>
      <c r="P76" s="466" t="s">
        <v>1943</v>
      </c>
      <c r="Q76" s="488">
        <v>43700</v>
      </c>
      <c r="R76" s="215"/>
      <c r="S76" s="215"/>
    </row>
    <row r="77" spans="1:19" ht="12.75" customHeight="1">
      <c r="A77" s="215">
        <v>71</v>
      </c>
      <c r="B77" s="257">
        <v>3.8541666666666668E-3</v>
      </c>
      <c r="C77" s="222">
        <f t="shared" si="3"/>
        <v>5.55</v>
      </c>
      <c r="D77" s="222">
        <f t="shared" si="6"/>
        <v>5.4830780865948183</v>
      </c>
      <c r="E77" s="227">
        <f t="shared" si="5"/>
        <v>0.70520000000000005</v>
      </c>
      <c r="F77" s="493">
        <v>6.083333333333333</v>
      </c>
      <c r="G77" s="491">
        <v>5.3540020595820685</v>
      </c>
      <c r="H77" s="492">
        <f t="shared" si="4"/>
        <v>98.794199758465197</v>
      </c>
      <c r="I77" s="215">
        <v>71</v>
      </c>
      <c r="J77" s="485" t="s">
        <v>1961</v>
      </c>
      <c r="K77" s="482" t="s">
        <v>1490</v>
      </c>
      <c r="L77" s="482" t="s">
        <v>1998</v>
      </c>
      <c r="M77" s="152" t="s">
        <v>122</v>
      </c>
      <c r="N77" s="152"/>
      <c r="O77" s="483" t="s">
        <v>1974</v>
      </c>
      <c r="P77" s="145" t="s">
        <v>1933</v>
      </c>
      <c r="Q77" s="489">
        <v>45101</v>
      </c>
      <c r="R77" s="215"/>
      <c r="S77" s="215"/>
    </row>
    <row r="78" spans="1:19">
      <c r="A78" s="215">
        <v>72</v>
      </c>
      <c r="B78" s="257">
        <v>4.2245370370370371E-3</v>
      </c>
      <c r="C78" s="222">
        <f t="shared" si="3"/>
        <v>6.083333333333333</v>
      </c>
      <c r="D78" s="222">
        <f t="shared" si="6"/>
        <v>5.5804108336941356</v>
      </c>
      <c r="E78" s="227">
        <f t="shared" si="5"/>
        <v>0.69289999999999996</v>
      </c>
      <c r="F78" s="493">
        <v>5.916666666666667</v>
      </c>
      <c r="G78" s="491">
        <v>5.4255351078296243</v>
      </c>
      <c r="H78" s="492">
        <f t="shared" si="4"/>
        <v>91.732780827848799</v>
      </c>
      <c r="I78" s="215">
        <v>72</v>
      </c>
      <c r="J78" s="480" t="s">
        <v>1962</v>
      </c>
      <c r="K78" s="466" t="s">
        <v>1408</v>
      </c>
      <c r="L78" s="466" t="s">
        <v>1999</v>
      </c>
      <c r="M78" s="152" t="s">
        <v>122</v>
      </c>
      <c r="N78" s="152"/>
      <c r="O78" s="466" t="s">
        <v>1924</v>
      </c>
      <c r="P78" s="466" t="s">
        <v>1943</v>
      </c>
      <c r="Q78" s="488">
        <v>41873</v>
      </c>
      <c r="R78" s="215"/>
      <c r="S78" s="215"/>
    </row>
    <row r="79" spans="1:19">
      <c r="A79" s="215">
        <v>73</v>
      </c>
      <c r="B79" s="257">
        <v>4.1087962962962962E-3</v>
      </c>
      <c r="C79" s="222">
        <f t="shared" si="3"/>
        <v>5.9166666666666661</v>
      </c>
      <c r="D79" s="222">
        <f t="shared" si="6"/>
        <v>5.6871108496347498</v>
      </c>
      <c r="E79" s="227">
        <f t="shared" si="5"/>
        <v>0.67989999999999995</v>
      </c>
      <c r="F79" s="493">
        <v>6.2833333333333332</v>
      </c>
      <c r="G79" s="491">
        <v>5.5037191089127457</v>
      </c>
      <c r="H79" s="492">
        <f t="shared" si="4"/>
        <v>96.12018337410845</v>
      </c>
      <c r="I79" s="215">
        <v>73</v>
      </c>
      <c r="J79" s="480" t="s">
        <v>1963</v>
      </c>
      <c r="K79" s="466" t="s">
        <v>1408</v>
      </c>
      <c r="L79" s="466" t="s">
        <v>1999</v>
      </c>
      <c r="M79" s="152" t="s">
        <v>122</v>
      </c>
      <c r="N79" s="152"/>
      <c r="O79" s="466" t="s">
        <v>1924</v>
      </c>
      <c r="P79" s="466" t="s">
        <v>1943</v>
      </c>
      <c r="Q79" s="488">
        <v>42237</v>
      </c>
      <c r="R79" s="215"/>
      <c r="S79" s="215"/>
    </row>
    <row r="80" spans="1:19">
      <c r="A80" s="215">
        <v>74</v>
      </c>
      <c r="B80" s="257" t="s">
        <v>2019</v>
      </c>
      <c r="C80" s="222"/>
      <c r="D80" s="222">
        <f t="shared" si="6"/>
        <v>5.8049341940649546</v>
      </c>
      <c r="E80" s="227">
        <f t="shared" si="5"/>
        <v>0.66610000000000003</v>
      </c>
      <c r="F80" s="493">
        <v>6.4</v>
      </c>
      <c r="G80" s="491">
        <v>5.5890502182107902</v>
      </c>
      <c r="H80" s="492"/>
      <c r="I80" s="215">
        <v>74</v>
      </c>
      <c r="J80" s="480"/>
      <c r="K80" s="466"/>
      <c r="L80" s="466"/>
      <c r="M80" s="152"/>
      <c r="N80" s="152"/>
      <c r="O80" s="466"/>
      <c r="P80" s="466"/>
      <c r="Q80" s="488"/>
      <c r="R80" s="215"/>
      <c r="S80" s="215"/>
    </row>
    <row r="81" spans="1:19">
      <c r="A81" s="215">
        <v>75</v>
      </c>
      <c r="B81" s="257">
        <v>4.1203703703703706E-3</v>
      </c>
      <c r="C81" s="222">
        <f t="shared" si="3"/>
        <v>5.9333333333333336</v>
      </c>
      <c r="D81" s="222">
        <f t="shared" si="6"/>
        <v>5.935932862552451</v>
      </c>
      <c r="E81" s="227">
        <f t="shared" si="5"/>
        <v>0.65139999999999998</v>
      </c>
      <c r="F81" s="493">
        <v>6.333333333333333</v>
      </c>
      <c r="G81" s="491">
        <v>5.6820929445331005</v>
      </c>
      <c r="H81" s="492">
        <f t="shared" si="4"/>
        <v>100.04381229020984</v>
      </c>
      <c r="I81" s="215">
        <v>75</v>
      </c>
      <c r="J81" s="485" t="s">
        <v>1964</v>
      </c>
      <c r="K81" s="466" t="s">
        <v>2000</v>
      </c>
      <c r="L81" s="466" t="s">
        <v>2001</v>
      </c>
      <c r="M81" s="152" t="s">
        <v>122</v>
      </c>
      <c r="N81" s="152"/>
      <c r="O81" s="466" t="s">
        <v>1993</v>
      </c>
      <c r="P81" s="466" t="s">
        <v>1994</v>
      </c>
      <c r="Q81" s="488">
        <v>44388</v>
      </c>
      <c r="R81" s="215"/>
      <c r="S81" s="215"/>
    </row>
    <row r="82" spans="1:19">
      <c r="A82" s="215">
        <v>76</v>
      </c>
      <c r="B82" s="257">
        <v>4.4444444444444444E-3</v>
      </c>
      <c r="C82" s="222">
        <f t="shared" si="3"/>
        <v>6.4</v>
      </c>
      <c r="D82" s="222">
        <f t="shared" si="6"/>
        <v>6.0796645702306069</v>
      </c>
      <c r="E82" s="227">
        <f t="shared" si="5"/>
        <v>0.63600000000000001</v>
      </c>
      <c r="F82" s="493">
        <v>7</v>
      </c>
      <c r="G82" s="491">
        <v>5.7834907181126622</v>
      </c>
      <c r="H82" s="492">
        <f t="shared" si="4"/>
        <v>94.994758909853232</v>
      </c>
      <c r="I82" s="215">
        <v>76</v>
      </c>
      <c r="J82" s="480" t="s">
        <v>1965</v>
      </c>
      <c r="K82" s="466" t="s">
        <v>1408</v>
      </c>
      <c r="L82" s="466" t="s">
        <v>1999</v>
      </c>
      <c r="M82" s="152" t="s">
        <v>122</v>
      </c>
      <c r="N82" s="152"/>
      <c r="O82" s="466" t="s">
        <v>1924</v>
      </c>
      <c r="P82" s="466" t="s">
        <v>1943</v>
      </c>
      <c r="Q82" s="488">
        <v>43336</v>
      </c>
      <c r="R82" s="215"/>
      <c r="S82" s="215"/>
    </row>
    <row r="83" spans="1:19">
      <c r="A83" s="215">
        <v>77</v>
      </c>
      <c r="B83" s="257">
        <v>4.3981481481481484E-3</v>
      </c>
      <c r="C83" s="222">
        <f t="shared" si="3"/>
        <v>6.3333333333333339</v>
      </c>
      <c r="D83" s="222">
        <f t="shared" si="6"/>
        <v>6.2395782905707051</v>
      </c>
      <c r="E83" s="227">
        <f t="shared" si="5"/>
        <v>0.61970000000000003</v>
      </c>
      <c r="F83" s="493">
        <v>7.7333333333333343</v>
      </c>
      <c r="G83" s="491">
        <v>5.8939786111278316</v>
      </c>
      <c r="H83" s="492">
        <f t="shared" si="4"/>
        <v>98.519657219537436</v>
      </c>
      <c r="I83" s="215">
        <v>77</v>
      </c>
      <c r="J83" s="480" t="s">
        <v>1966</v>
      </c>
      <c r="K83" s="466" t="s">
        <v>1408</v>
      </c>
      <c r="L83" s="466" t="s">
        <v>1999</v>
      </c>
      <c r="M83" s="152" t="s">
        <v>122</v>
      </c>
      <c r="N83" s="152"/>
      <c r="O83" s="466" t="s">
        <v>1924</v>
      </c>
      <c r="P83" s="466" t="s">
        <v>1943</v>
      </c>
      <c r="Q83" s="488">
        <v>43700</v>
      </c>
      <c r="R83" s="215"/>
      <c r="S83" s="215"/>
    </row>
    <row r="84" spans="1:19">
      <c r="A84" s="215">
        <v>78</v>
      </c>
      <c r="B84" s="255" t="s">
        <v>2020</v>
      </c>
      <c r="C84" s="222"/>
      <c r="D84" s="222">
        <f t="shared" si="6"/>
        <v>6.4155743598252304</v>
      </c>
      <c r="E84" s="227">
        <f t="shared" si="5"/>
        <v>0.60270000000000001</v>
      </c>
      <c r="F84" s="493">
        <v>8.7166666666666668</v>
      </c>
      <c r="G84" s="491">
        <v>6.0143987264830612</v>
      </c>
      <c r="H84" s="492"/>
      <c r="I84" s="215">
        <v>78</v>
      </c>
      <c r="J84" s="480"/>
      <c r="K84" s="466"/>
      <c r="L84" s="466"/>
      <c r="M84" s="152"/>
      <c r="N84" s="152"/>
      <c r="O84" s="466"/>
      <c r="P84" s="466"/>
      <c r="Q84" s="488"/>
      <c r="R84" s="215"/>
      <c r="S84" s="215"/>
    </row>
    <row r="85" spans="1:19">
      <c r="A85" s="215">
        <v>79</v>
      </c>
      <c r="B85" s="255" t="s">
        <v>690</v>
      </c>
      <c r="C85" s="222"/>
      <c r="D85" s="222">
        <f t="shared" si="6"/>
        <v>6.6108166638171761</v>
      </c>
      <c r="E85" s="227">
        <f t="shared" si="5"/>
        <v>0.58489999999999998</v>
      </c>
      <c r="F85" s="493">
        <v>9.1833333333333336</v>
      </c>
      <c r="G85" s="491">
        <v>6.1457189183534702</v>
      </c>
      <c r="H85" s="492"/>
      <c r="I85" s="215">
        <v>79</v>
      </c>
      <c r="J85" s="480"/>
      <c r="K85" s="466"/>
      <c r="L85" s="466"/>
      <c r="M85" s="152"/>
      <c r="N85" s="152"/>
      <c r="O85" s="466"/>
      <c r="P85" s="466"/>
      <c r="Q85" s="488"/>
      <c r="R85" s="215"/>
      <c r="S85" s="215"/>
    </row>
    <row r="86" spans="1:19">
      <c r="A86" s="215">
        <v>80</v>
      </c>
      <c r="B86" s="257">
        <v>4.9537037037037041E-3</v>
      </c>
      <c r="C86" s="222">
        <f t="shared" si="3"/>
        <v>7.1333333333333337</v>
      </c>
      <c r="D86" s="222">
        <f t="shared" si="6"/>
        <v>6.8291534204639106</v>
      </c>
      <c r="E86" s="227">
        <f t="shared" si="5"/>
        <v>0.56620000000000004</v>
      </c>
      <c r="F86" s="493">
        <v>10.216666666666667</v>
      </c>
      <c r="G86" s="491">
        <v>6.2890557049763824</v>
      </c>
      <c r="H86" s="492">
        <f t="shared" si="4"/>
        <v>95.735795613980045</v>
      </c>
      <c r="I86" s="215">
        <v>80</v>
      </c>
      <c r="J86" s="481">
        <v>0.29722222222222222</v>
      </c>
      <c r="K86" s="466" t="s">
        <v>2002</v>
      </c>
      <c r="L86" s="484" t="s">
        <v>2003</v>
      </c>
      <c r="M86" s="152" t="s">
        <v>122</v>
      </c>
      <c r="N86" s="152"/>
      <c r="O86" s="466" t="s">
        <v>1993</v>
      </c>
      <c r="P86" s="466" t="s">
        <v>1994</v>
      </c>
      <c r="Q86" s="488">
        <v>43594</v>
      </c>
      <c r="R86" s="215"/>
      <c r="S86" s="215"/>
    </row>
    <row r="87" spans="1:19">
      <c r="A87" s="215">
        <v>81</v>
      </c>
      <c r="B87" s="257">
        <v>5.37037037037037E-3</v>
      </c>
      <c r="C87" s="222">
        <f t="shared" si="3"/>
        <v>7.7333333333333325</v>
      </c>
      <c r="D87" s="222">
        <f t="shared" si="6"/>
        <v>7.0714459887832231</v>
      </c>
      <c r="E87" s="227">
        <f t="shared" si="5"/>
        <v>0.54679999999999995</v>
      </c>
      <c r="F87" s="493">
        <v>10.183333333333334</v>
      </c>
      <c r="G87" s="491">
        <v>6.4457024992868588</v>
      </c>
      <c r="H87" s="492">
        <f t="shared" si="4"/>
        <v>91.441111923921</v>
      </c>
      <c r="I87" s="215">
        <v>81</v>
      </c>
      <c r="J87" s="480" t="s">
        <v>1967</v>
      </c>
      <c r="K87" s="466" t="s">
        <v>1577</v>
      </c>
      <c r="L87" s="466" t="s">
        <v>2004</v>
      </c>
      <c r="M87" s="152" t="s">
        <v>122</v>
      </c>
      <c r="N87" s="152"/>
      <c r="O87" s="466" t="s">
        <v>1924</v>
      </c>
      <c r="P87" s="466" t="s">
        <v>1943</v>
      </c>
      <c r="Q87" s="488">
        <v>42972</v>
      </c>
      <c r="R87" s="215"/>
      <c r="S87" s="215"/>
    </row>
    <row r="88" spans="1:19" ht="12.75" customHeight="1">
      <c r="A88" s="215">
        <v>82</v>
      </c>
      <c r="B88" s="257">
        <v>6.053240740740741E-3</v>
      </c>
      <c r="C88" s="222">
        <f t="shared" si="3"/>
        <v>8.7166666666666668</v>
      </c>
      <c r="D88" s="222">
        <f t="shared" si="6"/>
        <v>7.3440962329851214</v>
      </c>
      <c r="E88" s="227">
        <f t="shared" si="5"/>
        <v>0.52649999999999997</v>
      </c>
      <c r="F88" s="493">
        <v>12.833333333333334</v>
      </c>
      <c r="G88" s="491">
        <v>6.6171646435037736</v>
      </c>
      <c r="H88" s="492">
        <f t="shared" si="4"/>
        <v>84.25349406866296</v>
      </c>
      <c r="I88" s="215">
        <v>82</v>
      </c>
      <c r="J88" s="480" t="s">
        <v>1968</v>
      </c>
      <c r="K88" s="466" t="s">
        <v>2005</v>
      </c>
      <c r="L88" s="466" t="s">
        <v>2006</v>
      </c>
      <c r="M88" s="152" t="s">
        <v>122</v>
      </c>
      <c r="N88" s="152"/>
      <c r="O88" s="466" t="s">
        <v>1924</v>
      </c>
      <c r="P88" s="466" t="s">
        <v>1943</v>
      </c>
      <c r="Q88" s="488">
        <v>43336</v>
      </c>
      <c r="R88" s="215"/>
      <c r="S88" s="215"/>
    </row>
    <row r="89" spans="1:19">
      <c r="A89" s="215">
        <v>83</v>
      </c>
      <c r="D89" s="222">
        <f t="shared" si="6"/>
        <v>7.6491922189251564</v>
      </c>
      <c r="E89" s="227">
        <f t="shared" si="5"/>
        <v>0.50549999999999995</v>
      </c>
      <c r="F89" s="493">
        <v>13.5</v>
      </c>
      <c r="G89" s="491">
        <v>6.8052032294309113</v>
      </c>
      <c r="H89" s="492"/>
      <c r="I89" s="215">
        <v>83</v>
      </c>
      <c r="J89" s="480"/>
      <c r="K89" s="466"/>
      <c r="L89" s="466"/>
      <c r="M89" s="152"/>
      <c r="N89" s="152"/>
      <c r="O89" s="466"/>
      <c r="P89" s="466"/>
      <c r="Q89" s="488"/>
      <c r="R89" s="215"/>
      <c r="S89" s="215"/>
    </row>
    <row r="90" spans="1:19">
      <c r="A90" s="215">
        <v>84</v>
      </c>
      <c r="D90" s="222">
        <f t="shared" si="6"/>
        <v>7.9939356350354895</v>
      </c>
      <c r="E90" s="227">
        <f t="shared" si="5"/>
        <v>0.48370000000000002</v>
      </c>
      <c r="F90" s="492"/>
      <c r="G90" s="491">
        <v>7.0118903758074858</v>
      </c>
      <c r="H90" s="492"/>
      <c r="I90" s="215">
        <v>84</v>
      </c>
      <c r="J90" s="480"/>
      <c r="K90" s="466"/>
      <c r="L90" s="466"/>
      <c r="M90" s="152"/>
      <c r="N90" s="152"/>
      <c r="O90" s="466"/>
      <c r="P90" s="466"/>
      <c r="Q90" s="488"/>
      <c r="R90" s="215"/>
      <c r="S90" s="215"/>
    </row>
    <row r="91" spans="1:19">
      <c r="A91" s="215">
        <v>85</v>
      </c>
      <c r="B91" s="257">
        <v>7.0949074074074074E-3</v>
      </c>
      <c r="C91" s="222">
        <f>B91*1440</f>
        <v>10.216666666666667</v>
      </c>
      <c r="D91" s="222">
        <f t="shared" si="6"/>
        <v>8.3875632682574093</v>
      </c>
      <c r="E91" s="227">
        <f t="shared" si="5"/>
        <v>0.46100000000000002</v>
      </c>
      <c r="F91" s="492"/>
      <c r="G91" s="491">
        <v>7.2396796056685142</v>
      </c>
      <c r="H91" s="492">
        <f t="shared" si="4"/>
        <v>82.096867226010531</v>
      </c>
      <c r="I91" s="215">
        <v>85</v>
      </c>
      <c r="J91" s="480" t="s">
        <v>1969</v>
      </c>
      <c r="K91" s="466" t="s">
        <v>2007</v>
      </c>
      <c r="L91" s="466" t="s">
        <v>2008</v>
      </c>
      <c r="M91" s="152" t="s">
        <v>122</v>
      </c>
      <c r="N91" s="152"/>
      <c r="O91" s="466" t="s">
        <v>1924</v>
      </c>
      <c r="P91" s="466" t="s">
        <v>1943</v>
      </c>
      <c r="Q91" s="488">
        <v>43700</v>
      </c>
      <c r="R91" s="215"/>
      <c r="S91" s="215"/>
    </row>
    <row r="92" spans="1:19">
      <c r="A92" s="215">
        <v>86</v>
      </c>
      <c r="B92" s="257">
        <v>8.9351851851851849E-3</v>
      </c>
      <c r="C92" s="222">
        <f>B92*1440</f>
        <v>12.866666666666667</v>
      </c>
      <c r="D92" s="222">
        <f t="shared" si="6"/>
        <v>8.8360755636806818</v>
      </c>
      <c r="E92" s="227">
        <f t="shared" si="5"/>
        <v>0.43759999999999999</v>
      </c>
      <c r="F92" s="492"/>
      <c r="G92" s="491">
        <v>7.4914963546697519</v>
      </c>
      <c r="H92" s="492">
        <f t="shared" si="4"/>
        <v>68.674162412026021</v>
      </c>
      <c r="I92" s="215">
        <v>86</v>
      </c>
      <c r="J92" s="481">
        <v>0.53611111111111109</v>
      </c>
      <c r="K92" s="466" t="s">
        <v>2009</v>
      </c>
      <c r="L92" s="466" t="s">
        <v>2010</v>
      </c>
      <c r="M92" s="152" t="s">
        <v>122</v>
      </c>
      <c r="N92" s="152"/>
      <c r="O92" s="483" t="s">
        <v>1974</v>
      </c>
      <c r="P92" s="466" t="s">
        <v>1938</v>
      </c>
      <c r="Q92" s="488">
        <v>45431</v>
      </c>
      <c r="R92" s="215"/>
      <c r="S92" s="215"/>
    </row>
    <row r="93" spans="1:19">
      <c r="A93" s="215">
        <v>87</v>
      </c>
      <c r="D93" s="222">
        <f t="shared" si="6"/>
        <v>9.355593192999434</v>
      </c>
      <c r="E93" s="227">
        <f t="shared" si="5"/>
        <v>0.4133</v>
      </c>
      <c r="F93" s="492"/>
      <c r="G93" s="491">
        <v>7.7708556538761684</v>
      </c>
      <c r="H93" s="492"/>
      <c r="I93" s="215">
        <v>87</v>
      </c>
      <c r="J93" s="481"/>
      <c r="K93" s="466"/>
      <c r="L93" s="466"/>
      <c r="M93" s="152"/>
      <c r="N93" s="152"/>
      <c r="O93" s="483"/>
      <c r="P93" s="466"/>
      <c r="Q93" s="488"/>
      <c r="R93" s="215"/>
      <c r="S93" s="215"/>
    </row>
    <row r="94" spans="1:19">
      <c r="A94" s="215">
        <v>88</v>
      </c>
      <c r="D94" s="222">
        <f t="shared" si="6"/>
        <v>9.9579363035453685</v>
      </c>
      <c r="E94" s="227">
        <f t="shared" si="5"/>
        <v>0.38829999999999998</v>
      </c>
      <c r="F94" s="492"/>
      <c r="G94" s="491">
        <v>8.0820169963097843</v>
      </c>
      <c r="H94" s="492"/>
      <c r="I94" s="215">
        <v>88</v>
      </c>
      <c r="J94" s="481"/>
      <c r="K94" s="466"/>
      <c r="L94" s="466"/>
      <c r="M94" s="152"/>
      <c r="N94" s="152"/>
      <c r="O94" s="483"/>
      <c r="P94" s="466"/>
      <c r="Q94" s="488"/>
      <c r="R94" s="215"/>
      <c r="S94" s="215"/>
    </row>
    <row r="95" spans="1:19">
      <c r="A95" s="215">
        <v>89</v>
      </c>
      <c r="B95" s="257">
        <v>7.0717592592592594E-3</v>
      </c>
      <c r="C95" s="222">
        <f>B95*1440</f>
        <v>10.183333333333334</v>
      </c>
      <c r="D95" s="222">
        <f t="shared" si="6"/>
        <v>10.666666666666666</v>
      </c>
      <c r="E95" s="227">
        <f t="shared" si="5"/>
        <v>0.36249999999999999</v>
      </c>
      <c r="F95" s="492"/>
      <c r="G95" s="491">
        <v>8.4301908451714738</v>
      </c>
      <c r="H95" s="492">
        <f t="shared" si="4"/>
        <v>104.74631751227494</v>
      </c>
      <c r="I95" s="215">
        <v>89</v>
      </c>
      <c r="J95" s="480" t="s">
        <v>1970</v>
      </c>
      <c r="K95" s="466" t="s">
        <v>2011</v>
      </c>
      <c r="L95" s="466" t="s">
        <v>2012</v>
      </c>
      <c r="M95" s="152" t="s">
        <v>122</v>
      </c>
      <c r="N95" s="152"/>
      <c r="O95" s="466" t="s">
        <v>1924</v>
      </c>
      <c r="P95" s="466" t="s">
        <v>1925</v>
      </c>
      <c r="Q95" s="488">
        <v>41495</v>
      </c>
      <c r="R95" s="215"/>
      <c r="S95" s="215"/>
    </row>
    <row r="96" spans="1:19">
      <c r="A96" s="215">
        <v>90</v>
      </c>
      <c r="B96" s="257">
        <v>8.9120370370370378E-3</v>
      </c>
      <c r="C96" s="222">
        <f>B96*1440</f>
        <v>12.833333333333334</v>
      </c>
      <c r="D96" s="222">
        <f t="shared" si="6"/>
        <v>11.514790549930513</v>
      </c>
      <c r="E96" s="227">
        <f t="shared" si="5"/>
        <v>0.33579999999999999</v>
      </c>
      <c r="F96" s="492"/>
      <c r="G96" s="491">
        <v>8.8218180453103585</v>
      </c>
      <c r="H96" s="492">
        <f t="shared" si="4"/>
        <v>89.72564064880919</v>
      </c>
      <c r="I96" s="215">
        <v>90</v>
      </c>
      <c r="J96" s="480" t="s">
        <v>1971</v>
      </c>
      <c r="K96" s="466" t="s">
        <v>1641</v>
      </c>
      <c r="L96" s="466" t="s">
        <v>2013</v>
      </c>
      <c r="M96" s="152" t="s">
        <v>122</v>
      </c>
      <c r="N96" s="152"/>
      <c r="O96" s="466" t="s">
        <v>1924</v>
      </c>
      <c r="P96" s="466" t="s">
        <v>1943</v>
      </c>
      <c r="Q96" s="488">
        <v>43700</v>
      </c>
      <c r="R96" s="215"/>
      <c r="S96" s="215"/>
    </row>
    <row r="97" spans="1:19">
      <c r="A97" s="215">
        <v>91</v>
      </c>
      <c r="D97" s="222">
        <f t="shared" si="6"/>
        <v>12.537829658452225</v>
      </c>
      <c r="E97" s="227">
        <f t="shared" ref="E97:E106" si="7">ROUND(1-IF(A97&lt;J$3,0,IF(A97&lt;J$4,G$3*(A97-J$3)^2,G$2+G$4*(A97-J$4)+(A97&gt;J$5)*G$5*(A97-J$5)^2)),4)</f>
        <v>0.30840000000000001</v>
      </c>
      <c r="F97" s="492"/>
      <c r="G97" s="491">
        <v>9.2649540300578757</v>
      </c>
      <c r="H97" s="492"/>
      <c r="I97" s="215">
        <v>91</v>
      </c>
      <c r="J97" s="480"/>
      <c r="K97" s="466"/>
      <c r="L97" s="466"/>
      <c r="M97" s="152"/>
      <c r="N97" s="152"/>
      <c r="O97" s="466"/>
      <c r="P97" s="466"/>
      <c r="Q97" s="488"/>
      <c r="R97" s="215"/>
      <c r="S97" s="215"/>
    </row>
    <row r="98" spans="1:19">
      <c r="A98" s="215">
        <v>92</v>
      </c>
      <c r="B98" s="257">
        <v>9.3749999999999997E-3</v>
      </c>
      <c r="C98" s="222">
        <f>B98*1440</f>
        <v>13.5</v>
      </c>
      <c r="D98" s="222">
        <f t="shared" si="6"/>
        <v>13.804593597524692</v>
      </c>
      <c r="E98" s="227">
        <f t="shared" si="7"/>
        <v>0.28010000000000002</v>
      </c>
      <c r="F98" s="492"/>
      <c r="G98" s="491">
        <v>9.7698067241214446</v>
      </c>
      <c r="H98" s="492">
        <f t="shared" si="4"/>
        <v>102.25624887055328</v>
      </c>
      <c r="I98" s="215">
        <v>92</v>
      </c>
      <c r="J98" s="480" t="s">
        <v>1972</v>
      </c>
      <c r="K98" s="466" t="s">
        <v>2014</v>
      </c>
      <c r="L98" s="466" t="s">
        <v>2015</v>
      </c>
      <c r="M98" s="152" t="s">
        <v>122</v>
      </c>
      <c r="N98" s="152"/>
      <c r="O98" s="466" t="s">
        <v>1924</v>
      </c>
      <c r="P98" s="466" t="s">
        <v>1943</v>
      </c>
      <c r="Q98" s="488">
        <v>43700</v>
      </c>
      <c r="R98" s="215"/>
      <c r="S98" s="215"/>
    </row>
    <row r="99" spans="1:19">
      <c r="A99" s="215">
        <v>93</v>
      </c>
      <c r="D99" s="222">
        <f t="shared" si="6"/>
        <v>15.398911456259125</v>
      </c>
      <c r="E99" s="227">
        <f t="shared" si="7"/>
        <v>0.25109999999999999</v>
      </c>
      <c r="F99" s="492"/>
      <c r="G99" s="491">
        <v>10.349504985378571</v>
      </c>
      <c r="H99" s="492"/>
      <c r="I99" s="215">
        <v>93</v>
      </c>
      <c r="J99" s="480"/>
      <c r="K99" s="466"/>
      <c r="L99" s="466"/>
      <c r="M99" s="152"/>
      <c r="N99" s="152"/>
      <c r="O99" s="466"/>
      <c r="P99" s="466"/>
      <c r="Q99" s="488"/>
      <c r="R99" s="215"/>
      <c r="S99" s="215"/>
    </row>
    <row r="100" spans="1:19">
      <c r="A100" s="215">
        <v>94</v>
      </c>
      <c r="D100" s="222">
        <f t="shared" si="6"/>
        <v>17.472510920319323</v>
      </c>
      <c r="E100" s="227">
        <f t="shared" si="7"/>
        <v>0.2213</v>
      </c>
      <c r="F100" s="492"/>
      <c r="G100" s="491">
        <v>11.021221714151718</v>
      </c>
      <c r="H100" s="492"/>
      <c r="I100" s="215">
        <v>94</v>
      </c>
      <c r="J100" s="480"/>
      <c r="K100" s="466"/>
      <c r="L100" s="466"/>
      <c r="M100" s="152"/>
      <c r="N100" s="152"/>
      <c r="O100" s="466"/>
      <c r="P100" s="466"/>
      <c r="Q100" s="488"/>
      <c r="R100" s="215"/>
      <c r="S100" s="215"/>
    </row>
    <row r="101" spans="1:19">
      <c r="A101" s="215">
        <v>95</v>
      </c>
      <c r="D101" s="222">
        <f t="shared" si="6"/>
        <v>20.286813571178733</v>
      </c>
      <c r="E101" s="227">
        <f t="shared" si="7"/>
        <v>0.19059999999999999</v>
      </c>
      <c r="F101" s="492"/>
      <c r="G101" s="491">
        <v>11.807858506682745</v>
      </c>
      <c r="H101" s="492"/>
      <c r="I101" s="215">
        <v>95</v>
      </c>
      <c r="J101" s="480"/>
      <c r="K101" s="466"/>
      <c r="L101" s="466"/>
      <c r="M101" s="152"/>
      <c r="N101" s="152"/>
      <c r="O101" s="466"/>
      <c r="P101" s="466"/>
      <c r="Q101" s="488"/>
      <c r="R101" s="215"/>
      <c r="S101" s="215"/>
    </row>
    <row r="102" spans="1:19">
      <c r="A102" s="215">
        <v>96</v>
      </c>
      <c r="B102" s="257">
        <v>9.6759259259259264E-3</v>
      </c>
      <c r="C102" s="222">
        <f>B102*1440</f>
        <v>13.933333333333334</v>
      </c>
      <c r="D102" s="222">
        <f t="shared" si="6"/>
        <v>24.288107202680063</v>
      </c>
      <c r="E102" s="227">
        <f t="shared" si="7"/>
        <v>0.15920000000000001</v>
      </c>
      <c r="F102" s="492"/>
      <c r="G102" s="491">
        <v>12.7406491767372</v>
      </c>
      <c r="H102" s="492">
        <f t="shared" si="4"/>
        <v>174.31655887090955</v>
      </c>
      <c r="I102" s="215">
        <v>96</v>
      </c>
      <c r="J102" s="486">
        <v>0.5805555555555556</v>
      </c>
      <c r="K102" s="178" t="s">
        <v>1736</v>
      </c>
      <c r="L102" s="178" t="s">
        <v>2016</v>
      </c>
      <c r="M102" s="152" t="s">
        <v>122</v>
      </c>
      <c r="N102" s="152"/>
      <c r="O102" s="178" t="s">
        <v>2017</v>
      </c>
      <c r="P102" s="178" t="s">
        <v>2018</v>
      </c>
      <c r="Q102" s="489">
        <v>43215</v>
      </c>
      <c r="R102" s="215"/>
      <c r="S102" s="215"/>
    </row>
    <row r="103" spans="1:19">
      <c r="A103" s="215">
        <v>97</v>
      </c>
      <c r="D103" s="222">
        <f t="shared" si="6"/>
        <v>30.470186498555286</v>
      </c>
      <c r="E103" s="227">
        <f t="shared" si="7"/>
        <v>0.12690000000000001</v>
      </c>
      <c r="F103" s="492"/>
      <c r="G103" s="491">
        <v>13.86332531030251</v>
      </c>
      <c r="H103" s="492"/>
      <c r="I103" s="215">
        <v>97</v>
      </c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</row>
    <row r="104" spans="1:19">
      <c r="A104" s="215">
        <v>98</v>
      </c>
      <c r="D104" s="222">
        <f t="shared" si="6"/>
        <v>41.178558750443734</v>
      </c>
      <c r="E104" s="227">
        <f t="shared" si="7"/>
        <v>9.3899999999999997E-2</v>
      </c>
      <c r="F104" s="492"/>
      <c r="G104" s="491">
        <v>15.239058680102977</v>
      </c>
      <c r="H104" s="492"/>
      <c r="I104" s="215">
        <v>98</v>
      </c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</row>
    <row r="105" spans="1:19">
      <c r="A105" s="215">
        <v>99</v>
      </c>
      <c r="D105" s="222">
        <f>E$4/E105</f>
        <v>64.337215751525221</v>
      </c>
      <c r="E105" s="227">
        <f t="shared" si="7"/>
        <v>6.0100000000000001E-2</v>
      </c>
      <c r="F105" s="492"/>
      <c r="G105" s="491">
        <v>16.962610076512199</v>
      </c>
      <c r="H105" s="492"/>
      <c r="I105" s="215">
        <v>99</v>
      </c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</row>
    <row r="106" spans="1:19">
      <c r="A106" s="215">
        <v>100</v>
      </c>
      <c r="D106" s="222">
        <f>E$4/E106</f>
        <v>152.2309711286089</v>
      </c>
      <c r="E106" s="227">
        <f t="shared" si="7"/>
        <v>2.5399999999999999E-2</v>
      </c>
      <c r="F106" s="492"/>
      <c r="G106" s="491">
        <v>19.182890494265539</v>
      </c>
      <c r="H106" s="492"/>
      <c r="I106" s="215">
        <v>100</v>
      </c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</row>
    <row r="107" spans="1:19"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F189-FC64-49AD-9038-79889C37BBBD}">
  <dimension ref="A1:K106"/>
  <sheetViews>
    <sheetView topLeftCell="A60" workbookViewId="0">
      <selection activeCell="E9" sqref="E9"/>
    </sheetView>
  </sheetViews>
  <sheetFormatPr defaultRowHeight="15"/>
  <sheetData>
    <row r="1" spans="1:11" ht="31.5">
      <c r="A1" s="211" t="s">
        <v>2236</v>
      </c>
      <c r="B1" s="212"/>
      <c r="C1" s="213"/>
      <c r="D1" s="214" t="s">
        <v>32</v>
      </c>
      <c r="E1" s="214" t="s">
        <v>44</v>
      </c>
      <c r="K1" s="212" t="s">
        <v>2237</v>
      </c>
    </row>
    <row r="2" spans="1:11" ht="22.5">
      <c r="A2" s="211"/>
      <c r="B2" s="212"/>
      <c r="C2" s="213"/>
      <c r="D2" s="214"/>
      <c r="E2" s="214"/>
      <c r="K2" s="212">
        <v>0.54938201715518198</v>
      </c>
    </row>
    <row r="3" spans="1:11" ht="22.5">
      <c r="A3" s="211"/>
      <c r="B3" s="212"/>
      <c r="C3" s="213"/>
      <c r="D3" s="214"/>
      <c r="E3" s="214"/>
    </row>
    <row r="4" spans="1:11" ht="15.75">
      <c r="A4" s="212"/>
      <c r="B4" s="212"/>
      <c r="C4" s="212"/>
      <c r="D4" s="219">
        <f>Parameters!G15</f>
        <v>5.1967592592592595E-3</v>
      </c>
      <c r="E4" s="220">
        <f>D4*1440</f>
        <v>7.4833333333333334</v>
      </c>
    </row>
    <row r="5" spans="1:11" ht="15.75">
      <c r="A5" s="212"/>
      <c r="B5" s="212"/>
      <c r="C5" s="212"/>
      <c r="D5" s="219"/>
      <c r="E5" s="212">
        <f>E4*60</f>
        <v>449</v>
      </c>
    </row>
    <row r="6" spans="1:11" ht="31.5">
      <c r="A6" s="506" t="s">
        <v>42</v>
      </c>
      <c r="B6" s="506" t="s">
        <v>32</v>
      </c>
      <c r="C6" s="506" t="s">
        <v>43</v>
      </c>
      <c r="D6" s="506" t="s">
        <v>2227</v>
      </c>
      <c r="E6" s="506" t="s">
        <v>2226</v>
      </c>
    </row>
    <row r="7" spans="1:11">
      <c r="A7" s="215">
        <v>1</v>
      </c>
      <c r="B7" s="215"/>
      <c r="C7" s="215"/>
      <c r="D7" s="215"/>
      <c r="E7" s="215"/>
    </row>
    <row r="8" spans="1:11">
      <c r="A8" s="215">
        <v>2</v>
      </c>
      <c r="B8" s="215"/>
      <c r="C8" s="215"/>
      <c r="D8" s="215"/>
      <c r="E8" s="215"/>
    </row>
    <row r="9" spans="1:11">
      <c r="A9" s="215">
        <v>3</v>
      </c>
      <c r="D9" s="222">
        <f t="shared" ref="D9:D72" si="0">E$4/E9</f>
        <v>13.387174939208961</v>
      </c>
      <c r="E9" s="227">
        <f>Mile!$E9*(1-$K$2)+'5K'!$E9*$K$2</f>
        <v>0.55899272007089484</v>
      </c>
    </row>
    <row r="10" spans="1:11">
      <c r="A10" s="215">
        <v>4</v>
      </c>
      <c r="D10" s="222">
        <f t="shared" si="0"/>
        <v>12.251380180795762</v>
      </c>
      <c r="E10" s="227">
        <f>Mile!$E10*(1-$K$2)+'5K'!$E10*$K$2</f>
        <v>0.61081553448676584</v>
      </c>
    </row>
    <row r="11" spans="1:11">
      <c r="A11" s="215">
        <v>5</v>
      </c>
      <c r="D11" s="222">
        <f t="shared" si="0"/>
        <v>11.349209435804195</v>
      </c>
      <c r="E11" s="227">
        <f>Mile!$E11*(1-$K$2)+'5K'!$E11*$K$2</f>
        <v>0.65937045004430928</v>
      </c>
    </row>
    <row r="12" spans="1:11">
      <c r="A12" s="215">
        <v>6</v>
      </c>
      <c r="D12" s="222">
        <f t="shared" si="0"/>
        <v>10.61981698415331</v>
      </c>
      <c r="E12" s="227">
        <f>Mile!$E12*(1-$K$2)+'5K'!$E12*$K$2</f>
        <v>0.70465746674352503</v>
      </c>
    </row>
    <row r="13" spans="1:11">
      <c r="A13" s="215">
        <v>7</v>
      </c>
      <c r="D13" s="222">
        <f t="shared" si="0"/>
        <v>10.022188304590296</v>
      </c>
      <c r="E13" s="227">
        <f>Mile!$E13*(1-$K$2)+'5K'!$E13*$K$2</f>
        <v>0.74667658458441322</v>
      </c>
    </row>
    <row r="14" spans="1:11">
      <c r="A14" s="215">
        <v>8</v>
      </c>
      <c r="D14" s="222">
        <f t="shared" si="0"/>
        <v>9.5277163596045611</v>
      </c>
      <c r="E14" s="227">
        <f>Mile!$E14*(1-$K$2)+'5K'!$E14*$K$2</f>
        <v>0.78542780356697373</v>
      </c>
    </row>
    <row r="15" spans="1:11">
      <c r="A15" s="215">
        <v>9</v>
      </c>
      <c r="D15" s="222">
        <f t="shared" si="0"/>
        <v>9.1158873565809522</v>
      </c>
      <c r="E15" s="227">
        <f>Mile!$E15*(1-$K$2)+'5K'!$E15*$K$2</f>
        <v>0.82091112369120678</v>
      </c>
    </row>
    <row r="16" spans="1:11">
      <c r="A16" s="215">
        <v>10</v>
      </c>
      <c r="D16" s="222">
        <f t="shared" si="0"/>
        <v>8.7716568867395068</v>
      </c>
      <c r="E16" s="227">
        <f>Mile!$E16*(1-$K$2)+'5K'!$E16*$K$2</f>
        <v>0.85312654495711204</v>
      </c>
    </row>
    <row r="17" spans="1:5">
      <c r="A17" s="215">
        <v>11</v>
      </c>
      <c r="D17" s="222">
        <f t="shared" si="0"/>
        <v>8.4837924729957876</v>
      </c>
      <c r="E17" s="227">
        <f>Mile!$E17*(1-$K$2)+'5K'!$E17*$K$2</f>
        <v>0.88207406736468974</v>
      </c>
    </row>
    <row r="18" spans="1:5">
      <c r="A18" s="215">
        <v>12</v>
      </c>
      <c r="D18" s="222">
        <f t="shared" si="0"/>
        <v>8.2437927911909696</v>
      </c>
      <c r="E18" s="227">
        <f>Mile!$E18*(1-$K$2)+'5K'!$E18*$K$2</f>
        <v>0.90775369091393987</v>
      </c>
    </row>
    <row r="19" spans="1:5">
      <c r="A19" s="215">
        <v>13</v>
      </c>
      <c r="D19" s="222">
        <f t="shared" si="0"/>
        <v>8.0451640189902331</v>
      </c>
      <c r="E19" s="227">
        <f>Mile!$E19*(1-$K$2)+'5K'!$E19*$K$2</f>
        <v>0.93016541560486221</v>
      </c>
    </row>
    <row r="20" spans="1:5">
      <c r="A20" s="215">
        <v>14</v>
      </c>
      <c r="D20" s="222">
        <f t="shared" si="0"/>
        <v>7.8829247695955926</v>
      </c>
      <c r="E20" s="227">
        <f>Mile!$E20*(1-$K$2)+'5K'!$E20*$K$2</f>
        <v>0.9493092414374571</v>
      </c>
    </row>
    <row r="21" spans="1:5">
      <c r="A21" s="215">
        <v>15</v>
      </c>
      <c r="D21" s="222">
        <f t="shared" si="0"/>
        <v>7.7532618385005341</v>
      </c>
      <c r="E21" s="227">
        <f>Mile!$E21*(1-$K$2)+'5K'!$E21*$K$2</f>
        <v>0.9651851684117243</v>
      </c>
    </row>
    <row r="22" spans="1:5">
      <c r="A22" s="215">
        <v>16</v>
      </c>
      <c r="D22" s="222">
        <f t="shared" si="0"/>
        <v>7.6508202775997338</v>
      </c>
      <c r="E22" s="227">
        <f>Mile!$E22*(1-$K$2)+'5K'!$E22*$K$2</f>
        <v>0.97810862911565533</v>
      </c>
    </row>
    <row r="23" spans="1:5">
      <c r="A23" s="215">
        <v>17</v>
      </c>
      <c r="D23" s="222">
        <f t="shared" si="0"/>
        <v>7.5611101410009143</v>
      </c>
      <c r="E23" s="227">
        <f>Mile!$E23*(1-$K$2)+'5K'!$E23*$K$2</f>
        <v>0.98971357297841389</v>
      </c>
    </row>
    <row r="24" spans="1:5">
      <c r="A24" s="215">
        <v>18</v>
      </c>
      <c r="D24" s="222">
        <f t="shared" si="0"/>
        <v>7.4989097908409477</v>
      </c>
      <c r="E24" s="227">
        <f>Mile!$E24*(1-$K$2)+'5K'!$E24*$K$2</f>
        <v>0.99792283706004314</v>
      </c>
    </row>
    <row r="25" spans="1:5">
      <c r="A25" s="215">
        <v>19</v>
      </c>
      <c r="D25" s="222">
        <f t="shared" si="0"/>
        <v>7.4833333333333334</v>
      </c>
      <c r="E25" s="227">
        <f>Mile!$E25*(1-$K$2)+'5K'!$E25*$K$2</f>
        <v>1</v>
      </c>
    </row>
    <row r="26" spans="1:5">
      <c r="A26" s="215">
        <v>20</v>
      </c>
      <c r="D26" s="222">
        <f t="shared" si="0"/>
        <v>7.4833333333333334</v>
      </c>
      <c r="E26" s="227">
        <f>Mile!$E26*(1-$K$2)+'5K'!$E26*$K$2</f>
        <v>1</v>
      </c>
    </row>
    <row r="27" spans="1:5">
      <c r="A27" s="215">
        <v>21</v>
      </c>
      <c r="D27" s="222">
        <f t="shared" si="0"/>
        <v>7.4833333333333334</v>
      </c>
      <c r="E27" s="227">
        <f>Mile!$E27*(1-$K$2)+'5K'!$E27*$K$2</f>
        <v>1</v>
      </c>
    </row>
    <row r="28" spans="1:5">
      <c r="A28" s="215">
        <v>22</v>
      </c>
      <c r="D28" s="222">
        <f t="shared" si="0"/>
        <v>7.4833333333333334</v>
      </c>
      <c r="E28" s="227">
        <f>Mile!$E28*(1-$K$2)+'5K'!$E28*$K$2</f>
        <v>1</v>
      </c>
    </row>
    <row r="29" spans="1:5">
      <c r="A29" s="215">
        <v>23</v>
      </c>
      <c r="D29" s="222">
        <f t="shared" si="0"/>
        <v>7.4833333333333334</v>
      </c>
      <c r="E29" s="227">
        <f>Mile!$E29*(1-$K$2)+'5K'!$E29*$K$2</f>
        <v>1</v>
      </c>
    </row>
    <row r="30" spans="1:5">
      <c r="A30" s="215">
        <v>24</v>
      </c>
      <c r="D30" s="222">
        <f t="shared" si="0"/>
        <v>7.4833333333333334</v>
      </c>
      <c r="E30" s="227">
        <f>Mile!$E30*(1-$K$2)+'5K'!$E30*$K$2</f>
        <v>1</v>
      </c>
    </row>
    <row r="31" spans="1:5">
      <c r="A31" s="215">
        <v>25</v>
      </c>
      <c r="D31" s="222">
        <f t="shared" si="0"/>
        <v>7.4833333333333334</v>
      </c>
      <c r="E31" s="227">
        <f>Mile!$E31*(1-$K$2)+'5K'!$E31*$K$2</f>
        <v>1</v>
      </c>
    </row>
    <row r="32" spans="1:5">
      <c r="A32" s="215">
        <v>26</v>
      </c>
      <c r="D32" s="222">
        <f t="shared" si="0"/>
        <v>7.4833333333333334</v>
      </c>
      <c r="E32" s="227">
        <f>Mile!$E32*(1-$K$2)+'5K'!$E32*$K$2</f>
        <v>1</v>
      </c>
    </row>
    <row r="33" spans="1:5">
      <c r="A33" s="215">
        <v>27</v>
      </c>
      <c r="D33" s="222">
        <f t="shared" si="0"/>
        <v>7.4833333333333334</v>
      </c>
      <c r="E33" s="227">
        <f>Mile!$E33*(1-$K$2)+'5K'!$E33*$K$2</f>
        <v>1</v>
      </c>
    </row>
    <row r="34" spans="1:5">
      <c r="A34" s="215">
        <v>28</v>
      </c>
      <c r="D34" s="222">
        <f t="shared" si="0"/>
        <v>7.4833333333333334</v>
      </c>
      <c r="E34" s="227">
        <f>Mile!$E34*(1-$K$2)+'5K'!$E34*$K$2</f>
        <v>1</v>
      </c>
    </row>
    <row r="35" spans="1:5">
      <c r="A35" s="215">
        <v>29</v>
      </c>
      <c r="D35" s="222">
        <f t="shared" si="0"/>
        <v>7.4833333333333334</v>
      </c>
      <c r="E35" s="227">
        <f>Mile!$E35*(1-$K$2)+'5K'!$E35*$K$2</f>
        <v>1</v>
      </c>
    </row>
    <row r="36" spans="1:5">
      <c r="A36" s="215">
        <v>30</v>
      </c>
      <c r="D36" s="222">
        <f t="shared" si="0"/>
        <v>7.4837444767969874</v>
      </c>
      <c r="E36" s="227">
        <f>Mile!$E36*(1-$K$2)+'5K'!$E36*$K$2</f>
        <v>0.99994506179828446</v>
      </c>
    </row>
    <row r="37" spans="1:5">
      <c r="A37" s="215">
        <v>31</v>
      </c>
      <c r="D37" s="222">
        <f t="shared" si="0"/>
        <v>7.4896209121337352</v>
      </c>
      <c r="E37" s="227">
        <f>Mile!$E37*(1-$K$2)+'5K'!$E37*$K$2</f>
        <v>0.99916049438627585</v>
      </c>
    </row>
    <row r="38" spans="1:5">
      <c r="A38" s="215">
        <v>32</v>
      </c>
      <c r="D38" s="222">
        <f t="shared" si="0"/>
        <v>7.5028314217877687</v>
      </c>
      <c r="E38" s="227">
        <f>Mile!$E38*(1-$K$2)+'5K'!$E38*$K$2</f>
        <v>0.99740123596568964</v>
      </c>
    </row>
    <row r="39" spans="1:5">
      <c r="A39" s="215">
        <v>33</v>
      </c>
      <c r="D39" s="222">
        <f t="shared" si="0"/>
        <v>7.5237946098607962</v>
      </c>
      <c r="E39" s="227">
        <f>Mile!$E39*(1-$K$2)+'5K'!$E39*$K$2</f>
        <v>0.99462222473824136</v>
      </c>
    </row>
    <row r="40" spans="1:5">
      <c r="A40" s="215">
        <v>34</v>
      </c>
      <c r="D40" s="222">
        <f t="shared" si="0"/>
        <v>7.5522969631085468</v>
      </c>
      <c r="E40" s="227">
        <f>Mile!$E40*(1-$K$2)+'5K'!$E40*$K$2</f>
        <v>0.99086852250221535</v>
      </c>
    </row>
    <row r="41" spans="1:5">
      <c r="A41" s="215">
        <v>35</v>
      </c>
      <c r="D41" s="222">
        <f t="shared" si="0"/>
        <v>7.5888558621575202</v>
      </c>
      <c r="E41" s="227">
        <f>Mile!$E41*(1-$K$2)+'5K'!$E41*$K$2</f>
        <v>0.98609506745932762</v>
      </c>
    </row>
    <row r="42" spans="1:5">
      <c r="A42" s="215">
        <v>36</v>
      </c>
      <c r="D42" s="222">
        <f t="shared" si="0"/>
        <v>7.63284756643717</v>
      </c>
      <c r="E42" s="227">
        <f>Mile!$E42*(1-$K$2)+'5K'!$E42*$K$2</f>
        <v>0.98041173601300857</v>
      </c>
    </row>
    <row r="43" spans="1:5">
      <c r="A43" s="215">
        <v>37</v>
      </c>
      <c r="D43" s="222">
        <f t="shared" si="0"/>
        <v>7.6802705719221969</v>
      </c>
      <c r="E43" s="227">
        <f>Mile!$E43*(1-$K$2)+'5K'!$E43*$K$2</f>
        <v>0.9743580337769826</v>
      </c>
    </row>
    <row r="44" spans="1:5">
      <c r="A44" s="215">
        <v>38</v>
      </c>
      <c r="D44" s="222">
        <f t="shared" si="0"/>
        <v>7.7311648115152671</v>
      </c>
      <c r="E44" s="227">
        <f>Mile!$E44*(1-$K$2)+'5K'!$E44*$K$2</f>
        <v>0.96794383715468091</v>
      </c>
    </row>
    <row r="45" spans="1:5">
      <c r="A45" s="215">
        <v>39</v>
      </c>
      <c r="D45" s="222">
        <f t="shared" si="0"/>
        <v>7.7852920519525775</v>
      </c>
      <c r="E45" s="227">
        <f>Mile!$E45*(1-$K$2)+'5K'!$E45*$K$2</f>
        <v>0.96121420794438772</v>
      </c>
    </row>
    <row r="46" spans="1:5">
      <c r="A46" s="215">
        <v>40</v>
      </c>
      <c r="D46" s="222">
        <f t="shared" si="0"/>
        <v>7.8427743797402965</v>
      </c>
      <c r="E46" s="227">
        <f>Mile!$E46*(1-$K$2)+'5K'!$E46*$K$2</f>
        <v>0.95416914614610326</v>
      </c>
    </row>
    <row r="47" spans="1:5">
      <c r="A47" s="215">
        <v>41</v>
      </c>
      <c r="D47" s="222">
        <f t="shared" si="0"/>
        <v>7.9041203238892006</v>
      </c>
      <c r="E47" s="227">
        <f>Mile!$E47*(1-$K$2)+'5K'!$E47*$K$2</f>
        <v>0.94676358996154297</v>
      </c>
    </row>
    <row r="48" spans="1:5">
      <c r="A48" s="215">
        <v>42</v>
      </c>
      <c r="D48" s="222">
        <f t="shared" si="0"/>
        <v>7.9668157010217904</v>
      </c>
      <c r="E48" s="227">
        <f>Mile!$E48*(1-$K$2)+'5K'!$E48*$K$2</f>
        <v>0.93931297197869812</v>
      </c>
    </row>
    <row r="49" spans="1:5">
      <c r="A49" s="215">
        <v>43</v>
      </c>
      <c r="D49" s="222">
        <f t="shared" si="0"/>
        <v>8.0305136281604028</v>
      </c>
      <c r="E49" s="227">
        <f>Mile!$E49*(1-$K$2)+'5K'!$E49*$K$2</f>
        <v>0.93186235399585327</v>
      </c>
    </row>
    <row r="50" spans="1:5">
      <c r="A50" s="215">
        <v>44</v>
      </c>
      <c r="D50" s="222">
        <f t="shared" si="0"/>
        <v>8.095238346506699</v>
      </c>
      <c r="E50" s="227">
        <f>Mile!$E50*(1-$K$2)+'5K'!$E50*$K$2</f>
        <v>0.92441173601300841</v>
      </c>
    </row>
    <row r="51" spans="1:5">
      <c r="A51" s="215">
        <v>45</v>
      </c>
      <c r="D51" s="222">
        <f t="shared" si="0"/>
        <v>8.1610148851340583</v>
      </c>
      <c r="E51" s="227">
        <f>Mile!$E51*(1-$K$2)+'5K'!$E51*$K$2</f>
        <v>0.91696111803016367</v>
      </c>
    </row>
    <row r="52" spans="1:5">
      <c r="A52" s="215">
        <v>46</v>
      </c>
      <c r="D52" s="222">
        <f t="shared" si="0"/>
        <v>8.2278690932584055</v>
      </c>
      <c r="E52" s="227">
        <f>Mile!$E52*(1-$K$2)+'5K'!$E52*$K$2</f>
        <v>0.90951050004731893</v>
      </c>
    </row>
    <row r="53" spans="1:5">
      <c r="A53" s="215">
        <v>47</v>
      </c>
      <c r="D53" s="222">
        <f t="shared" si="0"/>
        <v>8.2958276741083008</v>
      </c>
      <c r="E53" s="227">
        <f>Mile!$E53*(1-$K$2)+'5K'!$E53*$K$2</f>
        <v>0.90205988206447407</v>
      </c>
    </row>
    <row r="54" spans="1:5">
      <c r="A54" s="215">
        <v>48</v>
      </c>
      <c r="D54" s="222">
        <f t="shared" si="0"/>
        <v>8.3649182204874997</v>
      </c>
      <c r="E54" s="227">
        <f>Mile!$E54*(1-$K$2)+'5K'!$E54*$K$2</f>
        <v>0.89460926408162922</v>
      </c>
    </row>
    <row r="55" spans="1:5">
      <c r="A55" s="215">
        <v>49</v>
      </c>
      <c r="D55" s="222">
        <f t="shared" si="0"/>
        <v>8.4351692521295352</v>
      </c>
      <c r="E55" s="227">
        <f>Mile!$E55*(1-$K$2)+'5K'!$E55*$K$2</f>
        <v>0.88715864609878436</v>
      </c>
    </row>
    <row r="56" spans="1:5">
      <c r="A56" s="215">
        <v>50</v>
      </c>
      <c r="D56" s="222">
        <f t="shared" si="0"/>
        <v>8.5066102549505</v>
      </c>
      <c r="E56" s="227">
        <f>Mile!$E56*(1-$K$2)+'5K'!$E56*$K$2</f>
        <v>0.87970802811593951</v>
      </c>
    </row>
    <row r="57" spans="1:5">
      <c r="A57" s="215">
        <v>51</v>
      </c>
      <c r="D57" s="222">
        <f t="shared" si="0"/>
        <v>8.5792717223135728</v>
      </c>
      <c r="E57" s="227">
        <f>Mile!$E57*(1-$K$2)+'5K'!$E57*$K$2</f>
        <v>0.87225741013309488</v>
      </c>
    </row>
    <row r="58" spans="1:5">
      <c r="A58" s="215">
        <v>52</v>
      </c>
      <c r="D58" s="222">
        <f t="shared" si="0"/>
        <v>8.6531851984266002</v>
      </c>
      <c r="E58" s="227">
        <f>Mile!$E58*(1-$K$2)+'5K'!$E58*$K$2</f>
        <v>0.86480679215025003</v>
      </c>
    </row>
    <row r="59" spans="1:5">
      <c r="A59" s="215">
        <v>53</v>
      </c>
      <c r="D59" s="222">
        <f t="shared" si="0"/>
        <v>8.7283833240024666</v>
      </c>
      <c r="E59" s="227">
        <f>Mile!$E59*(1-$K$2)+'5K'!$E59*$K$2</f>
        <v>0.85735617416740517</v>
      </c>
    </row>
    <row r="60" spans="1:5">
      <c r="A60" s="215">
        <v>54</v>
      </c>
      <c r="D60" s="222">
        <f t="shared" si="0"/>
        <v>8.804899884321145</v>
      </c>
      <c r="E60" s="227">
        <f>Mile!$E60*(1-$K$2)+'5K'!$E60*$K$2</f>
        <v>0.84990555618456032</v>
      </c>
    </row>
    <row r="61" spans="1:5">
      <c r="A61" s="215">
        <v>55</v>
      </c>
      <c r="D61" s="222">
        <f t="shared" si="0"/>
        <v>8.8827698598420941</v>
      </c>
      <c r="E61" s="227">
        <f>Mile!$E61*(1-$K$2)+'5K'!$E61*$K$2</f>
        <v>0.84245493820171558</v>
      </c>
    </row>
    <row r="62" spans="1:5">
      <c r="A62" s="215">
        <v>56</v>
      </c>
      <c r="D62" s="222">
        <f t="shared" si="0"/>
        <v>8.9620294795262954</v>
      </c>
      <c r="E62" s="227">
        <f>Mile!$E62*(1-$K$2)+'5K'!$E62*$K$2</f>
        <v>0.83500432021887072</v>
      </c>
    </row>
    <row r="63" spans="1:5">
      <c r="A63" s="215">
        <v>57</v>
      </c>
      <c r="D63" s="222">
        <f t="shared" si="0"/>
        <v>9.0427162770386804</v>
      </c>
      <c r="E63" s="227">
        <f>Mile!$E63*(1-$K$2)+'5K'!$E63*$K$2</f>
        <v>0.82755370223602598</v>
      </c>
    </row>
    <row r="64" spans="1:5">
      <c r="A64" s="215">
        <v>58</v>
      </c>
      <c r="D64" s="222">
        <f t="shared" si="0"/>
        <v>9.124869150014181</v>
      </c>
      <c r="E64" s="227">
        <f>Mile!$E64*(1-$K$2)+'5K'!$E64*$K$2</f>
        <v>0.82010308425318112</v>
      </c>
    </row>
    <row r="65" spans="1:5">
      <c r="A65" s="215">
        <v>59</v>
      </c>
      <c r="D65" s="222">
        <f t="shared" si="0"/>
        <v>9.2085284225839459</v>
      </c>
      <c r="E65" s="227">
        <f>Mile!$E65*(1-$K$2)+'5K'!$E65*$K$2</f>
        <v>0.81265246627033627</v>
      </c>
    </row>
    <row r="66" spans="1:5">
      <c r="A66" s="215">
        <v>60</v>
      </c>
      <c r="D66" s="222">
        <f t="shared" si="0"/>
        <v>9.2937359113729503</v>
      </c>
      <c r="E66" s="227">
        <f>Mile!$E66*(1-$K$2)+'5K'!$E66*$K$2</f>
        <v>0.80520184828749142</v>
      </c>
    </row>
    <row r="67" spans="1:5">
      <c r="A67" s="215">
        <v>61</v>
      </c>
      <c r="D67" s="222">
        <f t="shared" si="0"/>
        <v>9.3805349951959158</v>
      </c>
      <c r="E67" s="227">
        <f>Mile!$E67*(1-$K$2)+'5K'!$E67*$K$2</f>
        <v>0.79775123030464656</v>
      </c>
    </row>
    <row r="68" spans="1:5">
      <c r="A68" s="215">
        <v>62</v>
      </c>
      <c r="D68" s="222">
        <f t="shared" si="0"/>
        <v>9.4689706886956113</v>
      </c>
      <c r="E68" s="227">
        <f>Mile!$E68*(1-$K$2)+'5K'!$E68*$K$2</f>
        <v>0.79030061232180171</v>
      </c>
    </row>
    <row r="69" spans="1:5">
      <c r="A69" s="215">
        <v>63</v>
      </c>
      <c r="D69" s="222">
        <f t="shared" si="0"/>
        <v>9.5590897201861811</v>
      </c>
      <c r="E69" s="227">
        <f>Mile!$E69*(1-$K$2)+'5K'!$E69*$K$2</f>
        <v>0.78284999433895697</v>
      </c>
    </row>
    <row r="70" spans="1:5">
      <c r="A70" s="215">
        <v>64</v>
      </c>
      <c r="D70" s="222">
        <f t="shared" si="0"/>
        <v>9.6509406139843428</v>
      </c>
      <c r="E70" s="227">
        <f>Mile!$E70*(1-$K$2)+'5K'!$E70*$K$2</f>
        <v>0.77539937635611211</v>
      </c>
    </row>
    <row r="71" spans="1:5">
      <c r="A71" s="215">
        <v>65</v>
      </c>
      <c r="D71" s="222">
        <f t="shared" si="0"/>
        <v>9.7445737775332173</v>
      </c>
      <c r="E71" s="227">
        <f>Mile!$E71*(1-$K$2)+'5K'!$E71*$K$2</f>
        <v>0.76794875837326737</v>
      </c>
    </row>
    <row r="72" spans="1:5">
      <c r="A72" s="215">
        <v>66</v>
      </c>
      <c r="D72" s="222">
        <f t="shared" si="0"/>
        <v>9.8400415936475003</v>
      </c>
      <c r="E72" s="227">
        <f>Mile!$E72*(1-$K$2)+'5K'!$E72*$K$2</f>
        <v>0.76049814039042252</v>
      </c>
    </row>
    <row r="73" spans="1:5">
      <c r="A73" s="215">
        <v>67</v>
      </c>
      <c r="D73" s="222">
        <f t="shared" ref="D73:D106" si="1">E$4/E73</f>
        <v>9.939182777937221</v>
      </c>
      <c r="E73" s="227">
        <f>Mile!$E73*(1-$K$2)+'5K'!$E73*$K$2</f>
        <v>0.7529123370127242</v>
      </c>
    </row>
    <row r="74" spans="1:5">
      <c r="A74" s="215">
        <v>68</v>
      </c>
      <c r="D74" s="222">
        <f t="shared" si="1"/>
        <v>10.045333815014233</v>
      </c>
      <c r="E74" s="227">
        <f>Mile!$E74*(1-$K$2)+'5K'!$E74*$K$2</f>
        <v>0.74495616284531907</v>
      </c>
    </row>
    <row r="75" spans="1:5">
      <c r="A75" s="215">
        <v>69</v>
      </c>
      <c r="D75" s="222">
        <f t="shared" si="1"/>
        <v>10.164051960981697</v>
      </c>
      <c r="E75" s="227">
        <f>Mile!$E75*(1-$K$2)+'5K'!$E75*$K$2</f>
        <v>0.73625492687962946</v>
      </c>
    </row>
    <row r="76" spans="1:5">
      <c r="A76" s="215">
        <v>70</v>
      </c>
      <c r="D76" s="222">
        <f t="shared" si="1"/>
        <v>10.295235570894985</v>
      </c>
      <c r="E76" s="227">
        <f>Mile!$E76*(1-$K$2)+'5K'!$E76*$K$2</f>
        <v>0.72687344372080187</v>
      </c>
    </row>
    <row r="77" spans="1:5">
      <c r="A77" s="215">
        <v>71</v>
      </c>
      <c r="D77" s="222">
        <f t="shared" si="1"/>
        <v>10.439235136874366</v>
      </c>
      <c r="E77" s="227">
        <f>Mile!$E77*(1-$K$2)+'5K'!$E77*$K$2</f>
        <v>0.7168468987636899</v>
      </c>
    </row>
    <row r="78" spans="1:5">
      <c r="A78" s="215">
        <v>72</v>
      </c>
      <c r="D78" s="222">
        <f t="shared" si="1"/>
        <v>10.59834375244905</v>
      </c>
      <c r="E78" s="227">
        <f>Mile!$E78*(1-$K$2)+'5K'!$E78*$K$2</f>
        <v>0.70608516841172431</v>
      </c>
    </row>
    <row r="79" spans="1:5">
      <c r="A79" s="215">
        <v>73</v>
      </c>
      <c r="D79" s="222">
        <f t="shared" si="1"/>
        <v>10.772371199469486</v>
      </c>
      <c r="E79" s="227">
        <f>Mile!$E79*(1-$K$2)+'5K'!$E79*$K$2</f>
        <v>0.69467837626147433</v>
      </c>
    </row>
    <row r="80" spans="1:5">
      <c r="A80" s="215">
        <v>74</v>
      </c>
      <c r="D80" s="222">
        <f t="shared" si="1"/>
        <v>10.964164891312763</v>
      </c>
      <c r="E80" s="227">
        <f>Mile!$E80*(1-$K$2)+'5K'!$E80*$K$2</f>
        <v>0.68252652231293998</v>
      </c>
    </row>
    <row r="81" spans="1:5">
      <c r="A81" s="215">
        <v>75</v>
      </c>
      <c r="D81" s="222">
        <f t="shared" si="1"/>
        <v>11.17425066830525</v>
      </c>
      <c r="E81" s="227">
        <f>Mile!$E81*(1-$K$2)+'5K'!$E81*$K$2</f>
        <v>0.66969442117126754</v>
      </c>
    </row>
    <row r="82" spans="1:5">
      <c r="A82" s="215">
        <v>76</v>
      </c>
      <c r="D82" s="222">
        <f t="shared" si="1"/>
        <v>11.403743561245269</v>
      </c>
      <c r="E82" s="227">
        <f>Mile!$E82*(1-$K$2)+'5K'!$E82*$K$2</f>
        <v>0.65621725823131072</v>
      </c>
    </row>
    <row r="83" spans="1:5">
      <c r="A83" s="215">
        <v>77</v>
      </c>
      <c r="D83" s="222">
        <f t="shared" si="1"/>
        <v>11.65619330627821</v>
      </c>
      <c r="E83" s="227">
        <f>Mile!$E83*(1-$K$2)+'5K'!$E83*$K$2</f>
        <v>0.64200490989650039</v>
      </c>
    </row>
    <row r="84" spans="1:5">
      <c r="A84" s="215">
        <v>78</v>
      </c>
      <c r="D84" s="222">
        <f t="shared" si="1"/>
        <v>11.932333838780281</v>
      </c>
      <c r="E84" s="227">
        <f>Mile!$E84*(1-$K$2)+'5K'!$E84*$K$2</f>
        <v>0.62714749976340567</v>
      </c>
    </row>
    <row r="85" spans="1:5">
      <c r="A85" s="215">
        <v>79</v>
      </c>
      <c r="D85" s="222">
        <f t="shared" si="1"/>
        <v>12.236765884373749</v>
      </c>
      <c r="E85" s="227">
        <f>Mile!$E85*(1-$K$2)+'5K'!$E85*$K$2</f>
        <v>0.61154502783202624</v>
      </c>
    </row>
    <row r="86" spans="1:5">
      <c r="A86" s="215">
        <v>80</v>
      </c>
      <c r="D86" s="222">
        <f t="shared" si="1"/>
        <v>12.57148860908373</v>
      </c>
      <c r="E86" s="227">
        <f>Mile!$E86*(1-$K$2)+'5K'!$E86*$K$2</f>
        <v>0.59526230870750907</v>
      </c>
    </row>
    <row r="87" spans="1:5">
      <c r="A87" s="215">
        <v>81</v>
      </c>
      <c r="D87" s="222">
        <f t="shared" si="1"/>
        <v>12.93945454371886</v>
      </c>
      <c r="E87" s="227">
        <f>Mile!$E87*(1-$K$2)+'5K'!$E87*$K$2</f>
        <v>0.5783345277847074</v>
      </c>
    </row>
    <row r="88" spans="1:5">
      <c r="A88" s="215">
        <v>82</v>
      </c>
      <c r="D88" s="222">
        <f t="shared" si="1"/>
        <v>13.347089183108299</v>
      </c>
      <c r="E88" s="227">
        <f>Mile!$E88*(1-$K$2)+'5K'!$E88*$K$2</f>
        <v>0.56067156146705233</v>
      </c>
    </row>
    <row r="89" spans="1:5">
      <c r="A89" s="215">
        <v>83</v>
      </c>
      <c r="D89" s="222">
        <f t="shared" si="1"/>
        <v>13.797633640845852</v>
      </c>
      <c r="E89" s="227">
        <f>Mile!$E89*(1-$K$2)+'5K'!$E89*$K$2</f>
        <v>0.54236353335111265</v>
      </c>
    </row>
    <row r="90" spans="1:5">
      <c r="A90" s="215">
        <v>84</v>
      </c>
      <c r="D90" s="222">
        <f t="shared" si="1"/>
        <v>14.299988519598168</v>
      </c>
      <c r="E90" s="227">
        <f>Mile!$E90*(1-$K$2)+'5K'!$E90*$K$2</f>
        <v>0.52331044343688859</v>
      </c>
    </row>
    <row r="91" spans="1:5">
      <c r="A91" s="215">
        <v>85</v>
      </c>
      <c r="D91" s="222">
        <f t="shared" si="1"/>
        <v>14.860352544375699</v>
      </c>
      <c r="E91" s="227">
        <f>Mile!$E91*(1-$K$2)+'5K'!$E91*$K$2</f>
        <v>0.50357710632952668</v>
      </c>
    </row>
    <row r="92" spans="1:5">
      <c r="A92" s="215">
        <v>86</v>
      </c>
      <c r="D92" s="222">
        <f t="shared" si="1"/>
        <v>15.487072333512417</v>
      </c>
      <c r="E92" s="227">
        <f>Mile!$E92*(1-$K$2)+'5K'!$E92*$K$2</f>
        <v>0.48319870742388005</v>
      </c>
    </row>
    <row r="93" spans="1:5">
      <c r="A93" s="215">
        <v>87</v>
      </c>
      <c r="D93" s="222">
        <f t="shared" si="1"/>
        <v>16.194707336066362</v>
      </c>
      <c r="E93" s="227">
        <f>Mile!$E93*(1-$K$2)+'5K'!$E93*$K$2</f>
        <v>0.46208512312338018</v>
      </c>
    </row>
    <row r="94" spans="1:5">
      <c r="A94" s="215">
        <v>88</v>
      </c>
      <c r="D94" s="222">
        <f t="shared" si="1"/>
        <v>16.994965608019367</v>
      </c>
      <c r="E94" s="227">
        <f>Mile!$E94*(1-$K$2)+'5K'!$E94*$K$2</f>
        <v>0.44032647702459571</v>
      </c>
    </row>
    <row r="95" spans="1:5">
      <c r="A95" s="215">
        <v>89</v>
      </c>
      <c r="D95" s="222">
        <f t="shared" si="1"/>
        <v>17.910305244875943</v>
      </c>
      <c r="E95" s="227">
        <f>Mile!$E95*(1-$K$2)+'5K'!$E95*$K$2</f>
        <v>0.41782276912752681</v>
      </c>
    </row>
    <row r="96" spans="1:5">
      <c r="A96" s="215">
        <v>90</v>
      </c>
      <c r="D96" s="222">
        <f t="shared" si="1"/>
        <v>18.962486879523343</v>
      </c>
      <c r="E96" s="227">
        <f>Mile!$E96*(1-$K$2)+'5K'!$E96*$K$2</f>
        <v>0.39463881403731998</v>
      </c>
    </row>
    <row r="97" spans="1:5">
      <c r="A97" s="215">
        <v>91</v>
      </c>
      <c r="D97" s="222">
        <f t="shared" si="1"/>
        <v>20.181056139489794</v>
      </c>
      <c r="E97" s="227">
        <f>Mile!$E97*(1-$K$2)+'5K'!$E97*$K$2</f>
        <v>0.37080979714882867</v>
      </c>
    </row>
    <row r="98" spans="1:5">
      <c r="A98" s="215">
        <v>92</v>
      </c>
      <c r="D98" s="222">
        <f t="shared" si="1"/>
        <v>21.612790008897015</v>
      </c>
      <c r="E98" s="227">
        <f>Mile!$E98*(1-$K$2)+'5K'!$E98*$K$2</f>
        <v>0.3462455948654839</v>
      </c>
    </row>
    <row r="99" spans="1:5">
      <c r="A99" s="215">
        <v>93</v>
      </c>
      <c r="D99" s="222">
        <f t="shared" si="1"/>
        <v>23.309926683567987</v>
      </c>
      <c r="E99" s="227">
        <f>Mile!$E99*(1-$K$2)+'5K'!$E99*$K$2</f>
        <v>0.32103633078385468</v>
      </c>
    </row>
    <row r="100" spans="1:5">
      <c r="A100" s="215">
        <v>94</v>
      </c>
      <c r="D100" s="222">
        <f t="shared" si="1"/>
        <v>25.360181945928581</v>
      </c>
      <c r="E100" s="227">
        <f>Mile!$E100*(1-$K$2)+'5K'!$E100*$K$2</f>
        <v>0.29508200490394099</v>
      </c>
    </row>
    <row r="101" spans="1:5">
      <c r="A101" s="215">
        <v>95</v>
      </c>
      <c r="D101" s="222">
        <f t="shared" si="1"/>
        <v>27.876345406975332</v>
      </c>
      <c r="E101" s="227">
        <f>Mile!$E101*(1-$K$2)+'5K'!$E101*$K$2</f>
        <v>0.26844743183088926</v>
      </c>
    </row>
    <row r="102" spans="1:5">
      <c r="A102" s="215">
        <v>96</v>
      </c>
      <c r="D102" s="222">
        <f t="shared" si="1"/>
        <v>31.029571226660838</v>
      </c>
      <c r="E102" s="227">
        <f>Mile!$E102*(1-$K$2)+'5K'!$E102*$K$2</f>
        <v>0.24116779695955315</v>
      </c>
    </row>
    <row r="103" spans="1:5">
      <c r="A103" s="215">
        <v>97</v>
      </c>
      <c r="D103" s="222">
        <f t="shared" si="1"/>
        <v>35.107805902699944</v>
      </c>
      <c r="E103" s="227">
        <f>Mile!$E103*(1-$K$2)+'5K'!$E103*$K$2</f>
        <v>0.21315297669336358</v>
      </c>
    </row>
    <row r="104" spans="1:5">
      <c r="A104" s="215">
        <v>98</v>
      </c>
      <c r="D104" s="222">
        <f t="shared" si="1"/>
        <v>40.561590385733219</v>
      </c>
      <c r="E104" s="227">
        <f>Mile!$E104*(1-$K$2)+'5K'!$E104*$K$2</f>
        <v>0.18449309462888949</v>
      </c>
    </row>
    <row r="105" spans="1:5">
      <c r="A105" s="215">
        <v>99</v>
      </c>
      <c r="D105" s="222">
        <f t="shared" si="1"/>
        <v>48.252128201709048</v>
      </c>
      <c r="E105" s="227">
        <f>Mile!$E105*(1-$K$2)+'5K'!$E105*$K$2</f>
        <v>0.15508815076613097</v>
      </c>
    </row>
    <row r="106" spans="1:5">
      <c r="A106" s="215">
        <v>100</v>
      </c>
      <c r="D106" s="222">
        <f t="shared" si="1"/>
        <v>59.865249196340777</v>
      </c>
      <c r="E106" s="227">
        <f>Mile!$E106*(1-$K$2)+'5K'!$E106*$K$2</f>
        <v>0.12500295971023448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topLeftCell="A64" zoomScale="87" zoomScaleNormal="87" workbookViewId="0">
      <selection activeCell="C113" sqref="C113"/>
    </sheetView>
  </sheetViews>
  <sheetFormatPr defaultColWidth="9.6640625" defaultRowHeight="15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1" width="13" style="1" customWidth="1"/>
    <col min="12" max="12" width="13.44140625" style="1" customWidth="1"/>
    <col min="13" max="15" width="9.6640625" style="1"/>
    <col min="16" max="16" width="12.109375" style="1" customWidth="1"/>
    <col min="17" max="17" width="17.6640625" style="1" customWidth="1"/>
    <col min="18" max="18" width="18.77734375" style="1" customWidth="1"/>
    <col min="19" max="19" width="19" style="1" customWidth="1"/>
    <col min="20" max="20" width="22.44140625" style="1" customWidth="1"/>
    <col min="21" max="21" width="29.44140625" style="1" customWidth="1"/>
    <col min="22" max="16384" width="9.6640625" style="1"/>
  </cols>
  <sheetData>
    <row r="1" spans="1:21" ht="31.5">
      <c r="A1" s="211" t="s">
        <v>1910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27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</row>
    <row r="2" spans="1:21" ht="15.95" customHeight="1">
      <c r="A2" s="211"/>
      <c r="B2" s="212"/>
      <c r="C2" s="213"/>
      <c r="D2" s="214"/>
      <c r="E2" s="214"/>
      <c r="F2" s="258">
        <f>(+H$3-H$4)*F$4/2</f>
        <v>5.5999999999999947E-3</v>
      </c>
      <c r="G2" s="259">
        <f>(+I$4-I$3)*G$4/2</f>
        <v>2.0299999999999992E-2</v>
      </c>
      <c r="H2" s="29"/>
      <c r="I2" s="29"/>
      <c r="J2" s="227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</row>
    <row r="3" spans="1:21" ht="15.95" customHeight="1">
      <c r="A3" s="211"/>
      <c r="B3" s="212"/>
      <c r="C3" s="213"/>
      <c r="D3" s="214"/>
      <c r="E3" s="214"/>
      <c r="F3" s="260">
        <f>F4/(2*(+H3-H4))</f>
        <v>2.8571428571428602E-3</v>
      </c>
      <c r="G3" s="261">
        <f>G4/(2*(+I4-I3))</f>
        <v>6.0344827586206933E-4</v>
      </c>
      <c r="H3" s="27">
        <v>18.399999999999999</v>
      </c>
      <c r="I3" s="27">
        <v>29.6</v>
      </c>
      <c r="J3" s="246" t="s">
        <v>118</v>
      </c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</row>
    <row r="4" spans="1:21" ht="15.75">
      <c r="A4" s="212"/>
      <c r="B4" s="212"/>
      <c r="C4" s="212"/>
      <c r="D4" s="247">
        <f>Parameters!G16</f>
        <v>8.9004629629629625E-3</v>
      </c>
      <c r="E4" s="220">
        <f>D4*1440</f>
        <v>12.816666666666666</v>
      </c>
      <c r="F4" s="30">
        <v>8.0000000000000002E-3</v>
      </c>
      <c r="G4" s="314">
        <v>7.0000000000000001E-3</v>
      </c>
      <c r="H4" s="27">
        <v>17</v>
      </c>
      <c r="I4" s="27">
        <v>35.4</v>
      </c>
      <c r="J4" s="248" t="s">
        <v>40</v>
      </c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</row>
    <row r="5" spans="1:21" ht="15.75">
      <c r="A5" s="212"/>
      <c r="B5" s="212"/>
      <c r="C5" s="212"/>
      <c r="D5" s="219"/>
      <c r="E5" s="212">
        <f>OC*60</f>
        <v>769</v>
      </c>
      <c r="F5" s="30">
        <v>2.3999999999999998E-3</v>
      </c>
      <c r="G5" s="314">
        <v>2.9999999999999997E-4</v>
      </c>
      <c r="H5" s="27">
        <v>16</v>
      </c>
      <c r="I5" s="27">
        <v>67.3</v>
      </c>
      <c r="J5" s="248" t="s">
        <v>41</v>
      </c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</row>
    <row r="6" spans="1:21" ht="63">
      <c r="A6" s="223" t="s">
        <v>42</v>
      </c>
      <c r="B6" s="223" t="s">
        <v>360</v>
      </c>
      <c r="C6" s="223" t="s">
        <v>361</v>
      </c>
      <c r="D6" s="223" t="s">
        <v>375</v>
      </c>
      <c r="E6" s="223" t="s">
        <v>367</v>
      </c>
      <c r="F6" s="223" t="s">
        <v>349</v>
      </c>
      <c r="G6" s="223" t="s">
        <v>380</v>
      </c>
      <c r="H6" s="223" t="s">
        <v>348</v>
      </c>
      <c r="I6" s="462" t="s">
        <v>42</v>
      </c>
      <c r="J6" s="316" t="s">
        <v>376</v>
      </c>
      <c r="K6" s="142" t="s">
        <v>363</v>
      </c>
      <c r="L6" s="315" t="s">
        <v>351</v>
      </c>
      <c r="M6" s="317" t="s">
        <v>204</v>
      </c>
      <c r="N6" s="317" t="s">
        <v>205</v>
      </c>
      <c r="O6" s="318" t="s">
        <v>206</v>
      </c>
      <c r="P6" s="318" t="s">
        <v>207</v>
      </c>
      <c r="Q6" s="319" t="s">
        <v>208</v>
      </c>
      <c r="R6" s="318" t="s">
        <v>209</v>
      </c>
      <c r="S6" s="318" t="s">
        <v>210</v>
      </c>
      <c r="T6" s="320" t="s">
        <v>211</v>
      </c>
    </row>
    <row r="7" spans="1:21">
      <c r="A7" s="215">
        <v>1</v>
      </c>
      <c r="C7" s="215"/>
      <c r="D7" s="215"/>
      <c r="E7" s="215"/>
      <c r="F7" s="215"/>
      <c r="G7" s="215"/>
      <c r="H7" s="215"/>
      <c r="I7" s="215">
        <v>1</v>
      </c>
      <c r="J7" s="322"/>
      <c r="K7" s="143"/>
      <c r="L7" s="321"/>
      <c r="M7" s="321"/>
      <c r="N7" s="321"/>
      <c r="O7" s="321"/>
      <c r="P7" s="321"/>
      <c r="Q7" s="321"/>
      <c r="R7" s="321"/>
      <c r="S7" s="321"/>
      <c r="T7" s="321"/>
    </row>
    <row r="8" spans="1:21">
      <c r="A8" s="215">
        <v>2</v>
      </c>
      <c r="C8" s="215"/>
      <c r="D8" s="215"/>
      <c r="E8" s="215"/>
      <c r="F8" s="215"/>
      <c r="G8" s="215"/>
      <c r="H8" s="215"/>
      <c r="I8" s="215">
        <v>2</v>
      </c>
      <c r="J8" s="322"/>
      <c r="K8" s="143"/>
      <c r="L8" s="321"/>
      <c r="M8" s="321"/>
      <c r="N8" s="321"/>
      <c r="O8" s="321"/>
      <c r="P8" s="321"/>
      <c r="Q8" s="321"/>
      <c r="R8" s="321"/>
      <c r="S8" s="321"/>
      <c r="T8" s="321"/>
    </row>
    <row r="9" spans="1:21">
      <c r="A9" s="215">
        <v>3</v>
      </c>
      <c r="B9" s="83">
        <v>2.7118055555555555E-2</v>
      </c>
      <c r="C9" s="222">
        <f>B9*1440</f>
        <v>39.049999999999997</v>
      </c>
      <c r="D9" s="222">
        <f t="shared" ref="D9:D41" si="0">OC/E9</f>
        <v>26.88059284116331</v>
      </c>
      <c r="E9" s="227">
        <f t="shared" ref="E9:E32" si="1">ROUND(1-IF(A9&gt;=H$3,0,IF(A9&gt;=H$4,F$3*(A9-H$3)^2,F$2+F$4*(H$4-A9)+(A9&lt;H$5)*F$5*(H$5-A9)^2)),4)</f>
        <v>0.4768</v>
      </c>
      <c r="F9" s="227">
        <v>26.429452900041138</v>
      </c>
      <c r="G9" s="227">
        <v>39.049999999999997</v>
      </c>
      <c r="H9" s="228"/>
      <c r="I9" s="215">
        <v>3</v>
      </c>
      <c r="J9" s="502"/>
      <c r="K9" s="503">
        <f t="shared" ref="K9:K40" si="2">100*D9/+C9</f>
        <v>68.836345303875319</v>
      </c>
      <c r="L9" s="324">
        <v>2.7118055555555555E-2</v>
      </c>
      <c r="M9" s="325" t="s">
        <v>1357</v>
      </c>
      <c r="N9" s="325" t="s">
        <v>388</v>
      </c>
      <c r="O9" s="325" t="s">
        <v>122</v>
      </c>
      <c r="P9" s="383">
        <v>41414</v>
      </c>
      <c r="Q9" s="327"/>
      <c r="R9" s="325" t="s">
        <v>1358</v>
      </c>
      <c r="S9" s="383">
        <v>42868</v>
      </c>
      <c r="T9" s="327"/>
    </row>
    <row r="10" spans="1:21">
      <c r="A10" s="215">
        <v>4</v>
      </c>
      <c r="B10" s="83">
        <v>2.0312500000000001E-2</v>
      </c>
      <c r="C10" s="222">
        <f>B10*1440</f>
        <v>29.25</v>
      </c>
      <c r="D10" s="222">
        <f t="shared" si="0"/>
        <v>23.525452765540873</v>
      </c>
      <c r="E10" s="227">
        <f t="shared" si="1"/>
        <v>0.54479999999999995</v>
      </c>
      <c r="F10" s="227">
        <v>23.440350237139729</v>
      </c>
      <c r="G10" s="227">
        <v>29.25</v>
      </c>
      <c r="H10" s="228">
        <f t="shared" ref="H10:H73" si="3">((F10-D10)/F10)</f>
        <v>-3.6305996941250773E-3</v>
      </c>
      <c r="I10" s="215">
        <v>4</v>
      </c>
      <c r="J10" s="502"/>
      <c r="K10" s="503">
        <f t="shared" si="2"/>
        <v>80.428898343729472</v>
      </c>
      <c r="L10" s="324">
        <v>2.0312500000000001E-2</v>
      </c>
      <c r="M10" s="325" t="s">
        <v>1357</v>
      </c>
      <c r="N10" s="325" t="s">
        <v>388</v>
      </c>
      <c r="O10" s="325" t="s">
        <v>122</v>
      </c>
      <c r="P10" s="383">
        <v>41414</v>
      </c>
      <c r="Q10" s="327"/>
      <c r="R10" s="325" t="s">
        <v>1359</v>
      </c>
      <c r="S10" s="383">
        <v>43015</v>
      </c>
      <c r="T10" s="327"/>
    </row>
    <row r="11" spans="1:21">
      <c r="A11" s="215">
        <v>5</v>
      </c>
      <c r="B11" s="83">
        <v>1.6759259259259258E-2</v>
      </c>
      <c r="C11" s="222">
        <f t="shared" ref="C11:C74" si="4">B11*1440</f>
        <v>24.133333333333333</v>
      </c>
      <c r="D11" s="222">
        <f t="shared" si="0"/>
        <v>21.080043859649123</v>
      </c>
      <c r="E11" s="227">
        <f t="shared" si="1"/>
        <v>0.60799999999999998</v>
      </c>
      <c r="F11" s="227">
        <v>21.197624546354341</v>
      </c>
      <c r="G11" s="227">
        <v>24.133333333333333</v>
      </c>
      <c r="H11" s="228">
        <f t="shared" si="3"/>
        <v>5.5468803331286199E-3</v>
      </c>
      <c r="I11" s="215">
        <v>5</v>
      </c>
      <c r="J11" s="502">
        <f t="shared" ref="J11:J42" si="5">100*F11/+C11</f>
        <v>87.835460827435114</v>
      </c>
      <c r="K11" s="503">
        <f t="shared" si="2"/>
        <v>87.348248037220117</v>
      </c>
      <c r="L11" s="328">
        <v>1.6759259259259258E-2</v>
      </c>
      <c r="M11" s="325" t="s">
        <v>191</v>
      </c>
      <c r="N11" s="325" t="s">
        <v>1360</v>
      </c>
      <c r="O11" s="325" t="s">
        <v>122</v>
      </c>
      <c r="P11" s="383">
        <v>39764</v>
      </c>
      <c r="Q11" s="327"/>
      <c r="R11" s="325" t="s">
        <v>1361</v>
      </c>
      <c r="S11" s="383">
        <v>41930</v>
      </c>
      <c r="T11" s="327"/>
    </row>
    <row r="12" spans="1:21">
      <c r="A12" s="215">
        <v>6</v>
      </c>
      <c r="B12" s="83">
        <v>1.511574074074074E-2</v>
      </c>
      <c r="C12" s="222">
        <f t="shared" si="4"/>
        <v>21.766666666666666</v>
      </c>
      <c r="D12" s="222">
        <f>OC/E12</f>
        <v>19.232693077230891</v>
      </c>
      <c r="E12" s="227">
        <f t="shared" si="1"/>
        <v>0.66639999999999999</v>
      </c>
      <c r="F12" s="227">
        <v>19.463798848833687</v>
      </c>
      <c r="G12" s="227">
        <v>21.766666666666666</v>
      </c>
      <c r="H12" s="228">
        <f t="shared" si="3"/>
        <v>1.1873621043748285E-2</v>
      </c>
      <c r="I12" s="215">
        <v>6</v>
      </c>
      <c r="J12" s="502">
        <f t="shared" si="5"/>
        <v>89.420209106433489</v>
      </c>
      <c r="K12" s="503">
        <f t="shared" si="2"/>
        <v>88.358467429850961</v>
      </c>
      <c r="L12" s="328">
        <v>1.511574074074074E-2</v>
      </c>
      <c r="M12" s="325" t="s">
        <v>1362</v>
      </c>
      <c r="N12" s="325" t="s">
        <v>1363</v>
      </c>
      <c r="O12" s="325" t="s">
        <v>122</v>
      </c>
      <c r="P12" s="383">
        <v>40428</v>
      </c>
      <c r="Q12" s="327"/>
      <c r="R12" s="325" t="s">
        <v>1364</v>
      </c>
      <c r="S12" s="383">
        <v>42715</v>
      </c>
      <c r="T12" s="327"/>
    </row>
    <row r="13" spans="1:21">
      <c r="A13" s="215">
        <v>7</v>
      </c>
      <c r="B13" s="83">
        <v>1.3217592592592593E-2</v>
      </c>
      <c r="C13" s="222">
        <f t="shared" si="4"/>
        <v>19.033333333333335</v>
      </c>
      <c r="D13" s="222">
        <f t="shared" si="0"/>
        <v>17.800925925925927</v>
      </c>
      <c r="E13" s="227">
        <f t="shared" si="1"/>
        <v>0.72</v>
      </c>
      <c r="F13" s="227">
        <v>18.093494790199944</v>
      </c>
      <c r="G13" s="227">
        <v>19.033333333333335</v>
      </c>
      <c r="H13" s="228">
        <f t="shared" si="3"/>
        <v>1.6169837152327379E-2</v>
      </c>
      <c r="I13" s="215">
        <v>7</v>
      </c>
      <c r="J13" s="502">
        <f t="shared" si="5"/>
        <v>95.062144256742258</v>
      </c>
      <c r="K13" s="503">
        <f t="shared" si="2"/>
        <v>93.52500486475968</v>
      </c>
      <c r="L13" s="328">
        <v>1.3217592592592593E-2</v>
      </c>
      <c r="M13" s="325" t="s">
        <v>1365</v>
      </c>
      <c r="N13" s="325" t="s">
        <v>1366</v>
      </c>
      <c r="O13" s="325" t="s">
        <v>122</v>
      </c>
      <c r="P13" s="383">
        <v>39388</v>
      </c>
      <c r="Q13" s="327"/>
      <c r="R13" s="325" t="s">
        <v>1367</v>
      </c>
      <c r="S13" s="383">
        <v>42309</v>
      </c>
      <c r="T13" s="327"/>
    </row>
    <row r="14" spans="1:21">
      <c r="A14" s="215">
        <v>8</v>
      </c>
      <c r="B14" s="83">
        <v>1.2962962962962963E-2</v>
      </c>
      <c r="C14" s="222">
        <f t="shared" si="4"/>
        <v>18.666666666666668</v>
      </c>
      <c r="D14" s="222">
        <f t="shared" si="0"/>
        <v>16.671002428026359</v>
      </c>
      <c r="E14" s="227">
        <f t="shared" si="1"/>
        <v>0.76880000000000004</v>
      </c>
      <c r="F14" s="227">
        <v>16.992859032002116</v>
      </c>
      <c r="G14" s="227">
        <v>18.666666666666668</v>
      </c>
      <c r="H14" s="228">
        <f t="shared" si="3"/>
        <v>1.8940697581826253E-2</v>
      </c>
      <c r="I14" s="215">
        <v>8</v>
      </c>
      <c r="J14" s="502">
        <f t="shared" si="5"/>
        <v>91.033173385725618</v>
      </c>
      <c r="K14" s="503">
        <f t="shared" si="2"/>
        <v>89.308941578712634</v>
      </c>
      <c r="L14" s="328">
        <v>1.2962962962962963E-2</v>
      </c>
      <c r="M14" s="325" t="s">
        <v>1365</v>
      </c>
      <c r="N14" s="325" t="s">
        <v>1366</v>
      </c>
      <c r="O14" s="325" t="s">
        <v>122</v>
      </c>
      <c r="P14" s="383">
        <v>39388</v>
      </c>
      <c r="Q14" s="327"/>
      <c r="R14" s="325" t="s">
        <v>124</v>
      </c>
      <c r="S14" s="383">
        <v>42672</v>
      </c>
      <c r="T14" s="327"/>
    </row>
    <row r="15" spans="1:21">
      <c r="A15" s="215">
        <v>9</v>
      </c>
      <c r="B15" s="83">
        <v>1.2418981481481482E-2</v>
      </c>
      <c r="C15" s="222">
        <f t="shared" si="4"/>
        <v>17.883333333333333</v>
      </c>
      <c r="D15" s="222">
        <f t="shared" si="0"/>
        <v>15.768536745406825</v>
      </c>
      <c r="E15" s="227">
        <f t="shared" si="1"/>
        <v>0.81279999999999997</v>
      </c>
      <c r="F15" s="227">
        <v>16.098722124780757</v>
      </c>
      <c r="G15" s="227">
        <v>17.883333333333333</v>
      </c>
      <c r="H15" s="228">
        <f t="shared" si="3"/>
        <v>2.0510036561577599E-2</v>
      </c>
      <c r="I15" s="215">
        <v>9</v>
      </c>
      <c r="J15" s="502">
        <f t="shared" si="5"/>
        <v>90.020813372492583</v>
      </c>
      <c r="K15" s="503">
        <f t="shared" si="2"/>
        <v>88.174483198919802</v>
      </c>
      <c r="L15" s="328">
        <v>1.2418981481481482E-2</v>
      </c>
      <c r="M15" s="325" t="s">
        <v>1365</v>
      </c>
      <c r="N15" s="325" t="s">
        <v>1366</v>
      </c>
      <c r="O15" s="325" t="s">
        <v>122</v>
      </c>
      <c r="P15" s="383">
        <v>39388</v>
      </c>
      <c r="Q15" s="327"/>
      <c r="R15" s="325" t="s">
        <v>1368</v>
      </c>
      <c r="S15" s="383">
        <v>43030</v>
      </c>
      <c r="T15" s="327"/>
    </row>
    <row r="16" spans="1:21">
      <c r="A16" s="215">
        <v>10</v>
      </c>
      <c r="B16" s="83">
        <v>1.2361111111111111E-2</v>
      </c>
      <c r="C16" s="222">
        <f t="shared" si="4"/>
        <v>17.8</v>
      </c>
      <c r="D16" s="222">
        <f t="shared" si="0"/>
        <v>15.043035993740219</v>
      </c>
      <c r="E16" s="227">
        <f t="shared" si="1"/>
        <v>0.85199999999999998</v>
      </c>
      <c r="F16" s="227">
        <v>15.367137048552976</v>
      </c>
      <c r="G16" s="227">
        <v>17.8</v>
      </c>
      <c r="H16" s="228">
        <f t="shared" si="3"/>
        <v>2.109052934120062E-2</v>
      </c>
      <c r="I16" s="215">
        <v>10</v>
      </c>
      <c r="J16" s="502">
        <f t="shared" si="5"/>
        <v>86.332230609848182</v>
      </c>
      <c r="K16" s="503">
        <f t="shared" si="2"/>
        <v>84.511438167079874</v>
      </c>
      <c r="L16" s="328">
        <v>1.2361111111111111E-2</v>
      </c>
      <c r="M16" s="325" t="s">
        <v>1369</v>
      </c>
      <c r="N16" s="325" t="s">
        <v>1370</v>
      </c>
      <c r="O16" s="325" t="s">
        <v>122</v>
      </c>
      <c r="P16" s="383">
        <v>36827</v>
      </c>
      <c r="Q16" s="327"/>
      <c r="R16" s="325" t="s">
        <v>1371</v>
      </c>
      <c r="S16" s="383">
        <v>40489</v>
      </c>
      <c r="T16" s="327"/>
    </row>
    <row r="17" spans="1:20">
      <c r="A17" s="215">
        <v>11</v>
      </c>
      <c r="B17" s="83">
        <v>1.1539351851851851E-2</v>
      </c>
      <c r="C17" s="222">
        <f t="shared" si="4"/>
        <v>16.616666666666667</v>
      </c>
      <c r="D17" s="222">
        <f t="shared" si="0"/>
        <v>14.459235860409146</v>
      </c>
      <c r="E17" s="227">
        <f t="shared" si="1"/>
        <v>0.88639999999999997</v>
      </c>
      <c r="F17" s="227">
        <v>14.766720294185244</v>
      </c>
      <c r="G17" s="227">
        <v>16.616666666666667</v>
      </c>
      <c r="H17" s="228">
        <f t="shared" si="3"/>
        <v>2.0822797997817954E-2</v>
      </c>
      <c r="I17" s="215">
        <v>11</v>
      </c>
      <c r="J17" s="502">
        <f t="shared" si="5"/>
        <v>88.866922532709594</v>
      </c>
      <c r="K17" s="503">
        <f t="shared" si="2"/>
        <v>87.016464556123239</v>
      </c>
      <c r="L17" s="328">
        <v>1.1539351851851851E-2</v>
      </c>
      <c r="M17" s="325" t="s">
        <v>1372</v>
      </c>
      <c r="N17" s="325" t="s">
        <v>1373</v>
      </c>
      <c r="O17" s="325" t="s">
        <v>122</v>
      </c>
      <c r="P17" s="383">
        <v>38566</v>
      </c>
      <c r="Q17" s="327"/>
      <c r="R17" s="325" t="s">
        <v>1374</v>
      </c>
      <c r="S17" s="383">
        <v>42884</v>
      </c>
      <c r="T17" s="327"/>
    </row>
    <row r="18" spans="1:20">
      <c r="A18" s="215">
        <v>12</v>
      </c>
      <c r="B18" s="83">
        <v>1.1377314814814814E-2</v>
      </c>
      <c r="C18" s="222">
        <f t="shared" si="4"/>
        <v>16.383333333333333</v>
      </c>
      <c r="D18" s="222">
        <f t="shared" si="0"/>
        <v>13.991994177583697</v>
      </c>
      <c r="E18" s="227">
        <f t="shared" si="1"/>
        <v>0.91600000000000004</v>
      </c>
      <c r="F18" s="227">
        <v>14.274605643190402</v>
      </c>
      <c r="G18" s="227">
        <v>16.383333333333333</v>
      </c>
      <c r="H18" s="228">
        <f t="shared" si="3"/>
        <v>1.9798197769584077E-2</v>
      </c>
      <c r="I18" s="215">
        <v>12</v>
      </c>
      <c r="J18" s="502">
        <f t="shared" si="5"/>
        <v>87.128823864844776</v>
      </c>
      <c r="K18" s="503">
        <f t="shared" si="2"/>
        <v>85.403830178537319</v>
      </c>
      <c r="L18" s="328">
        <v>1.1377314814814814E-2</v>
      </c>
      <c r="M18" s="325" t="s">
        <v>1375</v>
      </c>
      <c r="N18" s="325" t="s">
        <v>1376</v>
      </c>
      <c r="O18" s="325" t="s">
        <v>122</v>
      </c>
      <c r="P18" s="383">
        <v>38428</v>
      </c>
      <c r="Q18" s="327"/>
      <c r="R18" s="325" t="s">
        <v>1377</v>
      </c>
      <c r="S18" s="383">
        <v>43050</v>
      </c>
      <c r="T18" s="327"/>
    </row>
    <row r="19" spans="1:20">
      <c r="A19" s="215">
        <v>13</v>
      </c>
      <c r="B19" s="83">
        <v>1.125E-2</v>
      </c>
      <c r="C19" s="222">
        <f t="shared" si="4"/>
        <v>16.2</v>
      </c>
      <c r="D19" s="222">
        <f t="shared" si="0"/>
        <v>13.623157596371883</v>
      </c>
      <c r="E19" s="227">
        <f t="shared" si="1"/>
        <v>0.94079999999999997</v>
      </c>
      <c r="F19" s="227">
        <v>13.873893327575036</v>
      </c>
      <c r="G19" s="227">
        <v>16.199999999999996</v>
      </c>
      <c r="H19" s="228">
        <f t="shared" si="3"/>
        <v>1.8072485154891908E-2</v>
      </c>
      <c r="I19" s="215">
        <v>13</v>
      </c>
      <c r="J19" s="502">
        <f t="shared" si="5"/>
        <v>85.641316836882936</v>
      </c>
      <c r="K19" s="503">
        <f t="shared" si="2"/>
        <v>84.093565409702975</v>
      </c>
      <c r="L19" s="328">
        <v>1.125E-2</v>
      </c>
      <c r="M19" s="325" t="s">
        <v>1372</v>
      </c>
      <c r="N19" s="325" t="s">
        <v>1378</v>
      </c>
      <c r="O19" s="325" t="s">
        <v>122</v>
      </c>
      <c r="P19" s="383">
        <v>38126</v>
      </c>
      <c r="Q19" s="327"/>
      <c r="R19" s="325" t="s">
        <v>144</v>
      </c>
      <c r="S19" s="383">
        <v>42995</v>
      </c>
      <c r="T19" s="327"/>
    </row>
    <row r="20" spans="1:20">
      <c r="A20" s="215">
        <v>14</v>
      </c>
      <c r="B20" s="83">
        <v>1.0497685185185185E-2</v>
      </c>
      <c r="C20" s="222">
        <f t="shared" si="4"/>
        <v>15.116666666666665</v>
      </c>
      <c r="D20" s="222">
        <f t="shared" si="0"/>
        <v>13.339578129336664</v>
      </c>
      <c r="E20" s="227">
        <f t="shared" si="1"/>
        <v>0.96079999999999999</v>
      </c>
      <c r="F20" s="227">
        <v>13.551993250369119</v>
      </c>
      <c r="G20" s="227">
        <v>15.116666666666669</v>
      </c>
      <c r="H20" s="228">
        <f t="shared" si="3"/>
        <v>1.5674086985445451E-2</v>
      </c>
      <c r="I20" s="215">
        <v>14</v>
      </c>
      <c r="J20" s="502">
        <f t="shared" si="5"/>
        <v>89.649348955032764</v>
      </c>
      <c r="K20" s="503">
        <f t="shared" si="2"/>
        <v>88.244177261323031</v>
      </c>
      <c r="L20" s="328">
        <v>1.0497685185185185E-2</v>
      </c>
      <c r="M20" s="325" t="s">
        <v>1379</v>
      </c>
      <c r="N20" s="325" t="s">
        <v>1380</v>
      </c>
      <c r="O20" s="325" t="s">
        <v>125</v>
      </c>
      <c r="P20" s="383">
        <v>32932</v>
      </c>
      <c r="Q20" s="327"/>
      <c r="R20" s="325" t="s">
        <v>126</v>
      </c>
      <c r="S20" s="383">
        <v>38394</v>
      </c>
      <c r="T20" s="327"/>
    </row>
    <row r="21" spans="1:20">
      <c r="A21" s="215">
        <v>15</v>
      </c>
      <c r="B21" s="83">
        <v>1.0532407407407407E-2</v>
      </c>
      <c r="C21" s="222">
        <f t="shared" si="4"/>
        <v>15.166666666666666</v>
      </c>
      <c r="D21" s="222">
        <f t="shared" si="0"/>
        <v>13.131830601092895</v>
      </c>
      <c r="E21" s="227">
        <f t="shared" si="1"/>
        <v>0.97599999999999998</v>
      </c>
      <c r="F21" s="227">
        <v>13.299523908093562</v>
      </c>
      <c r="G21" s="227">
        <v>15.166666666666666</v>
      </c>
      <c r="H21" s="228">
        <f t="shared" si="3"/>
        <v>1.2608970678913931E-2</v>
      </c>
      <c r="I21" s="215">
        <v>15</v>
      </c>
      <c r="J21" s="502">
        <f t="shared" si="5"/>
        <v>87.689168624792714</v>
      </c>
      <c r="K21" s="503">
        <f t="shared" si="2"/>
        <v>86.583498468744367</v>
      </c>
      <c r="L21" s="328">
        <v>1.0532407407407407E-2</v>
      </c>
      <c r="M21" s="325" t="s">
        <v>1381</v>
      </c>
      <c r="N21" s="325" t="s">
        <v>1382</v>
      </c>
      <c r="O21" s="325" t="s">
        <v>125</v>
      </c>
      <c r="P21" s="383">
        <v>29324</v>
      </c>
      <c r="Q21" s="327"/>
      <c r="R21" s="325" t="s">
        <v>126</v>
      </c>
      <c r="S21" s="383">
        <v>35106</v>
      </c>
      <c r="T21" s="327"/>
    </row>
    <row r="22" spans="1:20">
      <c r="A22" s="215">
        <v>16</v>
      </c>
      <c r="B22" s="83">
        <v>9.2013888888888892E-3</v>
      </c>
      <c r="C22" s="222">
        <f t="shared" si="4"/>
        <v>13.25</v>
      </c>
      <c r="D22" s="222">
        <f t="shared" si="0"/>
        <v>12.993376588267099</v>
      </c>
      <c r="E22" s="227">
        <f t="shared" si="1"/>
        <v>0.98640000000000005</v>
      </c>
      <c r="F22" s="227">
        <v>13.109569475617221</v>
      </c>
      <c r="G22" s="227">
        <v>13.25</v>
      </c>
      <c r="H22" s="228">
        <f t="shared" si="3"/>
        <v>8.863211531563402E-3</v>
      </c>
      <c r="I22" s="215">
        <v>16</v>
      </c>
      <c r="J22" s="502">
        <f t="shared" si="5"/>
        <v>98.940146985790335</v>
      </c>
      <c r="K22" s="503">
        <f t="shared" si="2"/>
        <v>98.063219534091317</v>
      </c>
      <c r="L22" s="328">
        <v>9.2013888888888892E-3</v>
      </c>
      <c r="M22" s="325" t="s">
        <v>1383</v>
      </c>
      <c r="N22" s="325" t="s">
        <v>1384</v>
      </c>
      <c r="O22" s="325" t="s">
        <v>130</v>
      </c>
      <c r="P22" s="383">
        <v>32774</v>
      </c>
      <c r="Q22" s="327" t="s">
        <v>131</v>
      </c>
      <c r="R22" s="325" t="s">
        <v>132</v>
      </c>
      <c r="S22" s="383">
        <v>38816</v>
      </c>
      <c r="T22" s="327"/>
    </row>
    <row r="23" spans="1:20">
      <c r="A23" s="215">
        <v>17</v>
      </c>
      <c r="B23" s="83">
        <v>9.1898148148148156E-3</v>
      </c>
      <c r="C23" s="222">
        <f t="shared" si="4"/>
        <v>13.233333333333334</v>
      </c>
      <c r="D23" s="222">
        <f t="shared" si="0"/>
        <v>12.888844194153929</v>
      </c>
      <c r="E23" s="227">
        <f t="shared" si="1"/>
        <v>0.99439999999999995</v>
      </c>
      <c r="F23" s="227">
        <v>12.951017939931466</v>
      </c>
      <c r="G23" s="227">
        <v>13.233333333333333</v>
      </c>
      <c r="H23" s="228">
        <f t="shared" si="3"/>
        <v>4.8006840903091286E-3</v>
      </c>
      <c r="I23" s="215">
        <v>17</v>
      </c>
      <c r="J23" s="502">
        <f t="shared" si="5"/>
        <v>97.866634306786892</v>
      </c>
      <c r="K23" s="503">
        <f t="shared" si="2"/>
        <v>97.396807512498185</v>
      </c>
      <c r="L23" s="328">
        <v>9.1898148148148156E-3</v>
      </c>
      <c r="M23" s="325" t="s">
        <v>1385</v>
      </c>
      <c r="N23" s="325" t="s">
        <v>1386</v>
      </c>
      <c r="O23" s="325" t="s">
        <v>130</v>
      </c>
      <c r="P23" s="383">
        <v>34465</v>
      </c>
      <c r="Q23" s="327" t="s">
        <v>131</v>
      </c>
      <c r="R23" s="325" t="s">
        <v>132</v>
      </c>
      <c r="S23" s="383">
        <v>41000</v>
      </c>
      <c r="T23" s="327"/>
    </row>
    <row r="24" spans="1:20">
      <c r="A24" s="215">
        <v>18</v>
      </c>
      <c r="B24" s="83">
        <v>9.0277777777777769E-3</v>
      </c>
      <c r="C24" s="222">
        <f t="shared" si="4"/>
        <v>12.999999999999998</v>
      </c>
      <c r="D24" s="222">
        <f t="shared" si="0"/>
        <v>12.823078205769551</v>
      </c>
      <c r="E24" s="227">
        <f t="shared" si="1"/>
        <v>0.99950000000000006</v>
      </c>
      <c r="F24" s="227">
        <v>12.855339910424329</v>
      </c>
      <c r="G24" s="227">
        <v>13.000000000000002</v>
      </c>
      <c r="H24" s="228">
        <f t="shared" si="3"/>
        <v>2.5095956139297758E-3</v>
      </c>
      <c r="I24" s="215">
        <v>18</v>
      </c>
      <c r="J24" s="502">
        <f t="shared" si="5"/>
        <v>98.887230080187166</v>
      </c>
      <c r="K24" s="503">
        <f t="shared" si="2"/>
        <v>98.639063121304261</v>
      </c>
      <c r="L24" s="328">
        <v>9.0277777777777769E-3</v>
      </c>
      <c r="M24" s="325" t="s">
        <v>1387</v>
      </c>
      <c r="N24" s="325" t="s">
        <v>1388</v>
      </c>
      <c r="O24" s="325" t="s">
        <v>127</v>
      </c>
      <c r="P24" s="383">
        <v>29858</v>
      </c>
      <c r="Q24" s="327" t="s">
        <v>131</v>
      </c>
      <c r="R24" s="325" t="s">
        <v>132</v>
      </c>
      <c r="S24" s="383">
        <v>36611</v>
      </c>
      <c r="T24" s="327"/>
    </row>
    <row r="25" spans="1:20" ht="15.75" customHeight="1">
      <c r="A25" s="215">
        <v>19</v>
      </c>
      <c r="B25" s="83">
        <v>9.0277777777777769E-3</v>
      </c>
      <c r="C25" s="222">
        <f t="shared" si="4"/>
        <v>12.999999999999998</v>
      </c>
      <c r="D25" s="222">
        <f t="shared" si="0"/>
        <v>12.816666666666666</v>
      </c>
      <c r="E25" s="227">
        <f t="shared" si="1"/>
        <v>1</v>
      </c>
      <c r="F25" s="227">
        <v>12.85</v>
      </c>
      <c r="G25" s="227">
        <v>13.000000000000002</v>
      </c>
      <c r="H25" s="228">
        <f t="shared" si="3"/>
        <v>2.5940337224383825E-3</v>
      </c>
      <c r="I25" s="215">
        <v>19</v>
      </c>
      <c r="J25" s="502">
        <f t="shared" si="5"/>
        <v>98.846153846153854</v>
      </c>
      <c r="K25" s="503">
        <f t="shared" si="2"/>
        <v>98.589743589743605</v>
      </c>
      <c r="L25" s="328">
        <v>9.0277777777777769E-3</v>
      </c>
      <c r="M25" s="325" t="s">
        <v>1387</v>
      </c>
      <c r="N25" s="325" t="s">
        <v>1388</v>
      </c>
      <c r="O25" s="325" t="s">
        <v>127</v>
      </c>
      <c r="P25" s="383">
        <v>29858</v>
      </c>
      <c r="Q25" s="327" t="s">
        <v>131</v>
      </c>
      <c r="R25" s="325" t="s">
        <v>132</v>
      </c>
      <c r="S25" s="383">
        <v>36982</v>
      </c>
      <c r="T25" s="327"/>
    </row>
    <row r="26" spans="1:20">
      <c r="A26" s="215">
        <v>20</v>
      </c>
      <c r="B26" s="83">
        <v>8.9004629629629625E-3</v>
      </c>
      <c r="C26" s="222">
        <f t="shared" si="4"/>
        <v>12.816666666666666</v>
      </c>
      <c r="D26" s="222">
        <f t="shared" si="0"/>
        <v>12.816666666666666</v>
      </c>
      <c r="E26" s="227">
        <f t="shared" si="1"/>
        <v>1</v>
      </c>
      <c r="F26" s="227">
        <v>12.85</v>
      </c>
      <c r="G26" s="227">
        <v>13.25</v>
      </c>
      <c r="H26" s="228">
        <f t="shared" si="3"/>
        <v>2.5940337224383825E-3</v>
      </c>
      <c r="I26" s="215">
        <v>20</v>
      </c>
      <c r="J26" s="502">
        <f t="shared" si="5"/>
        <v>100.26007802340702</v>
      </c>
      <c r="K26" s="503">
        <f t="shared" si="2"/>
        <v>100.00000000000001</v>
      </c>
      <c r="L26" s="461">
        <v>8.9004629629629625E-3</v>
      </c>
      <c r="M26" s="385" t="s">
        <v>1389</v>
      </c>
      <c r="N26" s="385" t="s">
        <v>1390</v>
      </c>
      <c r="O26" s="385" t="s">
        <v>130</v>
      </c>
      <c r="P26" s="386">
        <v>36950</v>
      </c>
      <c r="Q26" s="387" t="s">
        <v>364</v>
      </c>
      <c r="R26" s="385" t="s">
        <v>365</v>
      </c>
      <c r="S26" s="386">
        <v>44561</v>
      </c>
      <c r="T26" s="387" t="s">
        <v>354</v>
      </c>
    </row>
    <row r="27" spans="1:20">
      <c r="A27" s="215">
        <v>21</v>
      </c>
      <c r="B27" s="83">
        <v>9.1550925925925931E-3</v>
      </c>
      <c r="C27" s="222">
        <f t="shared" si="4"/>
        <v>13.183333333333334</v>
      </c>
      <c r="D27" s="222">
        <f t="shared" si="0"/>
        <v>12.816666666666666</v>
      </c>
      <c r="E27" s="227">
        <f t="shared" si="1"/>
        <v>1</v>
      </c>
      <c r="F27" s="227">
        <v>12.85</v>
      </c>
      <c r="G27" s="227">
        <v>13.183333333333334</v>
      </c>
      <c r="H27" s="228">
        <f t="shared" si="3"/>
        <v>2.5940337224383825E-3</v>
      </c>
      <c r="I27" s="215">
        <v>21</v>
      </c>
      <c r="J27" s="502">
        <f t="shared" si="5"/>
        <v>97.471554993678879</v>
      </c>
      <c r="K27" s="503">
        <f t="shared" si="2"/>
        <v>97.218710493046785</v>
      </c>
      <c r="L27" s="328">
        <v>9.1550925925925931E-3</v>
      </c>
      <c r="M27" s="325" t="s">
        <v>1391</v>
      </c>
      <c r="N27" s="325" t="s">
        <v>1392</v>
      </c>
      <c r="O27" s="325" t="s">
        <v>130</v>
      </c>
      <c r="P27" s="383">
        <v>32836</v>
      </c>
      <c r="Q27" s="327" t="s">
        <v>131</v>
      </c>
      <c r="R27" s="325" t="s">
        <v>132</v>
      </c>
      <c r="S27" s="383">
        <v>40636</v>
      </c>
      <c r="T27" s="327"/>
    </row>
    <row r="28" spans="1:20">
      <c r="A28" s="215">
        <v>22</v>
      </c>
      <c r="B28" s="83">
        <v>9.1550925925925931E-3</v>
      </c>
      <c r="C28" s="222">
        <f t="shared" si="4"/>
        <v>13.183333333333334</v>
      </c>
      <c r="D28" s="222">
        <f t="shared" si="0"/>
        <v>12.816666666666666</v>
      </c>
      <c r="E28" s="227">
        <f t="shared" si="1"/>
        <v>1</v>
      </c>
      <c r="F28" s="227">
        <v>12.85</v>
      </c>
      <c r="G28" s="227">
        <v>13.183333333333334</v>
      </c>
      <c r="H28" s="228">
        <f t="shared" si="3"/>
        <v>2.5940337224383825E-3</v>
      </c>
      <c r="I28" s="215">
        <v>22</v>
      </c>
      <c r="J28" s="502">
        <f t="shared" si="5"/>
        <v>97.471554993678879</v>
      </c>
      <c r="K28" s="503">
        <f t="shared" si="2"/>
        <v>97.218710493046785</v>
      </c>
      <c r="L28" s="328">
        <v>9.1550925925925931E-3</v>
      </c>
      <c r="M28" s="325" t="s">
        <v>1391</v>
      </c>
      <c r="N28" s="325" t="s">
        <v>1392</v>
      </c>
      <c r="O28" s="325" t="s">
        <v>130</v>
      </c>
      <c r="P28" s="383">
        <v>32836</v>
      </c>
      <c r="Q28" s="327" t="s">
        <v>131</v>
      </c>
      <c r="R28" s="325" t="s">
        <v>132</v>
      </c>
      <c r="S28" s="383">
        <v>41000</v>
      </c>
      <c r="T28" s="327"/>
    </row>
    <row r="29" spans="1:20">
      <c r="A29" s="215">
        <v>23</v>
      </c>
      <c r="B29" s="83">
        <v>8.9236111111111113E-3</v>
      </c>
      <c r="C29" s="222">
        <f t="shared" si="4"/>
        <v>12.85</v>
      </c>
      <c r="D29" s="222">
        <f t="shared" si="0"/>
        <v>12.816666666666666</v>
      </c>
      <c r="E29" s="227">
        <f t="shared" si="1"/>
        <v>1</v>
      </c>
      <c r="F29" s="227">
        <v>12.85</v>
      </c>
      <c r="G29" s="227">
        <v>13.333333333333336</v>
      </c>
      <c r="H29" s="228">
        <f t="shared" si="3"/>
        <v>2.5940337224383825E-3</v>
      </c>
      <c r="I29" s="215">
        <v>23</v>
      </c>
      <c r="J29" s="502">
        <f t="shared" si="5"/>
        <v>100</v>
      </c>
      <c r="K29" s="503">
        <f t="shared" si="2"/>
        <v>99.740596627756176</v>
      </c>
      <c r="L29" s="328">
        <v>8.9236111111111113E-3</v>
      </c>
      <c r="M29" s="325" t="s">
        <v>1393</v>
      </c>
      <c r="N29" s="325" t="s">
        <v>1394</v>
      </c>
      <c r="O29" s="325" t="s">
        <v>1395</v>
      </c>
      <c r="P29" s="383">
        <v>35320</v>
      </c>
      <c r="Q29" s="327" t="s">
        <v>1396</v>
      </c>
      <c r="R29" s="325" t="s">
        <v>366</v>
      </c>
      <c r="S29" s="383">
        <v>43877</v>
      </c>
      <c r="T29" s="327"/>
    </row>
    <row r="30" spans="1:20">
      <c r="A30" s="215">
        <v>24</v>
      </c>
      <c r="B30" s="83">
        <v>9.1435185185185178E-3</v>
      </c>
      <c r="C30" s="222">
        <f t="shared" si="4"/>
        <v>13.166666666666666</v>
      </c>
      <c r="D30" s="222">
        <f t="shared" si="0"/>
        <v>12.816666666666666</v>
      </c>
      <c r="E30" s="227">
        <f t="shared" si="1"/>
        <v>1</v>
      </c>
      <c r="F30" s="227">
        <v>12.85</v>
      </c>
      <c r="G30" s="227">
        <v>13.166666666666666</v>
      </c>
      <c r="H30" s="228">
        <f t="shared" si="3"/>
        <v>2.5940337224383825E-3</v>
      </c>
      <c r="I30" s="215">
        <v>24</v>
      </c>
      <c r="J30" s="502">
        <f t="shared" si="5"/>
        <v>97.594936708860757</v>
      </c>
      <c r="K30" s="503">
        <f t="shared" si="2"/>
        <v>97.341772151898738</v>
      </c>
      <c r="L30" s="328">
        <v>9.1435185185185178E-3</v>
      </c>
      <c r="M30" s="325" t="s">
        <v>1391</v>
      </c>
      <c r="N30" s="325" t="s">
        <v>1397</v>
      </c>
      <c r="O30" s="325" t="s">
        <v>130</v>
      </c>
      <c r="P30" s="383">
        <v>29567</v>
      </c>
      <c r="Q30" s="327" t="s">
        <v>131</v>
      </c>
      <c r="R30" s="325" t="s">
        <v>132</v>
      </c>
      <c r="S30" s="383">
        <v>38445</v>
      </c>
      <c r="T30" s="327"/>
    </row>
    <row r="31" spans="1:20">
      <c r="A31" s="215">
        <v>25</v>
      </c>
      <c r="B31" s="83">
        <v>9.1550925925925931E-3</v>
      </c>
      <c r="C31" s="222">
        <f t="shared" si="4"/>
        <v>13.183333333333334</v>
      </c>
      <c r="D31" s="222">
        <f t="shared" si="0"/>
        <v>12.816666666666666</v>
      </c>
      <c r="E31" s="227">
        <f t="shared" si="1"/>
        <v>1</v>
      </c>
      <c r="F31" s="227">
        <v>12.85</v>
      </c>
      <c r="G31" s="227">
        <v>13.183333333333334</v>
      </c>
      <c r="H31" s="228">
        <f t="shared" si="3"/>
        <v>2.5940337224383825E-3</v>
      </c>
      <c r="I31" s="215">
        <v>25</v>
      </c>
      <c r="J31" s="502">
        <f t="shared" si="5"/>
        <v>97.471554993678879</v>
      </c>
      <c r="K31" s="503">
        <f t="shared" si="2"/>
        <v>97.218710493046785</v>
      </c>
      <c r="L31" s="328">
        <v>9.1550925925925931E-3</v>
      </c>
      <c r="M31" s="325" t="s">
        <v>1398</v>
      </c>
      <c r="N31" s="325" t="s">
        <v>1399</v>
      </c>
      <c r="O31" s="325" t="s">
        <v>127</v>
      </c>
      <c r="P31" s="383">
        <v>30991</v>
      </c>
      <c r="Q31" s="327" t="s">
        <v>131</v>
      </c>
      <c r="R31" s="325" t="s">
        <v>132</v>
      </c>
      <c r="S31" s="383">
        <v>40279</v>
      </c>
      <c r="T31" s="327"/>
    </row>
    <row r="32" spans="1:20">
      <c r="A32" s="215">
        <v>26</v>
      </c>
      <c r="B32" s="83">
        <v>9.1898148148148156E-3</v>
      </c>
      <c r="C32" s="222">
        <f t="shared" si="4"/>
        <v>13.233333333333334</v>
      </c>
      <c r="D32" s="222">
        <f t="shared" si="0"/>
        <v>12.816666666666666</v>
      </c>
      <c r="E32" s="227">
        <f t="shared" si="1"/>
        <v>1</v>
      </c>
      <c r="F32" s="227">
        <v>12.85</v>
      </c>
      <c r="G32" s="227">
        <v>13.233333333333333</v>
      </c>
      <c r="H32" s="228">
        <f t="shared" si="3"/>
        <v>2.5940337224383825E-3</v>
      </c>
      <c r="I32" s="215">
        <v>26</v>
      </c>
      <c r="J32" s="502">
        <f t="shared" si="5"/>
        <v>97.103274559193949</v>
      </c>
      <c r="K32" s="503">
        <f t="shared" si="2"/>
        <v>96.851385390428206</v>
      </c>
      <c r="L32" s="328">
        <v>9.1898148148148156E-3</v>
      </c>
      <c r="M32" s="325" t="s">
        <v>1398</v>
      </c>
      <c r="N32" s="325" t="s">
        <v>1399</v>
      </c>
      <c r="O32" s="325" t="s">
        <v>127</v>
      </c>
      <c r="P32" s="383">
        <v>30991</v>
      </c>
      <c r="Q32" s="327" t="s">
        <v>131</v>
      </c>
      <c r="R32" s="325" t="s">
        <v>132</v>
      </c>
      <c r="S32" s="383">
        <v>40636</v>
      </c>
      <c r="T32" s="327"/>
    </row>
    <row r="33" spans="1:20">
      <c r="A33" s="215">
        <v>27</v>
      </c>
      <c r="B33" s="83">
        <v>9.1898148148148156E-3</v>
      </c>
      <c r="C33" s="222">
        <f t="shared" si="4"/>
        <v>13.233333333333334</v>
      </c>
      <c r="D33" s="222">
        <f t="shared" si="0"/>
        <v>12.816666666666666</v>
      </c>
      <c r="E33" s="227">
        <f t="shared" ref="E33:E64" si="6">ROUND(1-IF(A33&lt;I$3,0,IF(A33&lt;I$4,G$3*(A33-I$3)^2,G$2+G$4*(A33-I$4)+(A33&gt;I$5)*G$5*(A33-I$5)^2)),4)</f>
        <v>1</v>
      </c>
      <c r="F33" s="227">
        <v>12.85</v>
      </c>
      <c r="G33" s="227">
        <v>13.233333333333333</v>
      </c>
      <c r="H33" s="228">
        <f t="shared" si="3"/>
        <v>2.5940337224383825E-3</v>
      </c>
      <c r="I33" s="215">
        <v>27</v>
      </c>
      <c r="J33" s="502">
        <f t="shared" si="5"/>
        <v>97.103274559193949</v>
      </c>
      <c r="K33" s="503">
        <f t="shared" si="2"/>
        <v>96.851385390428206</v>
      </c>
      <c r="L33" s="328">
        <v>9.1898148148148156E-3</v>
      </c>
      <c r="M33" s="325" t="s">
        <v>1398</v>
      </c>
      <c r="N33" s="325" t="s">
        <v>1399</v>
      </c>
      <c r="O33" s="325" t="s">
        <v>127</v>
      </c>
      <c r="P33" s="383">
        <v>30991</v>
      </c>
      <c r="Q33" s="327" t="s">
        <v>131</v>
      </c>
      <c r="R33" s="325" t="s">
        <v>132</v>
      </c>
      <c r="S33" s="383">
        <v>41000</v>
      </c>
      <c r="T33" s="327"/>
    </row>
    <row r="34" spans="1:20">
      <c r="A34" s="215">
        <v>28</v>
      </c>
      <c r="B34" s="83">
        <v>9.2129629629629627E-3</v>
      </c>
      <c r="C34" s="222">
        <f t="shared" si="4"/>
        <v>13.266666666666666</v>
      </c>
      <c r="D34" s="222">
        <f t="shared" si="0"/>
        <v>12.816666666666666</v>
      </c>
      <c r="E34" s="227">
        <f t="shared" si="6"/>
        <v>1</v>
      </c>
      <c r="F34" s="227">
        <v>12.85</v>
      </c>
      <c r="G34" s="227">
        <v>13.266666666666666</v>
      </c>
      <c r="H34" s="228">
        <f t="shared" si="3"/>
        <v>2.5940337224383825E-3</v>
      </c>
      <c r="I34" s="215">
        <v>28</v>
      </c>
      <c r="J34" s="502">
        <f t="shared" si="5"/>
        <v>96.859296482412063</v>
      </c>
      <c r="K34" s="503">
        <f t="shared" si="2"/>
        <v>96.608040201005039</v>
      </c>
      <c r="L34" s="328">
        <v>9.2129629629629627E-3</v>
      </c>
      <c r="M34" s="325" t="s">
        <v>1400</v>
      </c>
      <c r="N34" s="325" t="s">
        <v>1401</v>
      </c>
      <c r="O34" s="325" t="s">
        <v>127</v>
      </c>
      <c r="P34" s="383">
        <v>25379</v>
      </c>
      <c r="Q34" s="327" t="s">
        <v>131</v>
      </c>
      <c r="R34" s="325" t="s">
        <v>132</v>
      </c>
      <c r="S34" s="383">
        <v>35883</v>
      </c>
      <c r="T34" s="327"/>
    </row>
    <row r="35" spans="1:20">
      <c r="A35" s="215">
        <v>29</v>
      </c>
      <c r="B35" s="83">
        <v>9.2824074074074076E-3</v>
      </c>
      <c r="C35" s="222">
        <f t="shared" si="4"/>
        <v>13.366666666666667</v>
      </c>
      <c r="D35" s="222">
        <f t="shared" si="0"/>
        <v>12.816666666666666</v>
      </c>
      <c r="E35" s="227">
        <f t="shared" si="6"/>
        <v>1</v>
      </c>
      <c r="F35" s="227">
        <v>12.85</v>
      </c>
      <c r="G35" s="227">
        <v>13.366666666666667</v>
      </c>
      <c r="H35" s="228">
        <f t="shared" si="3"/>
        <v>2.5940337224383825E-3</v>
      </c>
      <c r="I35" s="215">
        <v>29</v>
      </c>
      <c r="J35" s="502">
        <f t="shared" si="5"/>
        <v>96.134663341645876</v>
      </c>
      <c r="K35" s="503">
        <f t="shared" si="2"/>
        <v>95.885286783042403</v>
      </c>
      <c r="L35" s="328">
        <v>9.2824074074074076E-3</v>
      </c>
      <c r="M35" s="325" t="s">
        <v>1402</v>
      </c>
      <c r="N35" s="325" t="s">
        <v>1403</v>
      </c>
      <c r="O35" s="325" t="s">
        <v>122</v>
      </c>
      <c r="P35" s="383">
        <v>31410</v>
      </c>
      <c r="Q35" s="327"/>
      <c r="R35" s="325" t="s">
        <v>137</v>
      </c>
      <c r="S35" s="383">
        <v>42112</v>
      </c>
      <c r="T35" s="327"/>
    </row>
    <row r="36" spans="1:20">
      <c r="A36" s="215">
        <v>30</v>
      </c>
      <c r="B36" s="83">
        <v>9.3402777777777772E-3</v>
      </c>
      <c r="C36" s="222">
        <f t="shared" si="4"/>
        <v>13.45</v>
      </c>
      <c r="D36" s="222">
        <f t="shared" si="0"/>
        <v>12.817948461512817</v>
      </c>
      <c r="E36" s="227">
        <f t="shared" si="6"/>
        <v>0.99990000000000001</v>
      </c>
      <c r="F36" s="227">
        <v>12.851124473391422</v>
      </c>
      <c r="G36" s="227">
        <v>13.45</v>
      </c>
      <c r="H36" s="228">
        <f t="shared" si="3"/>
        <v>2.5815649009779274E-3</v>
      </c>
      <c r="I36" s="215">
        <v>30</v>
      </c>
      <c r="J36" s="502">
        <f t="shared" si="5"/>
        <v>95.547393854211336</v>
      </c>
      <c r="K36" s="503">
        <f t="shared" si="2"/>
        <v>95.300732055857381</v>
      </c>
      <c r="L36" s="328">
        <v>9.3402777777777772E-3</v>
      </c>
      <c r="M36" s="325" t="s">
        <v>1404</v>
      </c>
      <c r="N36" s="325" t="s">
        <v>1405</v>
      </c>
      <c r="O36" s="325" t="s">
        <v>1342</v>
      </c>
      <c r="P36" s="383">
        <v>24165</v>
      </c>
      <c r="Q36" s="327"/>
      <c r="R36" s="325" t="s">
        <v>132</v>
      </c>
      <c r="S36" s="383">
        <v>35155</v>
      </c>
      <c r="T36" s="327"/>
    </row>
    <row r="37" spans="1:20">
      <c r="A37" s="215">
        <v>31</v>
      </c>
      <c r="B37" s="83">
        <v>9.2592592592592587E-3</v>
      </c>
      <c r="C37" s="222">
        <f t="shared" si="4"/>
        <v>13.333333333333332</v>
      </c>
      <c r="D37" s="222">
        <f t="shared" si="0"/>
        <v>12.832065144840474</v>
      </c>
      <c r="E37" s="227">
        <f t="shared" si="6"/>
        <v>0.99880000000000002</v>
      </c>
      <c r="F37" s="227">
        <v>12.863788373162482</v>
      </c>
      <c r="G37" s="227">
        <v>13.333333333333336</v>
      </c>
      <c r="H37" s="228">
        <f t="shared" si="3"/>
        <v>2.4660875475992425E-3</v>
      </c>
      <c r="I37" s="215">
        <v>31</v>
      </c>
      <c r="J37" s="502">
        <f t="shared" si="5"/>
        <v>96.478412798718622</v>
      </c>
      <c r="K37" s="503">
        <f t="shared" si="2"/>
        <v>96.240488586303556</v>
      </c>
      <c r="L37" s="328">
        <v>9.2592592592592587E-3</v>
      </c>
      <c r="M37" s="325" t="s">
        <v>1402</v>
      </c>
      <c r="N37" s="325" t="s">
        <v>1403</v>
      </c>
      <c r="O37" s="325" t="s">
        <v>122</v>
      </c>
      <c r="P37" s="383">
        <v>31410</v>
      </c>
      <c r="Q37" s="327"/>
      <c r="R37" s="325" t="s">
        <v>137</v>
      </c>
      <c r="S37" s="383">
        <v>42840</v>
      </c>
      <c r="T37" s="327"/>
    </row>
    <row r="38" spans="1:20">
      <c r="A38" s="215">
        <v>32</v>
      </c>
      <c r="B38" s="83">
        <v>9.3287037037037036E-3</v>
      </c>
      <c r="C38" s="222">
        <f t="shared" si="4"/>
        <v>13.433333333333334</v>
      </c>
      <c r="D38" s="222">
        <f t="shared" si="0"/>
        <v>12.861682555611305</v>
      </c>
      <c r="E38" s="227">
        <f t="shared" si="6"/>
        <v>0.99650000000000005</v>
      </c>
      <c r="F38" s="227">
        <v>12.890605407032151</v>
      </c>
      <c r="G38" s="227">
        <v>13.433333333333334</v>
      </c>
      <c r="H38" s="228">
        <f t="shared" si="3"/>
        <v>2.2437155205346864E-3</v>
      </c>
      <c r="I38" s="215">
        <v>32</v>
      </c>
      <c r="J38" s="502">
        <f t="shared" si="5"/>
        <v>95.959841739693431</v>
      </c>
      <c r="K38" s="503">
        <f t="shared" si="2"/>
        <v>95.744535153434029</v>
      </c>
      <c r="L38" s="328">
        <v>9.3287037037037036E-3</v>
      </c>
      <c r="M38" s="325" t="s">
        <v>191</v>
      </c>
      <c r="N38" s="325" t="s">
        <v>1406</v>
      </c>
      <c r="O38" s="325" t="s">
        <v>127</v>
      </c>
      <c r="P38" s="383">
        <v>25165</v>
      </c>
      <c r="Q38" s="327"/>
      <c r="R38" s="325" t="s">
        <v>1407</v>
      </c>
      <c r="S38" s="383">
        <v>37045</v>
      </c>
      <c r="T38" s="327"/>
    </row>
    <row r="39" spans="1:20">
      <c r="A39" s="215">
        <v>33</v>
      </c>
      <c r="B39" s="83">
        <v>9.3749999999999997E-3</v>
      </c>
      <c r="C39" s="222">
        <f t="shared" si="4"/>
        <v>13.5</v>
      </c>
      <c r="D39" s="222">
        <f t="shared" si="0"/>
        <v>12.907015777106411</v>
      </c>
      <c r="E39" s="227">
        <f t="shared" si="6"/>
        <v>0.99299999999999999</v>
      </c>
      <c r="F39" s="227">
        <v>12.931752925526061</v>
      </c>
      <c r="G39" s="227">
        <v>13.5</v>
      </c>
      <c r="H39" s="228">
        <f t="shared" si="3"/>
        <v>1.9128998645513181E-3</v>
      </c>
      <c r="I39" s="215">
        <v>33</v>
      </c>
      <c r="J39" s="502">
        <f t="shared" si="5"/>
        <v>95.790762411304158</v>
      </c>
      <c r="K39" s="503">
        <f t="shared" si="2"/>
        <v>95.6075242748623</v>
      </c>
      <c r="L39" s="328">
        <v>9.3749999999999997E-3</v>
      </c>
      <c r="M39" s="325" t="s">
        <v>1408</v>
      </c>
      <c r="N39" s="325" t="s">
        <v>1409</v>
      </c>
      <c r="O39" s="325" t="s">
        <v>122</v>
      </c>
      <c r="P39" s="383">
        <v>20732</v>
      </c>
      <c r="Q39" s="327" t="s">
        <v>131</v>
      </c>
      <c r="R39" s="325" t="s">
        <v>132</v>
      </c>
      <c r="S39" s="383">
        <v>32957</v>
      </c>
      <c r="T39" s="327"/>
    </row>
    <row r="40" spans="1:20">
      <c r="A40" s="215">
        <v>34</v>
      </c>
      <c r="B40" s="83">
        <v>9.2939814814814812E-3</v>
      </c>
      <c r="C40" s="222">
        <f t="shared" si="4"/>
        <v>13.383333333333333</v>
      </c>
      <c r="D40" s="222">
        <f t="shared" si="0"/>
        <v>12.968396910519749</v>
      </c>
      <c r="E40" s="227">
        <f t="shared" si="6"/>
        <v>0.98829999999999996</v>
      </c>
      <c r="F40" s="227">
        <v>12.987505211425972</v>
      </c>
      <c r="G40" s="227">
        <v>13.383333333333333</v>
      </c>
      <c r="H40" s="228">
        <f t="shared" si="3"/>
        <v>1.4712834062551733E-3</v>
      </c>
      <c r="I40" s="215">
        <v>34</v>
      </c>
      <c r="J40" s="502">
        <f t="shared" si="5"/>
        <v>97.042380160094453</v>
      </c>
      <c r="K40" s="503">
        <f t="shared" si="2"/>
        <v>96.899603316461381</v>
      </c>
      <c r="L40" s="328">
        <v>9.2939814814814812E-3</v>
      </c>
      <c r="M40" s="325" t="s">
        <v>191</v>
      </c>
      <c r="N40" s="325" t="s">
        <v>1406</v>
      </c>
      <c r="O40" s="325" t="s">
        <v>127</v>
      </c>
      <c r="P40" s="383">
        <v>25165</v>
      </c>
      <c r="Q40" s="327" t="s">
        <v>131</v>
      </c>
      <c r="R40" s="325" t="s">
        <v>132</v>
      </c>
      <c r="S40" s="383">
        <v>37724</v>
      </c>
      <c r="T40" s="327"/>
    </row>
    <row r="41" spans="1:20">
      <c r="A41" s="215">
        <v>35</v>
      </c>
      <c r="B41" s="83">
        <v>9.3634259259259261E-3</v>
      </c>
      <c r="C41" s="222">
        <f t="shared" si="4"/>
        <v>13.483333333333334</v>
      </c>
      <c r="D41" s="222">
        <f t="shared" si="0"/>
        <v>13.046281216069488</v>
      </c>
      <c r="E41" s="227">
        <f t="shared" si="6"/>
        <v>0.98240000000000005</v>
      </c>
      <c r="F41" s="227">
        <v>13.058238090550244</v>
      </c>
      <c r="G41" s="227">
        <v>13.483333333333334</v>
      </c>
      <c r="H41" s="228">
        <f t="shared" si="3"/>
        <v>9.1565756404829424E-4</v>
      </c>
      <c r="I41" s="215">
        <v>35</v>
      </c>
      <c r="J41" s="502">
        <f t="shared" si="5"/>
        <v>96.84725407082999</v>
      </c>
      <c r="K41" s="503">
        <f t="shared" ref="K41:K72" si="7">100*D41/+C41</f>
        <v>96.75857515008272</v>
      </c>
      <c r="L41" s="328">
        <v>9.3634259259259261E-3</v>
      </c>
      <c r="M41" s="325" t="s">
        <v>1410</v>
      </c>
      <c r="N41" s="325" t="s">
        <v>1411</v>
      </c>
      <c r="O41" s="325" t="s">
        <v>127</v>
      </c>
      <c r="P41" s="383">
        <v>25314</v>
      </c>
      <c r="Q41" s="327"/>
      <c r="R41" s="325" t="s">
        <v>1340</v>
      </c>
      <c r="S41" s="383">
        <v>38115</v>
      </c>
      <c r="T41" s="327"/>
    </row>
    <row r="42" spans="1:20">
      <c r="A42" s="215">
        <v>36</v>
      </c>
      <c r="B42" s="83">
        <v>9.5370370370370366E-3</v>
      </c>
      <c r="C42" s="222">
        <f t="shared" si="4"/>
        <v>13.733333333333333</v>
      </c>
      <c r="D42" s="222">
        <f t="shared" ref="D42:D73" si="8">OC/E42</f>
        <v>13.13856142149325</v>
      </c>
      <c r="E42" s="227">
        <f t="shared" si="6"/>
        <v>0.97550000000000003</v>
      </c>
      <c r="F42" s="227">
        <v>13.14443535188216</v>
      </c>
      <c r="G42" s="227">
        <v>13.733333333333333</v>
      </c>
      <c r="H42" s="228">
        <f t="shared" si="3"/>
        <v>4.4687582476253432E-4</v>
      </c>
      <c r="I42" s="215">
        <v>36</v>
      </c>
      <c r="J42" s="502">
        <f t="shared" si="5"/>
        <v>95.711907902054563</v>
      </c>
      <c r="K42" s="503">
        <f t="shared" si="7"/>
        <v>95.669136564271241</v>
      </c>
      <c r="L42" s="328">
        <v>9.5370370370370366E-3</v>
      </c>
      <c r="M42" s="325" t="s">
        <v>1412</v>
      </c>
      <c r="N42" s="325" t="s">
        <v>1413</v>
      </c>
      <c r="O42" s="325" t="s">
        <v>139</v>
      </c>
      <c r="P42" s="383">
        <v>19018</v>
      </c>
      <c r="Q42" s="327"/>
      <c r="R42" s="325" t="s">
        <v>1414</v>
      </c>
      <c r="S42" s="383">
        <v>32239</v>
      </c>
      <c r="T42" s="327"/>
    </row>
    <row r="43" spans="1:20">
      <c r="A43" s="215">
        <v>37</v>
      </c>
      <c r="B43" s="83">
        <v>9.5949074074074079E-3</v>
      </c>
      <c r="C43" s="222">
        <f t="shared" si="4"/>
        <v>13.816666666666668</v>
      </c>
      <c r="D43" s="222">
        <f t="shared" si="8"/>
        <v>13.233522629495782</v>
      </c>
      <c r="E43" s="227">
        <f t="shared" si="6"/>
        <v>0.96850000000000003</v>
      </c>
      <c r="F43" s="227">
        <v>13.239233463836801</v>
      </c>
      <c r="G43" s="227">
        <v>13.816666666666668</v>
      </c>
      <c r="H43" s="228">
        <f t="shared" si="3"/>
        <v>4.3135687248188506E-4</v>
      </c>
      <c r="I43" s="215">
        <v>37</v>
      </c>
      <c r="J43" s="502">
        <f t="shared" ref="J43:J74" si="9">100*F43/+C43</f>
        <v>95.820748833559463</v>
      </c>
      <c r="K43" s="503">
        <f t="shared" si="7"/>
        <v>95.779415895023746</v>
      </c>
      <c r="L43" s="328">
        <v>9.5949074074074079E-3</v>
      </c>
      <c r="M43" s="325" t="s">
        <v>1415</v>
      </c>
      <c r="N43" s="325" t="s">
        <v>1416</v>
      </c>
      <c r="O43" s="325" t="s">
        <v>139</v>
      </c>
      <c r="P43" s="383">
        <v>21042</v>
      </c>
      <c r="Q43" s="327"/>
      <c r="R43" s="325" t="s">
        <v>140</v>
      </c>
      <c r="S43" s="383">
        <v>34812</v>
      </c>
      <c r="T43" s="327"/>
    </row>
    <row r="44" spans="1:20">
      <c r="A44" s="215">
        <v>38</v>
      </c>
      <c r="B44" s="83">
        <v>9.4560185185185181E-3</v>
      </c>
      <c r="C44" s="222">
        <f t="shared" si="4"/>
        <v>13.616666666666665</v>
      </c>
      <c r="D44" s="222">
        <f t="shared" si="8"/>
        <v>13.329866527994453</v>
      </c>
      <c r="E44" s="227">
        <f t="shared" si="6"/>
        <v>0.96150000000000002</v>
      </c>
      <c r="F44" s="227">
        <v>13.335408883354088</v>
      </c>
      <c r="G44" s="227">
        <v>13.616666666666665</v>
      </c>
      <c r="H44" s="228">
        <f t="shared" si="3"/>
        <v>4.1561195521746988E-4</v>
      </c>
      <c r="I44" s="215">
        <v>38</v>
      </c>
      <c r="J44" s="502">
        <f t="shared" si="9"/>
        <v>97.934459363677519</v>
      </c>
      <c r="K44" s="503">
        <f t="shared" si="7"/>
        <v>97.89375663153821</v>
      </c>
      <c r="L44" s="328">
        <v>9.4560185185185181E-3</v>
      </c>
      <c r="M44" s="325" t="s">
        <v>1417</v>
      </c>
      <c r="N44" s="325" t="s">
        <v>1418</v>
      </c>
      <c r="O44" s="325" t="s">
        <v>127</v>
      </c>
      <c r="P44" s="383">
        <v>17944</v>
      </c>
      <c r="Q44" s="327" t="s">
        <v>131</v>
      </c>
      <c r="R44" s="325" t="s">
        <v>132</v>
      </c>
      <c r="S44" s="383">
        <v>31984</v>
      </c>
      <c r="T44" s="327"/>
    </row>
    <row r="45" spans="1:20">
      <c r="A45" s="215">
        <v>39</v>
      </c>
      <c r="B45" s="83">
        <v>9.3981481481481485E-3</v>
      </c>
      <c r="C45" s="222">
        <f t="shared" si="4"/>
        <v>13.533333333333333</v>
      </c>
      <c r="D45" s="222">
        <f t="shared" si="8"/>
        <v>13.427623537628776</v>
      </c>
      <c r="E45" s="227">
        <f t="shared" si="6"/>
        <v>0.95450000000000002</v>
      </c>
      <c r="F45" s="227">
        <v>13.432991846121681</v>
      </c>
      <c r="G45" s="227">
        <v>13.533333333333333</v>
      </c>
      <c r="H45" s="228">
        <f t="shared" si="3"/>
        <v>3.9963610150293755E-4</v>
      </c>
      <c r="I45" s="215">
        <v>39</v>
      </c>
      <c r="J45" s="502">
        <f t="shared" si="9"/>
        <v>99.258560439322764</v>
      </c>
      <c r="K45" s="503">
        <f t="shared" si="7"/>
        <v>99.218893135187997</v>
      </c>
      <c r="L45" s="328">
        <v>9.3981481481481485E-3</v>
      </c>
      <c r="M45" s="325" t="s">
        <v>1419</v>
      </c>
      <c r="N45" s="325" t="s">
        <v>1420</v>
      </c>
      <c r="O45" s="325" t="s">
        <v>122</v>
      </c>
      <c r="P45" s="383">
        <v>27375</v>
      </c>
      <c r="Q45" s="327"/>
      <c r="R45" s="325" t="s">
        <v>285</v>
      </c>
      <c r="S45" s="383">
        <v>41902</v>
      </c>
      <c r="T45" s="327"/>
    </row>
    <row r="46" spans="1:20">
      <c r="A46" s="215">
        <v>40</v>
      </c>
      <c r="B46" s="83">
        <v>9.4907407407407406E-3</v>
      </c>
      <c r="C46" s="222">
        <f t="shared" si="4"/>
        <v>13.666666666666666</v>
      </c>
      <c r="D46" s="222">
        <f t="shared" si="8"/>
        <v>13.526824978012312</v>
      </c>
      <c r="E46" s="227">
        <f t="shared" si="6"/>
        <v>0.94750000000000001</v>
      </c>
      <c r="F46" s="227">
        <v>13.53201347935973</v>
      </c>
      <c r="G46" s="227">
        <v>13.666666666666666</v>
      </c>
      <c r="H46" s="228">
        <f t="shared" si="3"/>
        <v>3.834241929577818E-4</v>
      </c>
      <c r="I46" s="215">
        <v>40</v>
      </c>
      <c r="J46" s="502">
        <f t="shared" si="9"/>
        <v>99.014732775802912</v>
      </c>
      <c r="K46" s="503">
        <f t="shared" si="7"/>
        <v>98.976768131797414</v>
      </c>
      <c r="L46" s="328">
        <v>9.4907407407407406E-3</v>
      </c>
      <c r="M46" s="325" t="s">
        <v>1419</v>
      </c>
      <c r="N46" s="325" t="s">
        <v>1420</v>
      </c>
      <c r="O46" s="325" t="s">
        <v>122</v>
      </c>
      <c r="P46" s="383">
        <v>27375</v>
      </c>
      <c r="Q46" s="327" t="s">
        <v>131</v>
      </c>
      <c r="R46" s="325" t="s">
        <v>132</v>
      </c>
      <c r="S46" s="383">
        <v>42092</v>
      </c>
      <c r="T46" s="327"/>
    </row>
    <row r="47" spans="1:20">
      <c r="A47" s="215">
        <v>41</v>
      </c>
      <c r="B47" s="83">
        <v>9.479166666666667E-3</v>
      </c>
      <c r="C47" s="222">
        <f t="shared" si="4"/>
        <v>13.65</v>
      </c>
      <c r="D47" s="222">
        <f t="shared" si="8"/>
        <v>13.627503101187312</v>
      </c>
      <c r="E47" s="227">
        <f t="shared" si="6"/>
        <v>0.9405</v>
      </c>
      <c r="F47" s="227">
        <v>13.632505834924675</v>
      </c>
      <c r="G47" s="227">
        <v>13.633333333333333</v>
      </c>
      <c r="H47" s="228">
        <f t="shared" si="3"/>
        <v>3.6697095882014176E-4</v>
      </c>
      <c r="I47" s="215">
        <v>41</v>
      </c>
      <c r="J47" s="502">
        <f t="shared" si="9"/>
        <v>99.871837618495789</v>
      </c>
      <c r="K47" s="503">
        <f t="shared" si="7"/>
        <v>99.835187554485799</v>
      </c>
      <c r="L47" s="328">
        <v>9.479166666666667E-3</v>
      </c>
      <c r="M47" s="325" t="s">
        <v>1419</v>
      </c>
      <c r="N47" s="325" t="s">
        <v>1420</v>
      </c>
      <c r="O47" s="325" t="s">
        <v>122</v>
      </c>
      <c r="P47" s="383">
        <v>27375</v>
      </c>
      <c r="Q47" s="327" t="s">
        <v>131</v>
      </c>
      <c r="R47" s="325" t="s">
        <v>132</v>
      </c>
      <c r="S47" s="383">
        <v>42463</v>
      </c>
      <c r="T47" s="327"/>
    </row>
    <row r="48" spans="1:20">
      <c r="A48" s="215">
        <v>42</v>
      </c>
      <c r="B48" s="83">
        <v>9.6643518518518511E-3</v>
      </c>
      <c r="C48" s="222">
        <f t="shared" si="4"/>
        <v>13.916666666666666</v>
      </c>
      <c r="D48" s="222">
        <f t="shared" si="8"/>
        <v>13.729691126584537</v>
      </c>
      <c r="E48" s="227">
        <f t="shared" si="6"/>
        <v>0.9335</v>
      </c>
      <c r="F48" s="227">
        <v>13.734501923899103</v>
      </c>
      <c r="G48" s="227">
        <v>13.916666666666666</v>
      </c>
      <c r="H48" s="228">
        <f t="shared" si="3"/>
        <v>3.5027097023404254E-4</v>
      </c>
      <c r="I48" s="215">
        <v>42</v>
      </c>
      <c r="J48" s="502">
        <f t="shared" si="9"/>
        <v>98.691031788496545</v>
      </c>
      <c r="K48" s="503">
        <f t="shared" si="7"/>
        <v>98.656463185038589</v>
      </c>
      <c r="L48" s="328">
        <v>9.6643518518518511E-3</v>
      </c>
      <c r="M48" s="325" t="s">
        <v>1410</v>
      </c>
      <c r="N48" s="325" t="s">
        <v>1421</v>
      </c>
      <c r="O48" s="325" t="s">
        <v>305</v>
      </c>
      <c r="P48" s="383">
        <v>17935</v>
      </c>
      <c r="Q48" s="327"/>
      <c r="R48" s="325" t="s">
        <v>1422</v>
      </c>
      <c r="S48" s="383">
        <v>33285</v>
      </c>
      <c r="T48" s="327"/>
    </row>
    <row r="49" spans="1:20">
      <c r="A49" s="215">
        <v>43</v>
      </c>
      <c r="B49" s="83">
        <v>9.7569444444444448E-3</v>
      </c>
      <c r="C49" s="222">
        <f t="shared" si="4"/>
        <v>14.05</v>
      </c>
      <c r="D49" s="222">
        <f t="shared" si="8"/>
        <v>13.833423277567908</v>
      </c>
      <c r="E49" s="227">
        <f t="shared" si="6"/>
        <v>0.92649999999999999</v>
      </c>
      <c r="F49" s="227">
        <v>13.83803575274607</v>
      </c>
      <c r="G49" s="227">
        <v>14.05</v>
      </c>
      <c r="H49" s="228">
        <f t="shared" si="3"/>
        <v>3.3331863427554955E-4</v>
      </c>
      <c r="I49" s="215">
        <v>43</v>
      </c>
      <c r="J49" s="502">
        <f t="shared" si="9"/>
        <v>98.491357670790535</v>
      </c>
      <c r="K49" s="503">
        <f t="shared" si="7"/>
        <v>98.458528665963755</v>
      </c>
      <c r="L49" s="328">
        <v>9.7569444444444448E-3</v>
      </c>
      <c r="M49" s="325" t="s">
        <v>1423</v>
      </c>
      <c r="N49" s="325" t="s">
        <v>1424</v>
      </c>
      <c r="O49" s="325" t="s">
        <v>127</v>
      </c>
      <c r="P49" s="383">
        <v>22144</v>
      </c>
      <c r="Q49" s="327"/>
      <c r="R49" s="325" t="s">
        <v>144</v>
      </c>
      <c r="S49" s="383">
        <v>37871</v>
      </c>
      <c r="T49" s="327"/>
    </row>
    <row r="50" spans="1:20">
      <c r="A50" s="215">
        <v>44</v>
      </c>
      <c r="B50" s="83">
        <v>1.0115740740740741E-2</v>
      </c>
      <c r="C50" s="222">
        <f t="shared" si="4"/>
        <v>14.566666666666666</v>
      </c>
      <c r="D50" s="222">
        <f t="shared" si="8"/>
        <v>13.93873481964836</v>
      </c>
      <c r="E50" s="227">
        <f t="shared" si="6"/>
        <v>0.91949999999999998</v>
      </c>
      <c r="F50" s="227">
        <v>13.943142361111111</v>
      </c>
      <c r="G50" s="227">
        <v>14.566666666666666</v>
      </c>
      <c r="H50" s="228">
        <f t="shared" si="3"/>
        <v>3.1610818770980793E-4</v>
      </c>
      <c r="I50" s="215">
        <v>44</v>
      </c>
      <c r="J50" s="502">
        <f t="shared" si="9"/>
        <v>95.719512776506477</v>
      </c>
      <c r="K50" s="503">
        <f t="shared" si="7"/>
        <v>95.689255054794231</v>
      </c>
      <c r="L50" s="328">
        <v>1.0115740740740741E-2</v>
      </c>
      <c r="M50" s="325" t="s">
        <v>1408</v>
      </c>
      <c r="N50" s="325" t="s">
        <v>1425</v>
      </c>
      <c r="O50" s="325" t="s">
        <v>122</v>
      </c>
      <c r="P50" s="383">
        <v>18587</v>
      </c>
      <c r="Q50" s="327"/>
      <c r="R50" s="325" t="s">
        <v>216</v>
      </c>
      <c r="S50" s="383">
        <v>35015</v>
      </c>
      <c r="T50" s="327"/>
    </row>
    <row r="51" spans="1:20">
      <c r="A51" s="215">
        <v>45</v>
      </c>
      <c r="B51" s="83">
        <v>1.005787037037037E-2</v>
      </c>
      <c r="C51" s="222">
        <f t="shared" si="4"/>
        <v>14.483333333333333</v>
      </c>
      <c r="D51" s="222">
        <f t="shared" si="8"/>
        <v>14.045662100456621</v>
      </c>
      <c r="E51" s="227">
        <f t="shared" si="6"/>
        <v>0.91249999999999998</v>
      </c>
      <c r="F51" s="227">
        <v>14.049857861360158</v>
      </c>
      <c r="G51" s="227">
        <v>14.483333333333333</v>
      </c>
      <c r="H51" s="228">
        <f t="shared" si="3"/>
        <v>2.9863369045717909E-4</v>
      </c>
      <c r="I51" s="215">
        <v>45</v>
      </c>
      <c r="J51" s="502">
        <f t="shared" si="9"/>
        <v>97.007073841381995</v>
      </c>
      <c r="K51" s="503">
        <f t="shared" si="7"/>
        <v>96.97810426092029</v>
      </c>
      <c r="L51" s="328">
        <v>1.005787037037037E-2</v>
      </c>
      <c r="M51" s="325" t="s">
        <v>1426</v>
      </c>
      <c r="N51" s="325" t="s">
        <v>1427</v>
      </c>
      <c r="O51" s="325" t="s">
        <v>122</v>
      </c>
      <c r="P51" s="383">
        <v>26375</v>
      </c>
      <c r="Q51" s="327" t="s">
        <v>1428</v>
      </c>
      <c r="R51" s="325" t="s">
        <v>183</v>
      </c>
      <c r="S51" s="383">
        <v>43009</v>
      </c>
      <c r="T51" s="327"/>
    </row>
    <row r="52" spans="1:20">
      <c r="A52" s="215">
        <v>46</v>
      </c>
      <c r="B52" s="83">
        <v>1.0300925925925925E-2</v>
      </c>
      <c r="C52" s="222">
        <f t="shared" si="4"/>
        <v>14.833333333333332</v>
      </c>
      <c r="D52" s="222">
        <f t="shared" si="8"/>
        <v>14.154242591570036</v>
      </c>
      <c r="E52" s="227">
        <f t="shared" si="6"/>
        <v>0.90549999999999997</v>
      </c>
      <c r="F52" s="227">
        <v>14.158219479947114</v>
      </c>
      <c r="G52" s="227">
        <v>14.833333333333334</v>
      </c>
      <c r="H52" s="228">
        <f t="shared" si="3"/>
        <v>2.8088901875768772E-4</v>
      </c>
      <c r="I52" s="215">
        <v>46</v>
      </c>
      <c r="J52" s="502">
        <f t="shared" si="9"/>
        <v>95.448670651328854</v>
      </c>
      <c r="K52" s="503">
        <f t="shared" si="7"/>
        <v>95.421860167887885</v>
      </c>
      <c r="L52" s="328">
        <v>1.0300925925925925E-2</v>
      </c>
      <c r="M52" s="325" t="s">
        <v>1429</v>
      </c>
      <c r="N52" s="325" t="s">
        <v>1430</v>
      </c>
      <c r="O52" s="325" t="s">
        <v>122</v>
      </c>
      <c r="P52" s="383">
        <v>22451</v>
      </c>
      <c r="Q52" s="327" t="s">
        <v>131</v>
      </c>
      <c r="R52" s="325" t="s">
        <v>132</v>
      </c>
      <c r="S52" s="383">
        <v>39544</v>
      </c>
      <c r="T52" s="327"/>
    </row>
    <row r="53" spans="1:20">
      <c r="A53" s="215">
        <v>47</v>
      </c>
      <c r="B53" s="83">
        <v>1.0243055555555556E-2</v>
      </c>
      <c r="C53" s="222">
        <f t="shared" si="4"/>
        <v>14.75</v>
      </c>
      <c r="D53" s="222">
        <f t="shared" si="8"/>
        <v>14.264514932294565</v>
      </c>
      <c r="E53" s="227">
        <f t="shared" si="6"/>
        <v>0.89849999999999997</v>
      </c>
      <c r="F53" s="227">
        <v>14.268265600710636</v>
      </c>
      <c r="G53" s="227">
        <v>14.75</v>
      </c>
      <c r="H53" s="228">
        <f t="shared" si="3"/>
        <v>2.6286785801662364E-4</v>
      </c>
      <c r="I53" s="215">
        <v>47</v>
      </c>
      <c r="J53" s="502">
        <f t="shared" si="9"/>
        <v>96.734004072614482</v>
      </c>
      <c r="K53" s="503">
        <f t="shared" si="7"/>
        <v>96.708575812166544</v>
      </c>
      <c r="L53" s="328">
        <v>1.0243055555555556E-2</v>
      </c>
      <c r="M53" s="325" t="s">
        <v>1431</v>
      </c>
      <c r="N53" s="325" t="s">
        <v>1432</v>
      </c>
      <c r="O53" s="325" t="s">
        <v>122</v>
      </c>
      <c r="P53" s="383">
        <v>22822</v>
      </c>
      <c r="Q53" s="327" t="s">
        <v>131</v>
      </c>
      <c r="R53" s="325" t="s">
        <v>132</v>
      </c>
      <c r="S53" s="383">
        <v>40279</v>
      </c>
      <c r="T53" s="327"/>
    </row>
    <row r="54" spans="1:20">
      <c r="A54" s="215">
        <v>48</v>
      </c>
      <c r="B54" s="83">
        <v>1.03125E-2</v>
      </c>
      <c r="C54" s="222">
        <f t="shared" si="4"/>
        <v>14.850000000000001</v>
      </c>
      <c r="D54" s="222">
        <f t="shared" si="8"/>
        <v>14.376518975509441</v>
      </c>
      <c r="E54" s="227">
        <f t="shared" si="6"/>
        <v>0.89149999999999996</v>
      </c>
      <c r="F54" s="227">
        <v>14.380035810205909</v>
      </c>
      <c r="G54" s="227">
        <v>14.850000000000001</v>
      </c>
      <c r="H54" s="228">
        <f t="shared" si="3"/>
        <v>2.4456369531234421E-4</v>
      </c>
      <c r="I54" s="215">
        <v>48</v>
      </c>
      <c r="J54" s="502">
        <f t="shared" si="9"/>
        <v>96.835257981184569</v>
      </c>
      <c r="K54" s="503">
        <f t="shared" si="7"/>
        <v>96.811575592656155</v>
      </c>
      <c r="L54" s="328">
        <v>1.03125E-2</v>
      </c>
      <c r="M54" s="325" t="s">
        <v>182</v>
      </c>
      <c r="N54" s="325" t="s">
        <v>1433</v>
      </c>
      <c r="O54" s="325" t="s">
        <v>1141</v>
      </c>
      <c r="P54" s="383">
        <v>19418</v>
      </c>
      <c r="Q54" s="327"/>
      <c r="R54" s="325" t="s">
        <v>295</v>
      </c>
      <c r="S54" s="383">
        <v>37034</v>
      </c>
      <c r="T54" s="327"/>
    </row>
    <row r="55" spans="1:20">
      <c r="A55" s="215">
        <v>49</v>
      </c>
      <c r="B55" s="83">
        <v>1.037037037037037E-2</v>
      </c>
      <c r="C55" s="222">
        <f t="shared" si="4"/>
        <v>14.933333333333334</v>
      </c>
      <c r="D55" s="222">
        <f t="shared" si="8"/>
        <v>14.490295835688714</v>
      </c>
      <c r="E55" s="227">
        <f t="shared" si="6"/>
        <v>0.88449999999999995</v>
      </c>
      <c r="F55" s="227">
        <v>14.493570945183848</v>
      </c>
      <c r="G55" s="227">
        <v>14.933333333333334</v>
      </c>
      <c r="H55" s="228">
        <f t="shared" si="3"/>
        <v>2.2596981154748662E-4</v>
      </c>
      <c r="I55" s="215">
        <v>49</v>
      </c>
      <c r="J55" s="502">
        <f t="shared" si="9"/>
        <v>97.055162579356107</v>
      </c>
      <c r="K55" s="503">
        <f t="shared" si="7"/>
        <v>97.033231042558356</v>
      </c>
      <c r="L55" s="328">
        <v>1.037037037037037E-2</v>
      </c>
      <c r="M55" s="325" t="s">
        <v>182</v>
      </c>
      <c r="N55" s="325" t="s">
        <v>1433</v>
      </c>
      <c r="O55" s="325" t="s">
        <v>1141</v>
      </c>
      <c r="P55" s="383">
        <v>19418</v>
      </c>
      <c r="Q55" s="327"/>
      <c r="R55" s="325" t="s">
        <v>1434</v>
      </c>
      <c r="S55" s="383">
        <v>37455</v>
      </c>
      <c r="T55" s="327"/>
    </row>
    <row r="56" spans="1:20">
      <c r="A56" s="215">
        <v>50</v>
      </c>
      <c r="B56" s="83">
        <v>1.0416666666666666E-2</v>
      </c>
      <c r="C56" s="222">
        <f t="shared" si="4"/>
        <v>15</v>
      </c>
      <c r="D56" s="222">
        <f t="shared" si="8"/>
        <v>14.605887939221272</v>
      </c>
      <c r="E56" s="227">
        <f t="shared" si="6"/>
        <v>0.87749999999999995</v>
      </c>
      <c r="F56" s="227">
        <v>14.608913142337427</v>
      </c>
      <c r="G56" s="227">
        <v>15</v>
      </c>
      <c r="H56" s="228">
        <f t="shared" si="3"/>
        <v>2.0707927322717595E-4</v>
      </c>
      <c r="I56" s="215">
        <v>50</v>
      </c>
      <c r="J56" s="502">
        <f t="shared" si="9"/>
        <v>97.392754282249513</v>
      </c>
      <c r="K56" s="503">
        <f t="shared" si="7"/>
        <v>97.372586261475149</v>
      </c>
      <c r="L56" s="328">
        <v>1.0416666666666666E-2</v>
      </c>
      <c r="M56" s="325" t="s">
        <v>182</v>
      </c>
      <c r="N56" s="325" t="s">
        <v>1433</v>
      </c>
      <c r="O56" s="325" t="s">
        <v>1141</v>
      </c>
      <c r="P56" s="383">
        <v>19418</v>
      </c>
      <c r="Q56" s="327"/>
      <c r="R56" s="325" t="s">
        <v>295</v>
      </c>
      <c r="S56" s="383">
        <v>37825</v>
      </c>
      <c r="T56" s="327"/>
    </row>
    <row r="57" spans="1:20">
      <c r="A57" s="215">
        <v>51</v>
      </c>
      <c r="B57" s="83">
        <v>1.0474537037037037E-2</v>
      </c>
      <c r="C57" s="222">
        <f t="shared" si="4"/>
        <v>15.083333333333334</v>
      </c>
      <c r="D57" s="222">
        <f t="shared" si="8"/>
        <v>14.72333907715872</v>
      </c>
      <c r="E57" s="227">
        <f t="shared" si="6"/>
        <v>0.87050000000000005</v>
      </c>
      <c r="F57" s="227">
        <v>14.726105890442355</v>
      </c>
      <c r="G57" s="227">
        <v>15.083333333333334</v>
      </c>
      <c r="H57" s="228">
        <f t="shared" si="3"/>
        <v>1.8788492383659344E-4</v>
      </c>
      <c r="I57" s="215">
        <v>51</v>
      </c>
      <c r="J57" s="502">
        <f t="shared" si="9"/>
        <v>97.631641262601235</v>
      </c>
      <c r="K57" s="503">
        <f t="shared" si="7"/>
        <v>97.613297749118573</v>
      </c>
      <c r="L57" s="328">
        <v>1.0474537037037037E-2</v>
      </c>
      <c r="M57" s="329" t="s">
        <v>1429</v>
      </c>
      <c r="N57" s="330" t="s">
        <v>1430</v>
      </c>
      <c r="O57" s="325" t="s">
        <v>122</v>
      </c>
      <c r="P57" s="383">
        <v>22451</v>
      </c>
      <c r="Q57" s="330" t="s">
        <v>1435</v>
      </c>
      <c r="R57" s="330" t="s">
        <v>1436</v>
      </c>
      <c r="S57" s="383">
        <v>41048</v>
      </c>
      <c r="T57" s="331"/>
    </row>
    <row r="58" spans="1:20">
      <c r="A58" s="215">
        <v>52</v>
      </c>
      <c r="B58" s="83">
        <v>1.0763888888888889E-2</v>
      </c>
      <c r="C58" s="222">
        <f t="shared" si="4"/>
        <v>15.5</v>
      </c>
      <c r="D58" s="222">
        <f t="shared" si="8"/>
        <v>14.842694460528854</v>
      </c>
      <c r="E58" s="227">
        <f t="shared" si="6"/>
        <v>0.86350000000000005</v>
      </c>
      <c r="F58" s="227">
        <v>14.845194085027725</v>
      </c>
      <c r="G58" s="227">
        <v>15.500000000000002</v>
      </c>
      <c r="H58" s="228">
        <f t="shared" si="3"/>
        <v>1.68379374803302E-4</v>
      </c>
      <c r="I58" s="215">
        <v>52</v>
      </c>
      <c r="J58" s="502">
        <f t="shared" si="9"/>
        <v>95.775445709856285</v>
      </c>
      <c r="K58" s="503">
        <f t="shared" si="7"/>
        <v>95.759319100186147</v>
      </c>
      <c r="L58" s="328">
        <v>1.0763888888888889E-2</v>
      </c>
      <c r="M58" s="325" t="s">
        <v>1437</v>
      </c>
      <c r="N58" s="325" t="s">
        <v>1438</v>
      </c>
      <c r="O58" s="325" t="s">
        <v>139</v>
      </c>
      <c r="P58" s="383">
        <v>22994</v>
      </c>
      <c r="Q58" s="327"/>
      <c r="R58" s="325" t="s">
        <v>1439</v>
      </c>
      <c r="S58" s="383">
        <v>42112</v>
      </c>
      <c r="T58" s="327"/>
    </row>
    <row r="59" spans="1:20">
      <c r="A59" s="215">
        <v>53</v>
      </c>
      <c r="B59" s="83">
        <v>1.0532407407407407E-2</v>
      </c>
      <c r="C59" s="222">
        <f t="shared" si="4"/>
        <v>15.166666666666666</v>
      </c>
      <c r="D59" s="222">
        <f t="shared" si="8"/>
        <v>14.964000778361548</v>
      </c>
      <c r="E59" s="227">
        <f t="shared" si="6"/>
        <v>0.85650000000000004</v>
      </c>
      <c r="F59" s="227">
        <v>14.96622408572094</v>
      </c>
      <c r="G59" s="227">
        <v>15.166666666666666</v>
      </c>
      <c r="H59" s="228">
        <f t="shared" si="3"/>
        <v>1.4855499601354021E-4</v>
      </c>
      <c r="I59" s="215">
        <v>53</v>
      </c>
      <c r="J59" s="502">
        <f t="shared" si="9"/>
        <v>98.678400565193016</v>
      </c>
      <c r="K59" s="503">
        <f t="shared" si="7"/>
        <v>98.663741395790439</v>
      </c>
      <c r="L59" s="328">
        <v>1.0532407407407407E-2</v>
      </c>
      <c r="M59" s="325" t="s">
        <v>182</v>
      </c>
      <c r="N59" s="325" t="s">
        <v>1433</v>
      </c>
      <c r="O59" s="325" t="s">
        <v>1141</v>
      </c>
      <c r="P59" s="383">
        <v>19418</v>
      </c>
      <c r="Q59" s="327"/>
      <c r="R59" s="325" t="s">
        <v>1434</v>
      </c>
      <c r="S59" s="383">
        <v>38918</v>
      </c>
      <c r="T59" s="327"/>
    </row>
    <row r="60" spans="1:20">
      <c r="A60" s="215">
        <v>54</v>
      </c>
      <c r="B60" s="83">
        <v>1.0590277777777778E-2</v>
      </c>
      <c r="C60" s="222">
        <f t="shared" si="4"/>
        <v>15.25</v>
      </c>
      <c r="D60" s="222">
        <f t="shared" si="8"/>
        <v>15.08730625858348</v>
      </c>
      <c r="E60" s="227">
        <f t="shared" si="6"/>
        <v>0.84950000000000003</v>
      </c>
      <c r="F60" s="227">
        <v>15.089243776420854</v>
      </c>
      <c r="G60" s="227">
        <v>15.249999999999998</v>
      </c>
      <c r="H60" s="228">
        <f t="shared" si="3"/>
        <v>1.2840390586056196E-4</v>
      </c>
      <c r="I60" s="215">
        <v>54</v>
      </c>
      <c r="J60" s="502">
        <f t="shared" si="9"/>
        <v>98.945860828989197</v>
      </c>
      <c r="K60" s="503">
        <f t="shared" si="7"/>
        <v>98.933155793990039</v>
      </c>
      <c r="L60" s="328">
        <v>1.0590277777777778E-2</v>
      </c>
      <c r="M60" s="325" t="s">
        <v>182</v>
      </c>
      <c r="N60" s="325" t="s">
        <v>1433</v>
      </c>
      <c r="O60" s="325" t="s">
        <v>1141</v>
      </c>
      <c r="P60" s="383">
        <v>19418</v>
      </c>
      <c r="Q60" s="327"/>
      <c r="R60" s="325" t="s">
        <v>1434</v>
      </c>
      <c r="S60" s="383">
        <v>39282</v>
      </c>
      <c r="T60" s="327"/>
    </row>
    <row r="61" spans="1:20">
      <c r="A61" s="215">
        <v>55</v>
      </c>
      <c r="B61" s="83">
        <v>1.0775462962962962E-2</v>
      </c>
      <c r="C61" s="222">
        <f t="shared" si="4"/>
        <v>15.516666666666666</v>
      </c>
      <c r="D61" s="222">
        <f t="shared" si="8"/>
        <v>15.212660731948565</v>
      </c>
      <c r="E61" s="227">
        <f t="shared" si="6"/>
        <v>0.84250000000000003</v>
      </c>
      <c r="F61" s="227">
        <v>15.214302628463177</v>
      </c>
      <c r="G61" s="227">
        <v>15.516666666666667</v>
      </c>
      <c r="H61" s="228">
        <f t="shared" si="3"/>
        <v>1.079179607969366E-4</v>
      </c>
      <c r="I61" s="215">
        <v>55</v>
      </c>
      <c r="J61" s="502">
        <f t="shared" si="9"/>
        <v>98.051359581932402</v>
      </c>
      <c r="K61" s="503">
        <f t="shared" si="7"/>
        <v>98.040778079152943</v>
      </c>
      <c r="L61" s="328">
        <v>1.0775462962962962E-2</v>
      </c>
      <c r="M61" s="325" t="s">
        <v>182</v>
      </c>
      <c r="N61" s="325" t="s">
        <v>1433</v>
      </c>
      <c r="O61" s="325" t="s">
        <v>1141</v>
      </c>
      <c r="P61" s="383">
        <v>19418</v>
      </c>
      <c r="Q61" s="327"/>
      <c r="R61" s="325" t="s">
        <v>1434</v>
      </c>
      <c r="S61" s="383">
        <v>39646</v>
      </c>
      <c r="T61" s="327"/>
    </row>
    <row r="62" spans="1:20">
      <c r="A62" s="215">
        <v>56</v>
      </c>
      <c r="B62" s="83">
        <v>1.1076388888888889E-2</v>
      </c>
      <c r="C62" s="222">
        <f t="shared" si="4"/>
        <v>15.950000000000001</v>
      </c>
      <c r="D62" s="222">
        <f t="shared" si="8"/>
        <v>15.340115699182126</v>
      </c>
      <c r="E62" s="227">
        <f t="shared" si="6"/>
        <v>0.83550000000000002</v>
      </c>
      <c r="F62" s="227">
        <v>15.341451766953199</v>
      </c>
      <c r="G62" s="227">
        <v>15.949999999999998</v>
      </c>
      <c r="H62" s="228">
        <f t="shared" si="3"/>
        <v>8.7088744361895395E-5</v>
      </c>
      <c r="I62" s="215">
        <v>56</v>
      </c>
      <c r="J62" s="502">
        <f t="shared" si="9"/>
        <v>96.184650576509071</v>
      </c>
      <c r="K62" s="503">
        <f t="shared" si="7"/>
        <v>96.176273976063484</v>
      </c>
      <c r="L62" s="328">
        <v>1.1076388888888889E-2</v>
      </c>
      <c r="M62" s="325" t="s">
        <v>1440</v>
      </c>
      <c r="N62" s="325" t="s">
        <v>1441</v>
      </c>
      <c r="O62" s="325" t="s">
        <v>176</v>
      </c>
      <c r="P62" s="383">
        <v>15675</v>
      </c>
      <c r="Q62" s="327"/>
      <c r="R62" s="325" t="s">
        <v>1442</v>
      </c>
      <c r="S62" s="383">
        <v>36334</v>
      </c>
      <c r="T62" s="327"/>
    </row>
    <row r="63" spans="1:20">
      <c r="A63" s="215">
        <v>57</v>
      </c>
      <c r="B63" s="83">
        <v>1.136574074074074E-2</v>
      </c>
      <c r="C63" s="222">
        <f t="shared" si="4"/>
        <v>16.366666666666667</v>
      </c>
      <c r="D63" s="222">
        <f t="shared" si="8"/>
        <v>15.469724401528866</v>
      </c>
      <c r="E63" s="227">
        <f t="shared" si="6"/>
        <v>0.82850000000000001</v>
      </c>
      <c r="F63" s="227">
        <v>15.470744040452685</v>
      </c>
      <c r="G63" s="227">
        <v>16.366666666666667</v>
      </c>
      <c r="H63" s="228">
        <f t="shared" si="3"/>
        <v>6.59075556516248E-5</v>
      </c>
      <c r="I63" s="215">
        <v>57</v>
      </c>
      <c r="J63" s="502">
        <f t="shared" si="9"/>
        <v>94.52593100072923</v>
      </c>
      <c r="K63" s="503">
        <f t="shared" si="7"/>
        <v>94.519701027671289</v>
      </c>
      <c r="L63" s="328">
        <v>1.136574074074074E-2</v>
      </c>
      <c r="M63" s="325" t="s">
        <v>1443</v>
      </c>
      <c r="N63" s="325" t="s">
        <v>1444</v>
      </c>
      <c r="O63" s="325" t="s">
        <v>122</v>
      </c>
      <c r="P63" s="383">
        <v>20690</v>
      </c>
      <c r="Q63" s="327" t="s">
        <v>1428</v>
      </c>
      <c r="R63" s="325" t="s">
        <v>183</v>
      </c>
      <c r="S63" s="383">
        <v>41553</v>
      </c>
      <c r="T63" s="327"/>
    </row>
    <row r="64" spans="1:20">
      <c r="A64" s="215">
        <v>58</v>
      </c>
      <c r="B64" s="83">
        <v>1.1608796296296296E-2</v>
      </c>
      <c r="C64" s="222">
        <f t="shared" si="4"/>
        <v>16.716666666666665</v>
      </c>
      <c r="D64" s="222">
        <f t="shared" si="8"/>
        <v>15.601541894907689</v>
      </c>
      <c r="E64" s="227">
        <f t="shared" si="6"/>
        <v>0.82150000000000001</v>
      </c>
      <c r="F64" s="227">
        <v>15.602234094220496</v>
      </c>
      <c r="G64" s="227">
        <v>16.716666666666665</v>
      </c>
      <c r="H64" s="228">
        <f t="shared" si="3"/>
        <v>4.4365397200614528E-5</v>
      </c>
      <c r="I64" s="215">
        <v>58</v>
      </c>
      <c r="J64" s="502">
        <f t="shared" si="9"/>
        <v>93.333404352266186</v>
      </c>
      <c r="K64" s="503">
        <f t="shared" si="7"/>
        <v>93.329263578710012</v>
      </c>
      <c r="L64" s="328">
        <v>1.1608796296296296E-2</v>
      </c>
      <c r="M64" s="325" t="s">
        <v>1445</v>
      </c>
      <c r="N64" s="325" t="s">
        <v>1446</v>
      </c>
      <c r="O64" s="325" t="s">
        <v>139</v>
      </c>
      <c r="P64" s="383">
        <v>21219</v>
      </c>
      <c r="Q64" s="327"/>
      <c r="R64" s="325" t="s">
        <v>1447</v>
      </c>
      <c r="S64" s="383">
        <v>42609</v>
      </c>
      <c r="T64" s="327"/>
    </row>
    <row r="65" spans="1:20">
      <c r="A65" s="215">
        <v>59</v>
      </c>
      <c r="B65" s="83">
        <v>1.1354166666666667E-2</v>
      </c>
      <c r="C65" s="222">
        <f t="shared" si="4"/>
        <v>16.350000000000001</v>
      </c>
      <c r="D65" s="222">
        <f t="shared" si="8"/>
        <v>15.735625127890321</v>
      </c>
      <c r="E65" s="227">
        <f t="shared" ref="E65:E96" si="10">ROUND(1-IF(A65&lt;I$3,0,IF(A65&lt;I$4,G$3*(A65-I$3)^2,G$2+G$4*(A65-I$4)+(A65&gt;I$5)*G$5*(A65-I$5)^2)),4)</f>
        <v>0.8145</v>
      </c>
      <c r="F65" s="227">
        <v>15.73597844722018</v>
      </c>
      <c r="G65" s="227">
        <v>16.350000000000001</v>
      </c>
      <c r="H65" s="228">
        <f t="shared" si="3"/>
        <v>2.2452962238357842E-5</v>
      </c>
      <c r="I65" s="215">
        <v>59</v>
      </c>
      <c r="J65" s="502">
        <f t="shared" si="9"/>
        <v>96.244516496759502</v>
      </c>
      <c r="K65" s="503">
        <f t="shared" si="7"/>
        <v>96.242355522264958</v>
      </c>
      <c r="L65" s="328">
        <v>1.1354166666666667E-2</v>
      </c>
      <c r="M65" s="329" t="s">
        <v>1448</v>
      </c>
      <c r="N65" s="330" t="s">
        <v>437</v>
      </c>
      <c r="O65" s="325" t="s">
        <v>122</v>
      </c>
      <c r="P65" s="383">
        <v>14487</v>
      </c>
      <c r="Q65" s="330" t="s">
        <v>1449</v>
      </c>
      <c r="R65" s="330" t="s">
        <v>1450</v>
      </c>
      <c r="S65" s="407">
        <v>36050</v>
      </c>
      <c r="T65" s="330"/>
    </row>
    <row r="66" spans="1:20">
      <c r="A66" s="215">
        <v>60</v>
      </c>
      <c r="B66" s="83">
        <v>1.1203703703703704E-2</v>
      </c>
      <c r="C66" s="222">
        <f t="shared" si="4"/>
        <v>16.133333333333333</v>
      </c>
      <c r="D66" s="222">
        <f t="shared" si="8"/>
        <v>15.87203302373581</v>
      </c>
      <c r="E66" s="227">
        <f t="shared" si="10"/>
        <v>0.8075</v>
      </c>
      <c r="F66" s="227">
        <v>15.872035573122529</v>
      </c>
      <c r="G66" s="227">
        <v>16.133333333333333</v>
      </c>
      <c r="H66" s="228">
        <f t="shared" si="3"/>
        <v>1.6062128312169363E-7</v>
      </c>
      <c r="I66" s="215">
        <v>60</v>
      </c>
      <c r="J66" s="502">
        <f t="shared" si="9"/>
        <v>98.380385783817331</v>
      </c>
      <c r="K66" s="503">
        <f t="shared" si="7"/>
        <v>98.380369981833539</v>
      </c>
      <c r="L66" s="328">
        <v>1.1203703703703704E-2</v>
      </c>
      <c r="M66" s="325" t="s">
        <v>182</v>
      </c>
      <c r="N66" s="325" t="s">
        <v>1433</v>
      </c>
      <c r="O66" s="325" t="s">
        <v>1141</v>
      </c>
      <c r="P66" s="383">
        <v>19418</v>
      </c>
      <c r="Q66" s="327"/>
      <c r="R66" s="325" t="s">
        <v>1451</v>
      </c>
      <c r="S66" s="383">
        <v>41506</v>
      </c>
      <c r="T66" s="327"/>
    </row>
    <row r="67" spans="1:20">
      <c r="A67" s="215">
        <v>61</v>
      </c>
      <c r="B67" s="83">
        <v>1.1180555555555555E-2</v>
      </c>
      <c r="C67" s="222">
        <f t="shared" si="4"/>
        <v>16.099999999999998</v>
      </c>
      <c r="D67" s="222">
        <f t="shared" si="8"/>
        <v>16.010826566729129</v>
      </c>
      <c r="E67" s="227">
        <f t="shared" si="10"/>
        <v>0.80049999999999999</v>
      </c>
      <c r="F67" s="227">
        <v>16.010465985546972</v>
      </c>
      <c r="G67" s="227">
        <v>16.100000000000001</v>
      </c>
      <c r="H67" s="228">
        <f t="shared" si="3"/>
        <v>-2.2521591968822763E-5</v>
      </c>
      <c r="I67" s="215">
        <v>61</v>
      </c>
      <c r="J67" s="502">
        <f t="shared" si="9"/>
        <v>99.443888108987409</v>
      </c>
      <c r="K67" s="503">
        <f t="shared" si="7"/>
        <v>99.446127743659204</v>
      </c>
      <c r="L67" s="328">
        <v>1.1180555555555555E-2</v>
      </c>
      <c r="M67" s="325" t="s">
        <v>182</v>
      </c>
      <c r="N67" s="325" t="s">
        <v>1433</v>
      </c>
      <c r="O67" s="325" t="s">
        <v>1141</v>
      </c>
      <c r="P67" s="383">
        <v>19418</v>
      </c>
      <c r="Q67" s="327"/>
      <c r="R67" s="325" t="s">
        <v>295</v>
      </c>
      <c r="S67" s="383">
        <v>41857</v>
      </c>
      <c r="T67" s="327"/>
    </row>
    <row r="68" spans="1:20">
      <c r="A68" s="215">
        <v>62</v>
      </c>
      <c r="B68" s="83">
        <v>1.1400462962962963E-2</v>
      </c>
      <c r="C68" s="222">
        <f t="shared" si="4"/>
        <v>16.416666666666668</v>
      </c>
      <c r="D68" s="222">
        <f t="shared" si="8"/>
        <v>16.152068893089687</v>
      </c>
      <c r="E68" s="227">
        <f t="shared" si="10"/>
        <v>0.79349999999999998</v>
      </c>
      <c r="F68" s="227">
        <v>16.151332327802916</v>
      </c>
      <c r="G68" s="227">
        <v>16.416666666666668</v>
      </c>
      <c r="H68" s="228">
        <f t="shared" si="3"/>
        <v>-4.5603995498500288E-5</v>
      </c>
      <c r="I68" s="215">
        <v>62</v>
      </c>
      <c r="J68" s="502">
        <f t="shared" si="9"/>
        <v>98.383750220119282</v>
      </c>
      <c r="K68" s="503">
        <f t="shared" si="7"/>
        <v>98.388236912221444</v>
      </c>
      <c r="L68" s="328">
        <v>1.1400462962962963E-2</v>
      </c>
      <c r="M68" s="325" t="s">
        <v>182</v>
      </c>
      <c r="N68" s="325" t="s">
        <v>1433</v>
      </c>
      <c r="O68" s="325" t="s">
        <v>1141</v>
      </c>
      <c r="P68" s="383">
        <v>19418</v>
      </c>
      <c r="Q68" s="327"/>
      <c r="R68" s="325" t="s">
        <v>295</v>
      </c>
      <c r="S68" s="383">
        <v>42144</v>
      </c>
      <c r="T68" s="327"/>
    </row>
    <row r="69" spans="1:20">
      <c r="A69" s="215">
        <v>63</v>
      </c>
      <c r="B69" s="83">
        <v>1.1423611111111112E-2</v>
      </c>
      <c r="C69" s="222">
        <f t="shared" si="4"/>
        <v>16.45</v>
      </c>
      <c r="D69" s="222">
        <f t="shared" si="8"/>
        <v>16.295825386734478</v>
      </c>
      <c r="E69" s="227">
        <f t="shared" si="10"/>
        <v>0.78649999999999998</v>
      </c>
      <c r="F69" s="227">
        <v>16.294699467410602</v>
      </c>
      <c r="G69" s="227">
        <v>16.45</v>
      </c>
      <c r="H69" s="228">
        <f t="shared" si="3"/>
        <v>-6.9097274615440027E-5</v>
      </c>
      <c r="I69" s="215">
        <v>63</v>
      </c>
      <c r="J69" s="502">
        <f t="shared" si="9"/>
        <v>99.055923814046224</v>
      </c>
      <c r="K69" s="503">
        <f t="shared" si="7"/>
        <v>99.062768308416281</v>
      </c>
      <c r="L69" s="328">
        <v>1.1423611111111112E-2</v>
      </c>
      <c r="M69" s="325" t="s">
        <v>182</v>
      </c>
      <c r="N69" s="325" t="s">
        <v>1433</v>
      </c>
      <c r="O69" s="325" t="s">
        <v>1141</v>
      </c>
      <c r="P69" s="383">
        <v>19418</v>
      </c>
      <c r="Q69" s="327"/>
      <c r="R69" s="325" t="s">
        <v>295</v>
      </c>
      <c r="S69" s="383">
        <v>42543</v>
      </c>
      <c r="T69" s="327"/>
    </row>
    <row r="70" spans="1:20">
      <c r="A70" s="215">
        <v>64</v>
      </c>
      <c r="B70" s="83">
        <v>1.2002314814814815E-2</v>
      </c>
      <c r="C70" s="222">
        <f t="shared" si="4"/>
        <v>17.283333333333331</v>
      </c>
      <c r="D70" s="222">
        <f t="shared" si="8"/>
        <v>16.442163780200985</v>
      </c>
      <c r="E70" s="227">
        <f t="shared" si="10"/>
        <v>0.77949999999999997</v>
      </c>
      <c r="F70" s="227">
        <v>16.440634595701127</v>
      </c>
      <c r="G70" s="227">
        <v>17.283333333333331</v>
      </c>
      <c r="H70" s="228">
        <f t="shared" si="3"/>
        <v>-9.3012498450544277E-5</v>
      </c>
      <c r="I70" s="215">
        <v>64</v>
      </c>
      <c r="J70" s="502">
        <f t="shared" si="9"/>
        <v>95.124211739832944</v>
      </c>
      <c r="K70" s="503">
        <f t="shared" si="7"/>
        <v>95.133059480430006</v>
      </c>
      <c r="L70" s="328">
        <v>1.2002314814814815E-2</v>
      </c>
      <c r="M70" s="325" t="s">
        <v>1452</v>
      </c>
      <c r="N70" s="325" t="s">
        <v>1453</v>
      </c>
      <c r="O70" s="325" t="s">
        <v>122</v>
      </c>
      <c r="P70" s="383">
        <v>18818</v>
      </c>
      <c r="Q70" s="327" t="s">
        <v>1454</v>
      </c>
      <c r="R70" s="325" t="s">
        <v>1455</v>
      </c>
      <c r="S70" s="383">
        <v>42555</v>
      </c>
      <c r="T70" s="327"/>
    </row>
    <row r="71" spans="1:20">
      <c r="A71" s="215">
        <v>65</v>
      </c>
      <c r="B71" s="83">
        <v>1.2083333333333333E-2</v>
      </c>
      <c r="C71" s="222">
        <f t="shared" si="4"/>
        <v>17.399999999999999</v>
      </c>
      <c r="D71" s="222">
        <f t="shared" si="8"/>
        <v>16.591154261057174</v>
      </c>
      <c r="E71" s="227">
        <f t="shared" si="10"/>
        <v>0.77249999999999996</v>
      </c>
      <c r="F71" s="227">
        <v>16.589207332816937</v>
      </c>
      <c r="G71" s="227">
        <v>17.399999999999999</v>
      </c>
      <c r="H71" s="228">
        <f t="shared" si="3"/>
        <v>-1.1736113734533098E-4</v>
      </c>
      <c r="I71" s="215">
        <v>65</v>
      </c>
      <c r="J71" s="502">
        <f t="shared" si="9"/>
        <v>95.340272027683554</v>
      </c>
      <c r="K71" s="503">
        <f t="shared" si="7"/>
        <v>95.351461270443536</v>
      </c>
      <c r="L71" s="328">
        <v>1.2083333333333333E-2</v>
      </c>
      <c r="M71" s="325" t="s">
        <v>1456</v>
      </c>
      <c r="N71" s="325" t="s">
        <v>1457</v>
      </c>
      <c r="O71" s="325" t="s">
        <v>192</v>
      </c>
      <c r="P71" s="383">
        <v>11388</v>
      </c>
      <c r="Q71" s="327"/>
      <c r="R71" s="325" t="s">
        <v>1142</v>
      </c>
      <c r="S71" s="383">
        <v>35307</v>
      </c>
      <c r="T71" s="327"/>
    </row>
    <row r="72" spans="1:20">
      <c r="A72" s="215">
        <v>66</v>
      </c>
      <c r="B72" s="83">
        <v>1.2083333333333333E-2</v>
      </c>
      <c r="C72" s="222">
        <f t="shared" si="4"/>
        <v>17.399999999999999</v>
      </c>
      <c r="D72" s="222">
        <f t="shared" si="8"/>
        <v>16.742869584149794</v>
      </c>
      <c r="E72" s="227">
        <f t="shared" si="10"/>
        <v>0.76549999999999996</v>
      </c>
      <c r="F72" s="227">
        <v>16.740489838457528</v>
      </c>
      <c r="G72" s="227">
        <v>17.399999999999999</v>
      </c>
      <c r="H72" s="228">
        <f t="shared" si="3"/>
        <v>-1.4215508119718083E-4</v>
      </c>
      <c r="I72" s="215">
        <v>66</v>
      </c>
      <c r="J72" s="502">
        <f t="shared" si="9"/>
        <v>96.209711715273144</v>
      </c>
      <c r="K72" s="503">
        <f t="shared" si="7"/>
        <v>96.223388414653996</v>
      </c>
      <c r="L72" s="328">
        <v>1.2083333333333333E-2</v>
      </c>
      <c r="M72" s="325" t="s">
        <v>1456</v>
      </c>
      <c r="N72" s="325" t="s">
        <v>1457</v>
      </c>
      <c r="O72" s="325" t="s">
        <v>192</v>
      </c>
      <c r="P72" s="383">
        <v>11388</v>
      </c>
      <c r="Q72" s="327"/>
      <c r="R72" s="325" t="s">
        <v>1142</v>
      </c>
      <c r="S72" s="383">
        <v>35671</v>
      </c>
      <c r="T72" s="327"/>
    </row>
    <row r="73" spans="1:20">
      <c r="A73" s="215">
        <v>67</v>
      </c>
      <c r="B73" s="83">
        <v>1.1805555555555555E-2</v>
      </c>
      <c r="C73" s="222">
        <f t="shared" si="4"/>
        <v>17</v>
      </c>
      <c r="D73" s="222">
        <f t="shared" si="8"/>
        <v>16.897385190068118</v>
      </c>
      <c r="E73" s="227">
        <f t="shared" si="10"/>
        <v>0.75849999999999995</v>
      </c>
      <c r="F73" s="227">
        <v>16.894556928740467</v>
      </c>
      <c r="G73" s="227">
        <v>17.383333333333333</v>
      </c>
      <c r="H73" s="228">
        <f t="shared" si="3"/>
        <v>-1.6740665881795889E-4</v>
      </c>
      <c r="I73" s="215">
        <v>67</v>
      </c>
      <c r="J73" s="502">
        <f t="shared" si="9"/>
        <v>99.379746639649809</v>
      </c>
      <c r="K73" s="503">
        <f t="shared" ref="K73:K98" si="11">100*D73/+C73</f>
        <v>99.396383470988923</v>
      </c>
      <c r="L73" s="328">
        <v>1.1805555555555555E-2</v>
      </c>
      <c r="M73" s="325" t="s">
        <v>1458</v>
      </c>
      <c r="N73" s="325" t="s">
        <v>1459</v>
      </c>
      <c r="O73" s="325" t="s">
        <v>122</v>
      </c>
      <c r="P73" s="383">
        <v>20318</v>
      </c>
      <c r="Q73" s="327"/>
      <c r="R73" s="325"/>
      <c r="S73" s="383">
        <v>44889</v>
      </c>
      <c r="T73" s="327"/>
    </row>
    <row r="74" spans="1:20">
      <c r="A74" s="215">
        <v>68</v>
      </c>
      <c r="B74" s="83">
        <v>1.2256944444444445E-2</v>
      </c>
      <c r="C74" s="222">
        <f t="shared" si="4"/>
        <v>17.650000000000002</v>
      </c>
      <c r="D74" s="222">
        <f t="shared" ref="D74:D105" si="12">OC/E74</f>
        <v>17.05704906396948</v>
      </c>
      <c r="E74" s="227">
        <f t="shared" si="10"/>
        <v>0.75139999999999996</v>
      </c>
      <c r="F74" s="227">
        <v>17.058208980981092</v>
      </c>
      <c r="G74" s="227">
        <v>17.649999999999999</v>
      </c>
      <c r="H74" s="228">
        <f t="shared" ref="H74:H106" si="13">((F74-D74)/F74)</f>
        <v>6.799758479369179E-5</v>
      </c>
      <c r="I74" s="215">
        <v>68</v>
      </c>
      <c r="J74" s="502">
        <f t="shared" si="9"/>
        <v>96.647076379496255</v>
      </c>
      <c r="K74" s="503">
        <f t="shared" si="11"/>
        <v>96.640504611725092</v>
      </c>
      <c r="L74" s="328">
        <v>1.2256944444444445E-2</v>
      </c>
      <c r="M74" s="325" t="s">
        <v>1456</v>
      </c>
      <c r="N74" s="325" t="s">
        <v>1457</v>
      </c>
      <c r="O74" s="325" t="s">
        <v>192</v>
      </c>
      <c r="P74" s="383">
        <v>11388</v>
      </c>
      <c r="Q74" s="327"/>
      <c r="R74" s="325" t="s">
        <v>1142</v>
      </c>
      <c r="S74" s="383">
        <v>36406</v>
      </c>
      <c r="T74" s="327"/>
    </row>
    <row r="75" spans="1:20">
      <c r="A75" s="215">
        <v>69</v>
      </c>
      <c r="B75" s="83">
        <v>1.2199074074074074E-2</v>
      </c>
      <c r="C75" s="222">
        <f t="shared" ref="C75:C100" si="14">B75*1440</f>
        <v>17.566666666666666</v>
      </c>
      <c r="D75" s="222">
        <f t="shared" si="12"/>
        <v>17.235969159046082</v>
      </c>
      <c r="E75" s="227">
        <f t="shared" si="10"/>
        <v>0.74360000000000004</v>
      </c>
      <c r="F75" s="227">
        <v>17.238788750382341</v>
      </c>
      <c r="G75" s="227">
        <v>17.566666666666663</v>
      </c>
      <c r="H75" s="228">
        <f t="shared" si="13"/>
        <v>1.6356087292944044E-4</v>
      </c>
      <c r="I75" s="215">
        <v>69</v>
      </c>
      <c r="J75" s="502">
        <f t="shared" ref="J75:J98" si="15">100*F75/+C75</f>
        <v>98.133522298191693</v>
      </c>
      <c r="K75" s="503">
        <f t="shared" si="11"/>
        <v>98.117471493620968</v>
      </c>
      <c r="L75" s="328">
        <v>1.2199074074074074E-2</v>
      </c>
      <c r="M75" s="325" t="s">
        <v>1456</v>
      </c>
      <c r="N75" s="325" t="s">
        <v>1457</v>
      </c>
      <c r="O75" s="325" t="s">
        <v>192</v>
      </c>
      <c r="P75" s="383">
        <v>11388</v>
      </c>
      <c r="Q75" s="327"/>
      <c r="R75" s="325" t="s">
        <v>1338</v>
      </c>
      <c r="S75" s="383">
        <v>36729</v>
      </c>
      <c r="T75" s="327"/>
    </row>
    <row r="76" spans="1:20">
      <c r="A76" s="215">
        <v>70</v>
      </c>
      <c r="B76" s="83">
        <v>1.2511574074074074E-2</v>
      </c>
      <c r="C76" s="222">
        <f t="shared" si="14"/>
        <v>18.016666666666666</v>
      </c>
      <c r="D76" s="222">
        <f t="shared" si="12"/>
        <v>17.430527222448887</v>
      </c>
      <c r="E76" s="227">
        <f t="shared" si="10"/>
        <v>0.73529999999999995</v>
      </c>
      <c r="F76" s="227">
        <v>17.43727669090697</v>
      </c>
      <c r="G76" s="227">
        <v>18.016666666666666</v>
      </c>
      <c r="H76" s="228">
        <f t="shared" si="13"/>
        <v>3.8707124843651014E-4</v>
      </c>
      <c r="I76" s="215">
        <v>70</v>
      </c>
      <c r="J76" s="502">
        <f t="shared" si="15"/>
        <v>96.78414444536709</v>
      </c>
      <c r="K76" s="503">
        <f t="shared" si="11"/>
        <v>96.74668208574775</v>
      </c>
      <c r="L76" s="328">
        <v>1.2511574074074074E-2</v>
      </c>
      <c r="M76" s="325" t="s">
        <v>1460</v>
      </c>
      <c r="N76" s="325" t="s">
        <v>1461</v>
      </c>
      <c r="O76" s="325" t="s">
        <v>122</v>
      </c>
      <c r="P76" s="383">
        <v>7482</v>
      </c>
      <c r="Q76" s="330" t="s">
        <v>195</v>
      </c>
      <c r="R76" s="330" t="s">
        <v>196</v>
      </c>
      <c r="S76" s="407">
        <v>33146</v>
      </c>
      <c r="T76" s="327"/>
    </row>
    <row r="77" spans="1:20">
      <c r="A77" s="215">
        <v>71</v>
      </c>
      <c r="B77" s="83">
        <v>1.2986111111111111E-2</v>
      </c>
      <c r="C77" s="222">
        <f t="shared" si="14"/>
        <v>18.7</v>
      </c>
      <c r="D77" s="222">
        <f t="shared" si="12"/>
        <v>17.64408957415565</v>
      </c>
      <c r="E77" s="227">
        <f t="shared" si="10"/>
        <v>0.72640000000000005</v>
      </c>
      <c r="F77" s="227">
        <v>17.654785065013574</v>
      </c>
      <c r="G77" s="227">
        <v>18.7</v>
      </c>
      <c r="H77" s="228">
        <f t="shared" si="13"/>
        <v>6.0581257820683046E-4</v>
      </c>
      <c r="I77" s="215">
        <v>71</v>
      </c>
      <c r="J77" s="502">
        <f t="shared" si="15"/>
        <v>94.410615320928201</v>
      </c>
      <c r="K77" s="503">
        <f t="shared" si="11"/>
        <v>94.353420182650538</v>
      </c>
      <c r="L77" s="328">
        <v>1.2986111111111111E-2</v>
      </c>
      <c r="M77" s="325" t="s">
        <v>1460</v>
      </c>
      <c r="N77" s="325" t="s">
        <v>1461</v>
      </c>
      <c r="O77" s="325" t="s">
        <v>122</v>
      </c>
      <c r="P77" s="383">
        <v>7482</v>
      </c>
      <c r="Q77" s="330" t="s">
        <v>199</v>
      </c>
      <c r="R77" s="330" t="s">
        <v>200</v>
      </c>
      <c r="S77" s="407">
        <v>33740</v>
      </c>
      <c r="T77" s="330"/>
    </row>
    <row r="78" spans="1:20">
      <c r="A78" s="215">
        <v>72</v>
      </c>
      <c r="B78" s="83">
        <v>1.2870370370370371E-2</v>
      </c>
      <c r="C78" s="222">
        <f t="shared" si="14"/>
        <v>18.533333333333335</v>
      </c>
      <c r="D78" s="222">
        <f t="shared" si="12"/>
        <v>17.877900218533501</v>
      </c>
      <c r="E78" s="227">
        <f t="shared" si="10"/>
        <v>0.71689999999999998</v>
      </c>
      <c r="F78" s="227">
        <v>17.892574929508825</v>
      </c>
      <c r="G78" s="227">
        <v>18.533333333333335</v>
      </c>
      <c r="H78" s="228">
        <f t="shared" si="13"/>
        <v>8.2015646340104979E-4</v>
      </c>
      <c r="I78" s="215">
        <v>72</v>
      </c>
      <c r="J78" s="502">
        <f t="shared" si="15"/>
        <v>96.542670482961285</v>
      </c>
      <c r="K78" s="503">
        <f t="shared" si="11"/>
        <v>96.463490387770676</v>
      </c>
      <c r="L78" s="328">
        <v>1.2870370370370371E-2</v>
      </c>
      <c r="M78" s="325" t="s">
        <v>1456</v>
      </c>
      <c r="N78" s="325" t="s">
        <v>1457</v>
      </c>
      <c r="O78" s="325" t="s">
        <v>192</v>
      </c>
      <c r="P78" s="383">
        <v>11388</v>
      </c>
      <c r="Q78" s="327"/>
      <c r="R78" s="325" t="s">
        <v>1142</v>
      </c>
      <c r="S78" s="383">
        <v>37862</v>
      </c>
      <c r="T78" s="327"/>
    </row>
    <row r="79" spans="1:20">
      <c r="A79" s="215">
        <v>73</v>
      </c>
      <c r="B79" s="83">
        <v>1.275462962962963E-2</v>
      </c>
      <c r="C79" s="222">
        <f t="shared" si="14"/>
        <v>18.366666666666667</v>
      </c>
      <c r="D79" s="222">
        <f t="shared" si="12"/>
        <v>18.133371062063762</v>
      </c>
      <c r="E79" s="227">
        <f t="shared" si="10"/>
        <v>0.70679999999999998</v>
      </c>
      <c r="F79" s="227">
        <v>18.152076258496866</v>
      </c>
      <c r="G79" s="227">
        <v>18.366666666666667</v>
      </c>
      <c r="H79" s="228">
        <f t="shared" si="13"/>
        <v>1.0304714549856265E-3</v>
      </c>
      <c r="I79" s="215">
        <v>73</v>
      </c>
      <c r="J79" s="502">
        <f t="shared" si="15"/>
        <v>98.831631171489278</v>
      </c>
      <c r="K79" s="503">
        <f t="shared" si="11"/>
        <v>98.729787996717405</v>
      </c>
      <c r="L79" s="328">
        <v>1.275462962962963E-2</v>
      </c>
      <c r="M79" s="325" t="s">
        <v>1456</v>
      </c>
      <c r="N79" s="325" t="s">
        <v>1457</v>
      </c>
      <c r="O79" s="325" t="s">
        <v>192</v>
      </c>
      <c r="P79" s="383">
        <v>11388</v>
      </c>
      <c r="Q79" s="327"/>
      <c r="R79" s="325" t="s">
        <v>1338</v>
      </c>
      <c r="S79" s="383">
        <v>38184</v>
      </c>
      <c r="T79" s="327"/>
    </row>
    <row r="80" spans="1:20">
      <c r="A80" s="215">
        <v>74</v>
      </c>
      <c r="B80" s="83">
        <v>1.3263888888888889E-2</v>
      </c>
      <c r="C80" s="222">
        <f t="shared" si="14"/>
        <v>19.100000000000001</v>
      </c>
      <c r="D80" s="222">
        <f t="shared" si="12"/>
        <v>18.414750957854405</v>
      </c>
      <c r="E80" s="227">
        <f t="shared" si="10"/>
        <v>0.69599999999999995</v>
      </c>
      <c r="F80" s="227">
        <v>18.434911849559644</v>
      </c>
      <c r="G80" s="227">
        <v>19.100000000000001</v>
      </c>
      <c r="H80" s="228">
        <f t="shared" si="13"/>
        <v>1.093625609374414E-3</v>
      </c>
      <c r="I80" s="215">
        <v>74</v>
      </c>
      <c r="J80" s="502">
        <f t="shared" si="15"/>
        <v>96.517863086699705</v>
      </c>
      <c r="K80" s="503">
        <f t="shared" si="11"/>
        <v>96.412308679865987</v>
      </c>
      <c r="L80" s="328">
        <v>1.3263888888888889E-2</v>
      </c>
      <c r="M80" s="325" t="s">
        <v>1456</v>
      </c>
      <c r="N80" s="325" t="s">
        <v>1457</v>
      </c>
      <c r="O80" s="325" t="s">
        <v>192</v>
      </c>
      <c r="P80" s="383">
        <v>11388</v>
      </c>
      <c r="Q80" s="327"/>
      <c r="R80" s="325" t="s">
        <v>1338</v>
      </c>
      <c r="S80" s="383">
        <v>38548</v>
      </c>
      <c r="T80" s="327"/>
    </row>
    <row r="81" spans="1:20">
      <c r="A81" s="215">
        <v>75</v>
      </c>
      <c r="B81" s="83">
        <v>1.3020833333333334E-2</v>
      </c>
      <c r="C81" s="222">
        <f t="shared" si="14"/>
        <v>18.75</v>
      </c>
      <c r="D81" s="222">
        <f t="shared" si="12"/>
        <v>18.718660240494621</v>
      </c>
      <c r="E81" s="227">
        <f t="shared" si="10"/>
        <v>0.68469999999999998</v>
      </c>
      <c r="F81" s="227">
        <v>18.74292582177155</v>
      </c>
      <c r="G81" s="227">
        <v>18.75</v>
      </c>
      <c r="H81" s="228">
        <f t="shared" si="13"/>
        <v>1.2946527936818688E-3</v>
      </c>
      <c r="I81" s="215">
        <v>75</v>
      </c>
      <c r="J81" s="502">
        <f t="shared" si="15"/>
        <v>99.962271049448276</v>
      </c>
      <c r="K81" s="503">
        <f t="shared" si="11"/>
        <v>99.832854615971314</v>
      </c>
      <c r="L81" s="328">
        <v>1.3020833333333334E-2</v>
      </c>
      <c r="M81" s="325" t="s">
        <v>1456</v>
      </c>
      <c r="N81" s="325" t="s">
        <v>1457</v>
      </c>
      <c r="O81" s="325" t="s">
        <v>192</v>
      </c>
      <c r="P81" s="383">
        <v>11388</v>
      </c>
      <c r="Q81" s="327"/>
      <c r="R81" s="325" t="s">
        <v>1338</v>
      </c>
      <c r="S81" s="383">
        <v>38912</v>
      </c>
      <c r="T81" s="327"/>
    </row>
    <row r="82" spans="1:20">
      <c r="A82" s="215">
        <v>76</v>
      </c>
      <c r="B82" s="83">
        <v>1.3657407407407408E-2</v>
      </c>
      <c r="C82" s="222">
        <f t="shared" si="14"/>
        <v>19.666666666666668</v>
      </c>
      <c r="D82" s="222">
        <f t="shared" si="12"/>
        <v>19.049742370194213</v>
      </c>
      <c r="E82" s="227">
        <f t="shared" si="10"/>
        <v>0.67279999999999995</v>
      </c>
      <c r="F82" s="227">
        <v>19.078217723293093</v>
      </c>
      <c r="G82" s="227">
        <v>19.666666666666668</v>
      </c>
      <c r="H82" s="228">
        <f t="shared" si="13"/>
        <v>1.4925583464808594E-3</v>
      </c>
      <c r="I82" s="215">
        <v>76</v>
      </c>
      <c r="J82" s="502">
        <f t="shared" si="15"/>
        <v>97.007886728608952</v>
      </c>
      <c r="K82" s="503">
        <f t="shared" si="11"/>
        <v>96.863096797597692</v>
      </c>
      <c r="L82" s="328">
        <v>1.3657407407407408E-2</v>
      </c>
      <c r="M82" s="325" t="s">
        <v>1460</v>
      </c>
      <c r="N82" s="325" t="s">
        <v>1461</v>
      </c>
      <c r="O82" s="325" t="s">
        <v>122</v>
      </c>
      <c r="P82" s="383">
        <v>7482</v>
      </c>
      <c r="Q82" s="330" t="s">
        <v>1462</v>
      </c>
      <c r="R82" s="330" t="s">
        <v>1463</v>
      </c>
      <c r="S82" s="407">
        <v>35343</v>
      </c>
      <c r="T82" s="330"/>
    </row>
    <row r="83" spans="1:20">
      <c r="A83" s="215">
        <v>77</v>
      </c>
      <c r="B83" s="83">
        <v>1.3923611111111111E-2</v>
      </c>
      <c r="C83" s="222">
        <f t="shared" si="14"/>
        <v>20.05</v>
      </c>
      <c r="D83" s="222">
        <f t="shared" si="12"/>
        <v>19.410369024180927</v>
      </c>
      <c r="E83" s="227">
        <f t="shared" si="10"/>
        <v>0.6603</v>
      </c>
      <c r="F83" s="227">
        <v>19.443183537600241</v>
      </c>
      <c r="G83" s="227">
        <v>20.05</v>
      </c>
      <c r="H83" s="228">
        <f t="shared" si="13"/>
        <v>1.6877129897918148E-3</v>
      </c>
      <c r="I83" s="215">
        <v>77</v>
      </c>
      <c r="J83" s="502">
        <f t="shared" si="15"/>
        <v>96.973483978056066</v>
      </c>
      <c r="K83" s="503">
        <f t="shared" si="11"/>
        <v>96.809820569480934</v>
      </c>
      <c r="L83" s="328">
        <v>1.3923611111111111E-2</v>
      </c>
      <c r="M83" s="325" t="s">
        <v>1460</v>
      </c>
      <c r="N83" s="325" t="s">
        <v>1461</v>
      </c>
      <c r="O83" s="325" t="s">
        <v>122</v>
      </c>
      <c r="P83" s="383">
        <v>7482</v>
      </c>
      <c r="Q83" s="327"/>
      <c r="R83" s="325" t="s">
        <v>328</v>
      </c>
      <c r="S83" s="383">
        <v>35631</v>
      </c>
      <c r="T83" s="327"/>
    </row>
    <row r="84" spans="1:20">
      <c r="A84" s="215">
        <v>78</v>
      </c>
      <c r="B84" s="83">
        <v>1.5196759259259259E-2</v>
      </c>
      <c r="C84" s="222">
        <f t="shared" si="14"/>
        <v>21.883333333333333</v>
      </c>
      <c r="D84" s="222">
        <f t="shared" si="12"/>
        <v>19.803255047383601</v>
      </c>
      <c r="E84" s="227">
        <f t="shared" si="10"/>
        <v>0.6472</v>
      </c>
      <c r="F84" s="227">
        <v>19.840565232227249</v>
      </c>
      <c r="G84" s="227">
        <v>21.883333333333333</v>
      </c>
      <c r="H84" s="228">
        <f t="shared" si="13"/>
        <v>1.880500096995439E-3</v>
      </c>
      <c r="I84" s="215">
        <v>78</v>
      </c>
      <c r="J84" s="502">
        <f t="shared" si="15"/>
        <v>90.66518765678866</v>
      </c>
      <c r="K84" s="503">
        <f t="shared" si="11"/>
        <v>90.494691762605939</v>
      </c>
      <c r="L84" s="328">
        <v>1.5196759259259259E-2</v>
      </c>
      <c r="M84" s="329" t="s">
        <v>1464</v>
      </c>
      <c r="N84" s="330" t="s">
        <v>1465</v>
      </c>
      <c r="O84" s="325" t="s">
        <v>122</v>
      </c>
      <c r="P84" s="383"/>
      <c r="Q84" s="327"/>
      <c r="R84" s="325" t="s">
        <v>1466</v>
      </c>
      <c r="S84" s="407">
        <v>34798</v>
      </c>
      <c r="T84" s="330"/>
    </row>
    <row r="85" spans="1:20">
      <c r="A85" s="215">
        <v>79</v>
      </c>
      <c r="B85" s="83">
        <v>1.5497685185185186E-2</v>
      </c>
      <c r="C85" s="222">
        <f t="shared" si="14"/>
        <v>22.316666666666666</v>
      </c>
      <c r="D85" s="222">
        <f t="shared" si="12"/>
        <v>20.234712135564678</v>
      </c>
      <c r="E85" s="227">
        <f t="shared" si="10"/>
        <v>0.63339999999999996</v>
      </c>
      <c r="F85" s="227">
        <v>20.273510961895262</v>
      </c>
      <c r="G85" s="227">
        <v>22.316666666666666</v>
      </c>
      <c r="H85" s="228">
        <f t="shared" si="13"/>
        <v>1.9137694700985918E-3</v>
      </c>
      <c r="I85" s="215">
        <v>79</v>
      </c>
      <c r="J85" s="502">
        <f t="shared" si="15"/>
        <v>90.844709313944421</v>
      </c>
      <c r="K85" s="503">
        <f t="shared" si="11"/>
        <v>90.670853482739403</v>
      </c>
      <c r="L85" s="328">
        <v>1.5497685185185186E-2</v>
      </c>
      <c r="M85" s="329" t="s">
        <v>1467</v>
      </c>
      <c r="N85" s="330" t="s">
        <v>133</v>
      </c>
      <c r="O85" s="325" t="s">
        <v>122</v>
      </c>
      <c r="P85" s="383">
        <v>12119</v>
      </c>
      <c r="Q85" s="330" t="s">
        <v>1468</v>
      </c>
      <c r="R85" s="330" t="s">
        <v>202</v>
      </c>
      <c r="S85" s="407">
        <v>40663</v>
      </c>
      <c r="T85" s="332"/>
    </row>
    <row r="86" spans="1:20">
      <c r="A86" s="215">
        <v>80</v>
      </c>
      <c r="B86" s="83">
        <v>1.5439814814814814E-2</v>
      </c>
      <c r="C86" s="222">
        <f t="shared" si="14"/>
        <v>22.233333333333331</v>
      </c>
      <c r="D86" s="222">
        <f t="shared" si="12"/>
        <v>20.702094438162923</v>
      </c>
      <c r="E86" s="227">
        <f t="shared" si="10"/>
        <v>0.61909999999999998</v>
      </c>
      <c r="F86" s="227">
        <v>20.745648660735185</v>
      </c>
      <c r="G86" s="227">
        <v>22.233333333333334</v>
      </c>
      <c r="H86" s="228">
        <f t="shared" si="13"/>
        <v>2.0994389370285376E-3</v>
      </c>
      <c r="I86" s="215">
        <v>80</v>
      </c>
      <c r="J86" s="502">
        <f t="shared" si="15"/>
        <v>93.308764591012846</v>
      </c>
      <c r="K86" s="503">
        <f t="shared" si="11"/>
        <v>93.112868537464422</v>
      </c>
      <c r="L86" s="328">
        <v>1.5439814814814814E-2</v>
      </c>
      <c r="M86" s="325" t="s">
        <v>1460</v>
      </c>
      <c r="N86" s="325" t="s">
        <v>1461</v>
      </c>
      <c r="O86" s="325" t="s">
        <v>122</v>
      </c>
      <c r="P86" s="383">
        <v>7482</v>
      </c>
      <c r="Q86" s="330" t="s">
        <v>1469</v>
      </c>
      <c r="R86" s="330" t="s">
        <v>1470</v>
      </c>
      <c r="S86" s="407">
        <v>36702</v>
      </c>
      <c r="T86" s="327"/>
    </row>
    <row r="87" spans="1:20">
      <c r="A87" s="215">
        <v>81</v>
      </c>
      <c r="B87" s="83">
        <v>1.5266203703703704E-2</v>
      </c>
      <c r="C87" s="222">
        <f t="shared" si="14"/>
        <v>21.983333333333334</v>
      </c>
      <c r="D87" s="222">
        <f t="shared" si="12"/>
        <v>21.212622751848176</v>
      </c>
      <c r="E87" s="227">
        <f t="shared" si="10"/>
        <v>0.60419999999999996</v>
      </c>
      <c r="F87" s="227">
        <v>21.261176595167342</v>
      </c>
      <c r="G87" s="227">
        <v>21.983333333333334</v>
      </c>
      <c r="H87" s="228">
        <f t="shared" si="13"/>
        <v>2.2836856230337671E-3</v>
      </c>
      <c r="I87" s="215">
        <v>81</v>
      </c>
      <c r="J87" s="502">
        <f t="shared" si="15"/>
        <v>96.71498072100384</v>
      </c>
      <c r="K87" s="503">
        <f t="shared" si="11"/>
        <v>96.494114109999273</v>
      </c>
      <c r="L87" s="328">
        <v>1.5266203703703704E-2</v>
      </c>
      <c r="M87" s="325" t="s">
        <v>1460</v>
      </c>
      <c r="N87" s="325" t="s">
        <v>1461</v>
      </c>
      <c r="O87" s="325" t="s">
        <v>122</v>
      </c>
      <c r="P87" s="383">
        <v>7482</v>
      </c>
      <c r="Q87" s="330" t="s">
        <v>1471</v>
      </c>
      <c r="R87" s="330" t="s">
        <v>1472</v>
      </c>
      <c r="S87" s="407">
        <v>37149</v>
      </c>
      <c r="T87" s="327"/>
    </row>
    <row r="88" spans="1:20">
      <c r="A88" s="215">
        <v>82</v>
      </c>
      <c r="B88" s="83">
        <v>1.6597222222222222E-2</v>
      </c>
      <c r="C88" s="222">
        <f t="shared" si="14"/>
        <v>23.9</v>
      </c>
      <c r="D88" s="222">
        <f t="shared" si="12"/>
        <v>21.771134137364815</v>
      </c>
      <c r="E88" s="227">
        <f t="shared" si="10"/>
        <v>0.5887</v>
      </c>
      <c r="F88" s="227">
        <v>21.824975584900852</v>
      </c>
      <c r="G88" s="227">
        <v>23.9</v>
      </c>
      <c r="H88" s="228">
        <f t="shared" si="13"/>
        <v>2.4669648461502058E-3</v>
      </c>
      <c r="I88" s="215">
        <v>82</v>
      </c>
      <c r="J88" s="502">
        <f t="shared" si="15"/>
        <v>91.317889476572617</v>
      </c>
      <c r="K88" s="503">
        <f t="shared" si="11"/>
        <v>91.092611453409276</v>
      </c>
      <c r="L88" s="328">
        <v>1.6597222222222222E-2</v>
      </c>
      <c r="M88" s="325" t="s">
        <v>1473</v>
      </c>
      <c r="N88" s="325" t="s">
        <v>1474</v>
      </c>
      <c r="O88" s="325" t="s">
        <v>139</v>
      </c>
      <c r="P88" s="383">
        <v>9774</v>
      </c>
      <c r="Q88" s="327"/>
      <c r="R88" s="325" t="s">
        <v>1475</v>
      </c>
      <c r="S88" s="383">
        <v>40022</v>
      </c>
      <c r="T88" s="327"/>
    </row>
    <row r="89" spans="1:20">
      <c r="A89" s="215">
        <v>83</v>
      </c>
      <c r="B89" s="83">
        <v>1.6921296296296295E-2</v>
      </c>
      <c r="C89" s="222">
        <f t="shared" si="14"/>
        <v>24.366666666666667</v>
      </c>
      <c r="D89" s="222">
        <f t="shared" si="12"/>
        <v>22.383280940738153</v>
      </c>
      <c r="E89" s="227">
        <f t="shared" si="10"/>
        <v>0.5726</v>
      </c>
      <c r="F89" s="227">
        <v>22.442749158178593</v>
      </c>
      <c r="G89" s="227">
        <v>24.366666666666671</v>
      </c>
      <c r="H89" s="228">
        <f t="shared" si="13"/>
        <v>2.6497741885943729E-3</v>
      </c>
      <c r="I89" s="215">
        <v>83</v>
      </c>
      <c r="J89" s="502">
        <f t="shared" si="15"/>
        <v>92.10430571071926</v>
      </c>
      <c r="K89" s="503">
        <f t="shared" si="11"/>
        <v>91.860250098788597</v>
      </c>
      <c r="L89" s="328">
        <v>1.6921296296296295E-2</v>
      </c>
      <c r="M89" s="329" t="s">
        <v>1476</v>
      </c>
      <c r="N89" s="330" t="s">
        <v>1477</v>
      </c>
      <c r="O89" s="325" t="s">
        <v>122</v>
      </c>
      <c r="P89" s="383">
        <v>10584</v>
      </c>
      <c r="Q89" s="330" t="s">
        <v>1478</v>
      </c>
      <c r="R89" s="330" t="s">
        <v>1479</v>
      </c>
      <c r="S89" s="407">
        <v>40957</v>
      </c>
      <c r="T89" s="332"/>
    </row>
    <row r="90" spans="1:20">
      <c r="A90" s="215">
        <v>84</v>
      </c>
      <c r="B90" s="83">
        <v>1.744212962962963E-2</v>
      </c>
      <c r="C90" s="222">
        <f t="shared" si="14"/>
        <v>25.116666666666667</v>
      </c>
      <c r="D90" s="222">
        <f t="shared" si="12"/>
        <v>23.059853664387671</v>
      </c>
      <c r="E90" s="227">
        <f t="shared" si="10"/>
        <v>0.55579999999999996</v>
      </c>
      <c r="F90" s="227">
        <v>23.121200071252879</v>
      </c>
      <c r="G90" s="227">
        <v>25.116666666666667</v>
      </c>
      <c r="H90" s="228">
        <f t="shared" si="13"/>
        <v>2.653253580097771E-3</v>
      </c>
      <c r="I90" s="215">
        <v>84</v>
      </c>
      <c r="J90" s="502">
        <f t="shared" si="15"/>
        <v>92.055209308239725</v>
      </c>
      <c r="K90" s="503">
        <f t="shared" si="11"/>
        <v>91.810963494575986</v>
      </c>
      <c r="L90" s="328">
        <v>1.744212962962963E-2</v>
      </c>
      <c r="M90" s="325" t="s">
        <v>1473</v>
      </c>
      <c r="N90" s="325" t="s">
        <v>1474</v>
      </c>
      <c r="O90" s="325" t="s">
        <v>139</v>
      </c>
      <c r="P90" s="383">
        <v>9774</v>
      </c>
      <c r="Q90" s="327"/>
      <c r="R90" s="325" t="s">
        <v>180</v>
      </c>
      <c r="S90" s="383">
        <v>40713</v>
      </c>
      <c r="T90" s="327"/>
    </row>
    <row r="91" spans="1:20">
      <c r="A91" s="215">
        <v>85</v>
      </c>
      <c r="B91" s="83">
        <v>1.7326388888888888E-2</v>
      </c>
      <c r="C91" s="222">
        <f t="shared" si="14"/>
        <v>24.95</v>
      </c>
      <c r="D91" s="222">
        <f t="shared" si="12"/>
        <v>23.800680903744972</v>
      </c>
      <c r="E91" s="227">
        <f t="shared" si="10"/>
        <v>0.53849999999999998</v>
      </c>
      <c r="F91" s="227">
        <v>23.868254664061283</v>
      </c>
      <c r="G91" s="227">
        <v>24.95</v>
      </c>
      <c r="H91" s="228">
        <f t="shared" si="13"/>
        <v>2.8311144349426314E-3</v>
      </c>
      <c r="I91" s="215">
        <v>85</v>
      </c>
      <c r="J91" s="502">
        <f t="shared" si="15"/>
        <v>95.664347350947025</v>
      </c>
      <c r="K91" s="503">
        <f t="shared" si="11"/>
        <v>95.393510636252401</v>
      </c>
      <c r="L91" s="328">
        <v>1.7326388888888888E-2</v>
      </c>
      <c r="M91" s="325" t="s">
        <v>1473</v>
      </c>
      <c r="N91" s="325" t="s">
        <v>1474</v>
      </c>
      <c r="O91" s="325" t="s">
        <v>139</v>
      </c>
      <c r="P91" s="383">
        <v>9774</v>
      </c>
      <c r="Q91" s="327"/>
      <c r="R91" s="325" t="s">
        <v>140</v>
      </c>
      <c r="S91" s="383">
        <v>41142</v>
      </c>
      <c r="T91" s="327"/>
    </row>
    <row r="92" spans="1:20">
      <c r="A92" s="215">
        <v>86</v>
      </c>
      <c r="B92" s="83">
        <v>1.96875E-2</v>
      </c>
      <c r="C92" s="222">
        <f t="shared" si="14"/>
        <v>28.35</v>
      </c>
      <c r="D92" s="222">
        <f t="shared" si="12"/>
        <v>24.619029325137664</v>
      </c>
      <c r="E92" s="227">
        <f t="shared" si="10"/>
        <v>0.52059999999999995</v>
      </c>
      <c r="F92" s="227">
        <v>24.693350858886625</v>
      </c>
      <c r="G92" s="227">
        <v>28.35</v>
      </c>
      <c r="H92" s="228">
        <f t="shared" si="13"/>
        <v>3.0097791982012078E-3</v>
      </c>
      <c r="I92" s="215">
        <v>86</v>
      </c>
      <c r="J92" s="502">
        <f t="shared" si="15"/>
        <v>87.101766698012781</v>
      </c>
      <c r="K92" s="503">
        <f t="shared" si="11"/>
        <v>86.839609612478526</v>
      </c>
      <c r="L92" s="328">
        <v>1.96875E-2</v>
      </c>
      <c r="M92" s="329" t="s">
        <v>1480</v>
      </c>
      <c r="N92" s="330" t="s">
        <v>1481</v>
      </c>
      <c r="O92" s="325" t="s">
        <v>122</v>
      </c>
      <c r="P92" s="383">
        <v>10260</v>
      </c>
      <c r="Q92" s="330" t="s">
        <v>1482</v>
      </c>
      <c r="R92" s="330" t="s">
        <v>1483</v>
      </c>
      <c r="S92" s="407">
        <v>41804</v>
      </c>
      <c r="T92" s="332"/>
    </row>
    <row r="93" spans="1:20">
      <c r="A93" s="215">
        <v>87</v>
      </c>
      <c r="B93" s="83">
        <v>2.056712962962963E-2</v>
      </c>
      <c r="C93" s="222">
        <f t="shared" si="14"/>
        <v>29.616666666666667</v>
      </c>
      <c r="D93" s="222">
        <f t="shared" si="12"/>
        <v>25.526123614153889</v>
      </c>
      <c r="E93" s="227">
        <f t="shared" si="10"/>
        <v>0.50209999999999999</v>
      </c>
      <c r="F93" s="227">
        <v>25.607811877241929</v>
      </c>
      <c r="G93" s="227">
        <v>29.616666666666667</v>
      </c>
      <c r="H93" s="228">
        <f t="shared" si="13"/>
        <v>3.1899743515625273E-3</v>
      </c>
      <c r="I93" s="215">
        <v>87</v>
      </c>
      <c r="J93" s="502">
        <f t="shared" si="15"/>
        <v>86.464193170203473</v>
      </c>
      <c r="K93" s="503">
        <f t="shared" si="11"/>
        <v>86.18837461166197</v>
      </c>
      <c r="L93" s="328">
        <v>2.056712962962963E-2</v>
      </c>
      <c r="M93" s="329" t="s">
        <v>1484</v>
      </c>
      <c r="N93" s="330" t="s">
        <v>1485</v>
      </c>
      <c r="O93" s="325" t="s">
        <v>122</v>
      </c>
      <c r="P93" s="383">
        <v>6763</v>
      </c>
      <c r="Q93" s="330" t="s">
        <v>1486</v>
      </c>
      <c r="R93" s="330" t="s">
        <v>1487</v>
      </c>
      <c r="S93" s="383">
        <v>38597</v>
      </c>
      <c r="T93" s="332"/>
    </row>
    <row r="94" spans="1:20">
      <c r="A94" s="215">
        <v>88</v>
      </c>
      <c r="B94" s="83">
        <v>1.8483796296296297E-2</v>
      </c>
      <c r="C94" s="222">
        <f t="shared" si="14"/>
        <v>26.616666666666667</v>
      </c>
      <c r="D94" s="222">
        <f t="shared" si="12"/>
        <v>26.535541752933057</v>
      </c>
      <c r="E94" s="227">
        <f t="shared" si="10"/>
        <v>0.48299999999999998</v>
      </c>
      <c r="F94" s="227">
        <v>26.625336960733325</v>
      </c>
      <c r="G94" s="227">
        <v>26.616666666666667</v>
      </c>
      <c r="H94" s="228">
        <f t="shared" si="13"/>
        <v>3.372547282038041E-3</v>
      </c>
      <c r="I94" s="215">
        <v>88</v>
      </c>
      <c r="J94" s="502">
        <f t="shared" si="15"/>
        <v>100.03257468027549</v>
      </c>
      <c r="K94" s="503">
        <f t="shared" si="11"/>
        <v>99.695210092422258</v>
      </c>
      <c r="L94" s="328">
        <v>1.8483796296296297E-2</v>
      </c>
      <c r="M94" s="325" t="s">
        <v>1488</v>
      </c>
      <c r="N94" s="325" t="s">
        <v>1421</v>
      </c>
      <c r="O94" s="325" t="s">
        <v>122</v>
      </c>
      <c r="P94" s="383">
        <v>9004</v>
      </c>
      <c r="Q94" s="327"/>
      <c r="R94" s="325" t="s">
        <v>1489</v>
      </c>
      <c r="S94" s="383">
        <v>41349</v>
      </c>
      <c r="T94" s="327"/>
    </row>
    <row r="95" spans="1:20">
      <c r="A95" s="215">
        <v>89</v>
      </c>
      <c r="B95" s="83">
        <v>2.2881944444444444E-2</v>
      </c>
      <c r="C95" s="222">
        <f t="shared" si="14"/>
        <v>32.950000000000003</v>
      </c>
      <c r="D95" s="222">
        <f t="shared" si="12"/>
        <v>27.669833045480715</v>
      </c>
      <c r="E95" s="227">
        <f t="shared" si="10"/>
        <v>0.4632</v>
      </c>
      <c r="F95" s="227">
        <v>27.762654152947377</v>
      </c>
      <c r="G95" s="227">
        <v>32.950000000000003</v>
      </c>
      <c r="H95" s="228">
        <f t="shared" si="13"/>
        <v>3.3433801737867289E-3</v>
      </c>
      <c r="I95" s="215">
        <v>89</v>
      </c>
      <c r="J95" s="502">
        <f t="shared" si="15"/>
        <v>84.256917004392633</v>
      </c>
      <c r="K95" s="503">
        <f t="shared" si="11"/>
        <v>83.975214098575762</v>
      </c>
      <c r="L95" s="328">
        <v>2.2881944444444444E-2</v>
      </c>
      <c r="M95" s="329" t="s">
        <v>1490</v>
      </c>
      <c r="N95" s="330" t="s">
        <v>1491</v>
      </c>
      <c r="O95" s="325" t="s">
        <v>122</v>
      </c>
      <c r="P95" s="383">
        <v>9180</v>
      </c>
      <c r="Q95" s="330" t="s">
        <v>1492</v>
      </c>
      <c r="R95" s="330" t="s">
        <v>196</v>
      </c>
      <c r="S95" s="407">
        <v>41909</v>
      </c>
      <c r="T95" s="333"/>
    </row>
    <row r="96" spans="1:20" ht="14.25" customHeight="1">
      <c r="A96" s="215">
        <v>90</v>
      </c>
      <c r="B96" s="83">
        <v>2.3449074074074074E-2</v>
      </c>
      <c r="C96" s="222">
        <f t="shared" si="14"/>
        <v>33.766666666666666</v>
      </c>
      <c r="D96" s="222">
        <f t="shared" si="12"/>
        <v>28.938059757657861</v>
      </c>
      <c r="E96" s="227">
        <f t="shared" si="10"/>
        <v>0.44290000000000002</v>
      </c>
      <c r="F96" s="227">
        <v>29.040401186927522</v>
      </c>
      <c r="G96" s="227">
        <v>33.766666666666659</v>
      </c>
      <c r="H96" s="228">
        <f t="shared" si="13"/>
        <v>3.5241052150384723E-3</v>
      </c>
      <c r="I96" s="215">
        <v>90</v>
      </c>
      <c r="J96" s="502">
        <f t="shared" si="15"/>
        <v>86.003162448946256</v>
      </c>
      <c r="K96" s="503">
        <f t="shared" si="11"/>
        <v>85.700078255650141</v>
      </c>
      <c r="L96" s="328">
        <v>2.3449074074074074E-2</v>
      </c>
      <c r="M96" s="325" t="s">
        <v>1484</v>
      </c>
      <c r="N96" s="325" t="s">
        <v>1485</v>
      </c>
      <c r="O96" s="325" t="s">
        <v>122</v>
      </c>
      <c r="P96" s="383">
        <v>6763</v>
      </c>
      <c r="Q96" s="327"/>
      <c r="R96" s="325" t="s">
        <v>183</v>
      </c>
      <c r="S96" s="383">
        <v>39726</v>
      </c>
      <c r="T96" s="327"/>
    </row>
    <row r="97" spans="1:20">
      <c r="A97" s="215">
        <v>91</v>
      </c>
      <c r="B97" s="83">
        <v>2.7002314814814816E-2</v>
      </c>
      <c r="C97" s="222">
        <f t="shared" si="14"/>
        <v>38.883333333333333</v>
      </c>
      <c r="D97" s="222">
        <f t="shared" si="12"/>
        <v>30.371248025276461</v>
      </c>
      <c r="E97" s="227">
        <f t="shared" ref="E97:E106" si="16">ROUND(1-IF(A97&lt;I$3,0,IF(A97&lt;I$4,G$3*(A97-I$3)^2,G$2+G$4*(A97-I$4)+(A97&gt;I$5)*G$5*(A97-I$5)^2)),4)</f>
        <v>0.42199999999999999</v>
      </c>
      <c r="F97" s="227">
        <v>30.484333187830938</v>
      </c>
      <c r="G97" s="227">
        <v>38.883333333333333</v>
      </c>
      <c r="H97" s="228">
        <f t="shared" si="13"/>
        <v>3.7096157510710772E-3</v>
      </c>
      <c r="I97" s="215">
        <v>91</v>
      </c>
      <c r="J97" s="502">
        <f t="shared" si="15"/>
        <v>78.399485266603364</v>
      </c>
      <c r="K97" s="503">
        <f t="shared" si="11"/>
        <v>78.1086533011825</v>
      </c>
      <c r="L97" s="328">
        <v>2.7002314814814816E-2</v>
      </c>
      <c r="M97" s="325" t="s">
        <v>1484</v>
      </c>
      <c r="N97" s="325" t="s">
        <v>1485</v>
      </c>
      <c r="O97" s="325" t="s">
        <v>122</v>
      </c>
      <c r="P97" s="383">
        <v>6763</v>
      </c>
      <c r="Q97" s="327"/>
      <c r="R97" s="325" t="s">
        <v>183</v>
      </c>
      <c r="S97" s="383">
        <v>40090</v>
      </c>
      <c r="T97" s="327"/>
    </row>
    <row r="98" spans="1:20">
      <c r="A98" s="215">
        <v>92</v>
      </c>
      <c r="B98" s="83">
        <v>2.792824074074074E-2</v>
      </c>
      <c r="C98" s="222">
        <f t="shared" si="14"/>
        <v>40.216666666666669</v>
      </c>
      <c r="D98" s="222">
        <f t="shared" si="12"/>
        <v>32.001664585934243</v>
      </c>
      <c r="E98" s="227">
        <f t="shared" si="16"/>
        <v>0.40050000000000002</v>
      </c>
      <c r="F98" s="227">
        <v>32.127007937996126</v>
      </c>
      <c r="G98" s="227">
        <v>40.216666666666669</v>
      </c>
      <c r="H98" s="228">
        <f t="shared" si="13"/>
        <v>3.9014947269222994E-3</v>
      </c>
      <c r="I98" s="215">
        <v>92</v>
      </c>
      <c r="J98" s="502">
        <f t="shared" si="15"/>
        <v>79.884810455025587</v>
      </c>
      <c r="K98" s="503">
        <f t="shared" si="11"/>
        <v>79.573140288274118</v>
      </c>
      <c r="L98" s="328">
        <v>2.792824074074074E-2</v>
      </c>
      <c r="M98" s="325" t="s">
        <v>1484</v>
      </c>
      <c r="N98" s="325" t="s">
        <v>1485</v>
      </c>
      <c r="O98" s="325" t="s">
        <v>122</v>
      </c>
      <c r="P98" s="383">
        <v>6763</v>
      </c>
      <c r="Q98" s="334" t="s">
        <v>1493</v>
      </c>
      <c r="R98" s="334" t="s">
        <v>1487</v>
      </c>
      <c r="S98" s="407">
        <v>40489</v>
      </c>
      <c r="T98" s="335"/>
    </row>
    <row r="99" spans="1:20">
      <c r="A99" s="215">
        <v>93</v>
      </c>
      <c r="B99" s="83">
        <v>3.1793981481481479E-2</v>
      </c>
      <c r="C99" s="222"/>
      <c r="D99" s="222">
        <f t="shared" si="12"/>
        <v>33.870683579985901</v>
      </c>
      <c r="E99" s="227">
        <f t="shared" si="16"/>
        <v>0.37840000000000001</v>
      </c>
      <c r="F99" s="227">
        <v>34.010184528409745</v>
      </c>
      <c r="G99" s="227">
        <v>45.783333333333331</v>
      </c>
      <c r="H99" s="228">
        <f t="shared" si="13"/>
        <v>4.1017404156485802E-3</v>
      </c>
      <c r="I99" s="215">
        <v>93</v>
      </c>
      <c r="J99" s="502"/>
      <c r="K99" s="503"/>
      <c r="L99" s="328">
        <v>3.1793981481481479E-2</v>
      </c>
      <c r="M99" s="325" t="s">
        <v>1484</v>
      </c>
      <c r="N99" s="325" t="s">
        <v>1485</v>
      </c>
      <c r="O99" s="325" t="s">
        <v>122</v>
      </c>
      <c r="P99" s="383">
        <v>6763</v>
      </c>
      <c r="Q99" s="334" t="s">
        <v>1493</v>
      </c>
      <c r="R99" s="334" t="s">
        <v>1487</v>
      </c>
      <c r="S99" s="407">
        <v>40853</v>
      </c>
      <c r="T99" s="335"/>
    </row>
    <row r="100" spans="1:20">
      <c r="A100" s="215">
        <v>94</v>
      </c>
      <c r="B100" s="83">
        <v>3.0462962962962963E-2</v>
      </c>
      <c r="C100" s="222">
        <f t="shared" si="14"/>
        <v>43.866666666666667</v>
      </c>
      <c r="D100" s="222">
        <f t="shared" si="12"/>
        <v>36.042369703787024</v>
      </c>
      <c r="E100" s="227">
        <f t="shared" si="16"/>
        <v>0.35560000000000003</v>
      </c>
      <c r="F100" s="227">
        <v>36.188314413087504</v>
      </c>
      <c r="G100" s="227">
        <v>43.866666666666674</v>
      </c>
      <c r="H100" s="228">
        <f t="shared" si="13"/>
        <v>4.0329236569166885E-3</v>
      </c>
      <c r="I100" s="215">
        <v>94</v>
      </c>
      <c r="J100" s="502">
        <f>100*F100/+C100</f>
        <v>82.496157476643248</v>
      </c>
      <c r="K100" s="503">
        <f>100*D100/+C100</f>
        <v>82.163456771550969</v>
      </c>
      <c r="L100" s="328">
        <v>3.0462962962962963E-2</v>
      </c>
      <c r="M100" s="325" t="s">
        <v>1494</v>
      </c>
      <c r="N100" s="325" t="s">
        <v>1495</v>
      </c>
      <c r="O100" s="325" t="s">
        <v>122</v>
      </c>
      <c r="P100" s="383">
        <v>8290</v>
      </c>
      <c r="Q100" s="327"/>
      <c r="R100" s="325" t="s">
        <v>1496</v>
      </c>
      <c r="S100" s="383">
        <v>42898</v>
      </c>
      <c r="T100" s="327"/>
    </row>
    <row r="101" spans="1:20">
      <c r="A101" s="215">
        <v>95</v>
      </c>
      <c r="B101" s="83">
        <v>2.837962962962963E-2</v>
      </c>
      <c r="C101" s="222"/>
      <c r="D101" s="222">
        <f t="shared" si="12"/>
        <v>38.569565653525935</v>
      </c>
      <c r="E101" s="227">
        <f t="shared" si="16"/>
        <v>0.33229999999999998</v>
      </c>
      <c r="F101" s="227">
        <v>38.733752923870838</v>
      </c>
      <c r="G101" s="227">
        <v>40.866666666666667</v>
      </c>
      <c r="H101" s="228">
        <f t="shared" si="13"/>
        <v>4.2388681176235453E-3</v>
      </c>
      <c r="I101" s="215">
        <v>95</v>
      </c>
      <c r="J101" s="323"/>
      <c r="K101" s="144"/>
      <c r="L101" s="328">
        <v>2.837962962962963E-2</v>
      </c>
      <c r="M101" s="325" t="s">
        <v>1494</v>
      </c>
      <c r="N101" s="325" t="s">
        <v>1495</v>
      </c>
      <c r="O101" s="325" t="s">
        <v>122</v>
      </c>
      <c r="P101" s="383">
        <v>8290</v>
      </c>
      <c r="Q101" s="327" t="s">
        <v>1428</v>
      </c>
      <c r="R101" s="325" t="s">
        <v>183</v>
      </c>
      <c r="S101" s="383">
        <v>43009</v>
      </c>
      <c r="T101" s="327"/>
    </row>
    <row r="102" spans="1:20" ht="15.75" customHeight="1">
      <c r="A102" s="215">
        <v>96</v>
      </c>
      <c r="C102" s="222"/>
      <c r="D102" s="222">
        <f t="shared" si="12"/>
        <v>41.558581928231732</v>
      </c>
      <c r="E102" s="227">
        <f t="shared" si="16"/>
        <v>0.30840000000000001</v>
      </c>
      <c r="F102" s="227">
        <v>41.744768909405721</v>
      </c>
      <c r="G102" s="227"/>
      <c r="H102" s="228">
        <f t="shared" si="13"/>
        <v>4.4601272455969598E-3</v>
      </c>
      <c r="I102" s="215">
        <v>96</v>
      </c>
      <c r="J102" s="323"/>
      <c r="K102" s="144"/>
      <c r="L102" s="321"/>
      <c r="M102" s="325"/>
      <c r="N102" s="325"/>
      <c r="O102" s="325"/>
      <c r="P102" s="326"/>
      <c r="Q102" s="327"/>
      <c r="R102" s="325"/>
      <c r="S102" s="326"/>
      <c r="T102" s="327"/>
    </row>
    <row r="103" spans="1:20" ht="15" customHeight="1">
      <c r="A103" s="215">
        <v>97</v>
      </c>
      <c r="C103" s="222"/>
      <c r="D103" s="222">
        <f t="shared" si="12"/>
        <v>45.145004109428207</v>
      </c>
      <c r="E103" s="227">
        <f t="shared" si="16"/>
        <v>0.28389999999999999</v>
      </c>
      <c r="F103" s="227">
        <v>45.358277444405203</v>
      </c>
      <c r="G103" s="227"/>
      <c r="H103" s="228">
        <f t="shared" si="13"/>
        <v>4.7019716575084133E-3</v>
      </c>
      <c r="I103" s="215">
        <v>97</v>
      </c>
      <c r="J103" s="323"/>
      <c r="K103" s="144"/>
      <c r="L103" s="321"/>
      <c r="M103" s="321"/>
      <c r="N103" s="321"/>
      <c r="O103" s="321"/>
      <c r="P103" s="321"/>
      <c r="Q103" s="321"/>
      <c r="R103" s="321"/>
      <c r="S103" s="321"/>
      <c r="T103" s="321"/>
    </row>
    <row r="104" spans="1:20">
      <c r="A104" s="215">
        <v>98</v>
      </c>
      <c r="C104" s="222"/>
      <c r="D104" s="222">
        <f t="shared" si="12"/>
        <v>49.52344152498712</v>
      </c>
      <c r="E104" s="227">
        <f t="shared" si="16"/>
        <v>0.25879999999999997</v>
      </c>
      <c r="F104" s="227">
        <v>49.770898936025986</v>
      </c>
      <c r="G104" s="227"/>
      <c r="H104" s="228">
        <f t="shared" si="13"/>
        <v>4.9719297085017529E-3</v>
      </c>
      <c r="I104" s="215">
        <v>98</v>
      </c>
      <c r="J104" s="323"/>
      <c r="K104" s="144"/>
      <c r="L104" s="321"/>
      <c r="M104" s="321"/>
      <c r="N104" s="321"/>
      <c r="O104" s="321"/>
      <c r="P104" s="321"/>
      <c r="Q104" s="321"/>
      <c r="R104" s="321"/>
      <c r="S104" s="321"/>
      <c r="T104" s="321"/>
    </row>
    <row r="105" spans="1:20">
      <c r="A105" s="215">
        <v>99</v>
      </c>
      <c r="C105" s="222"/>
      <c r="D105" s="222">
        <f t="shared" si="12"/>
        <v>55.0071530758226</v>
      </c>
      <c r="E105" s="227">
        <f t="shared" si="16"/>
        <v>0.23300000000000001</v>
      </c>
      <c r="F105" s="227">
        <v>55.275474035582775</v>
      </c>
      <c r="G105" s="227"/>
      <c r="H105" s="228">
        <f t="shared" si="13"/>
        <v>4.8542498176939539E-3</v>
      </c>
      <c r="I105" s="215">
        <v>99</v>
      </c>
      <c r="J105" s="323"/>
      <c r="K105" s="144"/>
      <c r="L105" s="321"/>
      <c r="M105" s="321"/>
      <c r="N105" s="321"/>
      <c r="O105" s="321"/>
      <c r="P105" s="321"/>
      <c r="Q105" s="321"/>
      <c r="R105" s="321"/>
      <c r="S105" s="321"/>
      <c r="T105" s="321"/>
    </row>
    <row r="106" spans="1:20">
      <c r="A106" s="215">
        <v>100</v>
      </c>
      <c r="C106" s="215"/>
      <c r="D106" s="222">
        <f>OC/E106</f>
        <v>62.006128043863896</v>
      </c>
      <c r="E106" s="227">
        <f t="shared" si="16"/>
        <v>0.20669999999999999</v>
      </c>
      <c r="F106" s="227">
        <v>62.328112646543822</v>
      </c>
      <c r="G106" s="227"/>
      <c r="H106" s="228">
        <f t="shared" si="13"/>
        <v>5.1659610568647709E-3</v>
      </c>
      <c r="I106" s="255">
        <v>100</v>
      </c>
      <c r="J106" s="323"/>
      <c r="K106" s="143"/>
      <c r="L106" s="321"/>
      <c r="M106" s="321"/>
      <c r="N106" s="321"/>
      <c r="O106" s="321"/>
      <c r="P106" s="321"/>
      <c r="Q106" s="321"/>
      <c r="R106" s="321"/>
      <c r="S106" s="321"/>
      <c r="T106" s="321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topLeftCell="A60" zoomScale="87" zoomScaleNormal="87" workbookViewId="0">
      <selection activeCell="E9" sqref="E9"/>
    </sheetView>
  </sheetViews>
  <sheetFormatPr defaultColWidth="9.6640625" defaultRowHeight="15"/>
  <cols>
    <col min="1" max="4" width="9.6640625" style="215" customWidth="1"/>
    <col min="5" max="5" width="10.88671875" style="215" customWidth="1"/>
    <col min="6" max="7" width="10.6640625" style="215" customWidth="1"/>
    <col min="8" max="16384" width="9.6640625" style="215"/>
  </cols>
  <sheetData>
    <row r="1" spans="1:12" ht="48" customHeight="1">
      <c r="A1" s="211" t="s">
        <v>49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K1" s="212" t="s">
        <v>2238</v>
      </c>
    </row>
    <row r="2" spans="1:12" ht="15" customHeight="1">
      <c r="A2" s="211"/>
      <c r="B2" s="212"/>
      <c r="C2" s="213"/>
      <c r="D2" s="214"/>
      <c r="E2" s="214"/>
      <c r="F2" s="258">
        <f>(+H$3-H$4)*F$4/2</f>
        <v>4.725E-2</v>
      </c>
      <c r="G2" s="259">
        <f>(+I$4-I$3)*G$4/2</f>
        <v>0.17219999999999999</v>
      </c>
      <c r="H2" s="216"/>
      <c r="I2" s="216"/>
      <c r="K2" s="212">
        <f>Parameters!M17</f>
        <v>0.26303440583379373</v>
      </c>
    </row>
    <row r="3" spans="1:12" ht="14.25" customHeight="1">
      <c r="A3" s="211"/>
      <c r="B3" s="212"/>
      <c r="C3" s="213"/>
      <c r="D3" s="214"/>
      <c r="E3" s="214"/>
      <c r="F3" s="260">
        <f>F4/(2*(+H3-H4))</f>
        <v>1.89E-3</v>
      </c>
      <c r="G3" s="261">
        <f>G4/(2*(+I4-I3))</f>
        <v>1.6006097560975613E-4</v>
      </c>
      <c r="H3" s="217">
        <v>22</v>
      </c>
      <c r="I3" s="218">
        <v>24</v>
      </c>
      <c r="J3" s="262"/>
      <c r="K3" s="262"/>
      <c r="L3" s="262"/>
    </row>
    <row r="4" spans="1:12" ht="15.75">
      <c r="A4" s="212"/>
      <c r="B4" s="212"/>
      <c r="C4" s="212"/>
      <c r="D4" s="219">
        <f>Parameters!G17</f>
        <v>1.0763888888888889E-2</v>
      </c>
      <c r="E4" s="220">
        <f>D4*1440</f>
        <v>15.5</v>
      </c>
      <c r="F4" s="221">
        <v>1.89E-2</v>
      </c>
      <c r="G4" s="210">
        <v>1.0500000000000001E-2</v>
      </c>
      <c r="H4" s="217">
        <v>17</v>
      </c>
      <c r="I4" s="218">
        <v>56.8</v>
      </c>
    </row>
    <row r="5" spans="1:12" ht="15.75">
      <c r="A5" s="212"/>
      <c r="B5" s="212"/>
      <c r="C5" s="212"/>
      <c r="D5" s="219"/>
      <c r="E5" s="212">
        <f>E4*60</f>
        <v>930</v>
      </c>
      <c r="F5" s="221">
        <v>9.1E-4</v>
      </c>
      <c r="G5" s="210">
        <v>5.1000000000000004E-4</v>
      </c>
      <c r="H5" s="217">
        <v>15</v>
      </c>
      <c r="I5" s="218">
        <v>76.7</v>
      </c>
    </row>
    <row r="6" spans="1:12" ht="31.5">
      <c r="A6" s="223" t="s">
        <v>42</v>
      </c>
      <c r="B6" s="223" t="s">
        <v>32</v>
      </c>
      <c r="C6" s="223" t="s">
        <v>43</v>
      </c>
      <c r="D6" s="223" t="s">
        <v>111</v>
      </c>
      <c r="E6" s="223" t="s">
        <v>114</v>
      </c>
    </row>
    <row r="7" spans="1:12">
      <c r="A7" s="215">
        <v>1</v>
      </c>
    </row>
    <row r="8" spans="1:12">
      <c r="A8" s="215">
        <v>2</v>
      </c>
    </row>
    <row r="9" spans="1:12">
      <c r="A9" s="215">
        <v>3</v>
      </c>
      <c r="B9" s="226"/>
      <c r="C9" s="222"/>
      <c r="D9" s="222">
        <f>E$4/E9</f>
        <v>34.456774349222805</v>
      </c>
      <c r="E9" s="227">
        <f>'5K'!$E9*(1-$K$2)+'10K'!$E9*$K$2</f>
        <v>0.44983897340203621</v>
      </c>
    </row>
    <row r="10" spans="1:12">
      <c r="A10" s="215">
        <v>4</v>
      </c>
      <c r="B10" s="229"/>
      <c r="C10" s="222"/>
      <c r="D10" s="222">
        <f>E$4/E10</f>
        <v>29.924484659149389</v>
      </c>
      <c r="E10" s="227">
        <f>'5K'!$E10*(1-$K$2)+'10K'!$E10*$K$2</f>
        <v>0.51797049060495304</v>
      </c>
    </row>
    <row r="11" spans="1:12">
      <c r="A11" s="215">
        <v>5</v>
      </c>
      <c r="B11" s="229"/>
      <c r="C11" s="222"/>
      <c r="D11" s="222">
        <f t="shared" ref="D11:D41" si="0">E$4/E11</f>
        <v>26.654632056383026</v>
      </c>
      <c r="E11" s="227">
        <f>'5K'!$E11*(1-$K$2)+'10K'!$E11*$K$2</f>
        <v>0.58151243533253694</v>
      </c>
    </row>
    <row r="12" spans="1:12">
      <c r="A12" s="215">
        <v>6</v>
      </c>
      <c r="B12" s="229"/>
      <c r="C12" s="222"/>
      <c r="D12" s="222">
        <f t="shared" si="0"/>
        <v>24.201173610851416</v>
      </c>
      <c r="E12" s="227">
        <f>'5K'!$E12*(1-$K$2)+'10K'!$E12*$K$2</f>
        <v>0.64046480758478797</v>
      </c>
    </row>
    <row r="13" spans="1:12">
      <c r="A13" s="215">
        <v>7</v>
      </c>
      <c r="B13" s="229"/>
      <c r="C13" s="222"/>
      <c r="D13" s="222">
        <f t="shared" si="0"/>
        <v>22.307691628509481</v>
      </c>
      <c r="E13" s="227">
        <f>'5K'!$E13*(1-$K$2)+'10K'!$E13*$K$2</f>
        <v>0.6948276073617059</v>
      </c>
    </row>
    <row r="14" spans="1:12">
      <c r="A14" s="215">
        <v>8</v>
      </c>
      <c r="B14" s="229"/>
      <c r="C14" s="222"/>
      <c r="D14" s="222">
        <f t="shared" si="0"/>
        <v>20.81652246201028</v>
      </c>
      <c r="E14" s="227">
        <f>'5K'!$E14*(1-$K$2)+'10K'!$E14*$K$2</f>
        <v>0.74460083466329108</v>
      </c>
    </row>
    <row r="15" spans="1:12">
      <c r="A15" s="215">
        <v>9</v>
      </c>
      <c r="B15" s="229"/>
      <c r="C15" s="222"/>
      <c r="D15" s="222">
        <f t="shared" si="0"/>
        <v>19.625606993140657</v>
      </c>
      <c r="E15" s="227">
        <f>'5K'!$E15*(1-$K$2)+'10K'!$E15*$K$2</f>
        <v>0.78978448948954305</v>
      </c>
    </row>
    <row r="16" spans="1:12">
      <c r="A16" s="215">
        <v>10</v>
      </c>
      <c r="B16" s="229"/>
      <c r="C16" s="222"/>
      <c r="D16" s="222">
        <f t="shared" si="0"/>
        <v>18.666184949408791</v>
      </c>
      <c r="E16" s="227">
        <f>'5K'!$E16*(1-$K$2)+'10K'!$E16*$K$2</f>
        <v>0.83037857184046215</v>
      </c>
    </row>
    <row r="17" spans="1:5">
      <c r="A17" s="215">
        <v>11</v>
      </c>
      <c r="B17" s="229"/>
      <c r="C17" s="222"/>
      <c r="D17" s="222">
        <f t="shared" si="0"/>
        <v>17.890469386012352</v>
      </c>
      <c r="E17" s="227">
        <f>'5K'!$E17*(1-$K$2)+'10K'!$E17*$K$2</f>
        <v>0.86638308171604828</v>
      </c>
    </row>
    <row r="18" spans="1:5">
      <c r="A18" s="215">
        <v>12</v>
      </c>
      <c r="B18" s="229"/>
      <c r="C18" s="222"/>
      <c r="D18" s="222">
        <f t="shared" si="0"/>
        <v>17.264462239799304</v>
      </c>
      <c r="E18" s="227">
        <f>'5K'!$E18*(1-$K$2)+'10K'!$E18*$K$2</f>
        <v>0.89779801911630153</v>
      </c>
    </row>
    <row r="19" spans="1:5">
      <c r="A19" s="215">
        <v>13</v>
      </c>
      <c r="B19" s="229"/>
      <c r="C19" s="222"/>
      <c r="D19" s="222">
        <f t="shared" si="0"/>
        <v>16.763582089233616</v>
      </c>
      <c r="E19" s="227">
        <f>'5K'!$E19*(1-$K$2)+'10K'!$E19*$K$2</f>
        <v>0.92462338404122169</v>
      </c>
    </row>
    <row r="20" spans="1:5">
      <c r="A20" s="215">
        <v>14</v>
      </c>
      <c r="B20" s="229"/>
      <c r="C20" s="222"/>
      <c r="D20" s="222">
        <f t="shared" si="0"/>
        <v>16.36991052613034</v>
      </c>
      <c r="E20" s="227">
        <f>'5K'!$E20*(1-$K$2)+'10K'!$E20*$K$2</f>
        <v>0.94685917649080897</v>
      </c>
    </row>
    <row r="21" spans="1:5">
      <c r="A21" s="215">
        <v>15</v>
      </c>
      <c r="B21" s="229"/>
      <c r="C21" s="222"/>
      <c r="D21" s="222">
        <f t="shared" si="0"/>
        <v>16.070412935798903</v>
      </c>
      <c r="E21" s="227">
        <f>'5K'!$E21*(1-$K$2)+'10K'!$E21*$K$2</f>
        <v>0.96450539646506317</v>
      </c>
    </row>
    <row r="22" spans="1:5">
      <c r="A22" s="215">
        <v>16</v>
      </c>
      <c r="B22" s="229"/>
      <c r="C22" s="222"/>
      <c r="D22" s="222">
        <f t="shared" si="0"/>
        <v>15.85577109474092</v>
      </c>
      <c r="E22" s="227">
        <f>'5K'!$E22*(1-$K$2)+'10K'!$E22*$K$2</f>
        <v>0.97756204396398461</v>
      </c>
    </row>
    <row r="23" spans="1:5">
      <c r="A23" s="215">
        <v>17</v>
      </c>
      <c r="B23" s="229"/>
      <c r="C23" s="222"/>
      <c r="D23" s="222">
        <f t="shared" si="0"/>
        <v>15.691469882416762</v>
      </c>
      <c r="E23" s="227">
        <f>'5K'!$E23*(1-$K$2)+'10K'!$E23*$K$2</f>
        <v>0.98779783641357177</v>
      </c>
    </row>
    <row r="24" spans="1:5">
      <c r="A24" s="215">
        <v>18</v>
      </c>
      <c r="B24" s="229"/>
      <c r="C24" s="222"/>
      <c r="D24" s="222">
        <f t="shared" si="0"/>
        <v>15.580327635150649</v>
      </c>
      <c r="E24" s="227">
        <f>'5K'!$E24*(1-$K$2)+'10K'!$E24*$K$2</f>
        <v>0.99484429101674199</v>
      </c>
    </row>
    <row r="25" spans="1:5">
      <c r="A25" s="215">
        <v>19</v>
      </c>
      <c r="B25" s="229"/>
      <c r="C25" s="222"/>
      <c r="D25" s="222">
        <f t="shared" si="0"/>
        <v>15.539648383139452</v>
      </c>
      <c r="E25" s="227">
        <f>'5K'!$E25*(1-$K$2)+'10K'!$E25*$K$2</f>
        <v>0.99744856626341227</v>
      </c>
    </row>
    <row r="26" spans="1:5">
      <c r="A26" s="215">
        <v>20</v>
      </c>
      <c r="B26" s="229"/>
      <c r="C26" s="222"/>
      <c r="D26" s="222">
        <f t="shared" si="0"/>
        <v>15.513057497156575</v>
      </c>
      <c r="E26" s="227">
        <f>'5K'!$E26*(1-$K$2)+'10K'!$E26*$K$2</f>
        <v>0.99915828990133193</v>
      </c>
    </row>
    <row r="27" spans="1:5">
      <c r="A27" s="215">
        <v>21</v>
      </c>
      <c r="B27" s="229"/>
      <c r="C27" s="222"/>
      <c r="D27" s="222">
        <f t="shared" si="0"/>
        <v>15.5</v>
      </c>
      <c r="E27" s="227">
        <f>'5K'!$E27*(1-$K$2)+'10K'!$E27*$K$2</f>
        <v>1</v>
      </c>
    </row>
    <row r="28" spans="1:5">
      <c r="A28" s="215">
        <v>22</v>
      </c>
      <c r="B28" s="229"/>
      <c r="C28" s="222"/>
      <c r="D28" s="222">
        <f t="shared" si="0"/>
        <v>15.5</v>
      </c>
      <c r="E28" s="227">
        <f>'5K'!$E28*(1-$K$2)+'10K'!$E28*$K$2</f>
        <v>1</v>
      </c>
    </row>
    <row r="29" spans="1:5">
      <c r="A29" s="215">
        <v>23</v>
      </c>
      <c r="B29" s="229"/>
      <c r="C29" s="222"/>
      <c r="D29" s="222">
        <f t="shared" si="0"/>
        <v>15.5</v>
      </c>
      <c r="E29" s="227">
        <f>'5K'!$E29*(1-$K$2)+'10K'!$E29*$K$2</f>
        <v>1</v>
      </c>
    </row>
    <row r="30" spans="1:5">
      <c r="A30" s="215">
        <v>24</v>
      </c>
      <c r="B30" s="229"/>
      <c r="C30" s="222"/>
      <c r="D30" s="222">
        <f t="shared" si="0"/>
        <v>15.5</v>
      </c>
      <c r="E30" s="227">
        <f>'5K'!$E30*(1-$K$2)+'10K'!$E30*$K$2</f>
        <v>1</v>
      </c>
    </row>
    <row r="31" spans="1:5">
      <c r="A31" s="215">
        <v>25</v>
      </c>
      <c r="B31" s="229"/>
      <c r="C31" s="222"/>
      <c r="D31" s="222">
        <f t="shared" si="0"/>
        <v>15.5</v>
      </c>
      <c r="E31" s="227">
        <f>'5K'!$E31*(1-$K$2)+'10K'!$E31*$K$2</f>
        <v>1</v>
      </c>
    </row>
    <row r="32" spans="1:5">
      <c r="A32" s="215">
        <v>26</v>
      </c>
      <c r="B32" s="229"/>
      <c r="C32" s="222"/>
      <c r="D32" s="222">
        <f t="shared" si="0"/>
        <v>15.5</v>
      </c>
      <c r="E32" s="227">
        <f>'5K'!$E32*(1-$K$2)+'10K'!$E32*$K$2</f>
        <v>1</v>
      </c>
    </row>
    <row r="33" spans="1:5">
      <c r="A33" s="215">
        <v>27</v>
      </c>
      <c r="B33" s="229"/>
      <c r="C33" s="222"/>
      <c r="D33" s="222">
        <f t="shared" si="0"/>
        <v>15.5</v>
      </c>
      <c r="E33" s="227">
        <f>'5K'!$E33*(1-$K$2)+'10K'!$E33*$K$2</f>
        <v>1</v>
      </c>
    </row>
    <row r="34" spans="1:5">
      <c r="A34" s="215">
        <v>28</v>
      </c>
      <c r="B34" s="229"/>
      <c r="C34" s="222"/>
      <c r="D34" s="222">
        <f t="shared" si="0"/>
        <v>15.5</v>
      </c>
      <c r="E34" s="227">
        <f>'5K'!$E34*(1-$K$2)+'10K'!$E34*$K$2</f>
        <v>1</v>
      </c>
    </row>
    <row r="35" spans="1:5">
      <c r="A35" s="215">
        <v>29</v>
      </c>
      <c r="B35" s="229"/>
      <c r="C35" s="222"/>
      <c r="D35" s="222">
        <f t="shared" si="0"/>
        <v>15.5</v>
      </c>
      <c r="E35" s="227">
        <f>'5K'!$E35*(1-$K$2)+'10K'!$E35*$K$2</f>
        <v>1</v>
      </c>
    </row>
    <row r="36" spans="1:5">
      <c r="A36" s="215">
        <v>30</v>
      </c>
      <c r="B36" s="229"/>
      <c r="C36" s="222"/>
      <c r="D36" s="222">
        <f t="shared" si="0"/>
        <v>15.501142380860497</v>
      </c>
      <c r="E36" s="227">
        <f>'5K'!$E36*(1-$K$2)+'10K'!$E36*$K$2</f>
        <v>0.99992630344058342</v>
      </c>
    </row>
    <row r="37" spans="1:5">
      <c r="A37" s="215">
        <v>31</v>
      </c>
      <c r="B37" s="229"/>
      <c r="C37" s="222"/>
      <c r="D37" s="222">
        <f t="shared" si="0"/>
        <v>15.515353566834797</v>
      </c>
      <c r="E37" s="227">
        <f>'5K'!$E37*(1-$K$2)+'10K'!$E37*$K$2</f>
        <v>0.99901042752466718</v>
      </c>
    </row>
    <row r="38" spans="1:5">
      <c r="A38" s="215">
        <v>32</v>
      </c>
      <c r="B38" s="229"/>
      <c r="C38" s="222"/>
      <c r="D38" s="222">
        <f t="shared" si="0"/>
        <v>15.546233428453974</v>
      </c>
      <c r="E38" s="227">
        <f>'5K'!$E38*(1-$K$2)+'10K'!$E38*$K$2</f>
        <v>0.99702606881166767</v>
      </c>
    </row>
    <row r="39" spans="1:5">
      <c r="A39" s="215">
        <v>33</v>
      </c>
      <c r="B39" s="229"/>
      <c r="C39" s="222"/>
      <c r="D39" s="222">
        <f t="shared" si="0"/>
        <v>15.593981381248096</v>
      </c>
      <c r="E39" s="227">
        <f>'5K'!$E39*(1-$K$2)+'10K'!$E39*$K$2</f>
        <v>0.9939732273015851</v>
      </c>
    </row>
    <row r="40" spans="1:5">
      <c r="A40" s="215">
        <v>34</v>
      </c>
      <c r="B40" s="229"/>
      <c r="C40" s="222"/>
      <c r="D40" s="222">
        <f t="shared" si="0"/>
        <v>15.658908118588913</v>
      </c>
      <c r="E40" s="227">
        <f>'5K'!$E40*(1-$K$2)+'10K'!$E40*$K$2</f>
        <v>0.9898519029944195</v>
      </c>
    </row>
    <row r="41" spans="1:5">
      <c r="A41" s="215">
        <v>35</v>
      </c>
      <c r="B41" s="229"/>
      <c r="C41" s="222"/>
      <c r="D41" s="222">
        <f t="shared" si="0"/>
        <v>15.7418612230609</v>
      </c>
      <c r="E41" s="227">
        <f>'5K'!$E41*(1-$K$2)+'10K'!$E41*$K$2</f>
        <v>0.98463579244958743</v>
      </c>
    </row>
    <row r="42" spans="1:5">
      <c r="A42" s="215">
        <v>36</v>
      </c>
      <c r="B42" s="229"/>
      <c r="C42" s="222"/>
      <c r="D42" s="222">
        <f t="shared" ref="D42:D73" si="1">E$4/E42</f>
        <v>15.840595094501701</v>
      </c>
      <c r="E42" s="227">
        <f>'5K'!$E42*(1-$K$2)+'10K'!$E42*$K$2</f>
        <v>0.97849859222650526</v>
      </c>
    </row>
    <row r="43" spans="1:5">
      <c r="A43" s="215">
        <v>37</v>
      </c>
      <c r="B43" s="229"/>
      <c r="C43" s="222"/>
      <c r="D43" s="222">
        <f t="shared" si="1"/>
        <v>15.944803060764702</v>
      </c>
      <c r="E43" s="227">
        <f>'5K'!$E43*(1-$K$2)+'10K'!$E43*$K$2</f>
        <v>0.97210357135992309</v>
      </c>
    </row>
    <row r="44" spans="1:5">
      <c r="A44" s="215">
        <v>38</v>
      </c>
      <c r="B44" s="229"/>
      <c r="C44" s="222"/>
      <c r="D44" s="222">
        <f t="shared" si="1"/>
        <v>16.053889315021394</v>
      </c>
      <c r="E44" s="227">
        <f>'5K'!$E44*(1-$K$2)+'10K'!$E44*$K$2</f>
        <v>0.96549812296867366</v>
      </c>
    </row>
    <row r="45" spans="1:5">
      <c r="A45" s="215">
        <v>39</v>
      </c>
      <c r="B45" s="229"/>
      <c r="C45" s="222"/>
      <c r="D45" s="222">
        <f t="shared" si="1"/>
        <v>16.167582934379663</v>
      </c>
      <c r="E45" s="227">
        <f>'5K'!$E45*(1-$K$2)+'10K'!$E45*$K$2</f>
        <v>0.95870855049334081</v>
      </c>
    </row>
    <row r="46" spans="1:5">
      <c r="A46" s="215">
        <v>40</v>
      </c>
      <c r="B46" s="229"/>
      <c r="C46" s="222"/>
      <c r="D46" s="222">
        <f t="shared" si="1"/>
        <v>16.286048510183189</v>
      </c>
      <c r="E46" s="227">
        <f>'5K'!$E46*(1-$K$2)+'10K'!$E46*$K$2</f>
        <v>0.9517348539339241</v>
      </c>
    </row>
    <row r="47" spans="1:5">
      <c r="A47" s="215">
        <v>41</v>
      </c>
      <c r="B47" s="229"/>
      <c r="C47" s="222"/>
      <c r="D47" s="222">
        <f t="shared" si="1"/>
        <v>16.409004073223919</v>
      </c>
      <c r="E47" s="227">
        <f>'5K'!$E47*(1-$K$2)+'10K'!$E47*$K$2</f>
        <v>0.94460333673100716</v>
      </c>
    </row>
    <row r="48" spans="1:5">
      <c r="A48" s="215">
        <v>42</v>
      </c>
      <c r="B48" s="229"/>
      <c r="C48" s="222"/>
      <c r="D48" s="222">
        <f t="shared" si="1"/>
        <v>16.533830326550483</v>
      </c>
      <c r="E48" s="227">
        <f>'5K'!$E48*(1-$K$2)+'10K'!$E48*$K$2</f>
        <v>0.93747181952809033</v>
      </c>
    </row>
    <row r="49" spans="1:5">
      <c r="A49" s="215">
        <v>43</v>
      </c>
      <c r="B49" s="229"/>
      <c r="C49" s="222"/>
      <c r="D49" s="222">
        <f t="shared" si="1"/>
        <v>16.660570289453528</v>
      </c>
      <c r="E49" s="227">
        <f>'5K'!$E49*(1-$K$2)+'10K'!$E49*$K$2</f>
        <v>0.93034030232517351</v>
      </c>
    </row>
    <row r="50" spans="1:5">
      <c r="A50" s="215">
        <v>44</v>
      </c>
      <c r="B50" s="229"/>
      <c r="C50" s="222"/>
      <c r="D50" s="222">
        <f t="shared" si="1"/>
        <v>16.789268310469339</v>
      </c>
      <c r="E50" s="227">
        <f>'5K'!$E50*(1-$K$2)+'10K'!$E50*$K$2</f>
        <v>0.92320878512225657</v>
      </c>
    </row>
    <row r="51" spans="1:5">
      <c r="A51" s="215">
        <v>45</v>
      </c>
      <c r="B51" s="229"/>
      <c r="C51" s="222"/>
      <c r="D51" s="222">
        <f t="shared" si="1"/>
        <v>16.919970119119657</v>
      </c>
      <c r="E51" s="227">
        <f>'5K'!$E51*(1-$K$2)+'10K'!$E51*$K$2</f>
        <v>0.91607726791933963</v>
      </c>
    </row>
    <row r="52" spans="1:5">
      <c r="A52" s="215">
        <v>46</v>
      </c>
      <c r="B52" s="229"/>
      <c r="C52" s="222"/>
      <c r="D52" s="222">
        <f t="shared" si="1"/>
        <v>17.052722880087224</v>
      </c>
      <c r="E52" s="227">
        <f>'5K'!$E52*(1-$K$2)+'10K'!$E52*$K$2</f>
        <v>0.9089457507164227</v>
      </c>
    </row>
    <row r="53" spans="1:5">
      <c r="A53" s="215">
        <v>47</v>
      </c>
      <c r="B53" s="229"/>
      <c r="C53" s="222"/>
      <c r="D53" s="222">
        <f t="shared" si="1"/>
        <v>17.187575249961796</v>
      </c>
      <c r="E53" s="227">
        <f>'5K'!$E53*(1-$K$2)+'10K'!$E53*$K$2</f>
        <v>0.90181423351350587</v>
      </c>
    </row>
    <row r="54" spans="1:5">
      <c r="A54" s="215">
        <v>48</v>
      </c>
      <c r="B54" s="229"/>
      <c r="C54" s="222"/>
      <c r="D54" s="222">
        <f t="shared" si="1"/>
        <v>17.324577436700118</v>
      </c>
      <c r="E54" s="227">
        <f>'5K'!$E54*(1-$K$2)+'10K'!$E54*$K$2</f>
        <v>0.89468271631058882</v>
      </c>
    </row>
    <row r="55" spans="1:5">
      <c r="A55" s="215">
        <v>49</v>
      </c>
      <c r="B55" s="229"/>
      <c r="C55" s="222"/>
      <c r="D55" s="222">
        <f t="shared" si="1"/>
        <v>17.463781261952462</v>
      </c>
      <c r="E55" s="227">
        <f>'5K'!$E55*(1-$K$2)+'10K'!$E55*$K$2</f>
        <v>0.887551199107672</v>
      </c>
    </row>
    <row r="56" spans="1:5">
      <c r="A56" s="215">
        <v>50</v>
      </c>
      <c r="B56" s="229"/>
      <c r="C56" s="222"/>
      <c r="D56" s="222">
        <f t="shared" si="1"/>
        <v>17.605240226418299</v>
      </c>
      <c r="E56" s="227">
        <f>'5K'!$E56*(1-$K$2)+'10K'!$E56*$K$2</f>
        <v>0.88041968190475517</v>
      </c>
    </row>
    <row r="57" spans="1:5">
      <c r="A57" s="215">
        <v>51</v>
      </c>
      <c r="B57" s="229"/>
      <c r="C57" s="222"/>
      <c r="D57" s="222">
        <f t="shared" si="1"/>
        <v>17.749009578404255</v>
      </c>
      <c r="E57" s="227">
        <f>'5K'!$E57*(1-$K$2)+'10K'!$E57*$K$2</f>
        <v>0.87328816470183823</v>
      </c>
    </row>
    <row r="58" spans="1:5">
      <c r="A58" s="215">
        <v>52</v>
      </c>
      <c r="B58" s="229"/>
      <c r="C58" s="222"/>
      <c r="D58" s="222">
        <f t="shared" si="1"/>
        <v>17.895146385768864</v>
      </c>
      <c r="E58" s="227">
        <f>'5K'!$E58*(1-$K$2)+'10K'!$E58*$K$2</f>
        <v>0.86615664749892141</v>
      </c>
    </row>
    <row r="59" spans="1:5">
      <c r="A59" s="215">
        <v>53</v>
      </c>
      <c r="B59" s="229"/>
      <c r="C59" s="222"/>
      <c r="D59" s="222">
        <f t="shared" si="1"/>
        <v>18.043709611451039</v>
      </c>
      <c r="E59" s="227">
        <f>'5K'!$E59*(1-$K$2)+'10K'!$E59*$K$2</f>
        <v>0.85902513029600458</v>
      </c>
    </row>
    <row r="60" spans="1:5">
      <c r="A60" s="215">
        <v>54</v>
      </c>
      <c r="B60" s="229"/>
      <c r="C60" s="222"/>
      <c r="D60" s="222">
        <f t="shared" si="1"/>
        <v>18.194760192792163</v>
      </c>
      <c r="E60" s="227">
        <f>'5K'!$E60*(1-$K$2)+'10K'!$E60*$K$2</f>
        <v>0.85189361309308764</v>
      </c>
    </row>
    <row r="61" spans="1:5">
      <c r="A61" s="215">
        <v>55</v>
      </c>
      <c r="B61" s="229"/>
      <c r="C61" s="222"/>
      <c r="D61" s="222">
        <f t="shared" si="1"/>
        <v>18.348361124876025</v>
      </c>
      <c r="E61" s="227">
        <f>'5K'!$E61*(1-$K$2)+'10K'!$E61*$K$2</f>
        <v>0.84476209589017071</v>
      </c>
    </row>
    <row r="62" spans="1:5">
      <c r="A62" s="215">
        <v>56</v>
      </c>
      <c r="B62" s="229"/>
      <c r="C62" s="222"/>
      <c r="D62" s="222">
        <f t="shared" si="1"/>
        <v>18.504577548126065</v>
      </c>
      <c r="E62" s="227">
        <f>'5K'!$E62*(1-$K$2)+'10K'!$E62*$K$2</f>
        <v>0.83763057868725377</v>
      </c>
    </row>
    <row r="63" spans="1:5">
      <c r="A63" s="215">
        <v>57</v>
      </c>
      <c r="B63" s="229"/>
      <c r="C63" s="222"/>
      <c r="D63" s="222">
        <f t="shared" si="1"/>
        <v>18.663476840415825</v>
      </c>
      <c r="E63" s="227">
        <f>'5K'!$E63*(1-$K$2)+'10K'!$E63*$K$2</f>
        <v>0.83049906148433694</v>
      </c>
    </row>
    <row r="64" spans="1:5">
      <c r="A64" s="215">
        <v>58</v>
      </c>
      <c r="B64" s="229"/>
      <c r="C64" s="222"/>
      <c r="D64" s="222">
        <f t="shared" si="1"/>
        <v>18.825128713966208</v>
      </c>
      <c r="E64" s="227">
        <f>'5K'!$E64*(1-$K$2)+'10K'!$E64*$K$2</f>
        <v>0.82336754428141989</v>
      </c>
    </row>
    <row r="65" spans="1:5">
      <c r="A65" s="215">
        <v>59</v>
      </c>
      <c r="B65" s="229"/>
      <c r="C65" s="222"/>
      <c r="D65" s="222">
        <f t="shared" si="1"/>
        <v>18.989605317322336</v>
      </c>
      <c r="E65" s="227">
        <f>'5K'!$E65*(1-$K$2)+'10K'!$E65*$K$2</f>
        <v>0.81623602707850307</v>
      </c>
    </row>
    <row r="66" spans="1:5">
      <c r="A66" s="215">
        <v>60</v>
      </c>
      <c r="B66" s="229"/>
      <c r="C66" s="222"/>
      <c r="D66" s="222">
        <f t="shared" si="1"/>
        <v>19.156981342723441</v>
      </c>
      <c r="E66" s="227">
        <f>'5K'!$E66*(1-$K$2)+'10K'!$E66*$K$2</f>
        <v>0.80910450987558624</v>
      </c>
    </row>
    <row r="67" spans="1:5">
      <c r="A67" s="215">
        <v>61</v>
      </c>
      <c r="B67" s="229"/>
      <c r="C67" s="222"/>
      <c r="D67" s="222">
        <f t="shared" si="1"/>
        <v>19.327334139201405</v>
      </c>
      <c r="E67" s="227">
        <f>'5K'!$E67*(1-$K$2)+'10K'!$E67*$K$2</f>
        <v>0.8019729926726693</v>
      </c>
    </row>
    <row r="68" spans="1:5">
      <c r="A68" s="215">
        <v>62</v>
      </c>
      <c r="B68" s="229"/>
      <c r="C68" s="222"/>
      <c r="D68" s="222">
        <f t="shared" si="1"/>
        <v>19.50074383176781</v>
      </c>
      <c r="E68" s="227">
        <f>'5K'!$E68*(1-$K$2)+'10K'!$E68*$K$2</f>
        <v>0.79484147546975237</v>
      </c>
    </row>
    <row r="69" spans="1:5">
      <c r="A69" s="215">
        <v>63</v>
      </c>
      <c r="B69" s="229"/>
      <c r="C69" s="222"/>
      <c r="D69" s="222">
        <f t="shared" si="1"/>
        <v>19.677293447075353</v>
      </c>
      <c r="E69" s="227">
        <f>'5K'!$E69*(1-$K$2)+'10K'!$E69*$K$2</f>
        <v>0.78770995826683543</v>
      </c>
    </row>
    <row r="70" spans="1:5">
      <c r="A70" s="215">
        <v>64</v>
      </c>
      <c r="B70" s="229"/>
      <c r="C70" s="222"/>
      <c r="D70" s="222">
        <f t="shared" si="1"/>
        <v>19.857069045967624</v>
      </c>
      <c r="E70" s="227">
        <f>'5K'!$E70*(1-$K$2)+'10K'!$E70*$K$2</f>
        <v>0.7805784410639186</v>
      </c>
    </row>
    <row r="71" spans="1:5">
      <c r="A71" s="215">
        <v>65</v>
      </c>
      <c r="B71" s="229"/>
      <c r="C71" s="222"/>
      <c r="D71" s="222">
        <f t="shared" si="1"/>
        <v>20.040159863361936</v>
      </c>
      <c r="E71" s="227">
        <f>'5K'!$E71*(1-$K$2)+'10K'!$E71*$K$2</f>
        <v>0.77344692386100167</v>
      </c>
    </row>
    <row r="72" spans="1:5">
      <c r="A72" s="215">
        <v>66</v>
      </c>
      <c r="B72" s="229"/>
      <c r="C72" s="222"/>
      <c r="D72" s="222">
        <f t="shared" si="1"/>
        <v>20.226658455942808</v>
      </c>
      <c r="E72" s="227">
        <f>'5K'!$E72*(1-$K$2)+'10K'!$E72*$K$2</f>
        <v>0.76631540665808473</v>
      </c>
    </row>
    <row r="73" spans="1:5">
      <c r="A73" s="215">
        <v>67</v>
      </c>
      <c r="B73" s="229"/>
      <c r="C73" s="222"/>
      <c r="D73" s="222">
        <f t="shared" si="1"/>
        <v>20.416660858179764</v>
      </c>
      <c r="E73" s="227">
        <f>'5K'!$E73*(1-$K$2)+'10K'!$E73*$K$2</f>
        <v>0.7591838894551679</v>
      </c>
    </row>
    <row r="74" spans="1:5">
      <c r="A74" s="215">
        <v>68</v>
      </c>
      <c r="B74" s="229"/>
      <c r="C74" s="222"/>
      <c r="D74" s="222">
        <f t="shared" ref="D74:D105" si="2">E$4/E74</f>
        <v>20.612286625972605</v>
      </c>
      <c r="E74" s="227">
        <f>'5K'!$E74*(1-$K$2)+'10K'!$E74*$K$2</f>
        <v>0.75197867569283439</v>
      </c>
    </row>
    <row r="75" spans="1:5">
      <c r="A75" s="215">
        <v>69</v>
      </c>
      <c r="B75" s="229"/>
      <c r="C75" s="222"/>
      <c r="D75" s="222">
        <f t="shared" si="2"/>
        <v>20.826122959660715</v>
      </c>
      <c r="E75" s="227">
        <f>'5K'!$E75*(1-$K$2)+'10K'!$E75*$K$2</f>
        <v>0.74425758601458458</v>
      </c>
    </row>
    <row r="76" spans="1:5">
      <c r="A76" s="215">
        <v>70</v>
      </c>
      <c r="B76" s="229"/>
      <c r="C76" s="222"/>
      <c r="D76" s="222">
        <f t="shared" si="2"/>
        <v>21.054976194199398</v>
      </c>
      <c r="E76" s="227">
        <f>'5K'!$E76*(1-$K$2)+'10K'!$E76*$K$2</f>
        <v>0.73616801353925154</v>
      </c>
    </row>
    <row r="77" spans="1:5">
      <c r="A77" s="215">
        <v>71</v>
      </c>
      <c r="B77" s="229"/>
      <c r="C77" s="222"/>
      <c r="D77" s="222">
        <f t="shared" si="2"/>
        <v>21.30416244228649</v>
      </c>
      <c r="E77" s="227">
        <f>'5K'!$E77*(1-$K$2)+'10K'!$E77*$K$2</f>
        <v>0.72755735138566879</v>
      </c>
    </row>
    <row r="78" spans="1:5">
      <c r="A78" s="215">
        <v>72</v>
      </c>
      <c r="B78" s="229"/>
      <c r="C78" s="222"/>
      <c r="D78" s="222">
        <f t="shared" si="2"/>
        <v>21.578115151111668</v>
      </c>
      <c r="E78" s="227">
        <f>'5K'!$E78*(1-$K$2)+'10K'!$E78*$K$2</f>
        <v>0.71832038579150259</v>
      </c>
    </row>
    <row r="79" spans="1:5">
      <c r="A79" s="215">
        <v>73</v>
      </c>
      <c r="B79" s="229"/>
      <c r="C79" s="222"/>
      <c r="D79" s="222">
        <f t="shared" si="2"/>
        <v>21.878529600997556</v>
      </c>
      <c r="E79" s="227">
        <f>'5K'!$E79*(1-$K$2)+'10K'!$E79*$K$2</f>
        <v>0.70845711675675294</v>
      </c>
    </row>
    <row r="80" spans="1:5">
      <c r="A80" s="215">
        <v>74</v>
      </c>
      <c r="B80" s="229"/>
      <c r="C80" s="222"/>
      <c r="D80" s="222">
        <f t="shared" si="2"/>
        <v>22.208844341548662</v>
      </c>
      <c r="E80" s="227">
        <f>'5K'!$E80*(1-$K$2)+'10K'!$E80*$K$2</f>
        <v>0.69792015116258665</v>
      </c>
    </row>
    <row r="81" spans="1:5">
      <c r="A81" s="215">
        <v>75</v>
      </c>
      <c r="B81" s="229"/>
      <c r="C81" s="222"/>
      <c r="D81" s="222">
        <f t="shared" si="2"/>
        <v>22.567428534741868</v>
      </c>
      <c r="E81" s="227">
        <f>'5K'!$E81*(1-$K$2)+'10K'!$E81*$K$2</f>
        <v>0.68683057868725372</v>
      </c>
    </row>
    <row r="82" spans="1:5">
      <c r="A82" s="215">
        <v>76</v>
      </c>
      <c r="B82" s="229"/>
      <c r="C82" s="222"/>
      <c r="D82" s="222">
        <f t="shared" si="2"/>
        <v>22.959061528911597</v>
      </c>
      <c r="E82" s="227">
        <f>'5K'!$E82*(1-$K$2)+'10K'!$E82*$K$2</f>
        <v>0.67511470277133734</v>
      </c>
    </row>
    <row r="83" spans="1:5">
      <c r="A83" s="215">
        <v>77</v>
      </c>
      <c r="B83" s="229"/>
      <c r="C83" s="222"/>
      <c r="D83" s="222">
        <f t="shared" si="2"/>
        <v>23.386606192028804</v>
      </c>
      <c r="E83" s="227">
        <f>'5K'!$E83*(1-$K$2)+'10K'!$E83*$K$2</f>
        <v>0.66277252341483772</v>
      </c>
    </row>
    <row r="84" spans="1:5">
      <c r="A84" s="215">
        <v>78</v>
      </c>
      <c r="B84" s="229"/>
      <c r="C84" s="222"/>
      <c r="D84" s="222">
        <f t="shared" si="2"/>
        <v>23.852379535247589</v>
      </c>
      <c r="E84" s="227">
        <f>'5K'!$E84*(1-$K$2)+'10K'!$E84*$K$2</f>
        <v>0.64983034405833795</v>
      </c>
    </row>
    <row r="85" spans="1:5">
      <c r="A85" s="215">
        <v>79</v>
      </c>
      <c r="B85" s="229"/>
      <c r="C85" s="222"/>
      <c r="D85" s="222">
        <f t="shared" si="2"/>
        <v>24.363860976986849</v>
      </c>
      <c r="E85" s="227">
        <f>'5K'!$E85*(1-$K$2)+'10K'!$E85*$K$2</f>
        <v>0.63618816470183825</v>
      </c>
    </row>
    <row r="86" spans="1:5">
      <c r="A86" s="215">
        <v>80</v>
      </c>
      <c r="B86" s="229"/>
      <c r="C86" s="222"/>
      <c r="D86" s="222">
        <f t="shared" si="2"/>
        <v>24.919879433881842</v>
      </c>
      <c r="E86" s="227">
        <f>'5K'!$E86*(1-$K$2)+'10K'!$E86*$K$2</f>
        <v>0.6219933784641718</v>
      </c>
    </row>
    <row r="87" spans="1:5">
      <c r="A87" s="215">
        <v>81</v>
      </c>
      <c r="B87" s="229"/>
      <c r="C87" s="222"/>
      <c r="D87" s="222">
        <f t="shared" si="2"/>
        <v>25.527068406341073</v>
      </c>
      <c r="E87" s="227">
        <f>'5K'!$E87*(1-$K$2)+'10K'!$E87*$K$2</f>
        <v>0.6071985922265053</v>
      </c>
    </row>
    <row r="88" spans="1:5">
      <c r="A88" s="215">
        <v>82</v>
      </c>
      <c r="B88" s="229"/>
      <c r="C88" s="222"/>
      <c r="D88" s="222">
        <f t="shared" si="2"/>
        <v>26.192276545247815</v>
      </c>
      <c r="E88" s="227">
        <f>'5K'!$E88*(1-$K$2)+'10K'!$E88*$K$2</f>
        <v>0.59177750254825545</v>
      </c>
    </row>
    <row r="89" spans="1:5">
      <c r="A89" s="215">
        <v>83</v>
      </c>
      <c r="B89" s="229"/>
      <c r="C89" s="222"/>
      <c r="D89" s="222">
        <f t="shared" si="2"/>
        <v>26.922336952919288</v>
      </c>
      <c r="E89" s="227">
        <f>'5K'!$E89*(1-$K$2)+'10K'!$E89*$K$2</f>
        <v>0.57573010942942227</v>
      </c>
    </row>
    <row r="90" spans="1:5">
      <c r="A90" s="215">
        <v>84</v>
      </c>
      <c r="B90" s="229"/>
      <c r="C90" s="222"/>
      <c r="D90" s="222">
        <f t="shared" si="2"/>
        <v>27.72763846797929</v>
      </c>
      <c r="E90" s="227">
        <f>'5K'!$E90*(1-$K$2)+'10K'!$E90*$K$2</f>
        <v>0.55900901975117234</v>
      </c>
    </row>
    <row r="91" spans="1:5">
      <c r="A91" s="215">
        <v>85</v>
      </c>
      <c r="B91" s="229"/>
      <c r="C91" s="222"/>
      <c r="D91" s="222">
        <f t="shared" si="2"/>
        <v>28.611758060519776</v>
      </c>
      <c r="E91" s="227">
        <f>'5K'!$E91*(1-$K$2)+'10K'!$E91*$K$2</f>
        <v>0.54173532319175566</v>
      </c>
    </row>
    <row r="92" spans="1:5">
      <c r="A92" s="215">
        <v>86</v>
      </c>
      <c r="B92" s="229"/>
      <c r="C92" s="222"/>
      <c r="D92" s="222">
        <f t="shared" si="2"/>
        <v>29.589451710811904</v>
      </c>
      <c r="E92" s="227">
        <f>'5K'!$E92*(1-$K$2)+'10K'!$E92*$K$2</f>
        <v>0.52383532319175563</v>
      </c>
    </row>
    <row r="93" spans="1:5">
      <c r="A93" s="215">
        <v>87</v>
      </c>
      <c r="B93" s="229"/>
      <c r="C93" s="222"/>
      <c r="D93" s="222">
        <f t="shared" si="2"/>
        <v>30.674299080654876</v>
      </c>
      <c r="E93" s="227">
        <f>'5K'!$E93*(1-$K$2)+'10K'!$E93*$K$2</f>
        <v>0.50530901975117226</v>
      </c>
    </row>
    <row r="94" spans="1:5">
      <c r="A94" s="215">
        <v>88</v>
      </c>
      <c r="B94" s="229"/>
      <c r="C94" s="222"/>
      <c r="D94" s="222">
        <f t="shared" si="2"/>
        <v>31.881018144005985</v>
      </c>
      <c r="E94" s="227">
        <f>'5K'!$E94*(1-$K$2)+'10K'!$E94*$K$2</f>
        <v>0.4861827163105889</v>
      </c>
    </row>
    <row r="95" spans="1:5">
      <c r="A95" s="215">
        <v>89</v>
      </c>
      <c r="B95" s="229"/>
      <c r="C95" s="222"/>
      <c r="D95" s="222">
        <f t="shared" si="2"/>
        <v>33.236382243810901</v>
      </c>
      <c r="E95" s="227">
        <f>'5K'!$E95*(1-$K$2)+'10K'!$E95*$K$2</f>
        <v>0.46635641287000557</v>
      </c>
    </row>
    <row r="96" spans="1:5">
      <c r="A96" s="215">
        <v>90</v>
      </c>
      <c r="B96" s="229"/>
      <c r="C96" s="222"/>
      <c r="D96" s="222">
        <f t="shared" si="2"/>
        <v>34.755116371196053</v>
      </c>
      <c r="E96" s="227">
        <f>'5K'!$E96*(1-$K$2)+'10K'!$E96*$K$2</f>
        <v>0.44597750254825541</v>
      </c>
    </row>
    <row r="97" spans="1:5">
      <c r="A97" s="215">
        <v>91</v>
      </c>
      <c r="B97" s="229"/>
      <c r="C97" s="222"/>
      <c r="D97" s="222">
        <f t="shared" si="2"/>
        <v>36.470709041170643</v>
      </c>
      <c r="E97" s="227">
        <f>'5K'!$E97*(1-$K$2)+'10K'!$E97*$K$2</f>
        <v>0.42499859222650527</v>
      </c>
    </row>
    <row r="98" spans="1:5">
      <c r="A98" s="215">
        <v>92</v>
      </c>
      <c r="B98" s="229"/>
      <c r="C98" s="222"/>
      <c r="D98" s="222">
        <f t="shared" si="2"/>
        <v>38.424031795000481</v>
      </c>
      <c r="E98" s="227">
        <f>'5K'!$E98*(1-$K$2)+'10K'!$E98*$K$2</f>
        <v>0.40339337846417178</v>
      </c>
    </row>
    <row r="99" spans="1:5">
      <c r="A99" s="215">
        <v>93</v>
      </c>
      <c r="B99" s="229"/>
      <c r="C99" s="222"/>
      <c r="D99" s="222">
        <f t="shared" si="2"/>
        <v>40.665138817170472</v>
      </c>
      <c r="E99" s="227">
        <f>'5K'!$E99*(1-$K$2)+'10K'!$E99*$K$2</f>
        <v>0.38116186126125484</v>
      </c>
    </row>
    <row r="100" spans="1:5">
      <c r="A100" s="215">
        <v>94</v>
      </c>
      <c r="C100" s="222"/>
      <c r="D100" s="222">
        <f t="shared" si="2"/>
        <v>43.2650729810859</v>
      </c>
      <c r="E100" s="227">
        <f>'5K'!$E100*(1-$K$2)+'10K'!$E100*$K$2</f>
        <v>0.35825664749892139</v>
      </c>
    </row>
    <row r="101" spans="1:5">
      <c r="A101" s="215">
        <v>95</v>
      </c>
      <c r="B101" s="229"/>
      <c r="C101" s="222"/>
      <c r="D101" s="222">
        <f t="shared" si="2"/>
        <v>46.296458519830757</v>
      </c>
      <c r="E101" s="227">
        <f>'5K'!$E101*(1-$K$2)+'10K'!$E101*$K$2</f>
        <v>0.33479882685542106</v>
      </c>
    </row>
    <row r="102" spans="1:5">
      <c r="A102" s="215">
        <v>96</v>
      </c>
      <c r="C102" s="222"/>
      <c r="D102" s="222">
        <f t="shared" si="2"/>
        <v>49.884990513007146</v>
      </c>
      <c r="E102" s="227">
        <f>'5K'!$E102*(1-$K$2)+'10K'!$E102*$K$2</f>
        <v>0.31071470277133739</v>
      </c>
    </row>
    <row r="103" spans="1:5">
      <c r="A103" s="215">
        <v>97</v>
      </c>
      <c r="C103" s="222"/>
      <c r="D103" s="222">
        <f t="shared" si="2"/>
        <v>54.194994066545682</v>
      </c>
      <c r="E103" s="227">
        <f>'5K'!$E103*(1-$K$2)+'10K'!$E103*$K$2</f>
        <v>0.28600427524667038</v>
      </c>
    </row>
    <row r="104" spans="1:5">
      <c r="A104" s="215">
        <v>98</v>
      </c>
      <c r="C104" s="222"/>
      <c r="D104" s="222">
        <f t="shared" si="2"/>
        <v>59.456715743168473</v>
      </c>
      <c r="E104" s="227">
        <f>'5K'!$E104*(1-$K$2)+'10K'!$E104*$K$2</f>
        <v>0.26069384772200332</v>
      </c>
    </row>
    <row r="105" spans="1:5">
      <c r="A105" s="215">
        <v>99</v>
      </c>
      <c r="C105" s="222"/>
      <c r="D105" s="222">
        <f t="shared" si="2"/>
        <v>66.046421118997856</v>
      </c>
      <c r="E105" s="227">
        <f>'5K'!$E105*(1-$K$2)+'10K'!$E105*$K$2</f>
        <v>0.23468342019733629</v>
      </c>
    </row>
    <row r="106" spans="1:5">
      <c r="A106" s="215">
        <v>100</v>
      </c>
      <c r="D106" s="222">
        <f>E$4/E106</f>
        <v>74.476125637822364</v>
      </c>
      <c r="E106" s="227">
        <f>'5K'!$E106*(1-$K$2)+'10K'!$E106*$K$2</f>
        <v>0.20812038579150249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topLeftCell="A50" zoomScale="87" zoomScaleNormal="87" workbookViewId="0">
      <selection activeCell="K3" sqref="K3"/>
    </sheetView>
  </sheetViews>
  <sheetFormatPr defaultColWidth="9.6640625" defaultRowHeight="15"/>
  <cols>
    <col min="1" max="5" width="9.6640625" style="215"/>
    <col min="6" max="6" width="11.21875" style="215" customWidth="1"/>
    <col min="7" max="7" width="11.5546875" style="215" customWidth="1"/>
    <col min="8" max="16384" width="9.6640625" style="215"/>
  </cols>
  <sheetData>
    <row r="1" spans="1:11" ht="47.25">
      <c r="A1" s="211" t="s">
        <v>50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K1" s="212" t="s">
        <v>1324</v>
      </c>
    </row>
    <row r="2" spans="1:11" ht="18" customHeight="1">
      <c r="A2" s="211"/>
      <c r="B2" s="212"/>
      <c r="C2" s="213"/>
      <c r="D2" s="214"/>
      <c r="E2" s="214"/>
      <c r="F2" s="265">
        <f>(+H$3-H$4)*F$4/2</f>
        <v>4.725E-2</v>
      </c>
      <c r="G2" s="266">
        <f>(+I$4-I$3)*G$4/2</f>
        <v>0.17219999999999999</v>
      </c>
      <c r="H2" s="216"/>
      <c r="I2" s="216"/>
      <c r="K2" s="212">
        <f>Parameters!M18</f>
        <v>0.36454464264023895</v>
      </c>
    </row>
    <row r="3" spans="1:11" ht="14.25" customHeight="1">
      <c r="A3" s="211"/>
      <c r="B3" s="212"/>
      <c r="C3" s="213"/>
      <c r="D3" s="214"/>
      <c r="E3" s="214"/>
      <c r="F3" s="265">
        <f>F4/(2*(+H3-H4))</f>
        <v>1.89E-3</v>
      </c>
      <c r="G3" s="266">
        <f>G4/(2*(+I4-I3))</f>
        <v>1.6006097560975613E-4</v>
      </c>
      <c r="H3" s="217">
        <v>22</v>
      </c>
      <c r="I3" s="218">
        <v>24</v>
      </c>
    </row>
    <row r="4" spans="1:11" ht="15.75">
      <c r="A4" s="212"/>
      <c r="B4" s="212"/>
      <c r="C4" s="212"/>
      <c r="D4" s="219">
        <f>Parameters!G18</f>
        <v>1.1574074074074073E-2</v>
      </c>
      <c r="E4" s="220">
        <f>D4*1440</f>
        <v>16.666666666666664</v>
      </c>
      <c r="F4" s="221">
        <v>1.89E-2</v>
      </c>
      <c r="G4" s="210">
        <v>1.0500000000000001E-2</v>
      </c>
      <c r="H4" s="217">
        <v>17</v>
      </c>
      <c r="I4" s="218">
        <v>56.8</v>
      </c>
    </row>
    <row r="5" spans="1:11" ht="15.75">
      <c r="A5" s="212"/>
      <c r="B5" s="212"/>
      <c r="C5" s="212"/>
      <c r="D5" s="219"/>
      <c r="E5" s="212">
        <f>E4*60</f>
        <v>999.99999999999989</v>
      </c>
      <c r="F5" s="221">
        <v>9.1E-4</v>
      </c>
      <c r="G5" s="210">
        <v>5.1000000000000004E-4</v>
      </c>
      <c r="H5" s="217">
        <v>15</v>
      </c>
      <c r="I5" s="218">
        <v>76.7</v>
      </c>
    </row>
    <row r="6" spans="1:11" ht="47.25">
      <c r="A6" s="223" t="s">
        <v>42</v>
      </c>
      <c r="B6" s="223" t="s">
        <v>32</v>
      </c>
      <c r="C6" s="223" t="s">
        <v>43</v>
      </c>
      <c r="D6" s="223" t="s">
        <v>1355</v>
      </c>
      <c r="E6" s="223" t="s">
        <v>1354</v>
      </c>
      <c r="G6" s="267"/>
    </row>
    <row r="7" spans="1:11">
      <c r="A7" s="215">
        <v>1</v>
      </c>
    </row>
    <row r="8" spans="1:11">
      <c r="A8" s="215">
        <v>2</v>
      </c>
    </row>
    <row r="9" spans="1:11">
      <c r="A9" s="215">
        <v>3</v>
      </c>
      <c r="B9" s="226"/>
      <c r="C9" s="222"/>
      <c r="D9" s="222"/>
      <c r="E9" s="227">
        <f>'5K'!$E9*(1-$K$2)+'10K'!$E9*$K$2</f>
        <v>0.43943417412937547</v>
      </c>
      <c r="G9" s="268"/>
    </row>
    <row r="10" spans="1:11">
      <c r="A10" s="215">
        <v>4</v>
      </c>
      <c r="B10" s="229"/>
      <c r="C10" s="222"/>
      <c r="D10" s="222">
        <f t="shared" ref="D10:D41" si="0">E$4/E10</f>
        <v>32.83318888346043</v>
      </c>
      <c r="E10" s="227">
        <f>'5K'!$E10*(1-$K$2)+'10K'!$E10*$K$2</f>
        <v>0.50761644645069559</v>
      </c>
      <c r="G10" s="268"/>
    </row>
    <row r="11" spans="1:11">
      <c r="A11" s="215">
        <v>5</v>
      </c>
      <c r="B11" s="229"/>
      <c r="C11" s="222"/>
      <c r="D11" s="222">
        <f t="shared" si="0"/>
        <v>29.173723196601539</v>
      </c>
      <c r="E11" s="227">
        <f>'5K'!$E11*(1-$K$2)+'10K'!$E11*$K$2</f>
        <v>0.57129035448612786</v>
      </c>
      <c r="G11" s="268"/>
    </row>
    <row r="12" spans="1:11">
      <c r="A12" s="215">
        <v>6</v>
      </c>
      <c r="B12" s="229"/>
      <c r="C12" s="222"/>
      <c r="D12" s="222">
        <f t="shared" si="0"/>
        <v>26.435896171815102</v>
      </c>
      <c r="E12" s="227">
        <f>'5K'!$E12*(1-$K$2)+'10K'!$E12*$K$2</f>
        <v>0.63045589823567239</v>
      </c>
      <c r="G12" s="268"/>
    </row>
    <row r="13" spans="1:11">
      <c r="A13" s="215">
        <v>7</v>
      </c>
      <c r="B13" s="229"/>
      <c r="C13" s="222"/>
      <c r="D13" s="222">
        <f t="shared" si="0"/>
        <v>24.32688443582893</v>
      </c>
      <c r="E13" s="227">
        <f>'5K'!$E13*(1-$K$2)+'10K'!$E13*$K$2</f>
        <v>0.68511307769932905</v>
      </c>
      <c r="F13" s="1"/>
      <c r="G13" s="268"/>
    </row>
    <row r="14" spans="1:11">
      <c r="A14" s="215">
        <v>8</v>
      </c>
      <c r="B14" s="229"/>
      <c r="C14" s="222"/>
      <c r="D14" s="222">
        <f t="shared" si="0"/>
        <v>22.667660092446223</v>
      </c>
      <c r="E14" s="227">
        <f>'5K'!$E14*(1-$K$2)+'10K'!$E14*$K$2</f>
        <v>0.73526189287709798</v>
      </c>
      <c r="G14" s="268"/>
    </row>
    <row r="15" spans="1:11">
      <c r="A15" s="215">
        <v>9</v>
      </c>
      <c r="B15" s="229"/>
      <c r="C15" s="222"/>
      <c r="D15" s="222">
        <f t="shared" si="0"/>
        <v>21.342830892562034</v>
      </c>
      <c r="E15" s="227">
        <f>'5K'!$E15*(1-$K$2)+'10K'!$E15*$K$2</f>
        <v>0.78090234376897905</v>
      </c>
      <c r="G15" s="268"/>
    </row>
    <row r="16" spans="1:11">
      <c r="A16" s="215">
        <v>10</v>
      </c>
      <c r="B16" s="229"/>
      <c r="C16" s="222"/>
      <c r="D16" s="222">
        <f t="shared" si="0"/>
        <v>20.274900966209092</v>
      </c>
      <c r="E16" s="227">
        <f>'5K'!$E16*(1-$K$2)+'10K'!$E16*$K$2</f>
        <v>0.82203443037497226</v>
      </c>
      <c r="G16" s="268"/>
    </row>
    <row r="17" spans="1:7">
      <c r="A17" s="215">
        <v>11</v>
      </c>
      <c r="B17" s="229"/>
      <c r="C17" s="222"/>
      <c r="D17" s="222">
        <f t="shared" si="0"/>
        <v>19.410130346232496</v>
      </c>
      <c r="E17" s="227">
        <f>'5K'!$E17*(1-$K$2)+'10K'!$E17*$K$2</f>
        <v>0.85865815269507773</v>
      </c>
      <c r="G17" s="268"/>
    </row>
    <row r="18" spans="1:7">
      <c r="A18" s="215">
        <v>12</v>
      </c>
      <c r="B18" s="229"/>
      <c r="C18" s="222"/>
      <c r="D18" s="222">
        <f t="shared" si="0"/>
        <v>18.710330365595748</v>
      </c>
      <c r="E18" s="227">
        <f>'5K'!$E18*(1-$K$2)+'10K'!$E18*$K$2</f>
        <v>0.89077351072929534</v>
      </c>
      <c r="G18" s="268"/>
    </row>
    <row r="19" spans="1:7">
      <c r="A19" s="215">
        <v>13</v>
      </c>
      <c r="B19" s="229"/>
      <c r="C19" s="222"/>
      <c r="D19" s="222">
        <f t="shared" si="0"/>
        <v>18.147888141578814</v>
      </c>
      <c r="E19" s="227">
        <f>'5K'!$E19*(1-$K$2)+'10K'!$E19*$K$2</f>
        <v>0.9183805044776252</v>
      </c>
      <c r="G19" s="268"/>
    </row>
    <row r="20" spans="1:7">
      <c r="A20" s="215">
        <v>14</v>
      </c>
      <c r="B20" s="229"/>
      <c r="C20" s="222"/>
      <c r="D20" s="222">
        <f t="shared" si="0"/>
        <v>17.702640521534526</v>
      </c>
      <c r="E20" s="227">
        <f>'5K'!$E20*(1-$K$2)+'10K'!$E20*$K$2</f>
        <v>0.94147913394006721</v>
      </c>
      <c r="G20" s="268"/>
    </row>
    <row r="21" spans="1:7">
      <c r="A21" s="215">
        <v>15</v>
      </c>
      <c r="B21" s="229"/>
      <c r="C21" s="222"/>
      <c r="D21" s="222">
        <f t="shared" si="0"/>
        <v>17.359856154150926</v>
      </c>
      <c r="E21" s="227">
        <f>'5K'!$E21*(1-$K$2)+'10K'!$E21*$K$2</f>
        <v>0.96006939911662159</v>
      </c>
      <c r="G21" s="268"/>
    </row>
    <row r="22" spans="1:7">
      <c r="A22" s="215">
        <v>16</v>
      </c>
      <c r="B22" s="229"/>
      <c r="C22" s="222"/>
      <c r="D22" s="222">
        <f t="shared" si="0"/>
        <v>17.108909741784441</v>
      </c>
      <c r="E22" s="227">
        <f>'5K'!$E22*(1-$K$2)+'10K'!$E22*$K$2</f>
        <v>0.97415130000728789</v>
      </c>
      <c r="G22" s="268"/>
    </row>
    <row r="23" spans="1:7">
      <c r="A23" s="215">
        <v>17</v>
      </c>
      <c r="B23" s="229"/>
      <c r="C23" s="222"/>
      <c r="D23" s="222">
        <f t="shared" si="0"/>
        <v>16.91618153744686</v>
      </c>
      <c r="E23" s="227">
        <f>'5K'!$E23*(1-$K$2)+'10K'!$E23*$K$2</f>
        <v>0.98524992946972989</v>
      </c>
      <c r="G23" s="268"/>
    </row>
    <row r="24" spans="1:7">
      <c r="A24" s="215">
        <v>18</v>
      </c>
      <c r="B24" s="229"/>
      <c r="C24" s="222"/>
      <c r="D24" s="222">
        <f t="shared" si="0"/>
        <v>16.783351916799692</v>
      </c>
      <c r="E24" s="227">
        <f>'5K'!$E24*(1-$K$2)+'10K'!$E24*$K$2</f>
        <v>0.99304755982526771</v>
      </c>
      <c r="G24" s="268"/>
    </row>
    <row r="25" spans="1:7">
      <c r="A25" s="215">
        <v>19</v>
      </c>
      <c r="B25" s="229"/>
      <c r="C25" s="222"/>
      <c r="D25" s="222">
        <f t="shared" si="0"/>
        <v>16.725810521475033</v>
      </c>
      <c r="E25" s="227">
        <f>'5K'!$E25*(1-$K$2)+'10K'!$E25*$K$2</f>
        <v>0.99646391696638958</v>
      </c>
      <c r="G25" s="268"/>
    </row>
    <row r="26" spans="1:7">
      <c r="A26" s="215">
        <v>20</v>
      </c>
      <c r="B26" s="229"/>
      <c r="C26" s="222"/>
      <c r="D26" s="222">
        <f t="shared" si="0"/>
        <v>16.686131754466601</v>
      </c>
      <c r="E26" s="227">
        <f>'5K'!$E26*(1-$K$2)+'10K'!$E26*$K$2</f>
        <v>0.99883345714355121</v>
      </c>
    </row>
    <row r="27" spans="1:7">
      <c r="A27" s="215">
        <v>21</v>
      </c>
      <c r="B27" s="229"/>
      <c r="C27" s="222"/>
      <c r="D27" s="222">
        <f t="shared" si="0"/>
        <v>16.666666666666664</v>
      </c>
      <c r="E27" s="227">
        <f>'5K'!$E27*(1-$K$2)+'10K'!$E27*$K$2</f>
        <v>1</v>
      </c>
    </row>
    <row r="28" spans="1:7">
      <c r="A28" s="215">
        <v>22</v>
      </c>
      <c r="B28" s="229"/>
      <c r="C28" s="222"/>
      <c r="D28" s="222">
        <f t="shared" si="0"/>
        <v>16.666666666666664</v>
      </c>
      <c r="E28" s="227">
        <f>'5K'!$E28*(1-$K$2)+'10K'!$E28*$K$2</f>
        <v>1</v>
      </c>
    </row>
    <row r="29" spans="1:7">
      <c r="A29" s="215">
        <v>23</v>
      </c>
      <c r="B29" s="229"/>
      <c r="C29" s="222"/>
      <c r="D29" s="222">
        <f t="shared" si="0"/>
        <v>16.666666666666664</v>
      </c>
      <c r="E29" s="227">
        <f>'5K'!$E29*(1-$K$2)+'10K'!$E29*$K$2</f>
        <v>1</v>
      </c>
    </row>
    <row r="30" spans="1:7">
      <c r="A30" s="215">
        <v>24</v>
      </c>
      <c r="B30" s="229"/>
      <c r="C30" s="222"/>
      <c r="D30" s="222">
        <f t="shared" si="0"/>
        <v>16.666666666666664</v>
      </c>
      <c r="E30" s="227">
        <f>'5K'!$E30*(1-$K$2)+'10K'!$E30*$K$2</f>
        <v>1</v>
      </c>
    </row>
    <row r="31" spans="1:7">
      <c r="A31" s="215">
        <v>25</v>
      </c>
      <c r="B31" s="229"/>
      <c r="C31" s="222"/>
      <c r="D31" s="222">
        <f t="shared" si="0"/>
        <v>16.666666666666664</v>
      </c>
      <c r="E31" s="227">
        <f>'5K'!$E31*(1-$K$2)+'10K'!$E31*$K$2</f>
        <v>1</v>
      </c>
    </row>
    <row r="32" spans="1:7">
      <c r="A32" s="215">
        <v>26</v>
      </c>
      <c r="B32" s="229"/>
      <c r="C32" s="222"/>
      <c r="D32" s="222">
        <f t="shared" si="0"/>
        <v>16.666666666666664</v>
      </c>
      <c r="E32" s="227">
        <f>'5K'!$E32*(1-$K$2)+'10K'!$E32*$K$2</f>
        <v>1</v>
      </c>
    </row>
    <row r="33" spans="1:7">
      <c r="A33" s="215">
        <v>27</v>
      </c>
      <c r="B33" s="229"/>
      <c r="C33" s="222"/>
      <c r="D33" s="222">
        <f t="shared" si="0"/>
        <v>16.666666666666664</v>
      </c>
      <c r="E33" s="227">
        <f>'5K'!$E33*(1-$K$2)+'10K'!$E33*$K$2</f>
        <v>1</v>
      </c>
      <c r="G33" s="268"/>
    </row>
    <row r="34" spans="1:7">
      <c r="A34" s="215">
        <v>28</v>
      </c>
      <c r="B34" s="229"/>
      <c r="C34" s="222"/>
      <c r="D34" s="222">
        <f t="shared" si="0"/>
        <v>16.666666666666664</v>
      </c>
      <c r="E34" s="227">
        <f>'5K'!$E34*(1-$K$2)+'10K'!$E34*$K$2</f>
        <v>1</v>
      </c>
    </row>
    <row r="35" spans="1:7">
      <c r="A35" s="215">
        <v>29</v>
      </c>
      <c r="B35" s="229"/>
      <c r="C35" s="222"/>
      <c r="D35" s="222">
        <f t="shared" si="0"/>
        <v>16.666666666666664</v>
      </c>
      <c r="E35" s="227">
        <f>'5K'!$E35*(1-$K$2)+'10K'!$E35*$K$2</f>
        <v>1</v>
      </c>
    </row>
    <row r="36" spans="1:7">
      <c r="A36" s="215">
        <v>30</v>
      </c>
      <c r="B36" s="229"/>
      <c r="C36" s="222"/>
      <c r="D36" s="222">
        <f t="shared" si="0"/>
        <v>16.667725826233795</v>
      </c>
      <c r="E36" s="227">
        <f>'5K'!$E36*(1-$K$2)+'10K'!$E36*$K$2</f>
        <v>0.99993645446426394</v>
      </c>
    </row>
    <row r="37" spans="1:7">
      <c r="A37" s="215">
        <v>31</v>
      </c>
      <c r="B37" s="229"/>
      <c r="C37" s="222"/>
      <c r="D37" s="222">
        <f t="shared" si="0"/>
        <v>16.681819836029327</v>
      </c>
      <c r="E37" s="227">
        <f>'5K'!$E37*(1-$K$2)+'10K'!$E37*$K$2</f>
        <v>0.99909163571411219</v>
      </c>
    </row>
    <row r="38" spans="1:7">
      <c r="A38" s="215">
        <v>32</v>
      </c>
      <c r="B38" s="229"/>
      <c r="C38" s="222"/>
      <c r="D38" s="222">
        <f t="shared" si="0"/>
        <v>16.712976833248774</v>
      </c>
      <c r="E38" s="227">
        <f>'5K'!$E38*(1-$K$2)+'10K'!$E38*$K$2</f>
        <v>0.99722908928528042</v>
      </c>
    </row>
    <row r="39" spans="1:7">
      <c r="A39" s="215">
        <v>33</v>
      </c>
      <c r="B39" s="229"/>
      <c r="C39" s="222"/>
      <c r="D39" s="222">
        <f t="shared" si="0"/>
        <v>16.761388370223997</v>
      </c>
      <c r="E39" s="227">
        <f>'5K'!$E39*(1-$K$2)+'10K'!$E39*$K$2</f>
        <v>0.99434881517776885</v>
      </c>
    </row>
    <row r="40" spans="1:7">
      <c r="A40" s="215">
        <v>34</v>
      </c>
      <c r="B40" s="229"/>
      <c r="C40" s="222"/>
      <c r="D40" s="222">
        <f t="shared" si="0"/>
        <v>16.827354212164654</v>
      </c>
      <c r="E40" s="227">
        <f>'5K'!$E40*(1-$K$2)+'10K'!$E40*$K$2</f>
        <v>0.99045081339157726</v>
      </c>
    </row>
    <row r="41" spans="1:7">
      <c r="A41" s="215">
        <v>35</v>
      </c>
      <c r="B41" s="229"/>
      <c r="C41" s="222"/>
      <c r="D41" s="222">
        <f t="shared" si="0"/>
        <v>16.911912577451069</v>
      </c>
      <c r="E41" s="227">
        <f>'5K'!$E41*(1-$K$2)+'10K'!$E41*$K$2</f>
        <v>0.98549862946244204</v>
      </c>
    </row>
    <row r="42" spans="1:7">
      <c r="A42" s="215">
        <v>36</v>
      </c>
      <c r="B42" s="229"/>
      <c r="C42" s="222"/>
      <c r="D42" s="222">
        <f t="shared" ref="D42:D73" si="1">E$4/E42</f>
        <v>17.012777870359088</v>
      </c>
      <c r="E42" s="227">
        <f>'5K'!$E42*(1-$K$2)+'10K'!$E42*$K$2</f>
        <v>0.97965580892609871</v>
      </c>
    </row>
    <row r="43" spans="1:7">
      <c r="A43" s="215">
        <v>37</v>
      </c>
      <c r="B43" s="229"/>
      <c r="C43" s="222"/>
      <c r="D43" s="222">
        <f t="shared" si="1"/>
        <v>17.120457021700897</v>
      </c>
      <c r="E43" s="227">
        <f>'5K'!$E43*(1-$K$2)+'10K'!$E43*$K$2</f>
        <v>0.9734942616041713</v>
      </c>
    </row>
    <row r="44" spans="1:7">
      <c r="A44" s="215">
        <v>38</v>
      </c>
      <c r="B44" s="229"/>
      <c r="C44" s="222"/>
      <c r="D44" s="222">
        <f t="shared" si="1"/>
        <v>17.234703919035674</v>
      </c>
      <c r="E44" s="227">
        <f>'5K'!$E44*(1-$K$2)+'10K'!$E44*$K$2</f>
        <v>0.9670410785681316</v>
      </c>
    </row>
    <row r="45" spans="1:7">
      <c r="A45" s="215">
        <v>39</v>
      </c>
      <c r="B45" s="229"/>
      <c r="C45" s="222"/>
      <c r="D45" s="222">
        <f t="shared" si="1"/>
        <v>17.355096227377189</v>
      </c>
      <c r="E45" s="227">
        <f>'5K'!$E45*(1-$K$2)+'10K'!$E45*$K$2</f>
        <v>0.96033271428224376</v>
      </c>
    </row>
    <row r="46" spans="1:7">
      <c r="A46" s="215">
        <v>40</v>
      </c>
      <c r="B46" s="229"/>
      <c r="C46" s="222"/>
      <c r="D46" s="222">
        <f t="shared" si="1"/>
        <v>17.481860346480513</v>
      </c>
      <c r="E46" s="227">
        <f>'5K'!$E46*(1-$K$2)+'10K'!$E46*$K$2</f>
        <v>0.95336916874650779</v>
      </c>
    </row>
    <row r="47" spans="1:7">
      <c r="A47" s="215">
        <v>41</v>
      </c>
      <c r="B47" s="229"/>
      <c r="C47" s="222"/>
      <c r="D47" s="222">
        <f t="shared" si="1"/>
        <v>17.614560854346447</v>
      </c>
      <c r="E47" s="227">
        <f>'5K'!$E47*(1-$K$2)+'10K'!$E47*$K$2</f>
        <v>0.94618689642518761</v>
      </c>
    </row>
    <row r="48" spans="1:7">
      <c r="A48" s="215">
        <v>42</v>
      </c>
      <c r="B48" s="229"/>
      <c r="C48" s="222"/>
      <c r="D48" s="222">
        <f t="shared" si="1"/>
        <v>17.749291365388515</v>
      </c>
      <c r="E48" s="227">
        <f>'5K'!$E48*(1-$K$2)+'10K'!$E48*$K$2</f>
        <v>0.93900462410386754</v>
      </c>
    </row>
    <row r="49" spans="1:5">
      <c r="A49" s="215">
        <v>43</v>
      </c>
      <c r="B49" s="229"/>
      <c r="C49" s="222"/>
      <c r="D49" s="222">
        <f t="shared" si="1"/>
        <v>17.886098819999159</v>
      </c>
      <c r="E49" s="227">
        <f>'5K'!$E49*(1-$K$2)+'10K'!$E49*$K$2</f>
        <v>0.93182235178254746</v>
      </c>
    </row>
    <row r="50" spans="1:5">
      <c r="A50" s="215">
        <v>44</v>
      </c>
      <c r="B50" s="229"/>
      <c r="C50" s="222"/>
      <c r="D50" s="222">
        <f t="shared" si="1"/>
        <v>18.02503161703531</v>
      </c>
      <c r="E50" s="227">
        <f>'5K'!$E50*(1-$K$2)+'10K'!$E50*$K$2</f>
        <v>0.92464007946122728</v>
      </c>
    </row>
    <row r="51" spans="1:5">
      <c r="A51" s="215">
        <v>45</v>
      </c>
      <c r="B51" s="229"/>
      <c r="C51" s="222"/>
      <c r="D51" s="222">
        <f t="shared" si="1"/>
        <v>18.166139670905967</v>
      </c>
      <c r="E51" s="227">
        <f>'5K'!$E51*(1-$K$2)+'10K'!$E51*$K$2</f>
        <v>0.91745780713990721</v>
      </c>
    </row>
    <row r="52" spans="1:5">
      <c r="A52" s="215">
        <v>46</v>
      </c>
      <c r="B52" s="229"/>
      <c r="C52" s="222"/>
      <c r="D52" s="222">
        <f t="shared" si="1"/>
        <v>18.309474471362385</v>
      </c>
      <c r="E52" s="227">
        <f>'5K'!$E52*(1-$K$2)+'10K'!$E52*$K$2</f>
        <v>0.91027553481858714</v>
      </c>
    </row>
    <row r="53" spans="1:5">
      <c r="A53" s="215">
        <v>47</v>
      </c>
      <c r="B53" s="229"/>
      <c r="C53" s="222"/>
      <c r="D53" s="222">
        <f t="shared" si="1"/>
        <v>18.455089146141319</v>
      </c>
      <c r="E53" s="227">
        <f>'5K'!$E53*(1-$K$2)+'10K'!$E53*$K$2</f>
        <v>0.90309326249726696</v>
      </c>
    </row>
    <row r="54" spans="1:5">
      <c r="A54" s="215">
        <v>48</v>
      </c>
      <c r="B54" s="229"/>
      <c r="C54" s="222"/>
      <c r="D54" s="222">
        <f t="shared" si="1"/>
        <v>18.6030385266214</v>
      </c>
      <c r="E54" s="227">
        <f>'5K'!$E54*(1-$K$2)+'10K'!$E54*$K$2</f>
        <v>0.89591099017594678</v>
      </c>
    </row>
    <row r="55" spans="1:5">
      <c r="A55" s="215">
        <v>49</v>
      </c>
      <c r="B55" s="229"/>
      <c r="C55" s="222"/>
      <c r="D55" s="222">
        <f t="shared" si="1"/>
        <v>18.75337921666317</v>
      </c>
      <c r="E55" s="227">
        <f>'5K'!$E55*(1-$K$2)+'10K'!$E55*$K$2</f>
        <v>0.88872871785462682</v>
      </c>
    </row>
    <row r="56" spans="1:5">
      <c r="A56" s="215">
        <v>50</v>
      </c>
      <c r="B56" s="229"/>
      <c r="C56" s="222"/>
      <c r="D56" s="222">
        <f t="shared" si="1"/>
        <v>18.906169664814293</v>
      </c>
      <c r="E56" s="227">
        <f>'5K'!$E56*(1-$K$2)+'10K'!$E56*$K$2</f>
        <v>0.88154644553330652</v>
      </c>
    </row>
    <row r="57" spans="1:5">
      <c r="A57" s="215">
        <v>51</v>
      </c>
      <c r="B57" s="229"/>
      <c r="C57" s="222"/>
      <c r="D57" s="222">
        <f t="shared" si="1"/>
        <v>19.061470240073401</v>
      </c>
      <c r="E57" s="227">
        <f>'5K'!$E57*(1-$K$2)+'10K'!$E57*$K$2</f>
        <v>0.87436417321198645</v>
      </c>
    </row>
    <row r="58" spans="1:5">
      <c r="A58" s="215">
        <v>52</v>
      </c>
      <c r="B58" s="229"/>
      <c r="C58" s="222"/>
      <c r="D58" s="222">
        <f t="shared" si="1"/>
        <v>19.219343311419021</v>
      </c>
      <c r="E58" s="227">
        <f>'5K'!$E58*(1-$K$2)+'10K'!$E58*$K$2</f>
        <v>0.86718190089066649</v>
      </c>
    </row>
    <row r="59" spans="1:5">
      <c r="A59" s="215">
        <v>53</v>
      </c>
      <c r="B59" s="229"/>
      <c r="C59" s="222"/>
      <c r="D59" s="222">
        <f t="shared" si="1"/>
        <v>19.379853331323552</v>
      </c>
      <c r="E59" s="227">
        <f>'5K'!$E59*(1-$K$2)+'10K'!$E59*$K$2</f>
        <v>0.85999962856934631</v>
      </c>
    </row>
    <row r="60" spans="1:5">
      <c r="A60" s="215">
        <v>54</v>
      </c>
      <c r="B60" s="229"/>
      <c r="C60" s="222"/>
      <c r="D60" s="222">
        <f t="shared" si="1"/>
        <v>19.543066923487277</v>
      </c>
      <c r="E60" s="227">
        <f>'5K'!$E60*(1-$K$2)+'10K'!$E60*$K$2</f>
        <v>0.85281735624802613</v>
      </c>
    </row>
    <row r="61" spans="1:5">
      <c r="A61" s="215">
        <v>55</v>
      </c>
      <c r="B61" s="229"/>
      <c r="C61" s="222"/>
      <c r="D61" s="222">
        <f t="shared" si="1"/>
        <v>19.709052975043331</v>
      </c>
      <c r="E61" s="227">
        <f>'5K'!$E61*(1-$K$2)+'10K'!$E61*$K$2</f>
        <v>0.84563508392670605</v>
      </c>
    </row>
    <row r="62" spans="1:5">
      <c r="A62" s="215">
        <v>56</v>
      </c>
      <c r="B62" s="229"/>
      <c r="C62" s="222"/>
      <c r="D62" s="222">
        <f t="shared" si="1"/>
        <v>19.877882733501714</v>
      </c>
      <c r="E62" s="227">
        <f>'5K'!$E62*(1-$K$2)+'10K'!$E62*$K$2</f>
        <v>0.83845281160538587</v>
      </c>
    </row>
    <row r="63" spans="1:5">
      <c r="A63" s="215">
        <v>57</v>
      </c>
      <c r="B63" s="229"/>
      <c r="C63" s="222"/>
      <c r="D63" s="222">
        <f t="shared" si="1"/>
        <v>20.049629908718863</v>
      </c>
      <c r="E63" s="227">
        <f>'5K'!$E63*(1-$K$2)+'10K'!$E63*$K$2</f>
        <v>0.8312705392840658</v>
      </c>
    </row>
    <row r="64" spans="1:5">
      <c r="A64" s="215">
        <v>58</v>
      </c>
      <c r="B64" s="229"/>
      <c r="C64" s="222"/>
      <c r="D64" s="222">
        <f t="shared" si="1"/>
        <v>20.224370780199582</v>
      </c>
      <c r="E64" s="227">
        <f>'5K'!$E64*(1-$K$2)+'10K'!$E64*$K$2</f>
        <v>0.82408826696274562</v>
      </c>
    </row>
    <row r="65" spans="1:5">
      <c r="A65" s="215">
        <v>59</v>
      </c>
      <c r="B65" s="229"/>
      <c r="C65" s="222"/>
      <c r="D65" s="222">
        <f t="shared" si="1"/>
        <v>20.402184310059283</v>
      </c>
      <c r="E65" s="227">
        <f>'5K'!$E65*(1-$K$2)+'10K'!$E65*$K$2</f>
        <v>0.81690599464142555</v>
      </c>
    </row>
    <row r="66" spans="1:5">
      <c r="A66" s="215">
        <v>60</v>
      </c>
      <c r="B66" s="229"/>
      <c r="C66" s="222"/>
      <c r="D66" s="222">
        <f t="shared" si="1"/>
        <v>20.58315226199818</v>
      </c>
      <c r="E66" s="227">
        <f>'5K'!$E66*(1-$K$2)+'10K'!$E66*$K$2</f>
        <v>0.80972372232010548</v>
      </c>
    </row>
    <row r="67" spans="1:5">
      <c r="A67" s="215">
        <v>61</v>
      </c>
      <c r="B67" s="229"/>
      <c r="C67" s="222"/>
      <c r="D67" s="222">
        <f t="shared" si="1"/>
        <v>20.767359326663925</v>
      </c>
      <c r="E67" s="227">
        <f>'5K'!$E67*(1-$K$2)+'10K'!$E67*$K$2</f>
        <v>0.80254144999878529</v>
      </c>
    </row>
    <row r="68" spans="1:5">
      <c r="A68" s="215">
        <v>62</v>
      </c>
      <c r="B68" s="229"/>
      <c r="C68" s="222"/>
      <c r="D68" s="222">
        <f t="shared" si="1"/>
        <v>20.954893253806581</v>
      </c>
      <c r="E68" s="227">
        <f>'5K'!$E68*(1-$K$2)+'10K'!$E68*$K$2</f>
        <v>0.79535917767746511</v>
      </c>
    </row>
    <row r="69" spans="1:5">
      <c r="A69" s="215">
        <v>63</v>
      </c>
      <c r="B69" s="229"/>
      <c r="C69" s="222"/>
      <c r="D69" s="222">
        <f t="shared" si="1"/>
        <v>21.145844991659171</v>
      </c>
      <c r="E69" s="227">
        <f>'5K'!$E69*(1-$K$2)+'10K'!$E69*$K$2</f>
        <v>0.78817690535614504</v>
      </c>
    </row>
    <row r="70" spans="1:5">
      <c r="A70" s="215">
        <v>64</v>
      </c>
      <c r="B70" s="229"/>
      <c r="C70" s="222"/>
      <c r="D70" s="222">
        <f t="shared" si="1"/>
        <v>21.340308834008965</v>
      </c>
      <c r="E70" s="227">
        <f>'5K'!$E70*(1-$K$2)+'10K'!$E70*$K$2</f>
        <v>0.78099463303482497</v>
      </c>
    </row>
    <row r="71" spans="1:5">
      <c r="A71" s="215">
        <v>65</v>
      </c>
      <c r="B71" s="229"/>
      <c r="C71" s="222"/>
      <c r="D71" s="222">
        <f t="shared" si="1"/>
        <v>21.538382575459153</v>
      </c>
      <c r="E71" s="227">
        <f>'5K'!$E71*(1-$K$2)+'10K'!$E71*$K$2</f>
        <v>0.77381236071350479</v>
      </c>
    </row>
    <row r="72" spans="1:5">
      <c r="A72" s="215">
        <v>66</v>
      </c>
      <c r="B72" s="229"/>
      <c r="C72" s="222"/>
      <c r="D72" s="222">
        <f t="shared" si="1"/>
        <v>21.740167675418064</v>
      </c>
      <c r="E72" s="227">
        <f>'5K'!$E72*(1-$K$2)+'10K'!$E72*$K$2</f>
        <v>0.76663008839218461</v>
      </c>
    </row>
    <row r="73" spans="1:5">
      <c r="A73" s="215">
        <v>67</v>
      </c>
      <c r="B73" s="229"/>
      <c r="C73" s="222"/>
      <c r="D73" s="222">
        <f t="shared" si="1"/>
        <v>21.945769431393671</v>
      </c>
      <c r="E73" s="227">
        <f>'5K'!$E73*(1-$K$2)+'10K'!$E73*$K$2</f>
        <v>0.75944781607086465</v>
      </c>
    </row>
    <row r="74" spans="1:5">
      <c r="A74" s="215">
        <v>68</v>
      </c>
      <c r="B74" s="229"/>
      <c r="C74" s="222"/>
      <c r="D74" s="222">
        <f t="shared" ref="D74:D105" si="2">E$4/E74</f>
        <v>22.157168827314489</v>
      </c>
      <c r="E74" s="227">
        <f>'5K'!$E74*(1-$K$2)+'10K'!$E74*$K$2</f>
        <v>0.7522019982138084</v>
      </c>
    </row>
    <row r="75" spans="1:5">
      <c r="A75" s="215">
        <v>69</v>
      </c>
      <c r="B75" s="229"/>
      <c r="C75" s="222"/>
      <c r="D75" s="222">
        <f t="shared" si="2"/>
        <v>22.386047448223259</v>
      </c>
      <c r="E75" s="227">
        <f>'5K'!$E75*(1-$K$2)+'10K'!$E75*$K$2</f>
        <v>0.74451136160660059</v>
      </c>
    </row>
    <row r="76" spans="1:5">
      <c r="A76" s="215">
        <v>70</v>
      </c>
      <c r="B76" s="229"/>
      <c r="C76" s="222"/>
      <c r="D76" s="222">
        <f t="shared" si="2"/>
        <v>22.629462103070178</v>
      </c>
      <c r="E76" s="227">
        <f>'5K'!$E76*(1-$K$2)+'10K'!$E76*$K$2</f>
        <v>0.73650299732071267</v>
      </c>
    </row>
    <row r="77" spans="1:5">
      <c r="A77" s="215">
        <v>71</v>
      </c>
      <c r="B77" s="229"/>
      <c r="C77" s="222"/>
      <c r="D77" s="222">
        <f t="shared" si="2"/>
        <v>22.893647216844329</v>
      </c>
      <c r="E77" s="227">
        <f>'5K'!$E77*(1-$K$2)+'10K'!$E77*$K$2</f>
        <v>0.72800399642761704</v>
      </c>
    </row>
    <row r="78" spans="1:5">
      <c r="A78" s="215">
        <v>72</v>
      </c>
      <c r="B78" s="229"/>
      <c r="C78" s="222"/>
      <c r="D78" s="222">
        <f t="shared" si="2"/>
        <v>23.18458204034523</v>
      </c>
      <c r="E78" s="227">
        <f>'5K'!$E78*(1-$K$2)+'10K'!$E78*$K$2</f>
        <v>0.71886854107025733</v>
      </c>
    </row>
    <row r="79" spans="1:5">
      <c r="A79" s="215">
        <v>73</v>
      </c>
      <c r="B79" s="229"/>
      <c r="C79" s="222"/>
      <c r="D79" s="222">
        <f t="shared" si="2"/>
        <v>23.504083833142289</v>
      </c>
      <c r="E79" s="227">
        <f>'5K'!$E79*(1-$K$2)+'10K'!$E79*$K$2</f>
        <v>0.70909663124863342</v>
      </c>
    </row>
    <row r="80" spans="1:5">
      <c r="A80" s="215">
        <v>74</v>
      </c>
      <c r="B80" s="229"/>
      <c r="C80" s="222"/>
      <c r="D80" s="222">
        <f t="shared" si="2"/>
        <v>23.855149308110896</v>
      </c>
      <c r="E80" s="227">
        <f>'5K'!$E80*(1-$K$2)+'10K'!$E80*$K$2</f>
        <v>0.69866117589127374</v>
      </c>
    </row>
    <row r="81" spans="1:5">
      <c r="A81" s="215">
        <v>75</v>
      </c>
      <c r="B81" s="229"/>
      <c r="C81" s="222"/>
      <c r="D81" s="222">
        <f t="shared" si="2"/>
        <v>24.237037041638594</v>
      </c>
      <c r="E81" s="227">
        <f>'5K'!$E81*(1-$K$2)+'10K'!$E81*$K$2</f>
        <v>0.68765281160538594</v>
      </c>
    </row>
    <row r="82" spans="1:5">
      <c r="A82" s="215">
        <v>76</v>
      </c>
      <c r="B82" s="229"/>
      <c r="C82" s="222"/>
      <c r="D82" s="222">
        <f t="shared" si="2"/>
        <v>24.654540838004266</v>
      </c>
      <c r="E82" s="227">
        <f>'5K'!$E82*(1-$K$2)+'10K'!$E82*$K$2</f>
        <v>0.67600799285523405</v>
      </c>
    </row>
    <row r="83" spans="1:5">
      <c r="A83" s="215">
        <v>77</v>
      </c>
      <c r="B83" s="229"/>
      <c r="C83" s="222"/>
      <c r="D83" s="222">
        <f t="shared" si="2"/>
        <v>25.110736351982311</v>
      </c>
      <c r="E83" s="227">
        <f>'5K'!$E83*(1-$K$2)+'10K'!$E83*$K$2</f>
        <v>0.6637267196408182</v>
      </c>
    </row>
    <row r="84" spans="1:5">
      <c r="A84" s="215">
        <v>78</v>
      </c>
      <c r="B84" s="229"/>
      <c r="C84" s="222"/>
      <c r="D84" s="222">
        <f t="shared" si="2"/>
        <v>25.607718019966711</v>
      </c>
      <c r="E84" s="227">
        <f>'5K'!$E84*(1-$K$2)+'10K'!$E84*$K$2</f>
        <v>0.65084544642640241</v>
      </c>
    </row>
    <row r="85" spans="1:5">
      <c r="A85" s="215">
        <v>79</v>
      </c>
      <c r="B85" s="229"/>
      <c r="C85" s="222"/>
      <c r="D85" s="222">
        <f t="shared" si="2"/>
        <v>26.153465654066331</v>
      </c>
      <c r="E85" s="227">
        <f>'5K'!$E85*(1-$K$2)+'10K'!$E85*$K$2</f>
        <v>0.63726417321198647</v>
      </c>
    </row>
    <row r="86" spans="1:5">
      <c r="A86" s="215">
        <v>80</v>
      </c>
      <c r="B86" s="229"/>
      <c r="C86" s="222"/>
      <c r="D86" s="222">
        <f t="shared" si="2"/>
        <v>26.747551645051288</v>
      </c>
      <c r="E86" s="227">
        <f>'5K'!$E86*(1-$K$2)+'10K'!$E86*$K$2</f>
        <v>0.62310999106904263</v>
      </c>
    </row>
    <row r="87" spans="1:5">
      <c r="A87" s="215">
        <v>81</v>
      </c>
      <c r="B87" s="229"/>
      <c r="C87" s="222"/>
      <c r="D87" s="222">
        <f t="shared" si="2"/>
        <v>27.396248087262506</v>
      </c>
      <c r="E87" s="227">
        <f>'5K'!$E87*(1-$K$2)+'10K'!$E87*$K$2</f>
        <v>0.60835580892609864</v>
      </c>
    </row>
    <row r="88" spans="1:5">
      <c r="A88" s="215">
        <v>82</v>
      </c>
      <c r="B88" s="229"/>
      <c r="C88" s="222"/>
      <c r="D88" s="222">
        <f t="shared" si="2"/>
        <v>28.107328127702409</v>
      </c>
      <c r="E88" s="227">
        <f>'5K'!$E88*(1-$K$2)+'10K'!$E88*$K$2</f>
        <v>0.59296517231889079</v>
      </c>
    </row>
    <row r="89" spans="1:5">
      <c r="A89" s="215">
        <v>83</v>
      </c>
      <c r="B89" s="229"/>
      <c r="C89" s="222"/>
      <c r="D89" s="222">
        <f t="shared" si="2"/>
        <v>28.888137580779997</v>
      </c>
      <c r="E89" s="227">
        <f>'5K'!$E89*(1-$K$2)+'10K'!$E89*$K$2</f>
        <v>0.57693808124741885</v>
      </c>
    </row>
    <row r="90" spans="1:5">
      <c r="A90" s="215">
        <v>84</v>
      </c>
      <c r="B90" s="229"/>
      <c r="C90" s="222"/>
      <c r="D90" s="222">
        <f t="shared" si="2"/>
        <v>29.748759813389146</v>
      </c>
      <c r="E90" s="227">
        <f>'5K'!$E90*(1-$K$2)+'10K'!$E90*$K$2</f>
        <v>0.56024744464021081</v>
      </c>
    </row>
    <row r="91" spans="1:5">
      <c r="A91" s="215">
        <v>85</v>
      </c>
      <c r="B91" s="229"/>
      <c r="C91" s="222"/>
      <c r="D91" s="222">
        <f t="shared" si="2"/>
        <v>30.694587250477294</v>
      </c>
      <c r="E91" s="227">
        <f>'5K'!$E91*(1-$K$2)+'10K'!$E91*$K$2</f>
        <v>0.54298389910447487</v>
      </c>
    </row>
    <row r="92" spans="1:5">
      <c r="A92" s="215">
        <v>86</v>
      </c>
      <c r="B92" s="229"/>
      <c r="C92" s="222"/>
      <c r="D92" s="222">
        <f t="shared" si="2"/>
        <v>31.740959292584463</v>
      </c>
      <c r="E92" s="227">
        <f>'5K'!$E92*(1-$K$2)+'10K'!$E92*$K$2</f>
        <v>0.52508389910447484</v>
      </c>
    </row>
    <row r="93" spans="1:5">
      <c r="A93" s="215">
        <v>87</v>
      </c>
      <c r="B93" s="229"/>
      <c r="C93" s="222"/>
      <c r="D93" s="222">
        <f t="shared" si="2"/>
        <v>32.902479013598857</v>
      </c>
      <c r="E93" s="227">
        <f>'5K'!$E93*(1-$K$2)+'10K'!$E93*$K$2</f>
        <v>0.50654744464021084</v>
      </c>
    </row>
    <row r="94" spans="1:5">
      <c r="A94" s="215">
        <v>88</v>
      </c>
      <c r="B94" s="229"/>
      <c r="C94" s="222"/>
      <c r="D94" s="222">
        <f t="shared" si="2"/>
        <v>34.194277524703104</v>
      </c>
      <c r="E94" s="227">
        <f>'5K'!$E94*(1-$K$2)+'10K'!$E94*$K$2</f>
        <v>0.4874109901759468</v>
      </c>
    </row>
    <row r="95" spans="1:5">
      <c r="A95" s="215">
        <v>89</v>
      </c>
      <c r="B95" s="229"/>
      <c r="C95" s="222"/>
      <c r="D95" s="222">
        <f t="shared" si="2"/>
        <v>35.644940846273357</v>
      </c>
      <c r="E95" s="227">
        <f>'5K'!$E95*(1-$K$2)+'10K'!$E95*$K$2</f>
        <v>0.46757453571168284</v>
      </c>
    </row>
    <row r="96" spans="1:5">
      <c r="A96" s="215">
        <v>90</v>
      </c>
      <c r="B96" s="229"/>
      <c r="C96" s="222"/>
      <c r="D96" s="222">
        <f t="shared" si="2"/>
        <v>37.271835327061247</v>
      </c>
      <c r="E96" s="227">
        <f>'5K'!$E96*(1-$K$2)+'10K'!$E96*$K$2</f>
        <v>0.4471651723188908</v>
      </c>
    </row>
    <row r="97" spans="1:5">
      <c r="A97" s="215">
        <v>91</v>
      </c>
      <c r="B97" s="229"/>
      <c r="C97" s="222"/>
      <c r="D97" s="222">
        <f t="shared" si="2"/>
        <v>39.109326489450474</v>
      </c>
      <c r="E97" s="227">
        <f>'5K'!$E97*(1-$K$2)+'10K'!$E97*$K$2</f>
        <v>0.42615580892609867</v>
      </c>
    </row>
    <row r="98" spans="1:5">
      <c r="A98" s="215">
        <v>92</v>
      </c>
      <c r="B98" s="229"/>
      <c r="C98" s="222"/>
      <c r="D98" s="222">
        <f t="shared" si="2"/>
        <v>41.202113754025824</v>
      </c>
      <c r="E98" s="227">
        <f>'5K'!$E98*(1-$K$2)+'10K'!$E98*$K$2</f>
        <v>0.40450999106904262</v>
      </c>
    </row>
    <row r="99" spans="1:5">
      <c r="A99" s="215">
        <v>93</v>
      </c>
      <c r="B99" s="229"/>
      <c r="C99" s="222"/>
      <c r="D99" s="222">
        <f t="shared" si="2"/>
        <v>43.604024117536532</v>
      </c>
      <c r="E99" s="227">
        <f>'5K'!$E99*(1-$K$2)+'10K'!$E99*$K$2</f>
        <v>0.38222771874772254</v>
      </c>
    </row>
    <row r="100" spans="1:5">
      <c r="A100" s="215">
        <v>94</v>
      </c>
      <c r="C100" s="222"/>
      <c r="D100" s="222">
        <f t="shared" si="2"/>
        <v>46.388829009615272</v>
      </c>
      <c r="E100" s="227">
        <f>'5K'!$E100*(1-$K$2)+'10K'!$E100*$K$2</f>
        <v>0.35928190089066642</v>
      </c>
    </row>
    <row r="101" spans="1:5">
      <c r="A101" s="215">
        <v>95</v>
      </c>
      <c r="B101" s="229"/>
      <c r="C101" s="222"/>
      <c r="D101" s="222">
        <f t="shared" si="2"/>
        <v>49.638161513956192</v>
      </c>
      <c r="E101" s="227">
        <f>'5K'!$E101*(1-$K$2)+'10K'!$E101*$K$2</f>
        <v>0.33576317410508222</v>
      </c>
    </row>
    <row r="102" spans="1:5">
      <c r="A102" s="215">
        <v>96</v>
      </c>
      <c r="C102" s="222"/>
      <c r="D102" s="222">
        <f t="shared" si="2"/>
        <v>53.486005008894665</v>
      </c>
      <c r="E102" s="227">
        <f>'5K'!$E102*(1-$K$2)+'10K'!$E102*$K$2</f>
        <v>0.31160799285523411</v>
      </c>
    </row>
    <row r="103" spans="1:5">
      <c r="A103" s="215">
        <v>97</v>
      </c>
      <c r="C103" s="222"/>
      <c r="D103" s="222">
        <f t="shared" si="2"/>
        <v>58.109191654178176</v>
      </c>
      <c r="E103" s="227">
        <f>'5K'!$E103*(1-$K$2)+'10K'!$E103*$K$2</f>
        <v>0.28681635714112186</v>
      </c>
    </row>
    <row r="104" spans="1:5">
      <c r="A104" s="215">
        <v>98</v>
      </c>
      <c r="C104" s="222"/>
      <c r="D104" s="222">
        <f t="shared" si="2"/>
        <v>63.753215746736608</v>
      </c>
      <c r="E104" s="227">
        <f>'5K'!$E104*(1-$K$2)+'10K'!$E104*$K$2</f>
        <v>0.26142472142700968</v>
      </c>
    </row>
    <row r="105" spans="1:5">
      <c r="A105" s="215">
        <v>99</v>
      </c>
      <c r="C105" s="222"/>
      <c r="D105" s="222">
        <f t="shared" si="2"/>
        <v>70.821604264347783</v>
      </c>
      <c r="E105" s="227">
        <f>'5K'!$E105*(1-$K$2)+'10K'!$E105*$K$2</f>
        <v>0.23533308571289752</v>
      </c>
    </row>
    <row r="106" spans="1:5">
      <c r="A106" s="215">
        <v>100</v>
      </c>
      <c r="D106" s="222">
        <f>E$4/E106</f>
        <v>79.871487006060534</v>
      </c>
      <c r="E106" s="227">
        <f>'5K'!$E106*(1-$K$2)+'10K'!$E106*$K$2</f>
        <v>0.20866854107025729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topLeftCell="A59" zoomScale="87" zoomScaleNormal="87" workbookViewId="0">
      <selection activeCell="K3" sqref="K3"/>
    </sheetView>
  </sheetViews>
  <sheetFormatPr defaultColWidth="9.6640625" defaultRowHeight="15"/>
  <cols>
    <col min="1" max="5" width="9.6640625" style="215" customWidth="1"/>
    <col min="6" max="6" width="11.88671875" style="215" customWidth="1"/>
    <col min="7" max="7" width="13.88671875" style="215" customWidth="1"/>
    <col min="8" max="9" width="10.6640625" style="215" customWidth="1"/>
    <col min="10" max="10" width="9.6640625" style="215"/>
    <col min="11" max="11" width="14.77734375" style="215" customWidth="1"/>
    <col min="12" max="12" width="6.5546875" style="215" customWidth="1"/>
    <col min="13" max="13" width="10.77734375" style="215" customWidth="1"/>
    <col min="14" max="14" width="20.44140625" style="215" customWidth="1"/>
    <col min="15" max="15" width="21.21875" style="215" customWidth="1"/>
    <col min="16" max="16" width="11" style="215" customWidth="1"/>
    <col min="17" max="16384" width="9.6640625" style="215"/>
  </cols>
  <sheetData>
    <row r="1" spans="1:19" ht="47.25">
      <c r="A1" s="211" t="s">
        <v>2023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K1" s="212" t="s">
        <v>1323</v>
      </c>
    </row>
    <row r="2" spans="1:19" ht="15.95" customHeight="1">
      <c r="A2" s="211"/>
      <c r="B2" s="212"/>
      <c r="C2" s="213"/>
      <c r="D2" s="214"/>
      <c r="E2" s="214"/>
      <c r="F2" s="263">
        <f>(+H$3-H$4)*F$4/2</f>
        <v>4.725E-2</v>
      </c>
      <c r="G2" s="264">
        <f>(+I$4-I$3)*G$4/2</f>
        <v>0.17219999999999999</v>
      </c>
      <c r="H2" s="216"/>
      <c r="I2" s="216"/>
      <c r="K2" s="212">
        <f>Parameters!M19</f>
        <v>0.67807190511263749</v>
      </c>
    </row>
    <row r="3" spans="1:19" ht="15.95" customHeight="1">
      <c r="A3" s="211"/>
      <c r="B3" s="212"/>
      <c r="C3" s="213"/>
      <c r="D3" s="214"/>
      <c r="E3" s="214"/>
      <c r="F3" s="263">
        <f>F4/(2*(+H3-H4))</f>
        <v>1.89E-3</v>
      </c>
      <c r="G3" s="264">
        <f>G4/(2*(+I4-I3))</f>
        <v>1.6006097560975613E-4</v>
      </c>
      <c r="H3" s="217">
        <v>22</v>
      </c>
      <c r="I3" s="218">
        <v>24</v>
      </c>
    </row>
    <row r="4" spans="1:19" ht="15.75">
      <c r="A4" s="212"/>
      <c r="B4" s="212"/>
      <c r="C4" s="212"/>
      <c r="D4" s="219">
        <f>Parameters!G19</f>
        <v>1.4525462962962962E-2</v>
      </c>
      <c r="E4" s="220">
        <f>D4*1440</f>
        <v>20.916666666666664</v>
      </c>
      <c r="F4" s="221">
        <v>1.89E-2</v>
      </c>
      <c r="G4" s="210">
        <v>1.0500000000000001E-2</v>
      </c>
      <c r="H4" s="217">
        <v>17</v>
      </c>
      <c r="I4" s="218">
        <v>56.8</v>
      </c>
    </row>
    <row r="5" spans="1:19" ht="15.75">
      <c r="A5" s="212"/>
      <c r="B5" s="212"/>
      <c r="C5" s="212"/>
      <c r="D5" s="219"/>
      <c r="E5" s="212">
        <f>E4*60</f>
        <v>1254.9999999999998</v>
      </c>
      <c r="F5" s="221">
        <v>9.1E-4</v>
      </c>
      <c r="G5" s="210">
        <v>5.1000000000000004E-4</v>
      </c>
      <c r="H5" s="217">
        <v>15</v>
      </c>
      <c r="I5" s="218">
        <v>76.7</v>
      </c>
    </row>
    <row r="6" spans="1:19" ht="45" customHeight="1">
      <c r="A6" s="223" t="s">
        <v>42</v>
      </c>
      <c r="B6" s="223" t="s">
        <v>2209</v>
      </c>
      <c r="C6" s="223" t="s">
        <v>2209</v>
      </c>
      <c r="D6" s="223" t="s">
        <v>1318</v>
      </c>
      <c r="E6" s="223" t="s">
        <v>1174</v>
      </c>
      <c r="F6" s="417" t="s">
        <v>112</v>
      </c>
      <c r="G6" s="223" t="s">
        <v>1325</v>
      </c>
      <c r="H6" s="223" t="s">
        <v>42</v>
      </c>
      <c r="I6" s="223" t="s">
        <v>283</v>
      </c>
      <c r="J6" s="342" t="s">
        <v>204</v>
      </c>
      <c r="K6" s="342" t="s">
        <v>205</v>
      </c>
      <c r="L6" s="418" t="s">
        <v>206</v>
      </c>
      <c r="M6" s="418" t="s">
        <v>207</v>
      </c>
      <c r="N6" s="342" t="s">
        <v>208</v>
      </c>
      <c r="O6" s="418" t="s">
        <v>209</v>
      </c>
      <c r="P6" s="418" t="s">
        <v>210</v>
      </c>
      <c r="Q6" s="343" t="s">
        <v>386</v>
      </c>
      <c r="S6" s="267"/>
    </row>
    <row r="7" spans="1:19">
      <c r="A7" s="215">
        <v>1</v>
      </c>
      <c r="G7" s="222"/>
      <c r="H7" s="215">
        <v>1</v>
      </c>
    </row>
    <row r="8" spans="1:19">
      <c r="A8" s="215">
        <v>2</v>
      </c>
      <c r="G8" s="222"/>
      <c r="H8" s="215">
        <v>2</v>
      </c>
    </row>
    <row r="9" spans="1:19">
      <c r="A9" s="215">
        <v>3</v>
      </c>
      <c r="B9" s="226"/>
      <c r="C9" s="222"/>
      <c r="D9" s="222">
        <f>E$4/E9</f>
        <v>51.354746848736127</v>
      </c>
      <c r="E9" s="227">
        <f>'5K'!$E9*(1-$K$2)+'10K'!$E9*$K$2</f>
        <v>0.40729762972595468</v>
      </c>
      <c r="G9" s="222">
        <v>43.142504118616138</v>
      </c>
      <c r="H9" s="215">
        <v>3</v>
      </c>
      <c r="S9" s="268"/>
    </row>
    <row r="10" spans="1:19">
      <c r="A10" s="215">
        <v>4</v>
      </c>
      <c r="B10" s="229"/>
      <c r="C10" s="222"/>
      <c r="D10" s="222">
        <f t="shared" ref="D10:D40" si="0">E$4/E10</f>
        <v>43.976144347131786</v>
      </c>
      <c r="E10" s="227">
        <f>'5K'!$E10*(1-$K$2)+'10K'!$E10*$K$2</f>
        <v>0.47563666567851104</v>
      </c>
      <c r="F10" s="269"/>
      <c r="G10" s="222">
        <v>38.257852447041635</v>
      </c>
      <c r="H10" s="215">
        <v>4</v>
      </c>
      <c r="S10" s="268"/>
    </row>
    <row r="11" spans="1:19">
      <c r="A11" s="215">
        <v>5</v>
      </c>
      <c r="B11" s="229">
        <v>3.3738425925925929E-2</v>
      </c>
      <c r="C11" s="222"/>
      <c r="D11" s="222">
        <f t="shared" si="0"/>
        <v>38.754795094180942</v>
      </c>
      <c r="E11" s="227">
        <f>'5K'!$E11*(1-$K$2)+'10K'!$E11*$K$2</f>
        <v>0.53971815915515742</v>
      </c>
      <c r="F11" s="269"/>
      <c r="G11" s="222">
        <v>34.593791281373839</v>
      </c>
      <c r="H11" s="215">
        <v>5</v>
      </c>
      <c r="I11" s="272" t="s">
        <v>2024</v>
      </c>
      <c r="J11" s="215" t="s">
        <v>2099</v>
      </c>
      <c r="K11" s="215" t="s">
        <v>2100</v>
      </c>
      <c r="L11" s="215" t="s">
        <v>122</v>
      </c>
      <c r="M11" s="300">
        <v>40319</v>
      </c>
      <c r="O11" s="215" t="s">
        <v>1336</v>
      </c>
      <c r="P11" s="215">
        <v>42357</v>
      </c>
      <c r="S11" s="268"/>
    </row>
    <row r="12" spans="1:19">
      <c r="A12" s="215">
        <v>6</v>
      </c>
      <c r="B12" s="229">
        <v>2.8518518518518519E-2</v>
      </c>
      <c r="C12" s="222">
        <f t="shared" ref="C12:C74" si="1">B12*1440</f>
        <v>41.06666666666667</v>
      </c>
      <c r="D12" s="222">
        <f t="shared" si="0"/>
        <v>34.887735677528767</v>
      </c>
      <c r="E12" s="227">
        <f>'5K'!$E12*(1-$K$2)+'10K'!$E12*$K$2</f>
        <v>0.59954211015589398</v>
      </c>
      <c r="F12" s="269">
        <f t="shared" ref="F12:F43" si="2">100*(D12/C12)</f>
        <v>84.953901812164204</v>
      </c>
      <c r="G12" s="222">
        <v>31.761673741661614</v>
      </c>
      <c r="H12" s="215">
        <v>6</v>
      </c>
      <c r="I12" s="184" t="s">
        <v>2025</v>
      </c>
      <c r="J12" s="145" t="s">
        <v>1636</v>
      </c>
      <c r="K12" s="145" t="s">
        <v>1082</v>
      </c>
      <c r="L12" s="145" t="s">
        <v>122</v>
      </c>
      <c r="M12" s="489">
        <v>40405</v>
      </c>
      <c r="N12" s="178"/>
      <c r="O12" s="152" t="s">
        <v>1336</v>
      </c>
      <c r="P12" s="489">
        <v>42721</v>
      </c>
      <c r="R12" s="268"/>
    </row>
    <row r="13" spans="1:19">
      <c r="A13" s="215">
        <v>7</v>
      </c>
      <c r="B13" s="229">
        <v>2.3715277777777776E-2</v>
      </c>
      <c r="C13" s="222">
        <f t="shared" si="1"/>
        <v>34.15</v>
      </c>
      <c r="D13" s="222">
        <f t="shared" si="0"/>
        <v>31.928552400431833</v>
      </c>
      <c r="E13" s="227">
        <f>'5K'!$E13*(1-$K$2)+'10K'!$E13*$K$2</f>
        <v>0.65510851868072062</v>
      </c>
      <c r="F13" s="269">
        <f t="shared" si="2"/>
        <v>93.495028991015616</v>
      </c>
      <c r="G13" s="222">
        <v>29.52367531003382</v>
      </c>
      <c r="H13" s="215">
        <v>7</v>
      </c>
      <c r="I13" s="184" t="s">
        <v>2026</v>
      </c>
      <c r="J13" s="145" t="s">
        <v>1502</v>
      </c>
      <c r="K13" s="145" t="s">
        <v>1503</v>
      </c>
      <c r="L13" s="145" t="s">
        <v>122</v>
      </c>
      <c r="M13" s="489">
        <v>40378</v>
      </c>
      <c r="N13" s="178"/>
      <c r="O13" s="152" t="s">
        <v>2101</v>
      </c>
      <c r="P13" s="489">
        <v>43062</v>
      </c>
      <c r="R13" s="268"/>
    </row>
    <row r="14" spans="1:19">
      <c r="A14" s="215">
        <v>8</v>
      </c>
      <c r="B14" s="229">
        <v>2.3356481481481482E-2</v>
      </c>
      <c r="C14" s="222">
        <f t="shared" si="1"/>
        <v>33.633333333333333</v>
      </c>
      <c r="D14" s="222">
        <f t="shared" si="0"/>
        <v>29.609501576284067</v>
      </c>
      <c r="E14" s="227">
        <f>'5K'!$E14*(1-$K$2)+'10K'!$E14*$K$2</f>
        <v>0.70641738472963733</v>
      </c>
      <c r="F14" s="269">
        <f t="shared" si="2"/>
        <v>88.036179116800994</v>
      </c>
      <c r="G14" s="222">
        <v>27.726310217046052</v>
      </c>
      <c r="H14" s="215">
        <v>8</v>
      </c>
      <c r="I14" s="184" t="s">
        <v>2027</v>
      </c>
      <c r="J14" s="145" t="s">
        <v>1505</v>
      </c>
      <c r="K14" s="145" t="s">
        <v>1506</v>
      </c>
      <c r="L14" s="145" t="s">
        <v>122</v>
      </c>
      <c r="M14" s="489">
        <v>39139</v>
      </c>
      <c r="N14" s="178"/>
      <c r="O14" s="152" t="s">
        <v>2102</v>
      </c>
      <c r="P14" s="489">
        <v>42254</v>
      </c>
      <c r="R14" s="268"/>
    </row>
    <row r="15" spans="1:19">
      <c r="A15" s="215">
        <v>9</v>
      </c>
      <c r="B15" s="229">
        <v>2.1863425925925925E-2</v>
      </c>
      <c r="C15" s="222">
        <f t="shared" si="1"/>
        <v>31.483333333333331</v>
      </c>
      <c r="D15" s="222">
        <f t="shared" si="0"/>
        <v>27.760498128430719</v>
      </c>
      <c r="E15" s="227">
        <f>'5K'!$E15*(1-$K$2)+'10K'!$E15*$K$2</f>
        <v>0.75346870830264412</v>
      </c>
      <c r="F15" s="269">
        <f t="shared" si="2"/>
        <v>88.175219042130408</v>
      </c>
      <c r="G15" s="222">
        <v>26.266298896690071</v>
      </c>
      <c r="H15" s="215">
        <v>9</v>
      </c>
      <c r="I15" s="184" t="s">
        <v>2028</v>
      </c>
      <c r="J15" s="145" t="s">
        <v>2103</v>
      </c>
      <c r="K15" s="145" t="s">
        <v>2104</v>
      </c>
      <c r="L15" s="145" t="s">
        <v>122</v>
      </c>
      <c r="M15" s="489">
        <v>38440</v>
      </c>
      <c r="N15" s="178" t="s">
        <v>1334</v>
      </c>
      <c r="O15" s="152" t="s">
        <v>1335</v>
      </c>
      <c r="P15" s="489">
        <v>42057</v>
      </c>
      <c r="R15" s="268"/>
    </row>
    <row r="16" spans="1:19">
      <c r="A16" s="215">
        <v>10</v>
      </c>
      <c r="B16" s="229">
        <v>2.1180555555555557E-2</v>
      </c>
      <c r="C16" s="222">
        <f t="shared" si="1"/>
        <v>30.5</v>
      </c>
      <c r="D16" s="222">
        <f t="shared" si="0"/>
        <v>26.268557096585823</v>
      </c>
      <c r="E16" s="227">
        <f>'5K'!$E16*(1-$K$2)+'10K'!$E16*$K$2</f>
        <v>0.7962624893997412</v>
      </c>
      <c r="F16" s="269">
        <f t="shared" si="2"/>
        <v>86.126416710117454</v>
      </c>
      <c r="G16" s="222">
        <v>25.071804691239826</v>
      </c>
      <c r="H16" s="215">
        <v>10</v>
      </c>
      <c r="I16" s="184" t="s">
        <v>2029</v>
      </c>
      <c r="J16" s="145" t="s">
        <v>2103</v>
      </c>
      <c r="K16" s="145" t="s">
        <v>2104</v>
      </c>
      <c r="L16" s="145" t="s">
        <v>122</v>
      </c>
      <c r="M16" s="489">
        <v>38440</v>
      </c>
      <c r="N16" s="178" t="s">
        <v>1334</v>
      </c>
      <c r="O16" s="152" t="s">
        <v>1335</v>
      </c>
      <c r="P16" s="489">
        <v>42428</v>
      </c>
      <c r="R16" s="268"/>
    </row>
    <row r="17" spans="1:19">
      <c r="A17" s="215">
        <v>11</v>
      </c>
      <c r="B17" s="229">
        <v>2.1006944444444446E-2</v>
      </c>
      <c r="C17" s="222">
        <f t="shared" si="1"/>
        <v>30.250000000000004</v>
      </c>
      <c r="D17" s="222">
        <f t="shared" si="0"/>
        <v>25.055939790725564</v>
      </c>
      <c r="E17" s="227">
        <f>'5K'!$E17*(1-$K$2)+'10K'!$E17*$K$2</f>
        <v>0.83479872802092825</v>
      </c>
      <c r="F17" s="269">
        <f t="shared" si="2"/>
        <v>82.829553027191935</v>
      </c>
      <c r="G17" s="222">
        <v>24.091536338546458</v>
      </c>
      <c r="H17" s="215">
        <v>11</v>
      </c>
      <c r="I17" s="184" t="s">
        <v>2030</v>
      </c>
      <c r="J17" s="145" t="s">
        <v>2105</v>
      </c>
      <c r="K17" s="145" t="s">
        <v>2106</v>
      </c>
      <c r="L17" s="145" t="s">
        <v>122</v>
      </c>
      <c r="M17" s="489">
        <v>38356</v>
      </c>
      <c r="N17" s="178"/>
      <c r="O17" s="152" t="s">
        <v>1336</v>
      </c>
      <c r="P17" s="489">
        <v>42721</v>
      </c>
      <c r="R17" s="268"/>
    </row>
    <row r="18" spans="1:19">
      <c r="A18" s="215">
        <v>12</v>
      </c>
      <c r="B18" s="229">
        <v>2.011574074074074E-2</v>
      </c>
      <c r="C18" s="222">
        <f t="shared" si="1"/>
        <v>28.966666666666665</v>
      </c>
      <c r="D18" s="222">
        <f t="shared" si="0"/>
        <v>24.067667718712347</v>
      </c>
      <c r="E18" s="227">
        <f>'5K'!$E18*(1-$K$2)+'10K'!$E18*$K$2</f>
        <v>0.86907742416620559</v>
      </c>
      <c r="F18" s="269">
        <f t="shared" si="2"/>
        <v>83.087460478868863</v>
      </c>
      <c r="G18" s="222">
        <v>23.288128056914186</v>
      </c>
      <c r="H18" s="215">
        <v>12</v>
      </c>
      <c r="I18" s="184" t="s">
        <v>2031</v>
      </c>
      <c r="J18" s="145" t="s">
        <v>1513</v>
      </c>
      <c r="K18" s="145" t="s">
        <v>1514</v>
      </c>
      <c r="L18" s="145" t="s">
        <v>122</v>
      </c>
      <c r="M18" s="489">
        <v>38397</v>
      </c>
      <c r="N18" s="178"/>
      <c r="O18" s="152" t="s">
        <v>2107</v>
      </c>
      <c r="P18" s="489">
        <v>42854</v>
      </c>
      <c r="R18" s="268"/>
    </row>
    <row r="19" spans="1:19">
      <c r="A19" s="215">
        <v>13</v>
      </c>
      <c r="B19" s="229">
        <v>1.8101851851851852E-2</v>
      </c>
      <c r="C19" s="222">
        <f t="shared" si="1"/>
        <v>26.066666666666666</v>
      </c>
      <c r="D19" s="222">
        <f t="shared" si="0"/>
        <v>23.264041543720364</v>
      </c>
      <c r="E19" s="227">
        <f>'5K'!$E19*(1-$K$2)+'10K'!$E19*$K$2</f>
        <v>0.8990985778355729</v>
      </c>
      <c r="F19" s="269">
        <f t="shared" si="2"/>
        <v>89.248241216318533</v>
      </c>
      <c r="G19" s="222">
        <v>22.633967156439066</v>
      </c>
      <c r="H19" s="215">
        <v>13</v>
      </c>
      <c r="I19" s="184" t="s">
        <v>1332</v>
      </c>
      <c r="J19" s="145" t="s">
        <v>2108</v>
      </c>
      <c r="K19" s="145" t="s">
        <v>2109</v>
      </c>
      <c r="L19" s="145" t="s">
        <v>192</v>
      </c>
      <c r="M19" s="489">
        <v>25957</v>
      </c>
      <c r="N19" s="178"/>
      <c r="O19" s="152" t="s">
        <v>2110</v>
      </c>
      <c r="P19" s="489">
        <v>30811</v>
      </c>
      <c r="R19" s="268"/>
    </row>
    <row r="20" spans="1:19">
      <c r="A20" s="215">
        <v>14</v>
      </c>
      <c r="B20" s="229" t="s">
        <v>2019</v>
      </c>
      <c r="C20" s="222"/>
      <c r="D20" s="222">
        <f t="shared" si="0"/>
        <v>22.615982050932473</v>
      </c>
      <c r="E20" s="227">
        <f>'5K'!$E20*(1-$K$2)+'10K'!$E20*$K$2</f>
        <v>0.92486218902903028</v>
      </c>
      <c r="F20" s="269"/>
      <c r="G20" s="222">
        <v>22.108484592655127</v>
      </c>
      <c r="H20" s="215">
        <v>14</v>
      </c>
      <c r="I20" s="184"/>
      <c r="J20" s="145"/>
      <c r="K20" s="145"/>
      <c r="L20" s="145"/>
      <c r="M20" s="489"/>
      <c r="N20" s="178"/>
      <c r="O20" s="152"/>
      <c r="P20" s="489"/>
      <c r="R20" s="268"/>
    </row>
    <row r="21" spans="1:19">
      <c r="A21" s="215">
        <v>15</v>
      </c>
      <c r="B21" s="229">
        <v>1.5960648148148147E-2</v>
      </c>
      <c r="C21" s="222">
        <f t="shared" si="1"/>
        <v>22.983333333333331</v>
      </c>
      <c r="D21" s="222">
        <f t="shared" si="0"/>
        <v>22.102037442033282</v>
      </c>
      <c r="E21" s="227">
        <f>'5K'!$E21*(1-$K$2)+'10K'!$E21*$K$2</f>
        <v>0.94636825774657773</v>
      </c>
      <c r="F21" s="269">
        <f t="shared" si="2"/>
        <v>96.165500110369621</v>
      </c>
      <c r="G21" s="222">
        <v>21.696354598177297</v>
      </c>
      <c r="H21" s="215">
        <v>15</v>
      </c>
      <c r="I21" s="184" t="s">
        <v>2032</v>
      </c>
      <c r="J21" s="145" t="s">
        <v>2207</v>
      </c>
      <c r="K21" s="145" t="s">
        <v>2208</v>
      </c>
      <c r="L21" s="145" t="s">
        <v>127</v>
      </c>
      <c r="M21" s="489">
        <v>28684</v>
      </c>
      <c r="N21" s="178"/>
      <c r="O21" s="152" t="s">
        <v>2111</v>
      </c>
      <c r="P21" s="489">
        <v>34448</v>
      </c>
      <c r="R21" s="268"/>
    </row>
    <row r="22" spans="1:19">
      <c r="A22" s="215">
        <v>16</v>
      </c>
      <c r="B22" s="229">
        <v>1.5347222222222222E-2</v>
      </c>
      <c r="C22" s="222">
        <f t="shared" si="1"/>
        <v>22.1</v>
      </c>
      <c r="D22" s="222">
        <f t="shared" si="0"/>
        <v>21.706415884639121</v>
      </c>
      <c r="E22" s="227">
        <f>'5K'!$E22*(1-$K$2)+'10K'!$E22*$K$2</f>
        <v>0.96361678398821538</v>
      </c>
      <c r="F22" s="269">
        <f t="shared" si="2"/>
        <v>98.219076401081978</v>
      </c>
      <c r="G22" s="222">
        <v>21.386280114332379</v>
      </c>
      <c r="H22" s="215">
        <v>16</v>
      </c>
      <c r="I22" s="184" t="s">
        <v>2033</v>
      </c>
      <c r="J22" s="145" t="s">
        <v>2112</v>
      </c>
      <c r="K22" s="145" t="s">
        <v>2113</v>
      </c>
      <c r="L22" s="145" t="s">
        <v>127</v>
      </c>
      <c r="M22" s="489">
        <v>31010</v>
      </c>
      <c r="N22" s="178"/>
      <c r="O22" s="152" t="s">
        <v>1339</v>
      </c>
      <c r="P22" s="489">
        <v>37086</v>
      </c>
      <c r="R22" s="268"/>
    </row>
    <row r="23" spans="1:19">
      <c r="A23" s="215">
        <v>17</v>
      </c>
      <c r="B23" s="229">
        <v>1.556712962962963E-2</v>
      </c>
      <c r="C23" s="222">
        <f t="shared" si="1"/>
        <v>22.416666666666668</v>
      </c>
      <c r="D23" s="222">
        <f t="shared" si="0"/>
        <v>21.400743016518895</v>
      </c>
      <c r="E23" s="227">
        <f>'5K'!$E23*(1-$K$2)+'10K'!$E23*$K$2</f>
        <v>0.97738039518167286</v>
      </c>
      <c r="F23" s="269">
        <f t="shared" si="2"/>
        <v>95.467998586701384</v>
      </c>
      <c r="G23" s="222">
        <v>21.127470754336425</v>
      </c>
      <c r="H23" s="215">
        <v>17</v>
      </c>
      <c r="I23" s="184" t="s">
        <v>2034</v>
      </c>
      <c r="J23" s="145" t="s">
        <v>1912</v>
      </c>
      <c r="K23" s="145" t="s">
        <v>2114</v>
      </c>
      <c r="L23" s="145" t="s">
        <v>127</v>
      </c>
      <c r="M23" s="489">
        <v>32502</v>
      </c>
      <c r="N23" s="178"/>
      <c r="O23" s="152" t="s">
        <v>1341</v>
      </c>
      <c r="P23" s="489">
        <v>39032</v>
      </c>
      <c r="R23" s="268"/>
    </row>
    <row r="24" spans="1:19">
      <c r="A24" s="215">
        <v>18</v>
      </c>
      <c r="B24" s="229">
        <v>1.5370370370370371E-2</v>
      </c>
      <c r="C24" s="222">
        <f t="shared" si="1"/>
        <v>22.133333333333333</v>
      </c>
      <c r="D24" s="222">
        <f t="shared" si="0"/>
        <v>21.181474768251697</v>
      </c>
      <c r="E24" s="227">
        <f>'5K'!$E24*(1-$K$2)+'10K'!$E24*$K$2</f>
        <v>0.98749812727950625</v>
      </c>
      <c r="F24" s="269">
        <f t="shared" si="2"/>
        <v>95.699434193908274</v>
      </c>
      <c r="G24" s="222">
        <v>20.964375571820675</v>
      </c>
      <c r="H24" s="215">
        <v>18</v>
      </c>
      <c r="I24" s="184" t="s">
        <v>2035</v>
      </c>
      <c r="J24" s="145" t="s">
        <v>2115</v>
      </c>
      <c r="K24" s="145" t="s">
        <v>2116</v>
      </c>
      <c r="L24" s="145" t="s">
        <v>127</v>
      </c>
      <c r="M24" s="489">
        <v>27445</v>
      </c>
      <c r="N24" s="178"/>
      <c r="O24" s="152" t="s">
        <v>165</v>
      </c>
      <c r="P24" s="489">
        <v>34091</v>
      </c>
      <c r="R24" s="268"/>
    </row>
    <row r="25" spans="1:19">
      <c r="A25" s="215">
        <v>19</v>
      </c>
      <c r="B25" s="229">
        <v>1.5324074074074073E-2</v>
      </c>
      <c r="C25" s="222">
        <f t="shared" si="1"/>
        <v>22.066666666666666</v>
      </c>
      <c r="D25" s="222">
        <f t="shared" si="0"/>
        <v>21.055152669250564</v>
      </c>
      <c r="E25" s="227">
        <f>'5K'!$E25*(1-$K$2)+'10K'!$E25*$K$2</f>
        <v>0.99342270252040743</v>
      </c>
      <c r="F25" s="269">
        <f t="shared" si="2"/>
        <v>95.416099709594704</v>
      </c>
      <c r="G25" s="222">
        <v>20.95</v>
      </c>
      <c r="H25" s="215">
        <v>19</v>
      </c>
      <c r="I25" s="184" t="s">
        <v>2036</v>
      </c>
      <c r="J25" s="145" t="s">
        <v>1656</v>
      </c>
      <c r="K25" s="145" t="s">
        <v>1657</v>
      </c>
      <c r="L25" s="145" t="s">
        <v>130</v>
      </c>
      <c r="M25" s="489">
        <v>30127</v>
      </c>
      <c r="N25" s="178"/>
      <c r="O25" s="152" t="s">
        <v>1339</v>
      </c>
      <c r="P25" s="489">
        <v>37086</v>
      </c>
      <c r="R25" s="268"/>
    </row>
    <row r="26" spans="1:19">
      <c r="A26" s="215">
        <v>20</v>
      </c>
      <c r="B26" s="229">
        <v>1.5324074074074073E-2</v>
      </c>
      <c r="C26" s="222">
        <f t="shared" si="1"/>
        <v>22.066666666666666</v>
      </c>
      <c r="D26" s="222">
        <f t="shared" si="0"/>
        <v>20.962150972731749</v>
      </c>
      <c r="E26" s="227">
        <f>'5K'!$E26*(1-$K$2)+'10K'!$E26*$K$2</f>
        <v>0.9978301699036396</v>
      </c>
      <c r="F26" s="269">
        <f t="shared" si="2"/>
        <v>94.994641870385564</v>
      </c>
      <c r="G26" s="222">
        <v>20.95</v>
      </c>
      <c r="H26" s="215">
        <v>20</v>
      </c>
      <c r="I26" s="184" t="s">
        <v>2036</v>
      </c>
      <c r="J26" s="145" t="s">
        <v>2117</v>
      </c>
      <c r="K26" s="145" t="s">
        <v>2118</v>
      </c>
      <c r="L26" s="145" t="s">
        <v>127</v>
      </c>
      <c r="M26" s="489">
        <v>29551</v>
      </c>
      <c r="N26" s="178"/>
      <c r="O26" s="152" t="s">
        <v>1339</v>
      </c>
      <c r="P26" s="489">
        <v>37086</v>
      </c>
    </row>
    <row r="27" spans="1:19">
      <c r="A27" s="215">
        <v>21</v>
      </c>
      <c r="B27" s="229">
        <v>1.5462962962962963E-2</v>
      </c>
      <c r="C27" s="222">
        <f t="shared" si="1"/>
        <v>22.266666666666666</v>
      </c>
      <c r="D27" s="222">
        <f t="shared" si="0"/>
        <v>20.916666666666664</v>
      </c>
      <c r="E27" s="227">
        <f>'5K'!$E27*(1-$K$2)+'10K'!$E27*$K$2</f>
        <v>1</v>
      </c>
      <c r="F27" s="269">
        <f t="shared" si="2"/>
        <v>93.937125748502993</v>
      </c>
      <c r="G27" s="222">
        <v>20.95</v>
      </c>
      <c r="H27" s="215">
        <v>21</v>
      </c>
      <c r="I27" s="184" t="s">
        <v>2037</v>
      </c>
      <c r="J27" s="145" t="s">
        <v>2119</v>
      </c>
      <c r="K27" s="145" t="s">
        <v>2120</v>
      </c>
      <c r="L27" s="145" t="s">
        <v>127</v>
      </c>
      <c r="M27" s="489">
        <v>31352</v>
      </c>
      <c r="N27" s="178"/>
      <c r="O27" s="152" t="s">
        <v>1339</v>
      </c>
      <c r="P27" s="489">
        <v>39277</v>
      </c>
    </row>
    <row r="28" spans="1:19">
      <c r="A28" s="215">
        <v>22</v>
      </c>
      <c r="B28" s="229">
        <v>1.5324074074074073E-2</v>
      </c>
      <c r="C28" s="222">
        <f t="shared" si="1"/>
        <v>22.066666666666666</v>
      </c>
      <c r="D28" s="222">
        <f t="shared" si="0"/>
        <v>20.916666666666664</v>
      </c>
      <c r="E28" s="227">
        <f>'5K'!$E28*(1-$K$2)+'10K'!$E28*$K$2</f>
        <v>1</v>
      </c>
      <c r="F28" s="269">
        <f t="shared" si="2"/>
        <v>94.788519637462215</v>
      </c>
      <c r="G28" s="222">
        <v>20.95</v>
      </c>
      <c r="H28" s="215">
        <v>22</v>
      </c>
      <c r="I28" s="184" t="s">
        <v>2036</v>
      </c>
      <c r="J28" s="145" t="s">
        <v>2121</v>
      </c>
      <c r="K28" s="145" t="s">
        <v>2122</v>
      </c>
      <c r="L28" s="145" t="s">
        <v>122</v>
      </c>
      <c r="M28" s="489">
        <v>21404</v>
      </c>
      <c r="N28" s="178"/>
      <c r="O28" s="152" t="s">
        <v>2123</v>
      </c>
      <c r="P28" s="489">
        <v>29590</v>
      </c>
    </row>
    <row r="29" spans="1:19">
      <c r="A29" s="215">
        <v>23</v>
      </c>
      <c r="B29" s="229">
        <v>1.5324074074074073E-2</v>
      </c>
      <c r="C29" s="222">
        <f t="shared" si="1"/>
        <v>22.066666666666666</v>
      </c>
      <c r="D29" s="222">
        <f t="shared" si="0"/>
        <v>20.916666666666664</v>
      </c>
      <c r="E29" s="227">
        <f>'5K'!$E29*(1-$K$2)+'10K'!$E29*$K$2</f>
        <v>1</v>
      </c>
      <c r="F29" s="269">
        <f t="shared" si="2"/>
        <v>94.788519637462215</v>
      </c>
      <c r="G29" s="222">
        <v>20.95</v>
      </c>
      <c r="H29" s="215">
        <v>23</v>
      </c>
      <c r="I29" s="184" t="s">
        <v>2036</v>
      </c>
      <c r="J29" s="145" t="s">
        <v>1365</v>
      </c>
      <c r="K29" s="145" t="s">
        <v>2124</v>
      </c>
      <c r="L29" s="145" t="s">
        <v>127</v>
      </c>
      <c r="M29" s="489">
        <v>33218</v>
      </c>
      <c r="N29" s="178"/>
      <c r="O29" s="152" t="s">
        <v>137</v>
      </c>
      <c r="P29" s="489">
        <v>41812</v>
      </c>
    </row>
    <row r="30" spans="1:19">
      <c r="A30" s="215">
        <v>24</v>
      </c>
      <c r="B30" s="229">
        <v>1.5416666666666667E-2</v>
      </c>
      <c r="C30" s="222">
        <f t="shared" si="1"/>
        <v>22.2</v>
      </c>
      <c r="D30" s="222">
        <f t="shared" si="0"/>
        <v>20.916666666666664</v>
      </c>
      <c r="E30" s="227">
        <f>'5K'!$E30*(1-$K$2)+'10K'!$E30*$K$2</f>
        <v>1</v>
      </c>
      <c r="F30" s="269">
        <f t="shared" si="2"/>
        <v>94.219219219219212</v>
      </c>
      <c r="G30" s="222">
        <v>20.95</v>
      </c>
      <c r="H30" s="215">
        <v>24</v>
      </c>
      <c r="I30" s="184" t="s">
        <v>2038</v>
      </c>
      <c r="J30" s="145" t="s">
        <v>1387</v>
      </c>
      <c r="K30" s="145" t="s">
        <v>2125</v>
      </c>
      <c r="L30" s="145" t="s">
        <v>127</v>
      </c>
      <c r="M30" s="489">
        <v>29858</v>
      </c>
      <c r="N30" s="178"/>
      <c r="O30" s="152" t="s">
        <v>2126</v>
      </c>
      <c r="P30" s="489">
        <v>38801</v>
      </c>
    </row>
    <row r="31" spans="1:19">
      <c r="A31" s="215">
        <v>25</v>
      </c>
      <c r="B31" s="229">
        <v>1.5300925925925926E-2</v>
      </c>
      <c r="C31" s="222">
        <f t="shared" si="1"/>
        <v>22.033333333333335</v>
      </c>
      <c r="D31" s="222">
        <f t="shared" si="0"/>
        <v>20.916666666666664</v>
      </c>
      <c r="E31" s="227">
        <f>'5K'!$E31*(1-$K$2)+'10K'!$E31*$K$2</f>
        <v>1</v>
      </c>
      <c r="F31" s="269">
        <f t="shared" si="2"/>
        <v>94.931921331316175</v>
      </c>
      <c r="G31" s="222">
        <v>20.95</v>
      </c>
      <c r="H31" s="215">
        <v>25</v>
      </c>
      <c r="I31" s="192" t="s">
        <v>2039</v>
      </c>
      <c r="J31" s="180" t="s">
        <v>1473</v>
      </c>
      <c r="K31" s="180" t="s">
        <v>2127</v>
      </c>
      <c r="L31" s="180" t="s">
        <v>127</v>
      </c>
      <c r="M31" s="495">
        <v>32331</v>
      </c>
      <c r="N31" s="181"/>
      <c r="O31" s="186" t="s">
        <v>137</v>
      </c>
      <c r="P31" s="495">
        <v>41812</v>
      </c>
      <c r="S31" s="215" t="s">
        <v>2128</v>
      </c>
    </row>
    <row r="32" spans="1:19">
      <c r="A32" s="215">
        <v>26</v>
      </c>
      <c r="B32" s="229">
        <v>1.5486111111111112E-2</v>
      </c>
      <c r="C32" s="222">
        <f t="shared" si="1"/>
        <v>22.3</v>
      </c>
      <c r="D32" s="222">
        <f t="shared" si="0"/>
        <v>20.916666666666664</v>
      </c>
      <c r="E32" s="227">
        <f>'5K'!$E32*(1-$K$2)+'10K'!$E32*$K$2</f>
        <v>1</v>
      </c>
      <c r="F32" s="269">
        <f t="shared" si="2"/>
        <v>93.796711509715976</v>
      </c>
      <c r="G32" s="222">
        <v>20.95</v>
      </c>
      <c r="H32" s="215">
        <v>26</v>
      </c>
      <c r="I32" s="184" t="s">
        <v>2040</v>
      </c>
      <c r="J32" s="145" t="s">
        <v>1383</v>
      </c>
      <c r="K32" s="145" t="s">
        <v>2129</v>
      </c>
      <c r="L32" s="145" t="s">
        <v>127</v>
      </c>
      <c r="M32" s="489">
        <v>29212</v>
      </c>
      <c r="N32" s="178"/>
      <c r="O32" s="152" t="s">
        <v>2126</v>
      </c>
      <c r="P32" s="489">
        <v>38801</v>
      </c>
    </row>
    <row r="33" spans="1:16">
      <c r="A33" s="215">
        <v>27</v>
      </c>
      <c r="B33" s="229">
        <v>1.53125E-2</v>
      </c>
      <c r="C33" s="222">
        <f t="shared" si="1"/>
        <v>22.05</v>
      </c>
      <c r="D33" s="222">
        <f t="shared" si="0"/>
        <v>20.916666666666664</v>
      </c>
      <c r="E33" s="227">
        <f>'5K'!$E33*(1-$K$2)+'10K'!$E33*$K$2</f>
        <v>1</v>
      </c>
      <c r="F33" s="269">
        <f t="shared" si="2"/>
        <v>94.860166288737702</v>
      </c>
      <c r="G33" s="222">
        <v>20.95</v>
      </c>
      <c r="H33" s="215">
        <v>27</v>
      </c>
      <c r="I33" s="184" t="s">
        <v>2041</v>
      </c>
      <c r="J33" s="145" t="s">
        <v>1429</v>
      </c>
      <c r="K33" s="145" t="s">
        <v>2130</v>
      </c>
      <c r="L33" s="145" t="s">
        <v>127</v>
      </c>
      <c r="M33" s="489">
        <v>25248</v>
      </c>
      <c r="N33" s="178"/>
      <c r="O33" s="152" t="s">
        <v>1339</v>
      </c>
      <c r="P33" s="489">
        <v>35266</v>
      </c>
    </row>
    <row r="34" spans="1:16">
      <c r="A34" s="215">
        <v>28</v>
      </c>
      <c r="B34" s="229">
        <v>1.545138888888889E-2</v>
      </c>
      <c r="C34" s="222">
        <f t="shared" si="1"/>
        <v>22.25</v>
      </c>
      <c r="D34" s="222">
        <f t="shared" si="0"/>
        <v>20.916666666666664</v>
      </c>
      <c r="E34" s="227">
        <f>'5K'!$E34*(1-$K$2)+'10K'!$E34*$K$2</f>
        <v>1</v>
      </c>
      <c r="F34" s="269">
        <f t="shared" si="2"/>
        <v>94.007490636704105</v>
      </c>
      <c r="G34" s="222">
        <v>20.95</v>
      </c>
      <c r="H34" s="215">
        <v>28</v>
      </c>
      <c r="I34" s="184" t="s">
        <v>2042</v>
      </c>
      <c r="J34" s="145" t="s">
        <v>2119</v>
      </c>
      <c r="K34" s="145" t="s">
        <v>2131</v>
      </c>
      <c r="L34" s="145" t="s">
        <v>122</v>
      </c>
      <c r="M34" s="489">
        <v>25285</v>
      </c>
      <c r="N34" s="178"/>
      <c r="O34" s="152" t="s">
        <v>124</v>
      </c>
      <c r="P34" s="489">
        <v>35595</v>
      </c>
    </row>
    <row r="35" spans="1:16">
      <c r="A35" s="215">
        <v>29</v>
      </c>
      <c r="B35" s="229">
        <v>1.5439814814814814E-2</v>
      </c>
      <c r="C35" s="222">
        <f t="shared" si="1"/>
        <v>22.233333333333331</v>
      </c>
      <c r="D35" s="222">
        <f t="shared" si="0"/>
        <v>20.916666666666664</v>
      </c>
      <c r="E35" s="227">
        <f>'5K'!$E35*(1-$K$2)+'10K'!$E35*$K$2</f>
        <v>1</v>
      </c>
      <c r="F35" s="269">
        <f t="shared" si="2"/>
        <v>94.077961019490246</v>
      </c>
      <c r="G35" s="222">
        <v>20.95</v>
      </c>
      <c r="H35" s="215">
        <v>29</v>
      </c>
      <c r="I35" s="184" t="s">
        <v>2043</v>
      </c>
      <c r="J35" s="145" t="s">
        <v>2132</v>
      </c>
      <c r="K35" s="145" t="s">
        <v>2133</v>
      </c>
      <c r="L35" s="145" t="s">
        <v>139</v>
      </c>
      <c r="M35" s="489">
        <v>18992</v>
      </c>
      <c r="N35" s="178"/>
      <c r="O35" s="152" t="s">
        <v>2123</v>
      </c>
      <c r="P35" s="489">
        <v>29590</v>
      </c>
    </row>
    <row r="36" spans="1:16">
      <c r="A36" s="215">
        <v>30</v>
      </c>
      <c r="B36" s="229">
        <v>1.5532407407407408E-2</v>
      </c>
      <c r="C36" s="222">
        <f t="shared" si="1"/>
        <v>22.366666666666667</v>
      </c>
      <c r="D36" s="222">
        <f t="shared" si="0"/>
        <v>20.917340054610055</v>
      </c>
      <c r="E36" s="227">
        <f>'5K'!$E36*(1-$K$2)+'10K'!$E36*$K$2</f>
        <v>0.99996780719051126</v>
      </c>
      <c r="F36" s="269">
        <f t="shared" si="2"/>
        <v>93.520149275454784</v>
      </c>
      <c r="G36" s="222">
        <v>20.950140945134034</v>
      </c>
      <c r="H36" s="215">
        <v>30</v>
      </c>
      <c r="I36" s="184" t="s">
        <v>2044</v>
      </c>
      <c r="J36" s="145" t="s">
        <v>1429</v>
      </c>
      <c r="K36" s="145" t="s">
        <v>2134</v>
      </c>
      <c r="L36" s="145" t="s">
        <v>139</v>
      </c>
      <c r="M36" s="489">
        <v>23714</v>
      </c>
      <c r="N36" s="178"/>
      <c r="O36" s="152" t="s">
        <v>124</v>
      </c>
      <c r="P36" s="489">
        <v>34867</v>
      </c>
    </row>
    <row r="37" spans="1:16">
      <c r="A37" s="215">
        <v>31</v>
      </c>
      <c r="B37" s="229">
        <v>1.556712962962963E-2</v>
      </c>
      <c r="C37" s="222">
        <f t="shared" si="1"/>
        <v>22.416666666666668</v>
      </c>
      <c r="D37" s="222">
        <f t="shared" si="0"/>
        <v>20.930429312978976</v>
      </c>
      <c r="E37" s="227">
        <f>'5K'!$E37*(1-$K$2)+'10K'!$E37*$K$2</f>
        <v>0.99934245752409012</v>
      </c>
      <c r="F37" s="269">
        <f t="shared" si="2"/>
        <v>93.36994489061253</v>
      </c>
      <c r="G37" s="222">
        <v>20.960835422585291</v>
      </c>
      <c r="H37" s="215">
        <v>31</v>
      </c>
      <c r="I37" s="184" t="s">
        <v>2034</v>
      </c>
      <c r="J37" s="145" t="s">
        <v>1410</v>
      </c>
      <c r="K37" s="145" t="s">
        <v>2135</v>
      </c>
      <c r="L37" s="145" t="s">
        <v>152</v>
      </c>
      <c r="M37" s="489">
        <v>22484</v>
      </c>
      <c r="N37" s="178"/>
      <c r="O37" s="152" t="s">
        <v>1344</v>
      </c>
      <c r="P37" s="489">
        <v>33881</v>
      </c>
    </row>
    <row r="38" spans="1:16">
      <c r="A38" s="215">
        <v>32</v>
      </c>
      <c r="B38" s="229">
        <v>1.5300925925925926E-2</v>
      </c>
      <c r="C38" s="222">
        <f t="shared" si="1"/>
        <v>22.033333333333335</v>
      </c>
      <c r="D38" s="222">
        <f t="shared" si="0"/>
        <v>20.961605334009594</v>
      </c>
      <c r="E38" s="227">
        <f>'5K'!$E38*(1-$K$2)+'10K'!$E38*$K$2</f>
        <v>0.99785614381022536</v>
      </c>
      <c r="F38" s="269">
        <f t="shared" si="2"/>
        <v>95.135878974324925</v>
      </c>
      <c r="G38" s="222">
        <v>20.988589276191888</v>
      </c>
      <c r="H38" s="215">
        <v>32</v>
      </c>
      <c r="I38" s="184" t="s">
        <v>2039</v>
      </c>
      <c r="J38" s="145" t="s">
        <v>1476</v>
      </c>
      <c r="K38" s="145" t="s">
        <v>1544</v>
      </c>
      <c r="L38" s="145" t="s">
        <v>127</v>
      </c>
      <c r="M38" s="489">
        <v>29866</v>
      </c>
      <c r="N38" s="178"/>
      <c r="O38" s="152" t="s">
        <v>137</v>
      </c>
      <c r="P38" s="489">
        <v>41812</v>
      </c>
    </row>
    <row r="39" spans="1:16">
      <c r="A39" s="215">
        <v>33</v>
      </c>
      <c r="B39" s="229">
        <v>1.5648148148148147E-2</v>
      </c>
      <c r="C39" s="222">
        <f t="shared" si="1"/>
        <v>22.533333333333331</v>
      </c>
      <c r="D39" s="222">
        <f t="shared" si="0"/>
        <v>21.011030016922895</v>
      </c>
      <c r="E39" s="227">
        <f>'5K'!$E39*(1-$K$2)+'10K'!$E39*$K$2</f>
        <v>0.99550886604891686</v>
      </c>
      <c r="F39" s="269">
        <f t="shared" si="2"/>
        <v>93.244216051432971</v>
      </c>
      <c r="G39" s="222">
        <v>21.033538246092174</v>
      </c>
      <c r="H39" s="215">
        <v>33</v>
      </c>
      <c r="I39" s="184" t="s">
        <v>2045</v>
      </c>
      <c r="J39" s="145" t="s">
        <v>2136</v>
      </c>
      <c r="K39" s="145" t="s">
        <v>2137</v>
      </c>
      <c r="L39" s="145" t="s">
        <v>122</v>
      </c>
      <c r="M39" s="489">
        <v>30315</v>
      </c>
      <c r="N39" s="178"/>
      <c r="O39" s="152" t="s">
        <v>137</v>
      </c>
      <c r="P39" s="489">
        <v>42547</v>
      </c>
    </row>
    <row r="40" spans="1:16">
      <c r="A40" s="215">
        <v>34</v>
      </c>
      <c r="B40" s="229">
        <v>1.5555555555555555E-2</v>
      </c>
      <c r="C40" s="222">
        <f t="shared" si="1"/>
        <v>22.4</v>
      </c>
      <c r="D40" s="222">
        <f t="shared" si="0"/>
        <v>21.078961511974466</v>
      </c>
      <c r="E40" s="227">
        <f>'5K'!$E40*(1-$K$2)+'10K'!$E40*$K$2</f>
        <v>0.99230062424016452</v>
      </c>
      <c r="F40" s="269">
        <f t="shared" si="2"/>
        <v>94.102506749886018</v>
      </c>
      <c r="G40" s="222">
        <v>21.095903316514878</v>
      </c>
      <c r="H40" s="215">
        <v>34</v>
      </c>
      <c r="I40" s="184" t="s">
        <v>2046</v>
      </c>
      <c r="J40" s="145" t="s">
        <v>2138</v>
      </c>
      <c r="K40" s="145" t="s">
        <v>2139</v>
      </c>
      <c r="L40" s="145" t="s">
        <v>2140</v>
      </c>
      <c r="M40" s="489">
        <v>18933</v>
      </c>
      <c r="N40" s="178"/>
      <c r="O40" s="152" t="s">
        <v>2141</v>
      </c>
      <c r="P40" s="489">
        <v>31536</v>
      </c>
    </row>
    <row r="41" spans="1:16">
      <c r="A41" s="215">
        <v>35</v>
      </c>
      <c r="B41" s="229">
        <v>1.5706018518518518E-2</v>
      </c>
      <c r="C41" s="222">
        <f t="shared" si="1"/>
        <v>22.616666666666667</v>
      </c>
      <c r="D41" s="222">
        <f t="shared" ref="D41:D72" si="3">E$4/E41</f>
        <v>21.167209994106642</v>
      </c>
      <c r="E41" s="227">
        <f>'5K'!$E41*(1-$K$2)+'10K'!$E41*$K$2</f>
        <v>0.98816361119345753</v>
      </c>
      <c r="F41" s="269">
        <f t="shared" si="2"/>
        <v>93.591201153013898</v>
      </c>
      <c r="G41" s="222">
        <v>21.175993447244437</v>
      </c>
      <c r="H41" s="215">
        <v>35</v>
      </c>
      <c r="I41" s="184" t="s">
        <v>2047</v>
      </c>
      <c r="J41" s="145" t="s">
        <v>2142</v>
      </c>
      <c r="K41" s="145" t="s">
        <v>2143</v>
      </c>
      <c r="L41" s="145" t="s">
        <v>298</v>
      </c>
      <c r="M41" s="489">
        <v>20666</v>
      </c>
      <c r="N41" s="178"/>
      <c r="O41" s="152" t="s">
        <v>2144</v>
      </c>
      <c r="P41" s="489">
        <v>33649</v>
      </c>
    </row>
    <row r="42" spans="1:16">
      <c r="A42" s="215">
        <v>36</v>
      </c>
      <c r="B42" s="229">
        <v>1.5543981481481482E-2</v>
      </c>
      <c r="C42" s="222">
        <f t="shared" si="1"/>
        <v>22.383333333333333</v>
      </c>
      <c r="D42" s="222">
        <f t="shared" si="3"/>
        <v>21.273421526185427</v>
      </c>
      <c r="E42" s="227">
        <f>'5K'!$E42*(1-$K$2)+'10K'!$E42*$K$2</f>
        <v>0.98323001971828405</v>
      </c>
      <c r="F42" s="269">
        <f t="shared" si="2"/>
        <v>95.041347101349643</v>
      </c>
      <c r="G42" s="222">
        <v>21.274209434709981</v>
      </c>
      <c r="H42" s="215">
        <v>36</v>
      </c>
      <c r="I42" s="184" t="s">
        <v>2048</v>
      </c>
      <c r="J42" s="145" t="s">
        <v>1554</v>
      </c>
      <c r="K42" s="145" t="s">
        <v>1555</v>
      </c>
      <c r="L42" s="145" t="s">
        <v>130</v>
      </c>
      <c r="M42" s="489">
        <v>26772</v>
      </c>
      <c r="N42" s="178"/>
      <c r="O42" s="152" t="s">
        <v>2145</v>
      </c>
      <c r="P42" s="489">
        <v>40178</v>
      </c>
    </row>
    <row r="43" spans="1:16">
      <c r="A43" s="215">
        <v>37</v>
      </c>
      <c r="B43" s="229">
        <v>1.6041666666666666E-2</v>
      </c>
      <c r="C43" s="222">
        <f t="shared" si="1"/>
        <v>23.099999999999998</v>
      </c>
      <c r="D43" s="222">
        <f t="shared" si="3"/>
        <v>21.391787134372642</v>
      </c>
      <c r="E43" s="227">
        <f>'5K'!$E43*(1-$K$2)+'10K'!$E43*$K$2</f>
        <v>0.9777895851000431</v>
      </c>
      <c r="F43" s="269">
        <f t="shared" si="2"/>
        <v>92.605139109838291</v>
      </c>
      <c r="G43" s="222">
        <v>21.391048993650415</v>
      </c>
      <c r="H43" s="215">
        <v>37</v>
      </c>
      <c r="I43" s="184" t="s">
        <v>2049</v>
      </c>
      <c r="J43" s="145" t="s">
        <v>182</v>
      </c>
      <c r="K43" s="145" t="s">
        <v>2146</v>
      </c>
      <c r="L43" s="145" t="s">
        <v>374</v>
      </c>
      <c r="M43" s="489">
        <v>19674</v>
      </c>
      <c r="N43" s="178"/>
      <c r="O43" s="152" t="s">
        <v>2147</v>
      </c>
      <c r="P43" s="489">
        <v>33307</v>
      </c>
    </row>
    <row r="44" spans="1:16">
      <c r="A44" s="215">
        <v>38</v>
      </c>
      <c r="B44" s="229">
        <v>1.5925925925925927E-2</v>
      </c>
      <c r="C44" s="222">
        <f t="shared" si="1"/>
        <v>22.933333333333334</v>
      </c>
      <c r="D44" s="222">
        <f t="shared" si="3"/>
        <v>21.523484884639341</v>
      </c>
      <c r="E44" s="227">
        <f>'5K'!$E44*(1-$K$2)+'10K'!$E44*$K$2</f>
        <v>0.97180669295771216</v>
      </c>
      <c r="F44" s="269">
        <f t="shared" ref="F44:F75" si="4">100*(D44/C44)</f>
        <v>93.852405020229682</v>
      </c>
      <c r="G44" s="222">
        <v>21.527113181308618</v>
      </c>
      <c r="H44" s="215">
        <v>38</v>
      </c>
      <c r="I44" s="184" t="s">
        <v>2050</v>
      </c>
      <c r="J44" s="145" t="s">
        <v>1464</v>
      </c>
      <c r="K44" s="145" t="s">
        <v>2148</v>
      </c>
      <c r="L44" s="145" t="s">
        <v>127</v>
      </c>
      <c r="M44" s="489">
        <v>18367</v>
      </c>
      <c r="N44" s="178"/>
      <c r="O44" s="152" t="s">
        <v>2147</v>
      </c>
      <c r="P44" s="489">
        <v>32579</v>
      </c>
    </row>
    <row r="45" spans="1:16">
      <c r="A45" s="215">
        <v>39</v>
      </c>
      <c r="B45" s="229">
        <v>1.5844907407407408E-2</v>
      </c>
      <c r="C45" s="222">
        <f t="shared" si="1"/>
        <v>22.816666666666666</v>
      </c>
      <c r="D45" s="222">
        <f t="shared" si="3"/>
        <v>21.667462654550672</v>
      </c>
      <c r="E45" s="227">
        <f>'5K'!$E45*(1-$K$2)+'10K'!$E45*$K$2</f>
        <v>0.96534915048180214</v>
      </c>
      <c r="F45" s="269">
        <f t="shared" si="4"/>
        <v>94.963313314319961</v>
      </c>
      <c r="G45" s="222">
        <v>21.683049630885851</v>
      </c>
      <c r="H45" s="215">
        <v>39</v>
      </c>
      <c r="I45" s="184" t="s">
        <v>2051</v>
      </c>
      <c r="J45" s="145" t="s">
        <v>2149</v>
      </c>
      <c r="K45" s="145" t="s">
        <v>2150</v>
      </c>
      <c r="L45" s="145" t="s">
        <v>122</v>
      </c>
      <c r="M45" s="489">
        <v>28126</v>
      </c>
      <c r="N45" s="178"/>
      <c r="O45" s="152" t="s">
        <v>137</v>
      </c>
      <c r="P45" s="489">
        <v>42547</v>
      </c>
    </row>
    <row r="46" spans="1:16">
      <c r="A46" s="215">
        <v>40</v>
      </c>
      <c r="B46" s="229">
        <v>1.6122685185185184E-2</v>
      </c>
      <c r="C46" s="222">
        <f t="shared" si="1"/>
        <v>23.216666666666665</v>
      </c>
      <c r="D46" s="222">
        <f t="shared" si="3"/>
        <v>21.824182574426185</v>
      </c>
      <c r="E46" s="227">
        <f>'5K'!$E46*(1-$K$2)+'10K'!$E46*$K$2</f>
        <v>0.9584169576723135</v>
      </c>
      <c r="F46" s="269">
        <f t="shared" si="4"/>
        <v>94.002222143974961</v>
      </c>
      <c r="G46" s="222">
        <v>21.849011048596523</v>
      </c>
      <c r="H46" s="215">
        <v>40</v>
      </c>
      <c r="I46" s="184" t="s">
        <v>2052</v>
      </c>
      <c r="J46" s="145" t="s">
        <v>2132</v>
      </c>
      <c r="K46" s="145" t="s">
        <v>2133</v>
      </c>
      <c r="L46" s="145" t="s">
        <v>139</v>
      </c>
      <c r="M46" s="489">
        <v>18992</v>
      </c>
      <c r="N46" s="178" t="s">
        <v>1346</v>
      </c>
      <c r="O46" s="152" t="s">
        <v>1347</v>
      </c>
      <c r="P46" s="489">
        <v>33684</v>
      </c>
    </row>
    <row r="47" spans="1:16">
      <c r="A47" s="215">
        <v>41</v>
      </c>
      <c r="B47" s="229">
        <v>1.5729166666666666E-2</v>
      </c>
      <c r="C47" s="222">
        <f t="shared" si="1"/>
        <v>22.65</v>
      </c>
      <c r="D47" s="222">
        <f t="shared" si="3"/>
        <v>21.992589869865501</v>
      </c>
      <c r="E47" s="227">
        <f>'5K'!$E47*(1-$K$2)+'10K'!$E47*$K$2</f>
        <v>0.95107792171975714</v>
      </c>
      <c r="F47" s="269">
        <f t="shared" si="4"/>
        <v>97.097527019273741</v>
      </c>
      <c r="G47" s="222">
        <v>22.017532588931193</v>
      </c>
      <c r="H47" s="215">
        <v>41</v>
      </c>
      <c r="I47" s="184" t="s">
        <v>2053</v>
      </c>
      <c r="J47" s="145" t="s">
        <v>2151</v>
      </c>
      <c r="K47" s="145" t="s">
        <v>2152</v>
      </c>
      <c r="L47" s="145" t="s">
        <v>298</v>
      </c>
      <c r="M47" s="489">
        <v>18655</v>
      </c>
      <c r="N47" s="178"/>
      <c r="O47" s="152" t="s">
        <v>2144</v>
      </c>
      <c r="P47" s="489">
        <v>33649</v>
      </c>
    </row>
    <row r="48" spans="1:16" ht="15.75">
      <c r="A48" s="215">
        <v>42</v>
      </c>
      <c r="B48" s="229">
        <v>1.6458333333333332E-2</v>
      </c>
      <c r="C48" s="222">
        <f t="shared" si="1"/>
        <v>23.7</v>
      </c>
      <c r="D48" s="222">
        <f t="shared" si="3"/>
        <v>22.163616421996558</v>
      </c>
      <c r="E48" s="227">
        <f>'5K'!$E48*(1-$K$2)+'10K'!$E48*$K$2</f>
        <v>0.94373888576720077</v>
      </c>
      <c r="F48" s="269">
        <f t="shared" si="4"/>
        <v>93.517368869183798</v>
      </c>
      <c r="G48" s="222">
        <v>22.188673951068868</v>
      </c>
      <c r="H48" s="215">
        <v>42</v>
      </c>
      <c r="I48" s="184" t="s">
        <v>2054</v>
      </c>
      <c r="J48" s="496" t="s">
        <v>2153</v>
      </c>
      <c r="K48" s="176" t="s">
        <v>2154</v>
      </c>
      <c r="L48" s="496" t="s">
        <v>164</v>
      </c>
      <c r="M48" s="489">
        <v>21151</v>
      </c>
      <c r="N48" s="176"/>
      <c r="O48" s="496" t="s">
        <v>1341</v>
      </c>
      <c r="P48" s="280">
        <v>36848</v>
      </c>
    </row>
    <row r="49" spans="1:17">
      <c r="A49" s="215">
        <v>43</v>
      </c>
      <c r="B49" s="229">
        <v>1.650462962962963E-2</v>
      </c>
      <c r="C49" s="222">
        <f t="shared" si="1"/>
        <v>23.766666666666666</v>
      </c>
      <c r="D49" s="222">
        <f t="shared" si="3"/>
        <v>22.337323816110189</v>
      </c>
      <c r="E49" s="227">
        <f>'5K'!$E49*(1-$K$2)+'10K'!$E49*$K$2</f>
        <v>0.93639984981464464</v>
      </c>
      <c r="F49" s="269">
        <f t="shared" si="4"/>
        <v>93.985934710141052</v>
      </c>
      <c r="G49" s="222">
        <v>22.362496704886315</v>
      </c>
      <c r="H49" s="215">
        <v>43</v>
      </c>
      <c r="I49" s="184" t="s">
        <v>2055</v>
      </c>
      <c r="J49" s="145" t="s">
        <v>1410</v>
      </c>
      <c r="K49" s="145" t="s">
        <v>1685</v>
      </c>
      <c r="L49" s="145" t="s">
        <v>305</v>
      </c>
      <c r="M49" s="489">
        <v>17935</v>
      </c>
      <c r="N49" s="178" t="s">
        <v>1346</v>
      </c>
      <c r="O49" s="152" t="s">
        <v>1347</v>
      </c>
      <c r="P49" s="489">
        <v>33684</v>
      </c>
    </row>
    <row r="50" spans="1:17">
      <c r="A50" s="215">
        <v>44</v>
      </c>
      <c r="B50" s="229">
        <v>1.6469907407407409E-2</v>
      </c>
      <c r="C50" s="222">
        <f t="shared" si="1"/>
        <v>23.716666666666669</v>
      </c>
      <c r="D50" s="222">
        <f t="shared" si="3"/>
        <v>22.513775583448062</v>
      </c>
      <c r="E50" s="227">
        <f>'5K'!$E50*(1-$K$2)+'10K'!$E50*$K$2</f>
        <v>0.92906081386208816</v>
      </c>
      <c r="F50" s="269">
        <f t="shared" si="4"/>
        <v>94.928076950589144</v>
      </c>
      <c r="G50" s="222">
        <v>22.539064364810464</v>
      </c>
      <c r="H50" s="215">
        <v>44</v>
      </c>
      <c r="I50" s="184" t="s">
        <v>2056</v>
      </c>
      <c r="J50" s="145" t="s">
        <v>1417</v>
      </c>
      <c r="K50" s="145" t="s">
        <v>2155</v>
      </c>
      <c r="L50" s="145" t="s">
        <v>127</v>
      </c>
      <c r="M50" s="489">
        <v>17944</v>
      </c>
      <c r="N50" s="178"/>
      <c r="O50" s="152" t="s">
        <v>2156</v>
      </c>
      <c r="P50" s="489">
        <v>34209</v>
      </c>
    </row>
    <row r="51" spans="1:17">
      <c r="A51" s="215">
        <v>45</v>
      </c>
      <c r="B51" s="229">
        <v>1.6840277777777777E-2</v>
      </c>
      <c r="C51" s="222">
        <f t="shared" si="1"/>
        <v>24.25</v>
      </c>
      <c r="D51" s="222">
        <f t="shared" si="3"/>
        <v>22.693037278673977</v>
      </c>
      <c r="E51" s="227">
        <f>'5K'!$E51*(1-$K$2)+'10K'!$E51*$K$2</f>
        <v>0.92172177790953191</v>
      </c>
      <c r="F51" s="269">
        <f t="shared" si="4"/>
        <v>93.579535169789594</v>
      </c>
      <c r="G51" s="222">
        <v>22.718442467197303</v>
      </c>
      <c r="H51" s="215">
        <v>45</v>
      </c>
      <c r="I51" s="184" t="s">
        <v>2057</v>
      </c>
      <c r="J51" s="145" t="s">
        <v>1567</v>
      </c>
      <c r="K51" s="145" t="s">
        <v>1568</v>
      </c>
      <c r="L51" s="145" t="s">
        <v>374</v>
      </c>
      <c r="M51" s="489">
        <v>14817</v>
      </c>
      <c r="N51" s="178"/>
      <c r="O51" s="152" t="s">
        <v>2156</v>
      </c>
      <c r="P51" s="489">
        <v>31283</v>
      </c>
    </row>
    <row r="52" spans="1:17">
      <c r="A52" s="215">
        <v>46</v>
      </c>
      <c r="B52" s="229">
        <v>1.7141203703703704E-2</v>
      </c>
      <c r="C52" s="222">
        <f t="shared" si="1"/>
        <v>24.683333333333334</v>
      </c>
      <c r="D52" s="222">
        <f t="shared" si="3"/>
        <v>22.875176561076056</v>
      </c>
      <c r="E52" s="227">
        <f>'5K'!$E52*(1-$K$2)+'10K'!$E52*$K$2</f>
        <v>0.91438274195697555</v>
      </c>
      <c r="F52" s="269">
        <f t="shared" si="4"/>
        <v>92.674584312259512</v>
      </c>
      <c r="G52" s="222">
        <v>22.900698651435402</v>
      </c>
      <c r="H52" s="215">
        <v>46</v>
      </c>
      <c r="I52" s="184" t="s">
        <v>2058</v>
      </c>
      <c r="J52" s="145" t="s">
        <v>1951</v>
      </c>
      <c r="K52" s="145" t="s">
        <v>2157</v>
      </c>
      <c r="L52" s="145" t="s">
        <v>122</v>
      </c>
      <c r="M52" s="489">
        <v>23836</v>
      </c>
      <c r="N52" s="178"/>
      <c r="O52" s="152" t="s">
        <v>2158</v>
      </c>
      <c r="P52" s="489">
        <v>40684</v>
      </c>
    </row>
    <row r="53" spans="1:17">
      <c r="A53" s="215">
        <v>47</v>
      </c>
      <c r="B53" s="229">
        <v>1.6828703703703703E-2</v>
      </c>
      <c r="C53" s="222">
        <f t="shared" si="1"/>
        <v>24.233333333333334</v>
      </c>
      <c r="D53" s="222">
        <f t="shared" si="3"/>
        <v>23.060263279710973</v>
      </c>
      <c r="E53" s="227">
        <f>'5K'!$E53*(1-$K$2)+'10K'!$E53*$K$2</f>
        <v>0.90704370600441919</v>
      </c>
      <c r="F53" s="269">
        <f t="shared" si="4"/>
        <v>95.159270755341012</v>
      </c>
      <c r="G53" s="222">
        <v>23.085902744984864</v>
      </c>
      <c r="H53" s="215">
        <v>47</v>
      </c>
      <c r="I53" s="184" t="s">
        <v>2059</v>
      </c>
      <c r="J53" s="145" t="s">
        <v>1431</v>
      </c>
      <c r="K53" s="145" t="s">
        <v>2159</v>
      </c>
      <c r="L53" s="145" t="s">
        <v>122</v>
      </c>
      <c r="M53" s="489">
        <v>22822</v>
      </c>
      <c r="N53" s="178" t="s">
        <v>1346</v>
      </c>
      <c r="O53" s="152" t="s">
        <v>1347</v>
      </c>
      <c r="P53" s="489">
        <v>40257</v>
      </c>
    </row>
    <row r="54" spans="1:17">
      <c r="A54" s="215">
        <v>48</v>
      </c>
      <c r="B54" s="229">
        <v>1.6655092592592593E-2</v>
      </c>
      <c r="C54" s="222">
        <f t="shared" si="1"/>
        <v>23.983333333333334</v>
      </c>
      <c r="D54" s="222">
        <f t="shared" si="3"/>
        <v>23.248369562715439</v>
      </c>
      <c r="E54" s="227">
        <f>'5K'!$E54*(1-$K$2)+'10K'!$E54*$K$2</f>
        <v>0.89970467005186283</v>
      </c>
      <c r="F54" s="269">
        <f t="shared" si="4"/>
        <v>96.93552284662448</v>
      </c>
      <c r="G54" s="222">
        <v>23.274126852576284</v>
      </c>
      <c r="H54" s="215">
        <v>48</v>
      </c>
      <c r="I54" s="184" t="s">
        <v>2060</v>
      </c>
      <c r="J54" s="145" t="s">
        <v>2160</v>
      </c>
      <c r="K54" s="145" t="s">
        <v>2161</v>
      </c>
      <c r="L54" s="145" t="s">
        <v>305</v>
      </c>
      <c r="M54" s="489">
        <v>18457</v>
      </c>
      <c r="N54" s="178"/>
      <c r="O54" s="152" t="s">
        <v>2162</v>
      </c>
      <c r="P54" s="489">
        <v>36261</v>
      </c>
    </row>
    <row r="55" spans="1:17">
      <c r="A55" s="215">
        <v>49</v>
      </c>
      <c r="B55" s="229">
        <v>1.7361111111111112E-2</v>
      </c>
      <c r="C55" s="222">
        <f t="shared" si="1"/>
        <v>25</v>
      </c>
      <c r="D55" s="222">
        <f t="shared" si="3"/>
        <v>23.439569911024794</v>
      </c>
      <c r="E55" s="227">
        <f>'5K'!$E55*(1-$K$2)+'10K'!$E55*$K$2</f>
        <v>0.89236563409930647</v>
      </c>
      <c r="F55" s="269">
        <f t="shared" si="4"/>
        <v>93.758279644099176</v>
      </c>
      <c r="G55" s="222">
        <v>23.465445449809181</v>
      </c>
      <c r="H55" s="215">
        <v>49</v>
      </c>
      <c r="I55" s="184" t="s">
        <v>1328</v>
      </c>
      <c r="J55" s="145" t="s">
        <v>182</v>
      </c>
      <c r="K55" s="145" t="s">
        <v>1569</v>
      </c>
      <c r="L55" s="145" t="s">
        <v>1141</v>
      </c>
      <c r="M55" s="489">
        <v>19418</v>
      </c>
      <c r="N55" s="178"/>
      <c r="O55" s="152" t="s">
        <v>2163</v>
      </c>
      <c r="P55" s="489">
        <v>37616</v>
      </c>
    </row>
    <row r="56" spans="1:17">
      <c r="A56" s="215">
        <v>50</v>
      </c>
      <c r="B56" s="229">
        <v>1.7175925925925924E-2</v>
      </c>
      <c r="C56" s="222">
        <f t="shared" si="1"/>
        <v>24.733333333333331</v>
      </c>
      <c r="D56" s="222">
        <f t="shared" si="3"/>
        <v>23.633941296754539</v>
      </c>
      <c r="E56" s="227">
        <f>'5K'!$E56*(1-$K$2)+'10K'!$E56*$K$2</f>
        <v>0.88502659814675022</v>
      </c>
      <c r="F56" s="269">
        <f t="shared" si="4"/>
        <v>95.555018720031839</v>
      </c>
      <c r="G56" s="222">
        <v>23.659935481405022</v>
      </c>
      <c r="H56" s="215">
        <v>50</v>
      </c>
      <c r="I56" s="184" t="s">
        <v>2061</v>
      </c>
      <c r="J56" s="145" t="s">
        <v>182</v>
      </c>
      <c r="K56" s="145" t="s">
        <v>1569</v>
      </c>
      <c r="L56" s="145" t="s">
        <v>1141</v>
      </c>
      <c r="M56" s="489">
        <v>19418</v>
      </c>
      <c r="N56" s="178"/>
      <c r="O56" s="152" t="s">
        <v>2164</v>
      </c>
      <c r="P56" s="489">
        <v>37689</v>
      </c>
    </row>
    <row r="57" spans="1:17">
      <c r="A57" s="215">
        <v>51</v>
      </c>
      <c r="B57" s="229">
        <v>1.744212962962963E-2</v>
      </c>
      <c r="C57" s="222">
        <f t="shared" si="1"/>
        <v>25.116666666666667</v>
      </c>
      <c r="D57" s="222">
        <f t="shared" si="3"/>
        <v>23.831563266517747</v>
      </c>
      <c r="E57" s="227">
        <f>'5K'!$E57*(1-$K$2)+'10K'!$E57*$K$2</f>
        <v>0.87768756219419397</v>
      </c>
      <c r="F57" s="269">
        <f t="shared" si="4"/>
        <v>94.883463569413735</v>
      </c>
      <c r="G57" s="222">
        <v>23.857676464387289</v>
      </c>
      <c r="H57" s="215">
        <v>51</v>
      </c>
      <c r="I57" s="184" t="s">
        <v>1329</v>
      </c>
      <c r="J57" s="145" t="s">
        <v>182</v>
      </c>
      <c r="K57" s="145" t="s">
        <v>1569</v>
      </c>
      <c r="L57" s="145" t="s">
        <v>1141</v>
      </c>
      <c r="M57" s="489">
        <v>19418</v>
      </c>
      <c r="N57" s="178"/>
      <c r="O57" s="152" t="s">
        <v>1451</v>
      </c>
      <c r="P57" s="489">
        <v>38045</v>
      </c>
    </row>
    <row r="58" spans="1:17">
      <c r="A58" s="215">
        <v>52</v>
      </c>
      <c r="B58" s="229">
        <v>1.7627314814814814E-2</v>
      </c>
      <c r="C58" s="222">
        <f t="shared" si="1"/>
        <v>25.383333333333333</v>
      </c>
      <c r="D58" s="222">
        <f t="shared" si="3"/>
        <v>24.032518049969674</v>
      </c>
      <c r="E58" s="227">
        <f>'5K'!$E58*(1-$K$2)+'10K'!$E58*$K$2</f>
        <v>0.87034852624163772</v>
      </c>
      <c r="F58" s="269">
        <f t="shared" si="4"/>
        <v>94.67833768865269</v>
      </c>
      <c r="G58" s="222">
        <v>24.058750596479157</v>
      </c>
      <c r="H58" s="215">
        <v>52</v>
      </c>
      <c r="I58" s="184" t="s">
        <v>1330</v>
      </c>
      <c r="J58" s="145" t="s">
        <v>1577</v>
      </c>
      <c r="K58" s="145" t="s">
        <v>1506</v>
      </c>
      <c r="L58" s="145" t="s">
        <v>122</v>
      </c>
      <c r="M58" s="489">
        <v>13971</v>
      </c>
      <c r="N58" s="178"/>
      <c r="O58" s="152" t="s">
        <v>2165</v>
      </c>
      <c r="P58" s="489">
        <v>33088</v>
      </c>
    </row>
    <row r="59" spans="1:17">
      <c r="A59" s="215">
        <v>53</v>
      </c>
      <c r="B59" s="229">
        <v>1.7569444444444443E-2</v>
      </c>
      <c r="C59" s="222">
        <f t="shared" si="1"/>
        <v>25.299999999999997</v>
      </c>
      <c r="D59" s="222">
        <f t="shared" si="3"/>
        <v>24.23689067389077</v>
      </c>
      <c r="E59" s="227">
        <f>'5K'!$E59*(1-$K$2)+'10K'!$E59*$K$2</f>
        <v>0.86300949028908136</v>
      </c>
      <c r="F59" s="269">
        <f t="shared" si="4"/>
        <v>95.797986853323209</v>
      </c>
      <c r="G59" s="222">
        <v>24.263242870029252</v>
      </c>
      <c r="H59" s="215">
        <v>53</v>
      </c>
      <c r="I59" s="184" t="s">
        <v>2062</v>
      </c>
      <c r="J59" s="145" t="s">
        <v>182</v>
      </c>
      <c r="K59" s="145" t="s">
        <v>1569</v>
      </c>
      <c r="L59" s="145" t="s">
        <v>1141</v>
      </c>
      <c r="M59" s="489">
        <v>19418</v>
      </c>
      <c r="N59" s="178"/>
      <c r="O59" s="152" t="s">
        <v>295</v>
      </c>
      <c r="P59" s="489">
        <v>38838</v>
      </c>
    </row>
    <row r="60" spans="1:17">
      <c r="A60" s="215">
        <v>54</v>
      </c>
      <c r="B60" s="229">
        <v>1.7858796296296296E-2</v>
      </c>
      <c r="C60" s="222">
        <f t="shared" si="1"/>
        <v>25.716666666666665</v>
      </c>
      <c r="D60" s="222">
        <f t="shared" si="3"/>
        <v>24.444769082140574</v>
      </c>
      <c r="E60" s="227">
        <f>'5K'!$E60*(1-$K$2)+'10K'!$E60*$K$2</f>
        <v>0.855670454336525</v>
      </c>
      <c r="F60" s="269">
        <f t="shared" si="4"/>
        <v>95.054189561142877</v>
      </c>
      <c r="G60" s="222">
        <v>24.471241191797294</v>
      </c>
      <c r="H60" s="215">
        <v>54</v>
      </c>
      <c r="I60" s="184" t="s">
        <v>1331</v>
      </c>
      <c r="J60" s="145" t="s">
        <v>182</v>
      </c>
      <c r="K60" s="145" t="s">
        <v>1569</v>
      </c>
      <c r="L60" s="145" t="s">
        <v>1141</v>
      </c>
      <c r="M60" s="489">
        <v>19418</v>
      </c>
      <c r="N60" s="178"/>
      <c r="O60" s="152" t="s">
        <v>1434</v>
      </c>
      <c r="P60" s="489">
        <v>39340</v>
      </c>
    </row>
    <row r="61" spans="1:17">
      <c r="A61" s="215">
        <v>55</v>
      </c>
      <c r="B61" s="229">
        <v>1.818287037037037E-2</v>
      </c>
      <c r="C61" s="222">
        <f t="shared" si="1"/>
        <v>26.183333333333334</v>
      </c>
      <c r="D61" s="222">
        <f t="shared" si="3"/>
        <v>24.656244261838054</v>
      </c>
      <c r="E61" s="227">
        <f>'5K'!$E61*(1-$K$2)+'10K'!$E61*$K$2</f>
        <v>0.84833141838396864</v>
      </c>
      <c r="F61" s="269">
        <f t="shared" si="4"/>
        <v>94.167705646739861</v>
      </c>
      <c r="G61" s="222">
        <v>24.682836508954139</v>
      </c>
      <c r="H61" s="215">
        <v>55</v>
      </c>
      <c r="I61" s="184" t="s">
        <v>2063</v>
      </c>
      <c r="J61" s="145" t="s">
        <v>182</v>
      </c>
      <c r="K61" s="145" t="s">
        <v>1569</v>
      </c>
      <c r="L61" s="145" t="s">
        <v>1141</v>
      </c>
      <c r="M61" s="489">
        <v>19418</v>
      </c>
      <c r="N61" s="178"/>
      <c r="O61" s="152" t="s">
        <v>2163</v>
      </c>
      <c r="P61" s="489">
        <v>39808</v>
      </c>
    </row>
    <row r="62" spans="1:17">
      <c r="A62" s="215">
        <v>56</v>
      </c>
      <c r="B62" s="229">
        <v>1.8518518518518517E-2</v>
      </c>
      <c r="C62" s="222">
        <f t="shared" si="1"/>
        <v>26.666666666666664</v>
      </c>
      <c r="D62" s="222">
        <f t="shared" si="3"/>
        <v>24.871410376148724</v>
      </c>
      <c r="E62" s="227">
        <f>'5K'!$E62*(1-$K$2)+'10K'!$E62*$K$2</f>
        <v>0.84099238243141228</v>
      </c>
      <c r="F62" s="269">
        <f t="shared" si="4"/>
        <v>93.267788910557726</v>
      </c>
      <c r="G62" s="222">
        <v>24.898122941675819</v>
      </c>
      <c r="H62" s="215">
        <v>56</v>
      </c>
      <c r="I62" s="184" t="s">
        <v>2064</v>
      </c>
      <c r="J62" s="145" t="s">
        <v>1443</v>
      </c>
      <c r="K62" s="145" t="s">
        <v>2166</v>
      </c>
      <c r="L62" s="145" t="s">
        <v>122</v>
      </c>
      <c r="M62" s="489">
        <v>20690</v>
      </c>
      <c r="N62" s="178" t="s">
        <v>2167</v>
      </c>
      <c r="O62" s="152" t="s">
        <v>2168</v>
      </c>
      <c r="P62" s="489">
        <v>41421</v>
      </c>
      <c r="Q62" s="215" t="s">
        <v>2169</v>
      </c>
    </row>
    <row r="63" spans="1:17">
      <c r="A63" s="215">
        <v>57</v>
      </c>
      <c r="B63" s="229">
        <v>1.8541666666666668E-2</v>
      </c>
      <c r="C63" s="222">
        <f t="shared" si="1"/>
        <v>26.700000000000003</v>
      </c>
      <c r="D63" s="222">
        <f t="shared" si="3"/>
        <v>25.090364904085675</v>
      </c>
      <c r="E63" s="227">
        <f>'5K'!$E63*(1-$K$2)+'10K'!$E63*$K$2</f>
        <v>0.83365334647885603</v>
      </c>
      <c r="F63" s="269">
        <f t="shared" si="4"/>
        <v>93.971404135152326</v>
      </c>
      <c r="G63" s="222">
        <v>25.117197922737621</v>
      </c>
      <c r="H63" s="215">
        <v>57</v>
      </c>
      <c r="I63" s="184" t="s">
        <v>2065</v>
      </c>
      <c r="J63" s="145" t="s">
        <v>2170</v>
      </c>
      <c r="K63" s="145" t="s">
        <v>2171</v>
      </c>
      <c r="L63" s="145" t="s">
        <v>2172</v>
      </c>
      <c r="M63" s="489">
        <v>19378</v>
      </c>
      <c r="N63" s="178"/>
      <c r="O63" s="152" t="s">
        <v>2173</v>
      </c>
      <c r="P63" s="489">
        <v>40375</v>
      </c>
    </row>
    <row r="64" spans="1:17">
      <c r="A64" s="215">
        <v>58</v>
      </c>
      <c r="B64" s="229">
        <v>1.9027777777777779E-2</v>
      </c>
      <c r="C64" s="222">
        <f t="shared" si="1"/>
        <v>27.400000000000002</v>
      </c>
      <c r="D64" s="222">
        <f t="shared" si="3"/>
        <v>25.31320878776059</v>
      </c>
      <c r="E64" s="227">
        <f>'5K'!$E64*(1-$K$2)+'10K'!$E64*$K$2</f>
        <v>0.82631431052629978</v>
      </c>
      <c r="F64" s="269">
        <f t="shared" si="4"/>
        <v>92.383973677958352</v>
      </c>
      <c r="G64" s="222">
        <v>25.340162344543153</v>
      </c>
      <c r="H64" s="215">
        <v>58</v>
      </c>
      <c r="I64" s="184" t="s">
        <v>2066</v>
      </c>
      <c r="J64" s="145" t="s">
        <v>1443</v>
      </c>
      <c r="K64" s="145" t="s">
        <v>2166</v>
      </c>
      <c r="L64" s="145" t="s">
        <v>122</v>
      </c>
      <c r="M64" s="489">
        <v>20690</v>
      </c>
      <c r="N64" s="178" t="s">
        <v>1349</v>
      </c>
      <c r="O64" s="152" t="s">
        <v>1335</v>
      </c>
      <c r="P64" s="489">
        <v>42057</v>
      </c>
    </row>
    <row r="65" spans="1:17">
      <c r="A65" s="215">
        <v>59</v>
      </c>
      <c r="B65" s="229">
        <v>1.8414351851851852E-2</v>
      </c>
      <c r="C65" s="222">
        <f t="shared" si="1"/>
        <v>26.516666666666666</v>
      </c>
      <c r="D65" s="222">
        <f t="shared" si="3"/>
        <v>25.54004658755208</v>
      </c>
      <c r="E65" s="227">
        <f>'5K'!$E65*(1-$K$2)+'10K'!$E65*$K$2</f>
        <v>0.81897527457374342</v>
      </c>
      <c r="F65" s="269">
        <f t="shared" si="4"/>
        <v>96.316957589762723</v>
      </c>
      <c r="G65" s="222">
        <v>25.567120714054621</v>
      </c>
      <c r="H65" s="215">
        <v>59</v>
      </c>
      <c r="I65" s="184" t="s">
        <v>2067</v>
      </c>
      <c r="J65" s="145" t="s">
        <v>182</v>
      </c>
      <c r="K65" s="145" t="s">
        <v>1569</v>
      </c>
      <c r="L65" s="145" t="s">
        <v>1141</v>
      </c>
      <c r="M65" s="489">
        <v>19418</v>
      </c>
      <c r="N65" s="178"/>
      <c r="O65" s="1" t="s">
        <v>1451</v>
      </c>
      <c r="P65" s="489">
        <v>41167</v>
      </c>
    </row>
    <row r="66" spans="1:17">
      <c r="A66" s="215">
        <v>60</v>
      </c>
      <c r="B66" s="229">
        <v>1.8171296296296297E-2</v>
      </c>
      <c r="C66" s="222">
        <f t="shared" si="1"/>
        <v>26.166666666666668</v>
      </c>
      <c r="D66" s="222">
        <f t="shared" si="3"/>
        <v>25.770986645692453</v>
      </c>
      <c r="E66" s="227">
        <f>'5K'!$E66*(1-$K$2)+'10K'!$E66*$K$2</f>
        <v>0.81163623862118706</v>
      </c>
      <c r="F66" s="269">
        <f t="shared" si="4"/>
        <v>98.487847053601726</v>
      </c>
      <c r="G66" s="222">
        <v>25.798181316124111</v>
      </c>
      <c r="H66" s="215">
        <v>60</v>
      </c>
      <c r="I66" s="184" t="s">
        <v>1327</v>
      </c>
      <c r="J66" s="145" t="s">
        <v>182</v>
      </c>
      <c r="K66" s="145" t="s">
        <v>1569</v>
      </c>
      <c r="L66" s="145" t="s">
        <v>1141</v>
      </c>
      <c r="M66" s="489">
        <v>19418</v>
      </c>
      <c r="N66" s="178"/>
      <c r="O66" s="152" t="s">
        <v>1451</v>
      </c>
      <c r="P66" s="489">
        <v>41531</v>
      </c>
    </row>
    <row r="67" spans="1:17">
      <c r="A67" s="215">
        <v>61</v>
      </c>
      <c r="B67" s="229">
        <v>1.8749999999999999E-2</v>
      </c>
      <c r="C67" s="222">
        <f t="shared" si="1"/>
        <v>27</v>
      </c>
      <c r="D67" s="222">
        <f t="shared" si="3"/>
        <v>26.006141258810644</v>
      </c>
      <c r="E67" s="227">
        <f>'5K'!$E67*(1-$K$2)+'10K'!$E67*$K$2</f>
        <v>0.80429720266863081</v>
      </c>
      <c r="F67" s="269">
        <f t="shared" si="4"/>
        <v>96.31904169929868</v>
      </c>
      <c r="G67" s="222">
        <v>26.033456385762179</v>
      </c>
      <c r="H67" s="215">
        <v>61</v>
      </c>
      <c r="I67" s="184" t="s">
        <v>2068</v>
      </c>
      <c r="J67" s="145" t="s">
        <v>182</v>
      </c>
      <c r="K67" s="145" t="s">
        <v>1569</v>
      </c>
      <c r="L67" s="145" t="s">
        <v>1141</v>
      </c>
      <c r="M67" s="489">
        <v>19418</v>
      </c>
      <c r="N67" s="178"/>
      <c r="O67" s="152" t="s">
        <v>295</v>
      </c>
      <c r="P67" s="489">
        <v>41764</v>
      </c>
    </row>
    <row r="68" spans="1:17">
      <c r="A68" s="215">
        <v>62</v>
      </c>
      <c r="B68" s="229">
        <v>1.8807870370370371E-2</v>
      </c>
      <c r="C68" s="222">
        <f t="shared" si="1"/>
        <v>27.083333333333332</v>
      </c>
      <c r="D68" s="222">
        <f t="shared" si="3"/>
        <v>26.245626860008667</v>
      </c>
      <c r="E68" s="227">
        <f>'5K'!$E68*(1-$K$2)+'10K'!$E68*$K$2</f>
        <v>0.79695816671607433</v>
      </c>
      <c r="F68" s="269">
        <f t="shared" si="4"/>
        <v>96.906929944647388</v>
      </c>
      <c r="G68" s="222">
        <v>26.273062289919562</v>
      </c>
      <c r="H68" s="215">
        <v>62</v>
      </c>
      <c r="I68" s="184" t="s">
        <v>2069</v>
      </c>
      <c r="J68" s="145" t="s">
        <v>182</v>
      </c>
      <c r="K68" s="145" t="s">
        <v>1569</v>
      </c>
      <c r="L68" s="145" t="s">
        <v>1141</v>
      </c>
      <c r="M68" s="489">
        <v>19418</v>
      </c>
      <c r="N68" s="178"/>
      <c r="O68" s="152" t="s">
        <v>295</v>
      </c>
      <c r="P68" s="489">
        <v>42128</v>
      </c>
    </row>
    <row r="69" spans="1:17">
      <c r="A69" s="215">
        <v>63</v>
      </c>
      <c r="B69" s="229">
        <v>1.9432870370370371E-2</v>
      </c>
      <c r="C69" s="222">
        <f t="shared" si="1"/>
        <v>27.983333333333334</v>
      </c>
      <c r="D69" s="222">
        <f t="shared" si="3"/>
        <v>26.489564211091746</v>
      </c>
      <c r="E69" s="227">
        <f>'5K'!$E69*(1-$K$2)+'10K'!$E69*$K$2</f>
        <v>0.7896191307635182</v>
      </c>
      <c r="F69" s="269">
        <f t="shared" si="4"/>
        <v>94.661932856790045</v>
      </c>
      <c r="G69" s="222">
        <v>26.517119719400629</v>
      </c>
      <c r="H69" s="215">
        <v>63</v>
      </c>
      <c r="I69" s="184" t="s">
        <v>2070</v>
      </c>
      <c r="J69" s="145" t="s">
        <v>1456</v>
      </c>
      <c r="K69" s="145" t="s">
        <v>1585</v>
      </c>
      <c r="L69" s="145" t="s">
        <v>192</v>
      </c>
      <c r="M69" s="489">
        <v>11388</v>
      </c>
      <c r="N69" s="178"/>
      <c r="O69" s="152" t="s">
        <v>1338</v>
      </c>
      <c r="P69" s="497">
        <v>34490</v>
      </c>
    </row>
    <row r="70" spans="1:17">
      <c r="A70" s="215">
        <v>64</v>
      </c>
      <c r="B70" s="229">
        <v>1.9722222222222221E-2</v>
      </c>
      <c r="C70" s="222">
        <f t="shared" si="1"/>
        <v>28.4</v>
      </c>
      <c r="D70" s="222">
        <f t="shared" si="3"/>
        <v>26.738078605619105</v>
      </c>
      <c r="E70" s="227">
        <f>'5K'!$E70*(1-$K$2)+'10K'!$E70*$K$2</f>
        <v>0.78228009481096183</v>
      </c>
      <c r="F70" s="269">
        <f t="shared" si="4"/>
        <v>94.148164104292633</v>
      </c>
      <c r="G70" s="222">
        <v>26.765753891573496</v>
      </c>
      <c r="H70" s="215">
        <v>64</v>
      </c>
      <c r="I70" s="184" t="s">
        <v>1333</v>
      </c>
      <c r="J70" s="145" t="s">
        <v>1456</v>
      </c>
      <c r="K70" s="145" t="s">
        <v>1585</v>
      </c>
      <c r="L70" s="145" t="s">
        <v>192</v>
      </c>
      <c r="M70" s="489">
        <v>11388</v>
      </c>
      <c r="N70" s="178"/>
      <c r="O70" s="152" t="s">
        <v>2174</v>
      </c>
      <c r="P70" s="489">
        <v>35085</v>
      </c>
    </row>
    <row r="71" spans="1:17">
      <c r="A71" s="215">
        <v>65</v>
      </c>
      <c r="B71" s="229">
        <v>1.9861111111111111E-2</v>
      </c>
      <c r="C71" s="222">
        <f t="shared" si="1"/>
        <v>28.599999999999998</v>
      </c>
      <c r="D71" s="222">
        <f t="shared" si="3"/>
        <v>26.991300083492522</v>
      </c>
      <c r="E71" s="227">
        <f>'5K'!$E71*(1-$K$2)+'10K'!$E71*$K$2</f>
        <v>0.77494105885840547</v>
      </c>
      <c r="F71" s="269">
        <f t="shared" si="4"/>
        <v>94.375175117106721</v>
      </c>
      <c r="G71" s="222">
        <v>27.019094764592207</v>
      </c>
      <c r="H71" s="215">
        <v>65</v>
      </c>
      <c r="I71" s="184" t="s">
        <v>2071</v>
      </c>
      <c r="J71" s="145" t="s">
        <v>1456</v>
      </c>
      <c r="K71" s="145" t="s">
        <v>1585</v>
      </c>
      <c r="L71" s="145" t="s">
        <v>192</v>
      </c>
      <c r="M71" s="489">
        <v>11388</v>
      </c>
      <c r="N71" s="178"/>
      <c r="O71" s="152" t="s">
        <v>1338</v>
      </c>
      <c r="P71" s="489">
        <v>35254</v>
      </c>
    </row>
    <row r="72" spans="1:17">
      <c r="A72" s="215">
        <v>66</v>
      </c>
      <c r="B72" s="229">
        <v>2.0104166666666666E-2</v>
      </c>
      <c r="C72" s="222">
        <f t="shared" si="1"/>
        <v>28.95</v>
      </c>
      <c r="D72" s="222">
        <f t="shared" si="3"/>
        <v>27.249363657855049</v>
      </c>
      <c r="E72" s="227">
        <f>'5K'!$E72*(1-$K$2)+'10K'!$E72*$K$2</f>
        <v>0.76760202290584911</v>
      </c>
      <c r="F72" s="269">
        <f t="shared" si="4"/>
        <v>94.125608490000161</v>
      </c>
      <c r="G72" s="222">
        <v>27.277277263900981</v>
      </c>
      <c r="H72" s="215">
        <v>66</v>
      </c>
      <c r="I72" s="184" t="s">
        <v>2072</v>
      </c>
      <c r="J72" s="145" t="s">
        <v>1456</v>
      </c>
      <c r="K72" s="145" t="s">
        <v>1585</v>
      </c>
      <c r="L72" s="145" t="s">
        <v>192</v>
      </c>
      <c r="M72" s="489">
        <v>11388</v>
      </c>
      <c r="N72" s="178"/>
      <c r="O72" s="152" t="s">
        <v>1338</v>
      </c>
      <c r="P72" s="489">
        <v>35599</v>
      </c>
    </row>
    <row r="73" spans="1:17">
      <c r="A73" s="215">
        <v>67</v>
      </c>
      <c r="B73" s="229">
        <v>2.0659722222222222E-2</v>
      </c>
      <c r="C73" s="222">
        <f t="shared" si="1"/>
        <v>29.75</v>
      </c>
      <c r="D73" s="222">
        <f t="shared" ref="D73:D104" si="5">E$4/E73</f>
        <v>27.512409555131597</v>
      </c>
      <c r="E73" s="227">
        <f>'5K'!$E73*(1-$K$2)+'10K'!$E73*$K$2</f>
        <v>0.76026298695329286</v>
      </c>
      <c r="F73" s="269">
        <f t="shared" si="4"/>
        <v>92.478687580274283</v>
      </c>
      <c r="G73" s="222">
        <v>27.540441521850013</v>
      </c>
      <c r="H73" s="215">
        <v>67</v>
      </c>
      <c r="I73" s="184" t="s">
        <v>2073</v>
      </c>
      <c r="J73" s="145" t="s">
        <v>1878</v>
      </c>
      <c r="K73" s="145" t="s">
        <v>2175</v>
      </c>
      <c r="L73" s="145" t="s">
        <v>122</v>
      </c>
      <c r="M73" s="489">
        <v>5708</v>
      </c>
      <c r="N73" s="178" t="s">
        <v>2176</v>
      </c>
      <c r="O73" s="152" t="s">
        <v>1125</v>
      </c>
      <c r="P73" s="489">
        <v>30458</v>
      </c>
      <c r="Q73" s="215" t="s">
        <v>2177</v>
      </c>
    </row>
    <row r="74" spans="1:17">
      <c r="A74" s="215">
        <v>68</v>
      </c>
      <c r="B74" s="229">
        <v>2.0706018518518519E-2</v>
      </c>
      <c r="C74" s="222">
        <f t="shared" si="1"/>
        <v>29.816666666666666</v>
      </c>
      <c r="D74" s="222">
        <f t="shared" si="5"/>
        <v>27.781771335785379</v>
      </c>
      <c r="E74" s="227">
        <f>'5K'!$E74*(1-$K$2)+'10K'!$E74*$K$2</f>
        <v>0.75289175819124776</v>
      </c>
      <c r="F74" s="269">
        <f t="shared" si="4"/>
        <v>93.175309119459072</v>
      </c>
      <c r="G74" s="222">
        <v>27.80873313131687</v>
      </c>
      <c r="H74" s="215">
        <v>68</v>
      </c>
      <c r="I74" s="184" t="s">
        <v>2074</v>
      </c>
      <c r="J74" s="145" t="s">
        <v>1456</v>
      </c>
      <c r="K74" s="145" t="s">
        <v>1585</v>
      </c>
      <c r="L74" s="145" t="s">
        <v>192</v>
      </c>
      <c r="M74" s="489">
        <v>11388</v>
      </c>
      <c r="N74" s="178"/>
      <c r="O74" s="152" t="s">
        <v>2174</v>
      </c>
      <c r="P74" s="489">
        <v>36548</v>
      </c>
    </row>
    <row r="75" spans="1:17">
      <c r="A75" s="215">
        <v>69</v>
      </c>
      <c r="B75" s="229">
        <v>2.1226851851851851E-2</v>
      </c>
      <c r="C75" s="222">
        <f t="shared" ref="C75:C91" si="6">B75*1440</f>
        <v>30.566666666666666</v>
      </c>
      <c r="D75" s="222">
        <f t="shared" si="5"/>
        <v>28.064942903997025</v>
      </c>
      <c r="E75" s="227">
        <f>'5K'!$E75*(1-$K$2)+'10K'!$E75*$K$2</f>
        <v>0.74529517976278159</v>
      </c>
      <c r="F75" s="269">
        <f t="shared" si="4"/>
        <v>91.815516588867041</v>
      </c>
      <c r="G75" s="222">
        <v>28.082303414298028</v>
      </c>
      <c r="H75" s="215">
        <v>69</v>
      </c>
      <c r="I75" s="184" t="s">
        <v>2075</v>
      </c>
      <c r="J75" s="1" t="s">
        <v>1456</v>
      </c>
      <c r="K75" s="1" t="s">
        <v>1585</v>
      </c>
      <c r="L75" s="145" t="s">
        <v>192</v>
      </c>
      <c r="M75" s="489">
        <v>11388</v>
      </c>
      <c r="N75" s="1"/>
      <c r="O75" s="152" t="s">
        <v>1338</v>
      </c>
      <c r="P75" s="497">
        <v>36624</v>
      </c>
    </row>
    <row r="76" spans="1:17">
      <c r="A76" s="215">
        <v>70</v>
      </c>
      <c r="B76" s="229">
        <v>2.1122685185185185E-2</v>
      </c>
      <c r="C76" s="222">
        <f t="shared" si="6"/>
        <v>30.416666666666668</v>
      </c>
      <c r="D76" s="222">
        <f t="shared" si="5"/>
        <v>28.360134600874531</v>
      </c>
      <c r="E76" s="227">
        <f>'5K'!$E76*(1-$K$2)+'10K'!$E76*$K$2</f>
        <v>0.73753763728687183</v>
      </c>
      <c r="F76" s="269">
        <f t="shared" ref="F76:F91" si="7">100*(D76/C76)</f>
        <v>93.238798687806678</v>
      </c>
      <c r="G76" s="222">
        <v>28.372873347732867</v>
      </c>
      <c r="H76" s="215">
        <v>70</v>
      </c>
      <c r="I76" s="184" t="s">
        <v>2076</v>
      </c>
      <c r="J76" s="145" t="s">
        <v>1460</v>
      </c>
      <c r="K76" s="145" t="s">
        <v>1596</v>
      </c>
      <c r="L76" s="145" t="s">
        <v>122</v>
      </c>
      <c r="M76" s="489">
        <v>7482</v>
      </c>
      <c r="N76" s="178" t="s">
        <v>1343</v>
      </c>
      <c r="O76" s="152" t="s">
        <v>325</v>
      </c>
      <c r="P76" s="489">
        <v>33307</v>
      </c>
      <c r="Q76" s="215" t="s">
        <v>2178</v>
      </c>
    </row>
    <row r="77" spans="1:17" ht="15.75">
      <c r="A77" s="215">
        <v>71</v>
      </c>
      <c r="B77" s="229">
        <v>2.1597222222222223E-2</v>
      </c>
      <c r="C77" s="222">
        <f t="shared" si="6"/>
        <v>31.1</v>
      </c>
      <c r="D77" s="222">
        <f t="shared" si="5"/>
        <v>28.677185865683541</v>
      </c>
      <c r="E77" s="227">
        <f>'5K'!$E77*(1-$K$2)+'10K'!$E77*$K$2</f>
        <v>0.72938351638249566</v>
      </c>
      <c r="F77" s="269">
        <f t="shared" si="7"/>
        <v>92.209600854287913</v>
      </c>
      <c r="G77" s="222">
        <v>28.694853316265547</v>
      </c>
      <c r="H77" s="215">
        <v>71</v>
      </c>
      <c r="I77" s="184" t="s">
        <v>1326</v>
      </c>
      <c r="J77" s="1" t="s">
        <v>1460</v>
      </c>
      <c r="K77" s="1" t="s">
        <v>1596</v>
      </c>
      <c r="L77" s="145" t="s">
        <v>122</v>
      </c>
      <c r="M77" s="489">
        <v>7482</v>
      </c>
      <c r="N77" s="498" t="s">
        <v>1343</v>
      </c>
      <c r="O77" s="152" t="s">
        <v>325</v>
      </c>
      <c r="P77" s="497">
        <v>33675</v>
      </c>
      <c r="Q77" s="215" t="s">
        <v>2177</v>
      </c>
    </row>
    <row r="78" spans="1:17">
      <c r="A78" s="215">
        <v>72</v>
      </c>
      <c r="B78" s="229">
        <v>2.2199074074074072E-2</v>
      </c>
      <c r="C78" s="222">
        <f t="shared" si="6"/>
        <v>31.966666666666665</v>
      </c>
      <c r="D78" s="222">
        <f t="shared" si="5"/>
        <v>29.028284336352783</v>
      </c>
      <c r="E78" s="227">
        <f>'5K'!$E78*(1-$K$2)+'10K'!$E78*$K$2</f>
        <v>0.7205615882876083</v>
      </c>
      <c r="F78" s="269">
        <f t="shared" si="7"/>
        <v>90.807980197141134</v>
      </c>
      <c r="G78" s="222">
        <v>29.050205252614589</v>
      </c>
      <c r="H78" s="215">
        <v>72</v>
      </c>
      <c r="I78" s="184" t="s">
        <v>2077</v>
      </c>
      <c r="J78" s="145" t="s">
        <v>1460</v>
      </c>
      <c r="K78" s="145" t="s">
        <v>1596</v>
      </c>
      <c r="L78" s="145" t="s">
        <v>122</v>
      </c>
      <c r="M78" s="489">
        <v>7482</v>
      </c>
      <c r="N78" s="178" t="s">
        <v>1343</v>
      </c>
      <c r="O78" s="152" t="s">
        <v>325</v>
      </c>
      <c r="P78" s="489">
        <v>34042</v>
      </c>
    </row>
    <row r="79" spans="1:17">
      <c r="A79" s="215">
        <v>73</v>
      </c>
      <c r="B79" s="229">
        <v>2.2870370370370371E-2</v>
      </c>
      <c r="C79" s="222">
        <f t="shared" si="6"/>
        <v>32.933333333333337</v>
      </c>
      <c r="D79" s="222">
        <f t="shared" si="5"/>
        <v>29.415686443436918</v>
      </c>
      <c r="E79" s="227">
        <f>'5K'!$E79*(1-$K$2)+'10K'!$E79*$K$2</f>
        <v>0.71107185300220954</v>
      </c>
      <c r="F79" s="269">
        <f t="shared" si="7"/>
        <v>89.318885961852985</v>
      </c>
      <c r="G79" s="222">
        <v>29.441152755043714</v>
      </c>
      <c r="H79" s="215">
        <v>73</v>
      </c>
      <c r="I79" s="184" t="s">
        <v>2078</v>
      </c>
      <c r="J79" s="145" t="s">
        <v>1987</v>
      </c>
      <c r="K79" s="145" t="s">
        <v>2179</v>
      </c>
      <c r="L79" s="145" t="s">
        <v>139</v>
      </c>
      <c r="M79" s="489">
        <v>15438</v>
      </c>
      <c r="N79" s="178"/>
      <c r="O79" s="152" t="s">
        <v>1350</v>
      </c>
      <c r="P79" s="489">
        <v>42211</v>
      </c>
    </row>
    <row r="80" spans="1:17">
      <c r="A80" s="215">
        <v>74</v>
      </c>
      <c r="B80" s="229">
        <v>2.2222222222222223E-2</v>
      </c>
      <c r="C80" s="222">
        <f t="shared" si="6"/>
        <v>32</v>
      </c>
      <c r="D80" s="222">
        <f t="shared" si="5"/>
        <v>29.84045781791361</v>
      </c>
      <c r="E80" s="227">
        <f>'5K'!$E80*(1-$K$2)+'10K'!$E80*$K$2</f>
        <v>0.70094992490732233</v>
      </c>
      <c r="F80" s="269">
        <f t="shared" si="7"/>
        <v>93.251430680980036</v>
      </c>
      <c r="G80" s="222">
        <v>29.870233342251488</v>
      </c>
      <c r="H80" s="215">
        <v>74</v>
      </c>
      <c r="I80" s="184" t="s">
        <v>2079</v>
      </c>
      <c r="J80" s="1" t="s">
        <v>1460</v>
      </c>
      <c r="K80" s="1" t="s">
        <v>1596</v>
      </c>
      <c r="L80" s="145" t="s">
        <v>122</v>
      </c>
      <c r="M80" s="489">
        <v>7482</v>
      </c>
      <c r="N80" s="178" t="s">
        <v>2180</v>
      </c>
      <c r="O80" s="152" t="s">
        <v>2181</v>
      </c>
      <c r="P80" s="489">
        <v>34791</v>
      </c>
      <c r="Q80" s="215" t="s">
        <v>2177</v>
      </c>
    </row>
    <row r="81" spans="1:18">
      <c r="A81" s="215">
        <v>75</v>
      </c>
      <c r="B81" s="229">
        <v>2.2129629629629631E-2</v>
      </c>
      <c r="C81" s="222">
        <f t="shared" si="6"/>
        <v>31.866666666666667</v>
      </c>
      <c r="D81" s="222">
        <f t="shared" si="5"/>
        <v>30.305560013544849</v>
      </c>
      <c r="E81" s="227">
        <f>'5K'!$E81*(1-$K$2)+'10K'!$E81*$K$2</f>
        <v>0.69019238243141234</v>
      </c>
      <c r="F81" s="269">
        <f t="shared" si="7"/>
        <v>95.101129749617726</v>
      </c>
      <c r="G81" s="222">
        <v>30.340343944391616</v>
      </c>
      <c r="H81" s="215">
        <v>75</v>
      </c>
      <c r="I81" s="184" t="s">
        <v>2080</v>
      </c>
      <c r="J81" s="145" t="s">
        <v>1460</v>
      </c>
      <c r="K81" s="145" t="s">
        <v>1596</v>
      </c>
      <c r="L81" s="145" t="s">
        <v>122</v>
      </c>
      <c r="M81" s="489">
        <v>7482</v>
      </c>
      <c r="N81" s="178"/>
      <c r="O81" s="152" t="s">
        <v>2182</v>
      </c>
      <c r="P81" s="489">
        <v>34884</v>
      </c>
    </row>
    <row r="82" spans="1:18">
      <c r="A82" s="215">
        <v>76</v>
      </c>
      <c r="B82" s="229">
        <v>2.3009259259259261E-2</v>
      </c>
      <c r="C82" s="222">
        <f t="shared" si="6"/>
        <v>33.133333333333333</v>
      </c>
      <c r="D82" s="222">
        <f t="shared" si="5"/>
        <v>30.815678512643117</v>
      </c>
      <c r="E82" s="227">
        <f>'5K'!$E82*(1-$K$2)+'10K'!$E82*$K$2</f>
        <v>0.67876703276499117</v>
      </c>
      <c r="F82" s="269">
        <f t="shared" si="7"/>
        <v>93.005065933530545</v>
      </c>
      <c r="G82" s="222">
        <v>30.854795498979694</v>
      </c>
      <c r="H82" s="215">
        <v>76</v>
      </c>
      <c r="I82" s="184" t="s">
        <v>2081</v>
      </c>
      <c r="J82" s="145" t="s">
        <v>1460</v>
      </c>
      <c r="K82" s="145" t="s">
        <v>1596</v>
      </c>
      <c r="L82" s="145" t="s">
        <v>122</v>
      </c>
      <c r="M82" s="489">
        <v>7482</v>
      </c>
      <c r="N82" s="178" t="s">
        <v>2183</v>
      </c>
      <c r="O82" s="152" t="s">
        <v>328</v>
      </c>
      <c r="P82" s="489">
        <v>35512</v>
      </c>
    </row>
    <row r="83" spans="1:18">
      <c r="A83" s="215">
        <v>77</v>
      </c>
      <c r="B83" s="229">
        <v>2.3229166666666665E-2</v>
      </c>
      <c r="C83" s="222">
        <f t="shared" si="6"/>
        <v>33.449999999999996</v>
      </c>
      <c r="D83" s="222">
        <f t="shared" si="5"/>
        <v>31.374660718745918</v>
      </c>
      <c r="E83" s="227">
        <f>'5K'!$E83*(1-$K$2)+'10K'!$E83*$K$2</f>
        <v>0.66667387590805882</v>
      </c>
      <c r="F83" s="269">
        <f t="shared" si="7"/>
        <v>93.795697215981832</v>
      </c>
      <c r="G83" s="222">
        <v>31.417378738571848</v>
      </c>
      <c r="H83" s="215">
        <v>77</v>
      </c>
      <c r="I83" s="184" t="s">
        <v>2082</v>
      </c>
      <c r="J83" s="145" t="s">
        <v>1460</v>
      </c>
      <c r="K83" s="145" t="s">
        <v>1596</v>
      </c>
      <c r="L83" s="145" t="s">
        <v>122</v>
      </c>
      <c r="M83" s="489">
        <v>7482</v>
      </c>
      <c r="N83" s="178" t="s">
        <v>2184</v>
      </c>
      <c r="O83" s="152" t="s">
        <v>1345</v>
      </c>
      <c r="P83" s="489">
        <v>35623</v>
      </c>
    </row>
    <row r="84" spans="1:18">
      <c r="A84" s="215">
        <v>78</v>
      </c>
      <c r="B84" s="229">
        <v>2.3854166666666666E-2</v>
      </c>
      <c r="C84" s="222">
        <f t="shared" si="6"/>
        <v>34.35</v>
      </c>
      <c r="D84" s="222">
        <f t="shared" si="5"/>
        <v>31.983613671386326</v>
      </c>
      <c r="E84" s="227">
        <f>'5K'!$E84*(1-$K$2)+'10K'!$E84*$K$2</f>
        <v>0.65398071905112631</v>
      </c>
      <c r="F84" s="269">
        <f t="shared" si="7"/>
        <v>93.110956830818992</v>
      </c>
      <c r="G84" s="222">
        <v>32.032443835571705</v>
      </c>
      <c r="H84" s="215">
        <v>78</v>
      </c>
      <c r="I84" s="184" t="s">
        <v>2083</v>
      </c>
      <c r="J84" s="145" t="s">
        <v>1456</v>
      </c>
      <c r="K84" s="145" t="s">
        <v>1605</v>
      </c>
      <c r="L84" s="145" t="s">
        <v>122</v>
      </c>
      <c r="M84" s="489">
        <v>2750</v>
      </c>
      <c r="N84" s="178" t="s">
        <v>2185</v>
      </c>
      <c r="O84" s="152" t="s">
        <v>2186</v>
      </c>
      <c r="P84" s="489">
        <v>31319</v>
      </c>
      <c r="Q84" s="215" t="s">
        <v>2177</v>
      </c>
    </row>
    <row r="85" spans="1:18">
      <c r="A85" s="215">
        <v>79</v>
      </c>
      <c r="B85" s="229">
        <v>2.6157407407407407E-2</v>
      </c>
      <c r="C85" s="222">
        <f t="shared" si="6"/>
        <v>37.666666666666664</v>
      </c>
      <c r="D85" s="222">
        <f t="shared" si="5"/>
        <v>32.652314689066316</v>
      </c>
      <c r="E85" s="227">
        <f>'5K'!$E85*(1-$K$2)+'10K'!$E85*$K$2</f>
        <v>0.64058756219419399</v>
      </c>
      <c r="F85" s="269">
        <f t="shared" si="7"/>
        <v>86.687561121415001</v>
      </c>
      <c r="G85" s="222">
        <v>32.704997333011811</v>
      </c>
      <c r="H85" s="215">
        <v>79</v>
      </c>
      <c r="I85" s="184" t="s">
        <v>2084</v>
      </c>
      <c r="J85" s="1" t="s">
        <v>2187</v>
      </c>
      <c r="K85" s="1" t="s">
        <v>2188</v>
      </c>
      <c r="L85" s="145" t="s">
        <v>192</v>
      </c>
      <c r="M85" s="489">
        <v>10962</v>
      </c>
      <c r="N85" s="1"/>
      <c r="O85" s="1" t="s">
        <v>1348</v>
      </c>
      <c r="P85" s="497">
        <v>39824</v>
      </c>
    </row>
    <row r="86" spans="1:18">
      <c r="A86" s="215">
        <v>80</v>
      </c>
      <c r="B86" s="249">
        <v>2.4780092592592593E-2</v>
      </c>
      <c r="C86" s="222">
        <f t="shared" si="6"/>
        <v>35.683333333333337</v>
      </c>
      <c r="D86" s="222">
        <f t="shared" si="5"/>
        <v>33.383406263830643</v>
      </c>
      <c r="E86" s="227">
        <f>'5K'!$E86*(1-$K$2)+'10K'!$E86*$K$2</f>
        <v>0.62655879095623901</v>
      </c>
      <c r="F86" s="269">
        <f t="shared" si="7"/>
        <v>93.554618207839255</v>
      </c>
      <c r="G86" s="222">
        <v>33.440820807115649</v>
      </c>
      <c r="H86" s="215">
        <v>80</v>
      </c>
      <c r="I86" s="184" t="s">
        <v>2085</v>
      </c>
      <c r="J86" s="145" t="s">
        <v>1473</v>
      </c>
      <c r="K86" s="145" t="s">
        <v>1602</v>
      </c>
      <c r="L86" s="145" t="s">
        <v>139</v>
      </c>
      <c r="M86" s="489">
        <v>9774</v>
      </c>
      <c r="N86" s="178"/>
      <c r="O86" s="145" t="s">
        <v>140</v>
      </c>
      <c r="P86" s="489">
        <v>39189</v>
      </c>
    </row>
    <row r="87" spans="1:18" ht="15.75">
      <c r="A87" s="215">
        <v>81</v>
      </c>
      <c r="B87" s="229">
        <v>2.5289351851851851E-2</v>
      </c>
      <c r="C87" s="222"/>
      <c r="D87" s="222">
        <f t="shared" si="5"/>
        <v>34.181468456631897</v>
      </c>
      <c r="E87" s="227">
        <f>'5K'!$E87*(1-$K$2)+'10K'!$E87*$K$2</f>
        <v>0.61193001971828409</v>
      </c>
      <c r="F87" s="269"/>
      <c r="G87" s="222">
        <v>34.246617075207311</v>
      </c>
      <c r="H87" s="215">
        <v>81</v>
      </c>
      <c r="I87" s="184" t="s">
        <v>2086</v>
      </c>
      <c r="J87" s="1" t="s">
        <v>1456</v>
      </c>
      <c r="K87" s="1" t="s">
        <v>1605</v>
      </c>
      <c r="L87" s="145" t="s">
        <v>122</v>
      </c>
      <c r="M87" s="489">
        <v>2750</v>
      </c>
      <c r="N87" s="1" t="s">
        <v>1346</v>
      </c>
      <c r="O87" s="1" t="s">
        <v>1353</v>
      </c>
      <c r="P87" s="280">
        <v>32585</v>
      </c>
      <c r="Q87" s="215" t="s">
        <v>2177</v>
      </c>
    </row>
    <row r="88" spans="1:18">
      <c r="A88" s="215">
        <v>82</v>
      </c>
      <c r="B88" s="229">
        <v>2.5497685185185186E-2</v>
      </c>
      <c r="C88" s="222">
        <f t="shared" si="6"/>
        <v>36.716666666666669</v>
      </c>
      <c r="D88" s="222">
        <f t="shared" si="5"/>
        <v>35.057818116008491</v>
      </c>
      <c r="E88" s="227">
        <f>'5K'!$E88*(1-$K$2)+'10K'!$E88*$K$2</f>
        <v>0.59663344128981788</v>
      </c>
      <c r="F88" s="269">
        <f t="shared" si="7"/>
        <v>95.482028459396702</v>
      </c>
      <c r="G88" s="222">
        <v>35.130191621143361</v>
      </c>
      <c r="H88" s="215">
        <v>82</v>
      </c>
      <c r="I88" s="184" t="s">
        <v>2087</v>
      </c>
      <c r="J88" s="145" t="s">
        <v>1456</v>
      </c>
      <c r="K88" s="145" t="s">
        <v>1605</v>
      </c>
      <c r="L88" s="145" t="s">
        <v>122</v>
      </c>
      <c r="M88" s="489">
        <v>2750</v>
      </c>
      <c r="N88" s="178" t="s">
        <v>2189</v>
      </c>
      <c r="O88" s="152" t="s">
        <v>2190</v>
      </c>
      <c r="P88" s="489">
        <v>32886</v>
      </c>
      <c r="Q88" s="215" t="s">
        <v>2177</v>
      </c>
    </row>
    <row r="89" spans="1:18">
      <c r="A89" s="215">
        <v>83</v>
      </c>
      <c r="B89" s="229">
        <v>2.9259259259259259E-2</v>
      </c>
      <c r="C89" s="222">
        <f t="shared" si="6"/>
        <v>42.133333333333333</v>
      </c>
      <c r="D89" s="222">
        <f t="shared" si="5"/>
        <v>36.021665804977118</v>
      </c>
      <c r="E89" s="227">
        <f>'5K'!$E89*(1-$K$2)+'10K'!$E89*$K$2</f>
        <v>0.58066905567084037</v>
      </c>
      <c r="F89" s="269">
        <f t="shared" si="7"/>
        <v>85.494459980167221</v>
      </c>
      <c r="G89" s="222">
        <v>36.100679463959281</v>
      </c>
      <c r="H89" s="215">
        <v>83</v>
      </c>
      <c r="I89" s="184" t="s">
        <v>2088</v>
      </c>
      <c r="J89" s="145" t="s">
        <v>1410</v>
      </c>
      <c r="K89" s="145" t="s">
        <v>2191</v>
      </c>
      <c r="L89" s="145" t="s">
        <v>122</v>
      </c>
      <c r="M89" s="489">
        <v>2217</v>
      </c>
      <c r="N89" s="178" t="s">
        <v>2192</v>
      </c>
      <c r="O89" s="152" t="s">
        <v>2193</v>
      </c>
      <c r="P89" s="489">
        <v>32789</v>
      </c>
      <c r="Q89" s="215" t="s">
        <v>2177</v>
      </c>
    </row>
    <row r="90" spans="1:18">
      <c r="A90" s="215">
        <v>84</v>
      </c>
      <c r="B90" s="229">
        <v>2.6342592592592591E-2</v>
      </c>
      <c r="C90" s="222">
        <f t="shared" si="6"/>
        <v>37.93333333333333</v>
      </c>
      <c r="D90" s="222">
        <f t="shared" si="5"/>
        <v>37.081523227163352</v>
      </c>
      <c r="E90" s="227">
        <f>'5K'!$E90*(1-$K$2)+'10K'!$E90*$K$2</f>
        <v>0.56407247724237408</v>
      </c>
      <c r="F90" s="269">
        <f t="shared" si="7"/>
        <v>97.754454904648568</v>
      </c>
      <c r="G90" s="222">
        <v>37.168831245251461</v>
      </c>
      <c r="H90" s="215">
        <v>84</v>
      </c>
      <c r="I90" s="184" t="s">
        <v>2089</v>
      </c>
      <c r="J90" s="145" t="s">
        <v>1456</v>
      </c>
      <c r="K90" s="145" t="s">
        <v>1605</v>
      </c>
      <c r="L90" s="145" t="s">
        <v>122</v>
      </c>
      <c r="M90" s="489">
        <v>2750</v>
      </c>
      <c r="N90" s="1" t="s">
        <v>2194</v>
      </c>
      <c r="O90" s="1" t="s">
        <v>1353</v>
      </c>
      <c r="P90" s="497">
        <v>33684</v>
      </c>
      <c r="Q90" s="215" t="s">
        <v>2177</v>
      </c>
    </row>
    <row r="91" spans="1:18">
      <c r="A91" s="215">
        <v>85</v>
      </c>
      <c r="B91" s="229">
        <v>2.8634259259259259E-2</v>
      </c>
      <c r="C91" s="222">
        <f t="shared" si="6"/>
        <v>41.233333333333334</v>
      </c>
      <c r="D91" s="222">
        <f t="shared" si="5"/>
        <v>38.250047156563859</v>
      </c>
      <c r="E91" s="227">
        <f>'5K'!$E91*(1-$K$2)+'10K'!$E91*$K$2</f>
        <v>0.54684028443288546</v>
      </c>
      <c r="F91" s="269">
        <f t="shared" si="7"/>
        <v>92.764867800882428</v>
      </c>
      <c r="G91" s="222">
        <v>38.347377308638841</v>
      </c>
      <c r="H91" s="215">
        <v>85</v>
      </c>
      <c r="I91" s="184" t="s">
        <v>2090</v>
      </c>
      <c r="J91" s="145" t="s">
        <v>1473</v>
      </c>
      <c r="K91" s="145" t="s">
        <v>1602</v>
      </c>
      <c r="L91" s="145" t="s">
        <v>139</v>
      </c>
      <c r="M91" s="489">
        <v>9774</v>
      </c>
      <c r="N91" s="178"/>
      <c r="O91" s="152" t="s">
        <v>140</v>
      </c>
      <c r="P91" s="489">
        <v>41121</v>
      </c>
    </row>
    <row r="92" spans="1:18" ht="15.75">
      <c r="A92" s="215">
        <v>86</v>
      </c>
      <c r="B92" s="229">
        <v>3.528935185185185E-2</v>
      </c>
      <c r="C92" s="222"/>
      <c r="D92" s="222">
        <f t="shared" si="5"/>
        <v>39.544476535934322</v>
      </c>
      <c r="E92" s="227">
        <f>'5K'!$E92*(1-$K$2)+'10K'!$E92*$K$2</f>
        <v>0.52894028443288543</v>
      </c>
      <c r="F92" s="269"/>
      <c r="G92" s="222">
        <v>39.651495678072472</v>
      </c>
      <c r="H92" s="215">
        <v>86</v>
      </c>
      <c r="I92" s="499" t="s">
        <v>485</v>
      </c>
      <c r="J92" s="1" t="s">
        <v>2011</v>
      </c>
      <c r="K92" s="1" t="s">
        <v>2195</v>
      </c>
      <c r="L92" s="145" t="s">
        <v>122</v>
      </c>
      <c r="M92" s="280">
        <v>8825</v>
      </c>
      <c r="N92" s="1" t="s">
        <v>2196</v>
      </c>
      <c r="O92" s="1" t="s">
        <v>2197</v>
      </c>
      <c r="P92" s="497">
        <v>40355</v>
      </c>
    </row>
    <row r="93" spans="1:18" ht="15.75">
      <c r="A93" s="215">
        <v>87</v>
      </c>
      <c r="B93" s="229">
        <v>3.6111111111111108E-2</v>
      </c>
      <c r="C93" s="222"/>
      <c r="D93" s="222">
        <f t="shared" si="5"/>
        <v>40.983139960216569</v>
      </c>
      <c r="E93" s="227">
        <f>'5K'!$E93*(1-$K$2)+'10K'!$E93*$K$2</f>
        <v>0.51037247724237411</v>
      </c>
      <c r="F93" s="269"/>
      <c r="G93" s="222">
        <v>41.099420175441537</v>
      </c>
      <c r="H93" s="215">
        <v>87</v>
      </c>
      <c r="I93" s="499">
        <v>2.036111111111111</v>
      </c>
      <c r="J93" s="1" t="s">
        <v>1488</v>
      </c>
      <c r="K93" s="1" t="s">
        <v>1685</v>
      </c>
      <c r="L93" s="145" t="s">
        <v>122</v>
      </c>
      <c r="M93" s="280">
        <v>9004</v>
      </c>
      <c r="N93" s="1" t="s">
        <v>2198</v>
      </c>
      <c r="O93" s="1" t="s">
        <v>1352</v>
      </c>
      <c r="P93" s="497">
        <v>41062</v>
      </c>
      <c r="Q93" s="215" t="s">
        <v>2169</v>
      </c>
    </row>
    <row r="94" spans="1:18" ht="15.75">
      <c r="A94" s="215">
        <v>88</v>
      </c>
      <c r="B94" s="229">
        <v>3.3101851851851855E-2</v>
      </c>
      <c r="C94" s="222"/>
      <c r="D94" s="222">
        <f t="shared" si="5"/>
        <v>42.58238559592322</v>
      </c>
      <c r="E94" s="227">
        <f>'5K'!$E94*(1-$K$2)+'10K'!$E94*$K$2</f>
        <v>0.49120467005186291</v>
      </c>
      <c r="F94" s="269"/>
      <c r="G94" s="222">
        <v>42.713240130965325</v>
      </c>
      <c r="H94" s="215">
        <v>88</v>
      </c>
      <c r="I94" s="499" t="s">
        <v>2091</v>
      </c>
      <c r="J94" s="1" t="s">
        <v>1488</v>
      </c>
      <c r="K94" s="1" t="s">
        <v>1685</v>
      </c>
      <c r="L94" s="145" t="s">
        <v>122</v>
      </c>
      <c r="M94" s="280">
        <v>9004</v>
      </c>
      <c r="N94" s="1"/>
      <c r="O94" s="1" t="s">
        <v>285</v>
      </c>
      <c r="P94" s="497">
        <v>41230</v>
      </c>
      <c r="R94" s="215" t="s">
        <v>2199</v>
      </c>
    </row>
    <row r="95" spans="1:18" ht="15.75">
      <c r="A95" s="215">
        <v>89</v>
      </c>
      <c r="B95" s="229">
        <v>4.4166666666666667E-2</v>
      </c>
      <c r="C95" s="222"/>
      <c r="D95" s="222">
        <f t="shared" si="5"/>
        <v>44.377319736223356</v>
      </c>
      <c r="E95" s="227">
        <f>'5K'!$E95*(1-$K$2)+'10K'!$E95*$K$2</f>
        <v>0.47133686286135168</v>
      </c>
      <c r="F95" s="269"/>
      <c r="G95" s="222">
        <v>44.519965934085675</v>
      </c>
      <c r="H95" s="215">
        <v>89</v>
      </c>
      <c r="I95" s="499" t="s">
        <v>2092</v>
      </c>
      <c r="J95" s="1" t="s">
        <v>2011</v>
      </c>
      <c r="K95" s="1" t="s">
        <v>2195</v>
      </c>
      <c r="L95" s="145" t="s">
        <v>122</v>
      </c>
      <c r="M95" s="280">
        <v>8825</v>
      </c>
      <c r="N95" s="1" t="s">
        <v>1349</v>
      </c>
      <c r="O95" s="1" t="s">
        <v>2200</v>
      </c>
      <c r="P95" s="497">
        <v>41426</v>
      </c>
      <c r="Q95" s="215" t="s">
        <v>2169</v>
      </c>
    </row>
    <row r="96" spans="1:18" ht="15.75">
      <c r="A96" s="215">
        <v>90</v>
      </c>
      <c r="B96" s="229">
        <v>4.1388888888888892E-2</v>
      </c>
      <c r="C96" s="222"/>
      <c r="D96" s="222">
        <f t="shared" si="5"/>
        <v>46.395552660922519</v>
      </c>
      <c r="E96" s="227">
        <f>'5K'!$E96*(1-$K$2)+'10K'!$E96*$K$2</f>
        <v>0.45083344128981784</v>
      </c>
      <c r="F96" s="269"/>
      <c r="G96" s="222">
        <v>46.55296949192995</v>
      </c>
      <c r="H96" s="215">
        <v>90</v>
      </c>
      <c r="I96" s="499" t="s">
        <v>2093</v>
      </c>
      <c r="J96" s="1" t="s">
        <v>1400</v>
      </c>
      <c r="K96" s="1" t="s">
        <v>1625</v>
      </c>
      <c r="L96" s="145" t="s">
        <v>122</v>
      </c>
      <c r="M96" s="280" t="s">
        <v>1626</v>
      </c>
      <c r="N96" s="1" t="s">
        <v>2201</v>
      </c>
      <c r="O96" s="1" t="s">
        <v>2202</v>
      </c>
      <c r="P96" s="497">
        <v>32586</v>
      </c>
      <c r="Q96" s="215" t="s">
        <v>2169</v>
      </c>
    </row>
    <row r="97" spans="1:18" ht="15.75">
      <c r="A97" s="215">
        <v>91</v>
      </c>
      <c r="B97" s="229">
        <v>3.9004629629629632E-2</v>
      </c>
      <c r="C97" s="222"/>
      <c r="D97" s="222">
        <f t="shared" si="5"/>
        <v>48.673971346891001</v>
      </c>
      <c r="E97" s="227">
        <f>'5K'!$E97*(1-$K$2)+'10K'!$E97*$K$2</f>
        <v>0.42973001971828406</v>
      </c>
      <c r="F97" s="269"/>
      <c r="G97" s="222">
        <v>48.853962994699067</v>
      </c>
      <c r="H97" s="215">
        <v>91</v>
      </c>
      <c r="I97" s="499" t="s">
        <v>2094</v>
      </c>
      <c r="J97" s="1" t="s">
        <v>1400</v>
      </c>
      <c r="K97" s="1" t="s">
        <v>1625</v>
      </c>
      <c r="L97" s="145" t="s">
        <v>122</v>
      </c>
      <c r="M97" s="280" t="s">
        <v>1626</v>
      </c>
      <c r="N97" s="1" t="s">
        <v>2201</v>
      </c>
      <c r="O97" s="1" t="s">
        <v>2202</v>
      </c>
      <c r="P97" s="497">
        <v>32957</v>
      </c>
      <c r="Q97" s="215" t="s">
        <v>2203</v>
      </c>
    </row>
    <row r="98" spans="1:18">
      <c r="A98" s="215">
        <v>92</v>
      </c>
      <c r="B98" s="229">
        <v>5.6203703703703707E-2</v>
      </c>
      <c r="C98" s="222"/>
      <c r="D98" s="222">
        <f t="shared" si="5"/>
        <v>51.271518423806576</v>
      </c>
      <c r="E98" s="227">
        <f>'5K'!$E98*(1-$K$2)+'10K'!$E98*$K$2</f>
        <v>0.40795879095623899</v>
      </c>
      <c r="F98" s="269"/>
      <c r="G98" s="222">
        <v>51.47576618963847</v>
      </c>
      <c r="H98" s="215">
        <v>92</v>
      </c>
      <c r="I98" s="245" t="s">
        <v>2095</v>
      </c>
      <c r="J98" s="215" t="s">
        <v>2014</v>
      </c>
      <c r="K98" s="215" t="s">
        <v>2015</v>
      </c>
      <c r="L98" s="215" t="s">
        <v>122</v>
      </c>
      <c r="N98" s="215" t="s">
        <v>1349</v>
      </c>
      <c r="O98" s="215" t="s">
        <v>1353</v>
      </c>
      <c r="P98" s="489">
        <v>43540</v>
      </c>
      <c r="Q98" s="215" t="s">
        <v>2204</v>
      </c>
    </row>
    <row r="99" spans="1:18">
      <c r="A99" s="215">
        <v>93</v>
      </c>
      <c r="B99" s="229">
        <v>5.6064814814814817E-2</v>
      </c>
      <c r="C99" s="222"/>
      <c r="D99" s="222">
        <f t="shared" si="5"/>
        <v>54.255758350092471</v>
      </c>
      <c r="E99" s="227">
        <f>'5K'!$E99*(1-$K$2)+'10K'!$E99*$K$2</f>
        <v>0.38551975500368274</v>
      </c>
      <c r="F99" s="269"/>
      <c r="G99" s="222">
        <v>54.48625473201016</v>
      </c>
      <c r="H99" s="215">
        <v>93</v>
      </c>
      <c r="I99" s="245" t="s">
        <v>2096</v>
      </c>
      <c r="J99" s="215" t="s">
        <v>1400</v>
      </c>
      <c r="K99" s="215" t="s">
        <v>1625</v>
      </c>
      <c r="L99" s="215" t="s">
        <v>122</v>
      </c>
      <c r="M99" s="215" t="s">
        <v>1626</v>
      </c>
      <c r="N99" s="215" t="s">
        <v>2201</v>
      </c>
      <c r="O99" s="215" t="s">
        <v>2202</v>
      </c>
      <c r="P99" s="489">
        <v>33685</v>
      </c>
      <c r="Q99" s="215" t="s">
        <v>2177</v>
      </c>
    </row>
    <row r="100" spans="1:18">
      <c r="A100" s="215">
        <v>94</v>
      </c>
      <c r="B100" s="229">
        <v>5.890046296296296E-2</v>
      </c>
      <c r="C100" s="222"/>
      <c r="D100" s="222">
        <f t="shared" si="5"/>
        <v>57.709343954462405</v>
      </c>
      <c r="E100" s="227">
        <f>'5K'!$E100*(1-$K$2)+'10K'!$E100*$K$2</f>
        <v>0.3624485262416377</v>
      </c>
      <c r="F100" s="269"/>
      <c r="G100" s="222">
        <v>57.974122659286664</v>
      </c>
      <c r="H100" s="215">
        <v>94</v>
      </c>
      <c r="I100" s="245" t="s">
        <v>2097</v>
      </c>
      <c r="J100" s="215" t="s">
        <v>1400</v>
      </c>
      <c r="K100" s="215" t="s">
        <v>1625</v>
      </c>
      <c r="L100" s="215" t="s">
        <v>122</v>
      </c>
      <c r="M100" s="215" t="s">
        <v>1626</v>
      </c>
      <c r="N100" s="215" t="s">
        <v>2201</v>
      </c>
      <c r="O100" s="215" t="s">
        <v>2202</v>
      </c>
      <c r="P100" s="489">
        <v>34049</v>
      </c>
      <c r="Q100" s="215" t="s">
        <v>2177</v>
      </c>
    </row>
    <row r="101" spans="1:18">
      <c r="A101" s="215">
        <v>95</v>
      </c>
      <c r="B101" s="229"/>
      <c r="C101" s="222"/>
      <c r="D101" s="222">
        <f t="shared" si="5"/>
        <v>61.748133490203351</v>
      </c>
      <c r="E101" s="227">
        <f>'5K'!$E101*(1-$K$2)+'10K'!$E101*$K$2</f>
        <v>0.33874168309857006</v>
      </c>
      <c r="F101" s="269"/>
      <c r="G101" s="222">
        <v>62.057511978235944</v>
      </c>
      <c r="H101" s="215">
        <v>95</v>
      </c>
      <c r="I101" s="245"/>
    </row>
    <row r="102" spans="1:18">
      <c r="A102" s="215">
        <v>96</v>
      </c>
      <c r="C102" s="222"/>
      <c r="D102" s="222">
        <f t="shared" si="5"/>
        <v>66.53581478533458</v>
      </c>
      <c r="E102" s="227">
        <f>'5K'!$E102*(1-$K$2)+'10K'!$E102*$K$2</f>
        <v>0.31436703276499123</v>
      </c>
      <c r="F102" s="269"/>
      <c r="G102" s="222">
        <v>66.89732403385625</v>
      </c>
      <c r="H102" s="215">
        <v>96</v>
      </c>
      <c r="I102" s="245"/>
    </row>
    <row r="103" spans="1:18">
      <c r="A103" s="215">
        <v>97</v>
      </c>
      <c r="C103" s="222"/>
      <c r="D103" s="222">
        <f t="shared" si="5"/>
        <v>72.294815085274948</v>
      </c>
      <c r="E103" s="227">
        <f>'5K'!$E103*(1-$K$2)+'10K'!$E103*$K$2</f>
        <v>0.28932457524090111</v>
      </c>
      <c r="G103" s="222">
        <v>72.718470452675277</v>
      </c>
      <c r="H103" s="215">
        <v>97</v>
      </c>
      <c r="I103" s="245"/>
    </row>
    <row r="104" spans="1:18">
      <c r="A104" s="215">
        <v>98</v>
      </c>
      <c r="B104" s="268">
        <v>8.3819444444444446E-2</v>
      </c>
      <c r="C104" s="222"/>
      <c r="D104" s="222">
        <f t="shared" si="5"/>
        <v>79.325313554750494</v>
      </c>
      <c r="E104" s="227">
        <f>'5K'!$E104*(1-$K$2)+'10K'!$E104*$K$2</f>
        <v>0.26368211771681099</v>
      </c>
      <c r="G104" s="222">
        <v>79.84519819319695</v>
      </c>
      <c r="H104" s="215">
        <v>98</v>
      </c>
      <c r="I104" s="245" t="s">
        <v>2098</v>
      </c>
      <c r="J104" s="215" t="s">
        <v>1383</v>
      </c>
      <c r="K104" s="215" t="s">
        <v>2205</v>
      </c>
      <c r="L104" s="215" t="s">
        <v>122</v>
      </c>
      <c r="M104" s="215">
        <v>3687</v>
      </c>
      <c r="O104" s="215" t="s">
        <v>236</v>
      </c>
      <c r="P104" s="215">
        <v>39614</v>
      </c>
      <c r="R104" s="215" t="s">
        <v>2206</v>
      </c>
    </row>
    <row r="105" spans="1:18">
      <c r="A105" s="215">
        <v>99</v>
      </c>
      <c r="C105" s="222"/>
      <c r="D105" s="222">
        <f>E$4/E105</f>
        <v>88.129673100914673</v>
      </c>
      <c r="E105" s="227">
        <f>'5K'!$E105*(1-$K$2)+'10K'!$E105*$K$2</f>
        <v>0.2373396601927209</v>
      </c>
      <c r="G105" s="222">
        <v>88.762712344352778</v>
      </c>
      <c r="H105" s="215">
        <v>99</v>
      </c>
      <c r="I105" s="245"/>
    </row>
    <row r="106" spans="1:18">
      <c r="A106" s="215">
        <v>100</v>
      </c>
      <c r="D106" s="222">
        <f>E$4/E106</f>
        <v>99.431967770034177</v>
      </c>
      <c r="E106" s="227">
        <f>'5K'!$E106*(1-$K$2)+'10K'!$E106*$K$2</f>
        <v>0.21036158828760826</v>
      </c>
      <c r="G106" s="222">
        <v>100.23117209001997</v>
      </c>
    </row>
    <row r="107" spans="1:18">
      <c r="E107" s="227"/>
    </row>
    <row r="108" spans="1:18">
      <c r="E108" s="227"/>
    </row>
  </sheetData>
  <conditionalFormatting sqref="N77 P87">
    <cfRule type="expression" dxfId="14" priority="1" stopIfTrue="1">
      <formula>#REF!="unvalidatable"</formula>
    </cfRule>
    <cfRule type="expression" dxfId="13" priority="2" stopIfTrue="1">
      <formula>$AK77="record"</formula>
    </cfRule>
    <cfRule type="expression" dxfId="12" priority="3" stopIfTrue="1">
      <formula>$AK77="best"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215" customWidth="1"/>
    <col min="6" max="7" width="10.6640625" style="215" customWidth="1"/>
    <col min="8" max="16384" width="9.6640625" style="215"/>
  </cols>
  <sheetData>
    <row r="1" spans="1:11" ht="47.25">
      <c r="A1" s="211" t="s">
        <v>2232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K1" s="212" t="s">
        <v>1322</v>
      </c>
    </row>
    <row r="2" spans="1:11" ht="21.75" customHeight="1">
      <c r="A2" s="211"/>
      <c r="B2" s="212"/>
      <c r="C2" s="213"/>
      <c r="D2" s="214"/>
      <c r="E2" s="214"/>
      <c r="F2" s="263">
        <f>(+H$3-H$4)*F$4/2</f>
        <v>4.725E-2</v>
      </c>
      <c r="G2" s="264">
        <f>(+I$4-I$3)*G$4/2</f>
        <v>0.17219999999999999</v>
      </c>
      <c r="H2" s="216"/>
      <c r="I2" s="216"/>
      <c r="K2" s="212">
        <f>Parameters!M20</f>
        <v>0.68647273752760152</v>
      </c>
    </row>
    <row r="3" spans="1:11" ht="17.25" customHeight="1">
      <c r="A3" s="211"/>
      <c r="B3" s="212"/>
      <c r="C3" s="213"/>
      <c r="D3" s="214"/>
      <c r="E3" s="214"/>
      <c r="F3" s="263">
        <f>F4/(2*(+H3-H4))</f>
        <v>1.89E-3</v>
      </c>
      <c r="G3" s="264">
        <f>G4/(2*(+I4-I3))</f>
        <v>1.6006097560975613E-4</v>
      </c>
      <c r="H3" s="217">
        <v>22</v>
      </c>
      <c r="I3" s="218">
        <v>24</v>
      </c>
    </row>
    <row r="4" spans="1:11" ht="15.75">
      <c r="A4" s="212"/>
      <c r="B4" s="212"/>
      <c r="C4" s="212"/>
      <c r="D4" s="219">
        <f>Parameters!G20</f>
        <v>1.462962962962963E-2</v>
      </c>
      <c r="E4" s="220">
        <f>D4*1440</f>
        <v>21.066666666666666</v>
      </c>
      <c r="F4" s="221">
        <v>1.89E-2</v>
      </c>
      <c r="G4" s="210">
        <v>1.0500000000000001E-2</v>
      </c>
      <c r="H4" s="217">
        <v>17</v>
      </c>
      <c r="I4" s="218">
        <v>56.8</v>
      </c>
    </row>
    <row r="5" spans="1:11" ht="15.75">
      <c r="A5" s="212"/>
      <c r="B5" s="212"/>
      <c r="C5" s="212"/>
      <c r="D5" s="219"/>
      <c r="E5" s="212">
        <f>E4*60</f>
        <v>1264</v>
      </c>
      <c r="F5" s="221">
        <v>9.1E-4</v>
      </c>
      <c r="G5" s="210">
        <v>5.1000000000000004E-4</v>
      </c>
      <c r="H5" s="217">
        <v>15</v>
      </c>
      <c r="I5" s="218">
        <v>76.7</v>
      </c>
    </row>
    <row r="6" spans="1:11" ht="31.5">
      <c r="A6" s="223" t="s">
        <v>42</v>
      </c>
      <c r="B6" s="223" t="s">
        <v>32</v>
      </c>
      <c r="C6" s="223" t="s">
        <v>43</v>
      </c>
      <c r="D6" s="223" t="s">
        <v>111</v>
      </c>
      <c r="E6" s="223" t="s">
        <v>115</v>
      </c>
    </row>
    <row r="7" spans="1:11">
      <c r="A7" s="215">
        <v>1</v>
      </c>
    </row>
    <row r="8" spans="1:11">
      <c r="A8" s="215">
        <v>2</v>
      </c>
    </row>
    <row r="9" spans="1:11">
      <c r="A9" s="215">
        <v>3</v>
      </c>
      <c r="B9" s="226"/>
      <c r="C9" s="222"/>
      <c r="D9" s="222"/>
      <c r="E9" s="227">
        <f>'5K'!$E9*(1-$K$2)+'10K'!$E9*$K$2</f>
        <v>0.40643654440342086</v>
      </c>
    </row>
    <row r="10" spans="1:11">
      <c r="A10" s="215">
        <v>4</v>
      </c>
      <c r="B10" s="229"/>
      <c r="C10" s="222"/>
      <c r="D10" s="222">
        <f>E$4/E10</f>
        <v>44.371448658583809</v>
      </c>
      <c r="E10" s="227">
        <f>'5K'!$E10*(1-$K$2)+'10K'!$E10*$K$2</f>
        <v>0.47477978077218463</v>
      </c>
    </row>
    <row r="11" spans="1:11">
      <c r="A11" s="215">
        <v>5</v>
      </c>
      <c r="B11" s="229"/>
      <c r="C11" s="222"/>
      <c r="D11" s="222">
        <f t="shared" ref="D11:D41" si="0">E$4/E11</f>
        <v>39.093994548610375</v>
      </c>
      <c r="E11" s="227">
        <f>'5K'!$E11*(1-$K$2)+'10K'!$E11*$K$2</f>
        <v>0.53887219533097053</v>
      </c>
    </row>
    <row r="12" spans="1:11">
      <c r="A12" s="215">
        <v>6</v>
      </c>
      <c r="B12" s="229"/>
      <c r="C12" s="222"/>
      <c r="D12" s="222">
        <f t="shared" si="0"/>
        <v>35.18654002312627</v>
      </c>
      <c r="E12" s="227">
        <f>'5K'!$E12*(1-$K$2)+'10K'!$E12*$K$2</f>
        <v>0.59871378807977849</v>
      </c>
    </row>
    <row r="13" spans="1:11">
      <c r="A13" s="215">
        <v>7</v>
      </c>
      <c r="B13" s="229"/>
      <c r="C13" s="222"/>
      <c r="D13" s="222">
        <f t="shared" si="0"/>
        <v>32.197034815506349</v>
      </c>
      <c r="E13" s="227">
        <f>'5K'!$E13*(1-$K$2)+'10K'!$E13*$K$2</f>
        <v>0.65430455901860851</v>
      </c>
    </row>
    <row r="14" spans="1:11">
      <c r="A14" s="215">
        <v>8</v>
      </c>
      <c r="B14" s="229"/>
      <c r="C14" s="222"/>
      <c r="D14" s="222">
        <f t="shared" si="0"/>
        <v>29.854503823707645</v>
      </c>
      <c r="E14" s="227">
        <f>'5K'!$E14*(1-$K$2)+'10K'!$E14*$K$2</f>
        <v>0.70564450814746071</v>
      </c>
    </row>
    <row r="15" spans="1:11">
      <c r="A15" s="215">
        <v>9</v>
      </c>
      <c r="B15" s="229"/>
      <c r="C15" s="222"/>
      <c r="D15" s="222">
        <f t="shared" si="0"/>
        <v>27.986880981630922</v>
      </c>
      <c r="E15" s="227">
        <f>'5K'!$E15*(1-$K$2)+'10K'!$E15*$K$2</f>
        <v>0.75273363546633476</v>
      </c>
    </row>
    <row r="16" spans="1:11">
      <c r="A16" s="215">
        <v>10</v>
      </c>
      <c r="B16" s="229"/>
      <c r="C16" s="222"/>
      <c r="D16" s="222">
        <f t="shared" si="0"/>
        <v>26.479901542081336</v>
      </c>
      <c r="E16" s="227">
        <f>'5K'!$E16*(1-$K$2)+'10K'!$E16*$K$2</f>
        <v>0.79557194097523121</v>
      </c>
    </row>
    <row r="17" spans="1:5">
      <c r="A17" s="215">
        <v>11</v>
      </c>
      <c r="B17" s="229"/>
      <c r="C17" s="222"/>
      <c r="D17" s="222">
        <f t="shared" si="0"/>
        <v>25.254964511005806</v>
      </c>
      <c r="E17" s="227">
        <f>'5K'!$E17*(1-$K$2)+'10K'!$E17*$K$2</f>
        <v>0.8341594246741495</v>
      </c>
    </row>
    <row r="18" spans="1:5">
      <c r="A18" s="215">
        <v>12</v>
      </c>
      <c r="B18" s="229"/>
      <c r="C18" s="222"/>
      <c r="D18" s="222">
        <f t="shared" si="0"/>
        <v>24.256490032135943</v>
      </c>
      <c r="E18" s="227">
        <f>'5K'!$E18*(1-$K$2)+'10K'!$E18*$K$2</f>
        <v>0.86849608656308996</v>
      </c>
    </row>
    <row r="19" spans="1:5">
      <c r="A19" s="215">
        <v>13</v>
      </c>
      <c r="B19" s="229"/>
      <c r="C19" s="222"/>
      <c r="D19" s="222">
        <f t="shared" si="0"/>
        <v>23.444347189789976</v>
      </c>
      <c r="E19" s="227">
        <f>'5K'!$E19*(1-$K$2)+'10K'!$E19*$K$2</f>
        <v>0.8985819266420525</v>
      </c>
    </row>
    <row r="20" spans="1:5">
      <c r="A20" s="215">
        <v>14</v>
      </c>
      <c r="B20" s="229"/>
      <c r="C20" s="222"/>
      <c r="D20" s="222">
        <f t="shared" si="0"/>
        <v>22.789139449076256</v>
      </c>
      <c r="E20" s="227">
        <f>'5K'!$E20*(1-$K$2)+'10K'!$E20*$K$2</f>
        <v>0.9244169449110371</v>
      </c>
    </row>
    <row r="21" spans="1:5">
      <c r="A21" s="215">
        <v>15</v>
      </c>
      <c r="B21" s="229"/>
      <c r="C21" s="222"/>
      <c r="D21" s="222">
        <f t="shared" si="0"/>
        <v>22.269176796295319</v>
      </c>
      <c r="E21" s="227">
        <f>'5K'!$E21*(1-$K$2)+'10K'!$E21*$K$2</f>
        <v>0.94600114137004376</v>
      </c>
    </row>
    <row r="22" spans="1:5">
      <c r="A22" s="215">
        <v>16</v>
      </c>
      <c r="B22" s="229"/>
      <c r="C22" s="222"/>
      <c r="D22" s="222">
        <f t="shared" si="0"/>
        <v>21.868485262755371</v>
      </c>
      <c r="E22" s="227">
        <f>'5K'!$E22*(1-$K$2)+'10K'!$E22*$K$2</f>
        <v>0.96333451601907261</v>
      </c>
    </row>
    <row r="23" spans="1:5">
      <c r="A23" s="215">
        <v>17</v>
      </c>
      <c r="B23" s="229"/>
      <c r="C23" s="222"/>
      <c r="D23" s="222">
        <f t="shared" si="0"/>
        <v>21.558865608735278</v>
      </c>
      <c r="E23" s="227">
        <f>'5K'!$E23*(1-$K$2)+'10K'!$E23*$K$2</f>
        <v>0.97716953428805731</v>
      </c>
    </row>
    <row r="24" spans="1:5">
      <c r="A24" s="215">
        <v>18</v>
      </c>
      <c r="B24" s="229"/>
      <c r="C24" s="222"/>
      <c r="D24" s="222">
        <f t="shared" si="0"/>
        <v>21.336586594625174</v>
      </c>
      <c r="E24" s="227">
        <f>'5K'!$E24*(1-$K$2)+'10K'!$E24*$K$2</f>
        <v>0.98734943254576146</v>
      </c>
    </row>
    <row r="25" spans="1:5">
      <c r="A25" s="215">
        <v>19</v>
      </c>
      <c r="B25" s="229"/>
      <c r="C25" s="222"/>
      <c r="D25" s="222">
        <f t="shared" si="0"/>
        <v>21.207885427784461</v>
      </c>
      <c r="E25" s="227">
        <f>'5K'!$E25*(1-$K$2)+'10K'!$E25*$K$2</f>
        <v>0.99334121444598222</v>
      </c>
    </row>
    <row r="26" spans="1:5">
      <c r="A26" s="215">
        <v>20</v>
      </c>
      <c r="B26" s="229"/>
      <c r="C26" s="222"/>
      <c r="D26" s="222">
        <f t="shared" si="0"/>
        <v>21.113045964140422</v>
      </c>
      <c r="E26" s="227">
        <f>'5K'!$E26*(1-$K$2)+'10K'!$E26*$K$2</f>
        <v>0.99780328723991174</v>
      </c>
    </row>
    <row r="27" spans="1:5">
      <c r="A27" s="215">
        <v>21</v>
      </c>
      <c r="B27" s="229"/>
      <c r="C27" s="222"/>
      <c r="D27" s="222">
        <f t="shared" si="0"/>
        <v>21.066666666666666</v>
      </c>
      <c r="E27" s="227">
        <f>'5K'!$E27*(1-$K$2)+'10K'!$E27*$K$2</f>
        <v>1</v>
      </c>
    </row>
    <row r="28" spans="1:5">
      <c r="A28" s="215">
        <v>22</v>
      </c>
      <c r="B28" s="229"/>
      <c r="C28" s="222"/>
      <c r="D28" s="222">
        <f t="shared" si="0"/>
        <v>21.066666666666666</v>
      </c>
      <c r="E28" s="227">
        <f>'5K'!$E28*(1-$K$2)+'10K'!$E28*$K$2</f>
        <v>1</v>
      </c>
    </row>
    <row r="29" spans="1:5">
      <c r="A29" s="215">
        <v>23</v>
      </c>
      <c r="B29" s="229"/>
      <c r="C29" s="222"/>
      <c r="D29" s="222">
        <f t="shared" si="0"/>
        <v>21.066666666666666</v>
      </c>
      <c r="E29" s="227">
        <f>'5K'!$E29*(1-$K$2)+'10K'!$E29*$K$2</f>
        <v>1</v>
      </c>
    </row>
    <row r="30" spans="1:5">
      <c r="A30" s="215">
        <v>24</v>
      </c>
      <c r="B30" s="229"/>
      <c r="C30" s="222"/>
      <c r="D30" s="222">
        <f t="shared" si="0"/>
        <v>21.066666666666666</v>
      </c>
      <c r="E30" s="227">
        <f>'5K'!$E30*(1-$K$2)+'10K'!$E30*$K$2</f>
        <v>1</v>
      </c>
    </row>
    <row r="31" spans="1:5">
      <c r="A31" s="215">
        <v>25</v>
      </c>
      <c r="B31" s="229"/>
      <c r="C31" s="222"/>
      <c r="D31" s="222">
        <f t="shared" si="0"/>
        <v>21.066666666666666</v>
      </c>
      <c r="E31" s="227">
        <f>'5K'!$E31*(1-$K$2)+'10K'!$E31*$K$2</f>
        <v>1</v>
      </c>
    </row>
    <row r="32" spans="1:5">
      <c r="A32" s="215">
        <v>26</v>
      </c>
      <c r="B32" s="229"/>
      <c r="C32" s="222"/>
      <c r="D32" s="222">
        <f t="shared" si="0"/>
        <v>21.066666666666666</v>
      </c>
      <c r="E32" s="227">
        <f>'5K'!$E32*(1-$K$2)+'10K'!$E32*$K$2</f>
        <v>1</v>
      </c>
    </row>
    <row r="33" spans="1:5">
      <c r="A33" s="215">
        <v>27</v>
      </c>
      <c r="B33" s="229"/>
      <c r="C33" s="222"/>
      <c r="D33" s="222">
        <f t="shared" si="0"/>
        <v>21.066666666666666</v>
      </c>
      <c r="E33" s="227">
        <f>'5K'!$E33*(1-$K$2)+'10K'!$E33*$K$2</f>
        <v>1</v>
      </c>
    </row>
    <row r="34" spans="1:5">
      <c r="A34" s="215">
        <v>28</v>
      </c>
      <c r="B34" s="229"/>
      <c r="C34" s="222"/>
      <c r="D34" s="222">
        <f t="shared" si="0"/>
        <v>21.066666666666666</v>
      </c>
      <c r="E34" s="227">
        <f>'5K'!$E34*(1-$K$2)+'10K'!$E34*$K$2</f>
        <v>1</v>
      </c>
    </row>
    <row r="35" spans="1:5">
      <c r="A35" s="215">
        <v>29</v>
      </c>
      <c r="B35" s="229"/>
      <c r="C35" s="222"/>
      <c r="D35" s="222">
        <f t="shared" si="0"/>
        <v>21.066666666666666</v>
      </c>
      <c r="E35" s="227">
        <f>'5K'!$E35*(1-$K$2)+'10K'!$E35*$K$2</f>
        <v>1</v>
      </c>
    </row>
    <row r="36" spans="1:5">
      <c r="A36" s="215">
        <v>30</v>
      </c>
      <c r="B36" s="229"/>
      <c r="C36" s="222"/>
      <c r="D36" s="222">
        <f t="shared" si="0"/>
        <v>21.067327184808651</v>
      </c>
      <c r="E36" s="227">
        <f>'5K'!$E36*(1-$K$2)+'10K'!$E36*$K$2</f>
        <v>0.99996864727375279</v>
      </c>
    </row>
    <row r="37" spans="1:5">
      <c r="A37" s="215">
        <v>31</v>
      </c>
      <c r="B37" s="229"/>
      <c r="C37" s="222"/>
      <c r="D37" s="222">
        <f t="shared" si="0"/>
        <v>21.080386241795583</v>
      </c>
      <c r="E37" s="227">
        <f>'5K'!$E37*(1-$K$2)+'10K'!$E37*$K$2</f>
        <v>0.99934917819002211</v>
      </c>
    </row>
    <row r="38" spans="1:5">
      <c r="A38" s="215">
        <v>32</v>
      </c>
      <c r="B38" s="229"/>
      <c r="C38" s="222"/>
      <c r="D38" s="222">
        <f t="shared" si="0"/>
        <v>21.111572131698093</v>
      </c>
      <c r="E38" s="227">
        <f>'5K'!$E38*(1-$K$2)+'10K'!$E38*$K$2</f>
        <v>0.99787294547505523</v>
      </c>
    </row>
    <row r="39" spans="1:5">
      <c r="A39" s="215">
        <v>33</v>
      </c>
      <c r="B39" s="229"/>
      <c r="C39" s="222"/>
      <c r="D39" s="222">
        <f t="shared" si="0"/>
        <v>21.16104600835061</v>
      </c>
      <c r="E39" s="227">
        <f>'5K'!$E39*(1-$K$2)+'10K'!$E39*$K$2</f>
        <v>0.99553994912885213</v>
      </c>
    </row>
    <row r="40" spans="1:5">
      <c r="A40" s="215">
        <v>34</v>
      </c>
      <c r="B40" s="229"/>
      <c r="C40" s="222"/>
      <c r="D40" s="222">
        <f t="shared" si="0"/>
        <v>21.229064998396765</v>
      </c>
      <c r="E40" s="227">
        <f>'5K'!$E40*(1-$K$2)+'10K'!$E40*$K$2</f>
        <v>0.99235018915141282</v>
      </c>
    </row>
    <row r="41" spans="1:5">
      <c r="A41" s="215">
        <v>35</v>
      </c>
      <c r="B41" s="229"/>
      <c r="C41" s="222"/>
      <c r="D41" s="222">
        <f t="shared" si="0"/>
        <v>21.317466267859569</v>
      </c>
      <c r="E41" s="227">
        <f>'5K'!$E41*(1-$K$2)+'10K'!$E41*$K$2</f>
        <v>0.98823501826898474</v>
      </c>
    </row>
    <row r="42" spans="1:5">
      <c r="A42" s="215">
        <v>36</v>
      </c>
      <c r="B42" s="229"/>
      <c r="C42" s="222"/>
      <c r="D42" s="222">
        <f t="shared" ref="D42:D73" si="1">E$4/E42</f>
        <v>21.423893177497522</v>
      </c>
      <c r="E42" s="227">
        <f>'5K'!$E42*(1-$K$2)+'10K'!$E42*$K$2</f>
        <v>0.98332578920781466</v>
      </c>
    </row>
    <row r="43" spans="1:5">
      <c r="A43" s="215">
        <v>37</v>
      </c>
      <c r="B43" s="229"/>
      <c r="C43" s="222"/>
      <c r="D43" s="222">
        <f t="shared" si="1"/>
        <v>21.542658679143493</v>
      </c>
      <c r="E43" s="227">
        <f>'5K'!$E43*(1-$K$2)+'10K'!$E43*$K$2</f>
        <v>0.97790467650412816</v>
      </c>
    </row>
    <row r="44" spans="1:5">
      <c r="A44" s="215">
        <v>38</v>
      </c>
      <c r="B44" s="229"/>
      <c r="C44" s="222"/>
      <c r="D44" s="222">
        <f t="shared" si="1"/>
        <v>21.6749885368402</v>
      </c>
      <c r="E44" s="227">
        <f>'5K'!$E44*(1-$K$2)+'10K'!$E44*$K$2</f>
        <v>0.97193438561041956</v>
      </c>
    </row>
    <row r="45" spans="1:5">
      <c r="A45" s="215">
        <v>39</v>
      </c>
      <c r="B45" s="229"/>
      <c r="C45" s="222"/>
      <c r="D45" s="222">
        <f t="shared" si="1"/>
        <v>21.819808701602081</v>
      </c>
      <c r="E45" s="227">
        <f>'5K'!$E45*(1-$K$2)+'10K'!$E45*$K$2</f>
        <v>0.96548356380044165</v>
      </c>
    </row>
    <row r="46" spans="1:5">
      <c r="A46" s="215">
        <v>40</v>
      </c>
      <c r="B46" s="229"/>
      <c r="C46" s="222"/>
      <c r="D46" s="222">
        <f t="shared" si="1"/>
        <v>21.977589142544947</v>
      </c>
      <c r="E46" s="227">
        <f>'5K'!$E46*(1-$K$2)+'10K'!$E46*$K$2</f>
        <v>0.95855221107419442</v>
      </c>
    </row>
    <row r="47" spans="1:5">
      <c r="A47" s="215">
        <v>41</v>
      </c>
      <c r="B47" s="229"/>
      <c r="C47" s="222"/>
      <c r="D47" s="222">
        <f t="shared" si="1"/>
        <v>22.14725389149169</v>
      </c>
      <c r="E47" s="227">
        <f>'5K'!$E47*(1-$K$2)+'10K'!$E47*$K$2</f>
        <v>0.95120897470543053</v>
      </c>
    </row>
    <row r="48" spans="1:5">
      <c r="A48" s="215">
        <v>42</v>
      </c>
      <c r="B48" s="229"/>
      <c r="C48" s="222"/>
      <c r="D48" s="222">
        <f t="shared" si="1"/>
        <v>22.319558609883995</v>
      </c>
      <c r="E48" s="227">
        <f>'5K'!$E48*(1-$K$2)+'10K'!$E48*$K$2</f>
        <v>0.94386573833666687</v>
      </c>
    </row>
    <row r="49" spans="1:5">
      <c r="A49" s="215">
        <v>43</v>
      </c>
      <c r="B49" s="229"/>
      <c r="C49" s="222"/>
      <c r="D49" s="222">
        <f t="shared" si="1"/>
        <v>22.494565397413883</v>
      </c>
      <c r="E49" s="227">
        <f>'5K'!$E49*(1-$K$2)+'10K'!$E49*$K$2</f>
        <v>0.9365225019679031</v>
      </c>
    </row>
    <row r="50" spans="1:5">
      <c r="A50" s="215">
        <v>44</v>
      </c>
      <c r="B50" s="229"/>
      <c r="C50" s="222"/>
      <c r="D50" s="222">
        <f t="shared" si="1"/>
        <v>22.672338316850819</v>
      </c>
      <c r="E50" s="227">
        <f>'5K'!$E50*(1-$K$2)+'10K'!$E50*$K$2</f>
        <v>0.9291792655991391</v>
      </c>
    </row>
    <row r="51" spans="1:5">
      <c r="A51" s="215">
        <v>45</v>
      </c>
      <c r="B51" s="229"/>
      <c r="C51" s="222"/>
      <c r="D51" s="222">
        <f t="shared" si="1"/>
        <v>22.852943472229931</v>
      </c>
      <c r="E51" s="227">
        <f>'5K'!$E51*(1-$K$2)+'10K'!$E51*$K$2</f>
        <v>0.92183602923037533</v>
      </c>
    </row>
    <row r="52" spans="1:5">
      <c r="A52" s="215">
        <v>46</v>
      </c>
      <c r="B52" s="229"/>
      <c r="C52" s="222"/>
      <c r="D52" s="222">
        <f t="shared" si="1"/>
        <v>23.036449090807263</v>
      </c>
      <c r="E52" s="227">
        <f>'5K'!$E52*(1-$K$2)+'10K'!$E52*$K$2</f>
        <v>0.91449279286161156</v>
      </c>
    </row>
    <row r="53" spans="1:5">
      <c r="A53" s="215">
        <v>47</v>
      </c>
      <c r="B53" s="229"/>
      <c r="C53" s="222"/>
      <c r="D53" s="222">
        <f t="shared" si="1"/>
        <v>23.222925608995503</v>
      </c>
      <c r="E53" s="227">
        <f>'5K'!$E53*(1-$K$2)+'10K'!$E53*$K$2</f>
        <v>0.90714955649284779</v>
      </c>
    </row>
    <row r="54" spans="1:5">
      <c r="A54" s="215">
        <v>48</v>
      </c>
      <c r="B54" s="229"/>
      <c r="C54" s="222"/>
      <c r="D54" s="222">
        <f t="shared" si="1"/>
        <v>23.412445762507598</v>
      </c>
      <c r="E54" s="227">
        <f>'5K'!$E54*(1-$K$2)+'10K'!$E54*$K$2</f>
        <v>0.89980632012408401</v>
      </c>
    </row>
    <row r="55" spans="1:5">
      <c r="A55" s="215">
        <v>49</v>
      </c>
      <c r="B55" s="229"/>
      <c r="C55" s="222"/>
      <c r="D55" s="222">
        <f t="shared" si="1"/>
        <v>23.605084680950629</v>
      </c>
      <c r="E55" s="227">
        <f>'5K'!$E55*(1-$K$2)+'10K'!$E55*$K$2</f>
        <v>0.89246308375532013</v>
      </c>
    </row>
    <row r="56" spans="1:5">
      <c r="A56" s="215">
        <v>50</v>
      </c>
      <c r="B56" s="229"/>
      <c r="C56" s="222"/>
      <c r="D56" s="222">
        <f t="shared" si="1"/>
        <v>23.800919987128331</v>
      </c>
      <c r="E56" s="227">
        <f>'5K'!$E56*(1-$K$2)+'10K'!$E56*$K$2</f>
        <v>0.88511984738655625</v>
      </c>
    </row>
    <row r="57" spans="1:5">
      <c r="A57" s="215">
        <v>51</v>
      </c>
      <c r="B57" s="229"/>
      <c r="C57" s="222"/>
      <c r="D57" s="222">
        <f t="shared" si="1"/>
        <v>24.000031901328075</v>
      </c>
      <c r="E57" s="227">
        <f>'5K'!$E57*(1-$K$2)+'10K'!$E57*$K$2</f>
        <v>0.87777661101779259</v>
      </c>
    </row>
    <row r="58" spans="1:5">
      <c r="A58" s="215">
        <v>52</v>
      </c>
      <c r="B58" s="229"/>
      <c r="C58" s="222"/>
      <c r="D58" s="222">
        <f t="shared" si="1"/>
        <v>24.202503350886616</v>
      </c>
      <c r="E58" s="227">
        <f>'5K'!$E58*(1-$K$2)+'10K'!$E58*$K$2</f>
        <v>0.87043337464902892</v>
      </c>
    </row>
    <row r="59" spans="1:5">
      <c r="A59" s="215">
        <v>53</v>
      </c>
      <c r="B59" s="229"/>
      <c r="C59" s="222"/>
      <c r="D59" s="222">
        <f t="shared" si="1"/>
        <v>24.408420085349</v>
      </c>
      <c r="E59" s="227">
        <f>'5K'!$E59*(1-$K$2)+'10K'!$E59*$K$2</f>
        <v>0.86309013828026504</v>
      </c>
    </row>
    <row r="60" spans="1:5">
      <c r="A60" s="215">
        <v>54</v>
      </c>
      <c r="B60" s="229"/>
      <c r="C60" s="222"/>
      <c r="D60" s="222">
        <f t="shared" si="1"/>
        <v>24.617870797556588</v>
      </c>
      <c r="E60" s="227">
        <f>'5K'!$E60*(1-$K$2)+'10K'!$E60*$K$2</f>
        <v>0.85574690191150116</v>
      </c>
    </row>
    <row r="61" spans="1:5">
      <c r="A61" s="215">
        <v>55</v>
      </c>
      <c r="B61" s="229"/>
      <c r="C61" s="222"/>
      <c r="D61" s="222">
        <f t="shared" si="1"/>
        <v>24.830947251023467</v>
      </c>
      <c r="E61" s="227">
        <f>'5K'!$E61*(1-$K$2)+'10K'!$E61*$K$2</f>
        <v>0.84840366554273738</v>
      </c>
    </row>
    <row r="62" spans="1:5">
      <c r="A62" s="215">
        <v>56</v>
      </c>
      <c r="B62" s="229"/>
      <c r="C62" s="222"/>
      <c r="D62" s="222">
        <f t="shared" si="1"/>
        <v>25.047744413985527</v>
      </c>
      <c r="E62" s="227">
        <f>'5K'!$E62*(1-$K$2)+'10K'!$E62*$K$2</f>
        <v>0.84106042917397361</v>
      </c>
    </row>
    <row r="63" spans="1:5">
      <c r="A63" s="215">
        <v>57</v>
      </c>
      <c r="B63" s="229"/>
      <c r="C63" s="222"/>
      <c r="D63" s="222">
        <f t="shared" si="1"/>
        <v>25.268360600533633</v>
      </c>
      <c r="E63" s="227">
        <f>'5K'!$E63*(1-$K$2)+'10K'!$E63*$K$2</f>
        <v>0.83371719280520984</v>
      </c>
    </row>
    <row r="64" spans="1:5">
      <c r="A64" s="215">
        <v>58</v>
      </c>
      <c r="B64" s="229"/>
      <c r="C64" s="222"/>
      <c r="D64" s="222">
        <f t="shared" si="1"/>
        <v>25.492897619271528</v>
      </c>
      <c r="E64" s="227">
        <f>'5K'!$E64*(1-$K$2)+'10K'!$E64*$K$2</f>
        <v>0.82637395643644596</v>
      </c>
    </row>
    <row r="65" spans="1:5">
      <c r="A65" s="215">
        <v>59</v>
      </c>
      <c r="B65" s="229"/>
      <c r="C65" s="222"/>
      <c r="D65" s="222">
        <f t="shared" si="1"/>
        <v>25.721460929970711</v>
      </c>
      <c r="E65" s="227">
        <f>'5K'!$E65*(1-$K$2)+'10K'!$E65*$K$2</f>
        <v>0.81903072006768218</v>
      </c>
    </row>
    <row r="66" spans="1:5">
      <c r="A66" s="215">
        <v>60</v>
      </c>
      <c r="B66" s="229"/>
      <c r="C66" s="222"/>
      <c r="D66" s="222">
        <f t="shared" si="1"/>
        <v>25.954159808728786</v>
      </c>
      <c r="E66" s="227">
        <f>'5K'!$E66*(1-$K$2)+'10K'!$E66*$K$2</f>
        <v>0.8116874836989183</v>
      </c>
    </row>
    <row r="67" spans="1:5">
      <c r="A67" s="215">
        <v>61</v>
      </c>
      <c r="B67" s="229"/>
      <c r="C67" s="222"/>
      <c r="D67" s="222">
        <f t="shared" si="1"/>
        <v>26.191107522174583</v>
      </c>
      <c r="E67" s="227">
        <f>'5K'!$E67*(1-$K$2)+'10K'!$E67*$K$2</f>
        <v>0.80434424733015464</v>
      </c>
    </row>
    <row r="68" spans="1:5">
      <c r="A68" s="215">
        <v>62</v>
      </c>
      <c r="B68" s="229"/>
      <c r="C68" s="222"/>
      <c r="D68" s="222">
        <f t="shared" si="1"/>
        <v>26.432421511303708</v>
      </c>
      <c r="E68" s="227">
        <f>'5K'!$E68*(1-$K$2)+'10K'!$E68*$K$2</f>
        <v>0.79700101096139075</v>
      </c>
    </row>
    <row r="69" spans="1:5">
      <c r="A69" s="215">
        <v>63</v>
      </c>
      <c r="B69" s="229"/>
      <c r="C69" s="222"/>
      <c r="D69" s="222">
        <f t="shared" si="1"/>
        <v>26.678223585571175</v>
      </c>
      <c r="E69" s="227">
        <f>'5K'!$E69*(1-$K$2)+'10K'!$E69*$K$2</f>
        <v>0.78965777459262698</v>
      </c>
    </row>
    <row r="70" spans="1:5">
      <c r="A70" s="215">
        <v>64</v>
      </c>
      <c r="B70" s="229"/>
      <c r="C70" s="222"/>
      <c r="D70" s="222">
        <f t="shared" si="1"/>
        <v>26.928640127915322</v>
      </c>
      <c r="E70" s="227">
        <f>'5K'!$E70*(1-$K$2)+'10K'!$E70*$K$2</f>
        <v>0.7823145382238631</v>
      </c>
    </row>
    <row r="71" spans="1:5">
      <c r="A71" s="215">
        <v>65</v>
      </c>
      <c r="B71" s="229"/>
      <c r="C71" s="222"/>
      <c r="D71" s="222">
        <f t="shared" si="1"/>
        <v>27.183802311437869</v>
      </c>
      <c r="E71" s="227">
        <f>'5K'!$E71*(1-$K$2)+'10K'!$E71*$K$2</f>
        <v>0.77497130185509944</v>
      </c>
    </row>
    <row r="72" spans="1:5">
      <c r="A72" s="215">
        <v>66</v>
      </c>
      <c r="B72" s="229"/>
      <c r="C72" s="222"/>
      <c r="D72" s="222">
        <f t="shared" si="1"/>
        <v>27.443846328520763</v>
      </c>
      <c r="E72" s="227">
        <f>'5K'!$E72*(1-$K$2)+'10K'!$E72*$K$2</f>
        <v>0.76762806548633555</v>
      </c>
    </row>
    <row r="73" spans="1:5">
      <c r="A73" s="215">
        <v>67</v>
      </c>
      <c r="B73" s="229"/>
      <c r="C73" s="222"/>
      <c r="D73" s="222">
        <f t="shared" si="1"/>
        <v>27.708913633220586</v>
      </c>
      <c r="E73" s="227">
        <f>'5K'!$E73*(1-$K$2)+'10K'!$E73*$K$2</f>
        <v>0.76028482911757167</v>
      </c>
    </row>
    <row r="74" spans="1:5">
      <c r="A74" s="215">
        <v>68</v>
      </c>
      <c r="B74" s="229"/>
      <c r="C74" s="222"/>
      <c r="D74" s="222">
        <f t="shared" ref="D74:D105" si="2">E$4/E74</f>
        <v>27.980316307074549</v>
      </c>
      <c r="E74" s="227">
        <f>'5K'!$E74*(1-$K$2)+'10K'!$E74*$K$2</f>
        <v>0.75291024002256068</v>
      </c>
    </row>
    <row r="75" spans="1:5">
      <c r="A75" s="215">
        <v>69</v>
      </c>
      <c r="B75" s="229"/>
      <c r="C75" s="222"/>
      <c r="D75" s="222">
        <f t="shared" si="2"/>
        <v>28.2654089363126</v>
      </c>
      <c r="E75" s="227">
        <f>'5K'!$E75*(1-$K$2)+'10K'!$E75*$K$2</f>
        <v>0.74531618184381898</v>
      </c>
    </row>
    <row r="76" spans="1:5">
      <c r="A76" s="215">
        <v>70</v>
      </c>
      <c r="B76" s="229"/>
      <c r="C76" s="222"/>
      <c r="D76" s="222">
        <f t="shared" si="2"/>
        <v>28.562440440125986</v>
      </c>
      <c r="E76" s="227">
        <f>'5K'!$E76*(1-$K$2)+'10K'!$E76*$K$2</f>
        <v>0.7375653600338411</v>
      </c>
    </row>
    <row r="77" spans="1:5">
      <c r="A77" s="215">
        <v>71</v>
      </c>
      <c r="B77" s="229"/>
      <c r="C77" s="222"/>
      <c r="D77" s="222">
        <f t="shared" si="2"/>
        <v>28.881375342468445</v>
      </c>
      <c r="E77" s="227">
        <f>'5K'!$E77*(1-$K$2)+'10K'!$E77*$K$2</f>
        <v>0.72942048004512139</v>
      </c>
    </row>
    <row r="78" spans="1:5">
      <c r="A78" s="215">
        <v>72</v>
      </c>
      <c r="B78" s="229"/>
      <c r="C78" s="222"/>
      <c r="D78" s="222">
        <f t="shared" si="2"/>
        <v>29.234614772057071</v>
      </c>
      <c r="E78" s="227">
        <f>'5K'!$E78*(1-$K$2)+'10K'!$E78*$K$2</f>
        <v>0.72060695278264908</v>
      </c>
    </row>
    <row r="79" spans="1:5">
      <c r="A79" s="215">
        <v>73</v>
      </c>
      <c r="B79" s="229"/>
      <c r="C79" s="222"/>
      <c r="D79" s="222">
        <f t="shared" si="2"/>
        <v>29.624430635950223</v>
      </c>
      <c r="E79" s="227">
        <f>'5K'!$E79*(1-$K$2)+'10K'!$E79*$K$2</f>
        <v>0.71112477824642384</v>
      </c>
    </row>
    <row r="80" spans="1:5">
      <c r="A80" s="215">
        <v>74</v>
      </c>
      <c r="B80" s="229"/>
      <c r="C80" s="222"/>
      <c r="D80" s="222">
        <f t="shared" si="2"/>
        <v>30.051823900254284</v>
      </c>
      <c r="E80" s="227">
        <f>'5K'!$E80*(1-$K$2)+'10K'!$E80*$K$2</f>
        <v>0.70101125098395145</v>
      </c>
    </row>
    <row r="81" spans="1:5">
      <c r="A81" s="215">
        <v>75</v>
      </c>
      <c r="B81" s="229"/>
      <c r="C81" s="222"/>
      <c r="D81" s="222">
        <f t="shared" si="2"/>
        <v>30.519881737791192</v>
      </c>
      <c r="E81" s="227">
        <f>'5K'!$E81*(1-$K$2)+'10K'!$E81*$K$2</f>
        <v>0.69026042917397357</v>
      </c>
    </row>
    <row r="82" spans="1:5">
      <c r="A82" s="215">
        <v>76</v>
      </c>
      <c r="B82" s="229"/>
      <c r="C82" s="222"/>
      <c r="D82" s="222">
        <f t="shared" si="2"/>
        <v>31.033287478507681</v>
      </c>
      <c r="E82" s="227">
        <f>'5K'!$E82*(1-$K$2)+'10K'!$E82*$K$2</f>
        <v>0.67884096009024286</v>
      </c>
    </row>
    <row r="83" spans="1:5">
      <c r="A83" s="215">
        <v>77</v>
      </c>
      <c r="B83" s="229"/>
      <c r="C83" s="222"/>
      <c r="D83" s="222">
        <f t="shared" si="2"/>
        <v>31.59591573502216</v>
      </c>
      <c r="E83" s="227">
        <f>'5K'!$E83*(1-$K$2)+'10K'!$E83*$K$2</f>
        <v>0.66675284373275945</v>
      </c>
    </row>
    <row r="84" spans="1:5">
      <c r="A84" s="215">
        <v>78</v>
      </c>
      <c r="B84" s="229"/>
      <c r="C84" s="222"/>
      <c r="D84" s="222">
        <f t="shared" si="2"/>
        <v>32.208840784315008</v>
      </c>
      <c r="E84" s="227">
        <f>'5K'!$E84*(1-$K$2)+'10K'!$E84*$K$2</f>
        <v>0.65406472737527599</v>
      </c>
    </row>
    <row r="85" spans="1:5">
      <c r="A85" s="215">
        <v>79</v>
      </c>
      <c r="B85" s="229"/>
      <c r="C85" s="222"/>
      <c r="D85" s="222">
        <f t="shared" si="2"/>
        <v>32.881903762960391</v>
      </c>
      <c r="E85" s="227">
        <f>'5K'!$E85*(1-$K$2)+'10K'!$E85*$K$2</f>
        <v>0.64067661101779261</v>
      </c>
    </row>
    <row r="86" spans="1:5">
      <c r="A86" s="215">
        <v>80</v>
      </c>
      <c r="B86" s="229"/>
      <c r="C86" s="222"/>
      <c r="D86" s="222">
        <f t="shared" si="2"/>
        <v>33.617850987717652</v>
      </c>
      <c r="E86" s="227">
        <f>'5K'!$E86*(1-$K$2)+'10K'!$E86*$K$2</f>
        <v>0.62665120011280362</v>
      </c>
    </row>
    <row r="87" spans="1:5">
      <c r="A87" s="215">
        <v>81</v>
      </c>
      <c r="B87" s="229"/>
      <c r="C87" s="222"/>
      <c r="D87" s="222">
        <f t="shared" si="2"/>
        <v>34.421207468944473</v>
      </c>
      <c r="E87" s="227">
        <f>'5K'!$E87*(1-$K$2)+'10K'!$E87*$K$2</f>
        <v>0.6120257892078147</v>
      </c>
    </row>
    <row r="88" spans="1:5">
      <c r="A88" s="215">
        <v>82</v>
      </c>
      <c r="B88" s="229"/>
      <c r="C88" s="222"/>
      <c r="D88" s="222">
        <f t="shared" si="2"/>
        <v>35.303412859136685</v>
      </c>
      <c r="E88" s="227">
        <f>'5K'!$E88*(1-$K$2)+'10K'!$E88*$K$2</f>
        <v>0.59673173102907295</v>
      </c>
    </row>
    <row r="89" spans="1:5">
      <c r="A89" s="215">
        <v>83</v>
      </c>
      <c r="B89" s="229"/>
      <c r="C89" s="222"/>
      <c r="D89" s="222">
        <f t="shared" si="2"/>
        <v>36.273743500270193</v>
      </c>
      <c r="E89" s="227">
        <f>'5K'!$E89*(1-$K$2)+'10K'!$E89*$K$2</f>
        <v>0.5807690255765785</v>
      </c>
    </row>
    <row r="90" spans="1:5">
      <c r="A90" s="215">
        <v>84</v>
      </c>
      <c r="B90" s="229"/>
      <c r="C90" s="222"/>
      <c r="D90" s="222">
        <f t="shared" si="2"/>
        <v>37.34066182310989</v>
      </c>
      <c r="E90" s="227">
        <f>'5K'!$E90*(1-$K$2)+'10K'!$E90*$K$2</f>
        <v>0.56417496739783668</v>
      </c>
    </row>
    <row r="91" spans="1:5">
      <c r="A91" s="215">
        <v>85</v>
      </c>
      <c r="B91" s="229"/>
      <c r="C91" s="222"/>
      <c r="D91" s="222">
        <f t="shared" si="2"/>
        <v>38.517072147036728</v>
      </c>
      <c r="E91" s="227">
        <f>'5K'!$E91*(1-$K$2)+'10K'!$E91*$K$2</f>
        <v>0.54694361467158947</v>
      </c>
    </row>
    <row r="92" spans="1:5">
      <c r="A92" s="215">
        <v>86</v>
      </c>
      <c r="B92" s="229"/>
      <c r="C92" s="222"/>
      <c r="D92" s="222">
        <f t="shared" si="2"/>
        <v>39.820283399023843</v>
      </c>
      <c r="E92" s="227">
        <f>'5K'!$E92*(1-$K$2)+'10K'!$E92*$K$2</f>
        <v>0.52904361467158956</v>
      </c>
    </row>
    <row r="93" spans="1:5">
      <c r="A93" s="215">
        <v>87</v>
      </c>
      <c r="B93" s="229"/>
      <c r="C93" s="222"/>
      <c r="D93" s="222">
        <f t="shared" si="2"/>
        <v>41.26875559452936</v>
      </c>
      <c r="E93" s="227">
        <f>'5K'!$E93*(1-$K$2)+'10K'!$E93*$K$2</f>
        <v>0.51047496739783671</v>
      </c>
    </row>
    <row r="94" spans="1:5">
      <c r="A94" s="215">
        <v>88</v>
      </c>
      <c r="B94" s="229"/>
      <c r="C94" s="222"/>
      <c r="D94" s="222">
        <f t="shared" si="2"/>
        <v>42.878883913697848</v>
      </c>
      <c r="E94" s="227">
        <f>'5K'!$E94*(1-$K$2)+'10K'!$E94*$K$2</f>
        <v>0.49130632012408393</v>
      </c>
    </row>
    <row r="95" spans="1:5">
      <c r="A95" s="215">
        <v>89</v>
      </c>
      <c r="B95" s="229"/>
      <c r="C95" s="222"/>
      <c r="D95" s="222">
        <f t="shared" si="2"/>
        <v>44.686005976774723</v>
      </c>
      <c r="E95" s="227">
        <f>'5K'!$E95*(1-$K$2)+'10K'!$E95*$K$2</f>
        <v>0.47143767285033122</v>
      </c>
    </row>
    <row r="96" spans="1:5">
      <c r="A96" s="215">
        <v>90</v>
      </c>
      <c r="B96" s="229"/>
      <c r="C96" s="222"/>
      <c r="D96" s="222">
        <f t="shared" si="2"/>
        <v>46.71808439514858</v>
      </c>
      <c r="E96" s="227">
        <f>'5K'!$E96*(1-$K$2)+'10K'!$E96*$K$2</f>
        <v>0.45093173102907291</v>
      </c>
    </row>
    <row r="97" spans="1:5">
      <c r="A97" s="215">
        <v>91</v>
      </c>
      <c r="B97" s="229"/>
      <c r="C97" s="222"/>
      <c r="D97" s="222">
        <f t="shared" si="2"/>
        <v>49.012104893690385</v>
      </c>
      <c r="E97" s="227">
        <f>'5K'!$E97*(1-$K$2)+'10K'!$E97*$K$2</f>
        <v>0.42982578920781467</v>
      </c>
    </row>
    <row r="98" spans="1:5">
      <c r="A98" s="215">
        <v>92</v>
      </c>
      <c r="B98" s="229"/>
      <c r="C98" s="222"/>
      <c r="D98" s="222">
        <f t="shared" si="2"/>
        <v>51.627508167707624</v>
      </c>
      <c r="E98" s="227">
        <f>'5K'!$E98*(1-$K$2)+'10K'!$E98*$K$2</f>
        <v>0.4080512001128036</v>
      </c>
    </row>
    <row r="99" spans="1:5">
      <c r="A99" s="215">
        <v>93</v>
      </c>
      <c r="B99" s="229"/>
      <c r="C99" s="222"/>
      <c r="D99" s="222">
        <f t="shared" si="2"/>
        <v>54.632343331608084</v>
      </c>
      <c r="E99" s="227">
        <f>'5K'!$E99*(1-$K$2)+'10K'!$E99*$K$2</f>
        <v>0.38560796374403983</v>
      </c>
    </row>
    <row r="100" spans="1:5">
      <c r="A100" s="215">
        <v>94</v>
      </c>
      <c r="C100" s="222"/>
      <c r="D100" s="222">
        <f t="shared" si="2"/>
        <v>58.109592494929494</v>
      </c>
      <c r="E100" s="227">
        <f>'5K'!$E100*(1-$K$2)+'10K'!$E100*$K$2</f>
        <v>0.36253337464902879</v>
      </c>
    </row>
    <row r="101" spans="1:5">
      <c r="A101" s="215">
        <v>95</v>
      </c>
      <c r="B101" s="229"/>
      <c r="C101" s="222"/>
      <c r="D101" s="222">
        <f t="shared" si="2"/>
        <v>62.176299986418989</v>
      </c>
      <c r="E101" s="227">
        <f>'5K'!$E101*(1-$K$2)+'10K'!$E101*$K$2</f>
        <v>0.33882149100651221</v>
      </c>
    </row>
    <row r="102" spans="1:5">
      <c r="A102" s="215">
        <v>96</v>
      </c>
      <c r="C102" s="222"/>
      <c r="D102" s="222">
        <f t="shared" si="2"/>
        <v>66.997208826167693</v>
      </c>
      <c r="E102" s="227">
        <f>'5K'!$E102*(1-$K$2)+'10K'!$E102*$K$2</f>
        <v>0.31444096009024292</v>
      </c>
    </row>
    <row r="103" spans="1:5">
      <c r="A103" s="215">
        <v>97</v>
      </c>
      <c r="C103" s="222"/>
      <c r="D103" s="222">
        <f t="shared" si="2"/>
        <v>72.796354230716304</v>
      </c>
      <c r="E103" s="227">
        <f>'5K'!$E103*(1-$K$2)+'10K'!$E103*$K$2</f>
        <v>0.2893917819002208</v>
      </c>
    </row>
    <row r="104" spans="1:5">
      <c r="A104" s="215">
        <v>98</v>
      </c>
      <c r="C104" s="222"/>
      <c r="D104" s="222">
        <f t="shared" si="2"/>
        <v>79.875857636617511</v>
      </c>
      <c r="E104" s="227">
        <f>'5K'!$E104*(1-$K$2)+'10K'!$E104*$K$2</f>
        <v>0.26374260371019875</v>
      </c>
    </row>
    <row r="105" spans="1:5">
      <c r="A105" s="215">
        <v>99</v>
      </c>
      <c r="C105" s="222"/>
      <c r="D105" s="222">
        <f t="shared" si="2"/>
        <v>88.741575806092229</v>
      </c>
      <c r="E105" s="227">
        <f>'5K'!$E105*(1-$K$2)+'10K'!$E105*$K$2</f>
        <v>0.23739342552017667</v>
      </c>
    </row>
    <row r="106" spans="1:5">
      <c r="A106" s="215">
        <v>100</v>
      </c>
      <c r="D106" s="222">
        <f>E$4/E106</f>
        <v>100.12343407885666</v>
      </c>
      <c r="E106" s="227">
        <f>'5K'!$E106*(1-$K$2)+'10K'!$E106*$K$2</f>
        <v>0.21040695278264904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Parameters</vt:lpstr>
      <vt:lpstr>1K</vt:lpstr>
      <vt:lpstr>Mile</vt:lpstr>
      <vt:lpstr>3K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2025-04-13T02:51:02Z</dcterms:modified>
</cp:coreProperties>
</file>