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drawings/drawing13.xml" ContentType="application/vnd.openxmlformats-officedocument.drawing+xml"/>
  <Override PartName="/xl/charts/chart17.xml" ContentType="application/vnd.openxmlformats-officedocument.drawingml.chart+xml"/>
  <Override PartName="/xl/drawings/drawing14.xml" ContentType="application/vnd.openxmlformats-officedocument.drawing+xml"/>
  <Override PartName="/xl/charts/chart18.xml" ContentType="application/vnd.openxmlformats-officedocument.drawingml.chart+xml"/>
  <Override PartName="/xl/drawings/drawing15.xml" ContentType="application/vnd.openxmlformats-officedocument.drawing+xml"/>
  <Override PartName="/xl/charts/chart19.xml" ContentType="application/vnd.openxmlformats-officedocument.drawingml.chart+xml"/>
  <Override PartName="/xl/drawings/drawing16.xml" ContentType="application/vnd.openxmlformats-officedocument.drawing+xml"/>
  <Override PartName="/xl/charts/chart20.xml" ContentType="application/vnd.openxmlformats-officedocument.drawingml.chart+xml"/>
  <Override PartName="/xl/drawings/drawing17.xml" ContentType="application/vnd.openxmlformats-officedocument.drawing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Alan Jones\Documents\AgeGrade\Age-Grade-Tables\"/>
    </mc:Choice>
  </mc:AlternateContent>
  <xr:revisionPtr revIDLastSave="0" documentId="13_ncr:1_{1EB3FEF6-F709-4D49-AA44-2BB14E1EB8EE}" xr6:coauthVersionLast="45" xr6:coauthVersionMax="45" xr10:uidLastSave="{00000000-0000-0000-0000-000000000000}"/>
  <bookViews>
    <workbookView xWindow="-120" yWindow="-120" windowWidth="29040" windowHeight="15990" tabRatio="599" firstSheet="6" activeTab="18" xr2:uid="{00000000-000D-0000-FFFF-FFFF00000000}"/>
  </bookViews>
  <sheets>
    <sheet name="Parameters" sheetId="1" r:id="rId1"/>
    <sheet name="1 Mile" sheetId="25" r:id="rId2"/>
    <sheet name="5K" sheetId="2" r:id="rId3"/>
    <sheet name="6K" sheetId="3" r:id="rId4"/>
    <sheet name="4MI" sheetId="4" r:id="rId5"/>
    <sheet name="8K" sheetId="5" r:id="rId6"/>
    <sheet name="5MI" sheetId="6" r:id="rId7"/>
    <sheet name="10K" sheetId="7" r:id="rId8"/>
    <sheet name="7MI" sheetId="26" r:id="rId9"/>
    <sheet name="12K" sheetId="8" r:id="rId10"/>
    <sheet name="15K" sheetId="9" r:id="rId11"/>
    <sheet name="10MI" sheetId="10" r:id="rId12"/>
    <sheet name="20K" sheetId="11" r:id="rId13"/>
    <sheet name="H.Marathon" sheetId="12" r:id="rId14"/>
    <sheet name="25K" sheetId="13" r:id="rId15"/>
    <sheet name="30K" sheetId="14" r:id="rId16"/>
    <sheet name="Marathon" sheetId="15" r:id="rId17"/>
    <sheet name="100K" sheetId="16" r:id="rId18"/>
    <sheet name="Age Factors" sheetId="17" r:id="rId19"/>
    <sheet name="AgeStanSec" sheetId="18" r:id="rId20"/>
    <sheet name="Age Stan HMS" sheetId="19" r:id="rId21"/>
    <sheet name="Perf" sheetId="20" r:id="rId22"/>
    <sheet name="Pace" sheetId="21" r:id="rId23"/>
    <sheet name="Marathon2" sheetId="22" r:id="rId24"/>
    <sheet name="USATF factors" sheetId="23" r:id="rId25"/>
  </sheets>
  <definedNames>
    <definedName name="_1_8K">Parameters!$F$18</definedName>
    <definedName name="AGE">'5K'!$A$7:$A$105</definedName>
    <definedName name="CHART_RANGE">'5K'!$A$4:$K$36</definedName>
    <definedName name="LEGEND_NAMES">'5K'!#REF!</definedName>
    <definedName name="MILE">Parameters!$B$7</definedName>
    <definedName name="MYCHART">'5K'!#REF!</definedName>
    <definedName name="_xlnm.Print_Area">Parameters!$N$1:$X$29</definedName>
    <definedName name="PROPOSED">'5K'!$D$7:$D$105</definedName>
    <definedName name="RECORDS">'10K'!$C$7:$C$111</definedName>
    <definedName name="WAVA">'5K'!$F$7:$F$105</definedName>
  </definedNames>
  <calcPr calcId="191029" calcMode="autoNoTable" iterate="1" iterateCount="1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0" i="19" l="1"/>
  <c r="I99" i="19"/>
  <c r="I98" i="19"/>
  <c r="I97" i="19"/>
  <c r="I96" i="19"/>
  <c r="I95" i="19"/>
  <c r="I94" i="19"/>
  <c r="I93" i="19"/>
  <c r="I92" i="19"/>
  <c r="I91" i="19"/>
  <c r="I90" i="19"/>
  <c r="I89" i="19"/>
  <c r="I88" i="19"/>
  <c r="I87" i="19"/>
  <c r="I86" i="19"/>
  <c r="I85" i="19"/>
  <c r="I84" i="19"/>
  <c r="I83" i="19"/>
  <c r="I82" i="19"/>
  <c r="I81" i="19"/>
  <c r="I80" i="19"/>
  <c r="I79" i="19"/>
  <c r="I78" i="19"/>
  <c r="I77" i="19"/>
  <c r="I76" i="19"/>
  <c r="I75" i="19"/>
  <c r="I74" i="19"/>
  <c r="I73" i="19"/>
  <c r="I72" i="19"/>
  <c r="I71" i="19"/>
  <c r="I70" i="19"/>
  <c r="I69" i="19"/>
  <c r="I68" i="19"/>
  <c r="I67" i="19"/>
  <c r="I66" i="19"/>
  <c r="I65" i="19"/>
  <c r="I64" i="19"/>
  <c r="I63" i="19"/>
  <c r="I62" i="19"/>
  <c r="I61" i="19"/>
  <c r="I60" i="19"/>
  <c r="I59" i="19"/>
  <c r="I58" i="19"/>
  <c r="I57" i="19"/>
  <c r="I56" i="19"/>
  <c r="I55" i="19"/>
  <c r="I54" i="19"/>
  <c r="I53" i="19"/>
  <c r="I52" i="19"/>
  <c r="I51" i="19"/>
  <c r="I50" i="19"/>
  <c r="I49" i="19"/>
  <c r="I48" i="19"/>
  <c r="I47" i="19"/>
  <c r="I46" i="19"/>
  <c r="I45" i="19"/>
  <c r="I44" i="19"/>
  <c r="I43" i="19"/>
  <c r="I42" i="19"/>
  <c r="I41" i="19"/>
  <c r="I40" i="19"/>
  <c r="I39" i="19"/>
  <c r="I38" i="19"/>
  <c r="I37" i="19"/>
  <c r="I36" i="19"/>
  <c r="I35" i="19"/>
  <c r="I34" i="19"/>
  <c r="I33" i="19"/>
  <c r="I32" i="19"/>
  <c r="I31" i="19"/>
  <c r="I30" i="19"/>
  <c r="I29" i="19"/>
  <c r="I28" i="19"/>
  <c r="I27" i="19"/>
  <c r="I26" i="19"/>
  <c r="I25" i="19"/>
  <c r="I24" i="19"/>
  <c r="I23" i="19"/>
  <c r="I22" i="19"/>
  <c r="I21" i="19"/>
  <c r="I20" i="19"/>
  <c r="I19" i="19"/>
  <c r="I18" i="19"/>
  <c r="I17" i="19"/>
  <c r="I16" i="19"/>
  <c r="I15" i="19"/>
  <c r="I14" i="19"/>
  <c r="I13" i="19"/>
  <c r="I12" i="19"/>
  <c r="I11" i="19"/>
  <c r="I10" i="19"/>
  <c r="I9" i="19"/>
  <c r="I8" i="19"/>
  <c r="I7" i="19"/>
  <c r="I6" i="19"/>
  <c r="I5" i="19"/>
  <c r="I3" i="19"/>
  <c r="I4" i="19"/>
  <c r="I100" i="18"/>
  <c r="I99" i="18"/>
  <c r="I98" i="18"/>
  <c r="I97" i="18"/>
  <c r="I96" i="18"/>
  <c r="I95" i="18"/>
  <c r="I94" i="18"/>
  <c r="I93" i="18"/>
  <c r="I92" i="18"/>
  <c r="I91" i="18"/>
  <c r="I90" i="18"/>
  <c r="I89" i="18"/>
  <c r="I88" i="18"/>
  <c r="I87" i="18"/>
  <c r="I86" i="18"/>
  <c r="I85" i="18"/>
  <c r="I84" i="18"/>
  <c r="I83" i="18"/>
  <c r="I82" i="18"/>
  <c r="I81" i="18"/>
  <c r="I80" i="18"/>
  <c r="I79" i="18"/>
  <c r="I78" i="18"/>
  <c r="I77" i="18"/>
  <c r="I76" i="18"/>
  <c r="I75" i="18"/>
  <c r="I74" i="18"/>
  <c r="I73" i="18"/>
  <c r="I72" i="18"/>
  <c r="I71" i="18"/>
  <c r="I70" i="18"/>
  <c r="I69" i="18"/>
  <c r="I68" i="18"/>
  <c r="I67" i="18"/>
  <c r="I66" i="18"/>
  <c r="I65" i="18"/>
  <c r="I64" i="18"/>
  <c r="I63" i="18"/>
  <c r="I62" i="18"/>
  <c r="I61" i="18"/>
  <c r="I60" i="18"/>
  <c r="I59" i="18"/>
  <c r="I58" i="18"/>
  <c r="I57" i="18"/>
  <c r="I56" i="18"/>
  <c r="I55" i="18"/>
  <c r="I54" i="18"/>
  <c r="I53" i="18"/>
  <c r="I52" i="18"/>
  <c r="I51" i="18"/>
  <c r="I50" i="18"/>
  <c r="I49" i="18"/>
  <c r="I48" i="18"/>
  <c r="I47" i="18"/>
  <c r="I46" i="18"/>
  <c r="I45" i="18"/>
  <c r="I44" i="18"/>
  <c r="I43" i="18"/>
  <c r="I42" i="18"/>
  <c r="I41" i="18"/>
  <c r="I40" i="18"/>
  <c r="I39" i="18"/>
  <c r="I38" i="18"/>
  <c r="I37" i="18"/>
  <c r="I36" i="18"/>
  <c r="I35" i="18"/>
  <c r="I34" i="18"/>
  <c r="I33" i="18"/>
  <c r="I32" i="18"/>
  <c r="I31" i="18"/>
  <c r="I30" i="18"/>
  <c r="I29" i="18"/>
  <c r="I28" i="18"/>
  <c r="I27" i="18"/>
  <c r="I26" i="18"/>
  <c r="I25" i="18"/>
  <c r="I24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6" i="18"/>
  <c r="I5" i="18"/>
  <c r="I4" i="18"/>
  <c r="I3" i="18"/>
  <c r="I101" i="17"/>
  <c r="I100" i="17"/>
  <c r="I99" i="17"/>
  <c r="I98" i="17"/>
  <c r="I97" i="17"/>
  <c r="I96" i="17"/>
  <c r="I95" i="17"/>
  <c r="I94" i="17"/>
  <c r="I93" i="17"/>
  <c r="I92" i="17"/>
  <c r="I91" i="17"/>
  <c r="I90" i="17"/>
  <c r="I89" i="17"/>
  <c r="I88" i="17"/>
  <c r="I87" i="17"/>
  <c r="I86" i="17"/>
  <c r="I85" i="17"/>
  <c r="I84" i="17"/>
  <c r="I83" i="17"/>
  <c r="I82" i="17"/>
  <c r="I81" i="17"/>
  <c r="I80" i="17"/>
  <c r="I79" i="17"/>
  <c r="I78" i="17"/>
  <c r="I77" i="17"/>
  <c r="I76" i="17"/>
  <c r="I75" i="17"/>
  <c r="I74" i="17"/>
  <c r="I73" i="17"/>
  <c r="I72" i="17"/>
  <c r="I71" i="17"/>
  <c r="I70" i="17"/>
  <c r="I69" i="17"/>
  <c r="I68" i="17"/>
  <c r="I67" i="17"/>
  <c r="I66" i="17"/>
  <c r="I65" i="17"/>
  <c r="I64" i="17"/>
  <c r="I63" i="17"/>
  <c r="I62" i="17"/>
  <c r="I61" i="17"/>
  <c r="I60" i="17"/>
  <c r="I59" i="17"/>
  <c r="I58" i="17"/>
  <c r="I57" i="17"/>
  <c r="I56" i="17"/>
  <c r="I55" i="17"/>
  <c r="I54" i="17"/>
  <c r="I53" i="17"/>
  <c r="I52" i="17"/>
  <c r="I51" i="17"/>
  <c r="I50" i="17"/>
  <c r="I49" i="17"/>
  <c r="I48" i="17"/>
  <c r="I47" i="17"/>
  <c r="I46" i="17"/>
  <c r="I45" i="17"/>
  <c r="I44" i="17"/>
  <c r="I43" i="17"/>
  <c r="I42" i="17"/>
  <c r="I41" i="17"/>
  <c r="I40" i="17"/>
  <c r="I39" i="17"/>
  <c r="I38" i="17"/>
  <c r="I37" i="17"/>
  <c r="I36" i="17"/>
  <c r="I35" i="17"/>
  <c r="I34" i="17"/>
  <c r="I33" i="17"/>
  <c r="I32" i="17"/>
  <c r="I31" i="17"/>
  <c r="I30" i="17"/>
  <c r="I29" i="17"/>
  <c r="I28" i="17"/>
  <c r="I27" i="17"/>
  <c r="I26" i="17"/>
  <c r="I25" i="17"/>
  <c r="I24" i="17"/>
  <c r="I23" i="17"/>
  <c r="I22" i="17"/>
  <c r="I21" i="17"/>
  <c r="I20" i="17"/>
  <c r="I19" i="17"/>
  <c r="I18" i="17"/>
  <c r="I17" i="17"/>
  <c r="I16" i="17"/>
  <c r="I15" i="17"/>
  <c r="I14" i="17"/>
  <c r="I13" i="17"/>
  <c r="I12" i="17"/>
  <c r="I11" i="17"/>
  <c r="I5" i="17"/>
  <c r="I4" i="17"/>
  <c r="I3" i="17"/>
  <c r="I3" i="26"/>
  <c r="E34" i="26" s="1"/>
  <c r="D34" i="26" s="1"/>
  <c r="G5" i="26"/>
  <c r="G4" i="26"/>
  <c r="I5" i="26"/>
  <c r="I4" i="26"/>
  <c r="AN21" i="1"/>
  <c r="AO21" i="1" s="1"/>
  <c r="AE21" i="1"/>
  <c r="AD21" i="1"/>
  <c r="AC21" i="1"/>
  <c r="AB21" i="1"/>
  <c r="AA21" i="1"/>
  <c r="Z21" i="1"/>
  <c r="Y21" i="1"/>
  <c r="W21" i="1"/>
  <c r="V21" i="1"/>
  <c r="T21" i="1"/>
  <c r="S21" i="1"/>
  <c r="R21" i="1"/>
  <c r="Q21" i="1"/>
  <c r="O21" i="1"/>
  <c r="N21" i="1"/>
  <c r="E35" i="26"/>
  <c r="D35" i="26" s="1"/>
  <c r="E33" i="26"/>
  <c r="D33" i="26" s="1"/>
  <c r="E32" i="26"/>
  <c r="D32" i="26" s="1"/>
  <c r="E31" i="26"/>
  <c r="D31" i="26" s="1"/>
  <c r="E30" i="26"/>
  <c r="D30" i="26" s="1"/>
  <c r="E29" i="26"/>
  <c r="D29" i="26" s="1"/>
  <c r="E28" i="26"/>
  <c r="D28" i="26" s="1"/>
  <c r="E27" i="26"/>
  <c r="D27" i="26" s="1"/>
  <c r="E26" i="26"/>
  <c r="D26" i="26" s="1"/>
  <c r="E25" i="26"/>
  <c r="D25" i="26" s="1"/>
  <c r="E20" i="26"/>
  <c r="D20" i="26" s="1"/>
  <c r="E14" i="26"/>
  <c r="D14" i="26" s="1"/>
  <c r="E12" i="26"/>
  <c r="D12" i="26" s="1"/>
  <c r="E5" i="26"/>
  <c r="E4" i="26"/>
  <c r="F3" i="26"/>
  <c r="E23" i="26" s="1"/>
  <c r="D23" i="26" s="1"/>
  <c r="F2" i="26"/>
  <c r="E19" i="26" s="1"/>
  <c r="D19" i="26" s="1"/>
  <c r="D4" i="26"/>
  <c r="M21" i="1"/>
  <c r="L21" i="1"/>
  <c r="K21" i="1"/>
  <c r="H21" i="1"/>
  <c r="G21" i="1"/>
  <c r="B21" i="1"/>
  <c r="E16" i="26" l="1"/>
  <c r="D16" i="26" s="1"/>
  <c r="I9" i="17"/>
  <c r="I7" i="17"/>
  <c r="E10" i="26"/>
  <c r="D10" i="26" s="1"/>
  <c r="E18" i="26"/>
  <c r="D18" i="26" s="1"/>
  <c r="E24" i="26"/>
  <c r="D24" i="26" s="1"/>
  <c r="E9" i="26"/>
  <c r="D9" i="26" s="1"/>
  <c r="E13" i="26"/>
  <c r="E17" i="26"/>
  <c r="D17" i="26" s="1"/>
  <c r="E21" i="26"/>
  <c r="D21" i="26" s="1"/>
  <c r="E22" i="26"/>
  <c r="D22" i="26" s="1"/>
  <c r="E11" i="26"/>
  <c r="E15" i="26"/>
  <c r="E36" i="26"/>
  <c r="D36" i="26" s="1"/>
  <c r="U21" i="1"/>
  <c r="G2" i="26"/>
  <c r="E64" i="26" s="1"/>
  <c r="D64" i="26" s="1"/>
  <c r="G3" i="26"/>
  <c r="E47" i="26" s="1"/>
  <c r="D47" i="26" s="1"/>
  <c r="E80" i="26"/>
  <c r="D80" i="26" s="1"/>
  <c r="E76" i="26"/>
  <c r="D76" i="26" s="1"/>
  <c r="E72" i="26"/>
  <c r="D72" i="26" s="1"/>
  <c r="E68" i="26"/>
  <c r="D68" i="26" s="1"/>
  <c r="E40" i="26"/>
  <c r="D40" i="26" s="1"/>
  <c r="P21" i="1"/>
  <c r="E44" i="26"/>
  <c r="D44" i="26" s="1"/>
  <c r="E41" i="26"/>
  <c r="D41" i="26" s="1"/>
  <c r="E65" i="26"/>
  <c r="D65" i="26" s="1"/>
  <c r="E101" i="26"/>
  <c r="D101" i="26" s="1"/>
  <c r="E42" i="26"/>
  <c r="D42" i="26" s="1"/>
  <c r="E66" i="26"/>
  <c r="D66" i="26" s="1"/>
  <c r="E37" i="26"/>
  <c r="D37" i="26" s="1"/>
  <c r="E45" i="26"/>
  <c r="D45" i="26" s="1"/>
  <c r="E69" i="26"/>
  <c r="D69" i="26" s="1"/>
  <c r="E97" i="26"/>
  <c r="D97" i="26" s="1"/>
  <c r="E38" i="26"/>
  <c r="D38" i="26" s="1"/>
  <c r="E46" i="26"/>
  <c r="D46" i="26" s="1"/>
  <c r="E54" i="26"/>
  <c r="D54" i="26" s="1"/>
  <c r="E82" i="26"/>
  <c r="D82" i="26" s="1"/>
  <c r="E106" i="26"/>
  <c r="D106" i="26" s="1"/>
  <c r="E39" i="26"/>
  <c r="D39" i="26" s="1"/>
  <c r="E43" i="26"/>
  <c r="D43" i="26" s="1"/>
  <c r="E55" i="26"/>
  <c r="D55" i="26" s="1"/>
  <c r="E71" i="26"/>
  <c r="D71" i="26" s="1"/>
  <c r="E87" i="26"/>
  <c r="D87" i="26" s="1"/>
  <c r="F2" i="12"/>
  <c r="G2" i="12"/>
  <c r="F3" i="12"/>
  <c r="G3" i="12"/>
  <c r="D15" i="26" l="1"/>
  <c r="I10" i="17"/>
  <c r="D11" i="26"/>
  <c r="I6" i="17"/>
  <c r="D13" i="26"/>
  <c r="I8" i="17"/>
  <c r="E99" i="26"/>
  <c r="D99" i="26" s="1"/>
  <c r="E83" i="26"/>
  <c r="D83" i="26" s="1"/>
  <c r="E67" i="26"/>
  <c r="D67" i="26" s="1"/>
  <c r="E51" i="26"/>
  <c r="D51" i="26" s="1"/>
  <c r="E98" i="26"/>
  <c r="D98" i="26" s="1"/>
  <c r="E78" i="26"/>
  <c r="D78" i="26" s="1"/>
  <c r="E93" i="26"/>
  <c r="D93" i="26" s="1"/>
  <c r="E61" i="26"/>
  <c r="D61" i="26" s="1"/>
  <c r="E102" i="26"/>
  <c r="D102" i="26" s="1"/>
  <c r="E58" i="26"/>
  <c r="D58" i="26" s="1"/>
  <c r="E89" i="26"/>
  <c r="D89" i="26" s="1"/>
  <c r="E57" i="26"/>
  <c r="D57" i="26" s="1"/>
  <c r="E84" i="26"/>
  <c r="D84" i="26" s="1"/>
  <c r="E88" i="26"/>
  <c r="D88" i="26" s="1"/>
  <c r="E92" i="26"/>
  <c r="D92" i="26" s="1"/>
  <c r="E96" i="26"/>
  <c r="D96" i="26" s="1"/>
  <c r="E95" i="26"/>
  <c r="D95" i="26" s="1"/>
  <c r="E79" i="26"/>
  <c r="D79" i="26" s="1"/>
  <c r="E63" i="26"/>
  <c r="D63" i="26" s="1"/>
  <c r="E94" i="26"/>
  <c r="D94" i="26" s="1"/>
  <c r="E70" i="26"/>
  <c r="D70" i="26" s="1"/>
  <c r="E85" i="26"/>
  <c r="D85" i="26" s="1"/>
  <c r="E53" i="26"/>
  <c r="D53" i="26" s="1"/>
  <c r="E86" i="26"/>
  <c r="D86" i="26" s="1"/>
  <c r="E50" i="26"/>
  <c r="D50" i="26" s="1"/>
  <c r="E81" i="26"/>
  <c r="D81" i="26" s="1"/>
  <c r="E49" i="26"/>
  <c r="D49" i="26" s="1"/>
  <c r="E100" i="26"/>
  <c r="D100" i="26" s="1"/>
  <c r="E104" i="26"/>
  <c r="D104" i="26" s="1"/>
  <c r="E48" i="26"/>
  <c r="D48" i="26" s="1"/>
  <c r="E103" i="26"/>
  <c r="D103" i="26" s="1"/>
  <c r="E91" i="26"/>
  <c r="D91" i="26" s="1"/>
  <c r="E75" i="26"/>
  <c r="D75" i="26" s="1"/>
  <c r="E59" i="26"/>
  <c r="D59" i="26" s="1"/>
  <c r="E90" i="26"/>
  <c r="D90" i="26" s="1"/>
  <c r="E62" i="26"/>
  <c r="D62" i="26" s="1"/>
  <c r="E105" i="26"/>
  <c r="D105" i="26" s="1"/>
  <c r="E77" i="26"/>
  <c r="D77" i="26" s="1"/>
  <c r="E74" i="26"/>
  <c r="D74" i="26" s="1"/>
  <c r="E73" i="26"/>
  <c r="D73" i="26" s="1"/>
  <c r="E52" i="26"/>
  <c r="D52" i="26" s="1"/>
  <c r="E56" i="26"/>
  <c r="D56" i="26" s="1"/>
  <c r="E60" i="26"/>
  <c r="D60" i="26" s="1"/>
  <c r="B3" i="17"/>
  <c r="E33" i="25" l="1"/>
  <c r="B28" i="17" s="1"/>
  <c r="E32" i="25"/>
  <c r="B27" i="17" s="1"/>
  <c r="E31" i="25"/>
  <c r="B26" i="17" s="1"/>
  <c r="E30" i="25"/>
  <c r="B25" i="17" s="1"/>
  <c r="E29" i="25"/>
  <c r="B24" i="17" s="1"/>
  <c r="E28" i="25"/>
  <c r="B23" i="17" s="1"/>
  <c r="E27" i="25"/>
  <c r="B22" i="17" s="1"/>
  <c r="E26" i="25"/>
  <c r="B21" i="17" s="1"/>
  <c r="C89" i="25"/>
  <c r="C88" i="25"/>
  <c r="C87" i="25"/>
  <c r="C86" i="25"/>
  <c r="C85" i="25"/>
  <c r="C84" i="25"/>
  <c r="C83" i="25"/>
  <c r="C82" i="25"/>
  <c r="C81" i="25"/>
  <c r="C80" i="25"/>
  <c r="C79" i="25"/>
  <c r="C78" i="25"/>
  <c r="C77" i="25"/>
  <c r="C76" i="25"/>
  <c r="C75" i="25"/>
  <c r="C74" i="25"/>
  <c r="C73" i="25"/>
  <c r="C72" i="25"/>
  <c r="C71" i="25"/>
  <c r="C70" i="25"/>
  <c r="C69" i="25"/>
  <c r="C68" i="25"/>
  <c r="C67" i="25"/>
  <c r="C66" i="25"/>
  <c r="C65" i="25"/>
  <c r="C64" i="25"/>
  <c r="C63" i="25"/>
  <c r="C62" i="25"/>
  <c r="C61" i="25"/>
  <c r="C60" i="25"/>
  <c r="C59" i="25"/>
  <c r="C58" i="25"/>
  <c r="C57" i="25"/>
  <c r="C56" i="25"/>
  <c r="C55" i="25"/>
  <c r="C54" i="25"/>
  <c r="C53" i="25"/>
  <c r="C52" i="25"/>
  <c r="C51" i="25"/>
  <c r="C50" i="25"/>
  <c r="C49" i="25"/>
  <c r="C48" i="25"/>
  <c r="C47" i="25"/>
  <c r="C46" i="25"/>
  <c r="D4" i="25" l="1"/>
  <c r="E4" i="25" s="1"/>
  <c r="G3" i="25"/>
  <c r="E34" i="25" s="1"/>
  <c r="B29" i="17" s="1"/>
  <c r="F3" i="25"/>
  <c r="E25" i="25" s="1"/>
  <c r="B20" i="17" s="1"/>
  <c r="G2" i="25"/>
  <c r="F2" i="25"/>
  <c r="E22" i="25" l="1"/>
  <c r="B17" i="17" s="1"/>
  <c r="E18" i="25"/>
  <c r="B13" i="17" s="1"/>
  <c r="E14" i="25"/>
  <c r="E10" i="25"/>
  <c r="D10" i="25" s="1"/>
  <c r="E21" i="25"/>
  <c r="B16" i="17" s="1"/>
  <c r="E17" i="25"/>
  <c r="B12" i="17" s="1"/>
  <c r="E13" i="25"/>
  <c r="E9" i="25"/>
  <c r="D9" i="25" s="1"/>
  <c r="E15" i="25"/>
  <c r="B10" i="17" s="1"/>
  <c r="E11" i="25"/>
  <c r="E20" i="25"/>
  <c r="E12" i="25"/>
  <c r="E19" i="25"/>
  <c r="B14" i="17" s="1"/>
  <c r="E16" i="25"/>
  <c r="B11" i="17" s="1"/>
  <c r="E5" i="25"/>
  <c r="D33" i="25"/>
  <c r="D29" i="25"/>
  <c r="D25" i="25"/>
  <c r="D32" i="25"/>
  <c r="D28" i="25"/>
  <c r="D27" i="25"/>
  <c r="D31" i="25"/>
  <c r="D34" i="25"/>
  <c r="D26" i="25"/>
  <c r="D30" i="25"/>
  <c r="D22" i="25"/>
  <c r="E105" i="25"/>
  <c r="E101" i="25"/>
  <c r="B96" i="17" s="1"/>
  <c r="E97" i="25"/>
  <c r="E93" i="25"/>
  <c r="E89" i="25"/>
  <c r="B84" i="17" s="1"/>
  <c r="E85" i="25"/>
  <c r="E81" i="25"/>
  <c r="E77" i="25"/>
  <c r="E73" i="25"/>
  <c r="E69" i="25"/>
  <c r="E65" i="25"/>
  <c r="E61" i="25"/>
  <c r="E57" i="25"/>
  <c r="E53" i="25"/>
  <c r="E49" i="25"/>
  <c r="E104" i="25"/>
  <c r="E100" i="25"/>
  <c r="B95" i="17" s="1"/>
  <c r="E96" i="25"/>
  <c r="B91" i="17" s="1"/>
  <c r="E92" i="25"/>
  <c r="E88" i="25"/>
  <c r="E84" i="25"/>
  <c r="E80" i="25"/>
  <c r="B75" i="17" s="1"/>
  <c r="E76" i="25"/>
  <c r="E44" i="25"/>
  <c r="E99" i="25"/>
  <c r="B94" i="17" s="1"/>
  <c r="E91" i="25"/>
  <c r="E83" i="25"/>
  <c r="E75" i="25"/>
  <c r="E70" i="25"/>
  <c r="E64" i="25"/>
  <c r="E59" i="25"/>
  <c r="E54" i="25"/>
  <c r="E48" i="25"/>
  <c r="B43" i="17" s="1"/>
  <c r="E103" i="25"/>
  <c r="E87" i="25"/>
  <c r="E72" i="25"/>
  <c r="E62" i="25"/>
  <c r="E51" i="25"/>
  <c r="E45" i="25"/>
  <c r="E102" i="25"/>
  <c r="E86" i="25"/>
  <c r="E71" i="25"/>
  <c r="E60" i="25"/>
  <c r="E50" i="25"/>
  <c r="E106" i="25"/>
  <c r="E98" i="25"/>
  <c r="E90" i="25"/>
  <c r="E82" i="25"/>
  <c r="E74" i="25"/>
  <c r="E68" i="25"/>
  <c r="E63" i="25"/>
  <c r="E58" i="25"/>
  <c r="E52" i="25"/>
  <c r="E47" i="25"/>
  <c r="B42" i="17" s="1"/>
  <c r="E95" i="25"/>
  <c r="E79" i="25"/>
  <c r="E67" i="25"/>
  <c r="E56" i="25"/>
  <c r="E46" i="25"/>
  <c r="E94" i="25"/>
  <c r="E78" i="25"/>
  <c r="E66" i="25"/>
  <c r="E55" i="25"/>
  <c r="E23" i="25"/>
  <c r="E24" i="25"/>
  <c r="E43" i="25"/>
  <c r="E39" i="25"/>
  <c r="E35" i="25"/>
  <c r="E42" i="25"/>
  <c r="B37" i="17" s="1"/>
  <c r="E38" i="25"/>
  <c r="E36" i="25"/>
  <c r="E41" i="25"/>
  <c r="E40" i="25"/>
  <c r="E37" i="25"/>
  <c r="Q105" i="5"/>
  <c r="Q101" i="5"/>
  <c r="Q100" i="5"/>
  <c r="Q99" i="5"/>
  <c r="Q98" i="5"/>
  <c r="Q97" i="5"/>
  <c r="Q96" i="5"/>
  <c r="Q95" i="5"/>
  <c r="Q94" i="5"/>
  <c r="Q93" i="5"/>
  <c r="Q92" i="5"/>
  <c r="Q91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19" i="5"/>
  <c r="Q18" i="5"/>
  <c r="Q17" i="5"/>
  <c r="Q16" i="5"/>
  <c r="Q15" i="5"/>
  <c r="Q14" i="5"/>
  <c r="Q13" i="5"/>
  <c r="Q12" i="5"/>
  <c r="Q11" i="5"/>
  <c r="D15" i="25" l="1"/>
  <c r="D19" i="25"/>
  <c r="D17" i="25"/>
  <c r="B4" i="17"/>
  <c r="B5" i="17" s="1"/>
  <c r="B3" i="19"/>
  <c r="B4" i="19" s="1"/>
  <c r="B3" i="18"/>
  <c r="B94" i="18" s="1"/>
  <c r="B94" i="19" s="1"/>
  <c r="D16" i="25"/>
  <c r="D21" i="25"/>
  <c r="D99" i="25"/>
  <c r="D48" i="25"/>
  <c r="G48" i="25" s="1"/>
  <c r="D36" i="25"/>
  <c r="B31" i="17"/>
  <c r="D39" i="25"/>
  <c r="B34" i="17"/>
  <c r="D55" i="25"/>
  <c r="G55" i="25" s="1"/>
  <c r="B50" i="17"/>
  <c r="D46" i="25"/>
  <c r="G46" i="25" s="1"/>
  <c r="B41" i="17"/>
  <c r="D95" i="25"/>
  <c r="B90" i="17"/>
  <c r="D63" i="25"/>
  <c r="G63" i="25" s="1"/>
  <c r="B58" i="17"/>
  <c r="D90" i="25"/>
  <c r="B85" i="17"/>
  <c r="D60" i="25"/>
  <c r="G60" i="25" s="1"/>
  <c r="B55" i="17"/>
  <c r="D45" i="25"/>
  <c r="B40" i="17"/>
  <c r="D87" i="25"/>
  <c r="G87" i="25" s="1"/>
  <c r="B82" i="17"/>
  <c r="D59" i="25"/>
  <c r="G59" i="25" s="1"/>
  <c r="B54" i="17"/>
  <c r="D83" i="25"/>
  <c r="G83" i="25" s="1"/>
  <c r="B78" i="17"/>
  <c r="D76" i="25"/>
  <c r="G76" i="25" s="1"/>
  <c r="B71" i="17"/>
  <c r="D92" i="25"/>
  <c r="B87" i="17"/>
  <c r="D49" i="25"/>
  <c r="G49" i="25" s="1"/>
  <c r="B44" i="17"/>
  <c r="D65" i="25"/>
  <c r="G65" i="25" s="1"/>
  <c r="B60" i="17"/>
  <c r="D81" i="25"/>
  <c r="G81" i="25" s="1"/>
  <c r="B76" i="17"/>
  <c r="D97" i="25"/>
  <c r="B92" i="17"/>
  <c r="D12" i="25"/>
  <c r="B7" i="17"/>
  <c r="D37" i="25"/>
  <c r="B32" i="17"/>
  <c r="B31" i="18" s="1"/>
  <c r="B31" i="19" s="1"/>
  <c r="D38" i="25"/>
  <c r="B33" i="17"/>
  <c r="D43" i="25"/>
  <c r="B38" i="17"/>
  <c r="B37" i="18" s="1"/>
  <c r="B37" i="19" s="1"/>
  <c r="D66" i="25"/>
  <c r="G66" i="25" s="1"/>
  <c r="B61" i="17"/>
  <c r="D56" i="25"/>
  <c r="G56" i="25" s="1"/>
  <c r="B51" i="17"/>
  <c r="B50" i="18" s="1"/>
  <c r="B50" i="19" s="1"/>
  <c r="D68" i="25"/>
  <c r="G68" i="25" s="1"/>
  <c r="B63" i="17"/>
  <c r="D98" i="25"/>
  <c r="B93" i="17"/>
  <c r="B92" i="18" s="1"/>
  <c r="B92" i="19" s="1"/>
  <c r="D71" i="25"/>
  <c r="G71" i="25" s="1"/>
  <c r="B66" i="17"/>
  <c r="D51" i="25"/>
  <c r="G51" i="25" s="1"/>
  <c r="B46" i="17"/>
  <c r="B45" i="18" s="1"/>
  <c r="B45" i="19" s="1"/>
  <c r="D103" i="25"/>
  <c r="B98" i="17"/>
  <c r="D64" i="25"/>
  <c r="G64" i="25" s="1"/>
  <c r="B59" i="17"/>
  <c r="B58" i="18" s="1"/>
  <c r="B58" i="19" s="1"/>
  <c r="D91" i="25"/>
  <c r="B86" i="17"/>
  <c r="D53" i="25"/>
  <c r="G53" i="25" s="1"/>
  <c r="B48" i="17"/>
  <c r="B47" i="18" s="1"/>
  <c r="B47" i="19" s="1"/>
  <c r="D69" i="25"/>
  <c r="G69" i="25" s="1"/>
  <c r="B64" i="17"/>
  <c r="D85" i="25"/>
  <c r="G85" i="25" s="1"/>
  <c r="B80" i="17"/>
  <c r="B79" i="18" s="1"/>
  <c r="B79" i="19" s="1"/>
  <c r="D80" i="25"/>
  <c r="G80" i="25" s="1"/>
  <c r="D20" i="25"/>
  <c r="B15" i="17"/>
  <c r="D13" i="25"/>
  <c r="B8" i="17"/>
  <c r="D14" i="25"/>
  <c r="B9" i="17"/>
  <c r="D40" i="25"/>
  <c r="B35" i="17"/>
  <c r="D24" i="25"/>
  <c r="B19" i="17"/>
  <c r="D78" i="25"/>
  <c r="G78" i="25" s="1"/>
  <c r="B73" i="17"/>
  <c r="D67" i="25"/>
  <c r="G67" i="25" s="1"/>
  <c r="B62" i="17"/>
  <c r="D52" i="25"/>
  <c r="G52" i="25" s="1"/>
  <c r="B47" i="17"/>
  <c r="D74" i="25"/>
  <c r="G74" i="25" s="1"/>
  <c r="B69" i="17"/>
  <c r="D106" i="25"/>
  <c r="B101" i="17"/>
  <c r="D86" i="25"/>
  <c r="G86" i="25" s="1"/>
  <c r="B81" i="17"/>
  <c r="D62" i="25"/>
  <c r="G62" i="25" s="1"/>
  <c r="B57" i="17"/>
  <c r="D70" i="25"/>
  <c r="G70" i="25" s="1"/>
  <c r="B65" i="17"/>
  <c r="D84" i="25"/>
  <c r="G84" i="25" s="1"/>
  <c r="B79" i="17"/>
  <c r="D57" i="25"/>
  <c r="G57" i="25" s="1"/>
  <c r="B52" i="17"/>
  <c r="D73" i="25"/>
  <c r="G73" i="25" s="1"/>
  <c r="B68" i="17"/>
  <c r="D105" i="25"/>
  <c r="B100" i="17"/>
  <c r="D101" i="25"/>
  <c r="D42" i="25"/>
  <c r="D96" i="25"/>
  <c r="D11" i="25"/>
  <c r="B6" i="17"/>
  <c r="B5" i="18" s="1"/>
  <c r="B5" i="19" s="1"/>
  <c r="D41" i="25"/>
  <c r="B36" i="17"/>
  <c r="D35" i="25"/>
  <c r="B30" i="17"/>
  <c r="B29" i="18" s="1"/>
  <c r="B29" i="19" s="1"/>
  <c r="D23" i="25"/>
  <c r="B18" i="17"/>
  <c r="D94" i="25"/>
  <c r="B89" i="17"/>
  <c r="B88" i="18" s="1"/>
  <c r="B88" i="19" s="1"/>
  <c r="D79" i="25"/>
  <c r="G79" i="25" s="1"/>
  <c r="B74" i="17"/>
  <c r="D58" i="25"/>
  <c r="G58" i="25" s="1"/>
  <c r="B53" i="17"/>
  <c r="B52" i="18" s="1"/>
  <c r="B52" i="19" s="1"/>
  <c r="D82" i="25"/>
  <c r="G82" i="25" s="1"/>
  <c r="B77" i="17"/>
  <c r="D50" i="25"/>
  <c r="G50" i="25" s="1"/>
  <c r="B45" i="17"/>
  <c r="B44" i="18" s="1"/>
  <c r="B44" i="19" s="1"/>
  <c r="D102" i="25"/>
  <c r="B97" i="17"/>
  <c r="D72" i="25"/>
  <c r="G72" i="25" s="1"/>
  <c r="B67" i="17"/>
  <c r="B66" i="18" s="1"/>
  <c r="B66" i="19" s="1"/>
  <c r="D54" i="25"/>
  <c r="G54" i="25" s="1"/>
  <c r="B49" i="17"/>
  <c r="D75" i="25"/>
  <c r="G75" i="25" s="1"/>
  <c r="B70" i="17"/>
  <c r="B69" i="18" s="1"/>
  <c r="B69" i="19" s="1"/>
  <c r="D44" i="25"/>
  <c r="B39" i="17"/>
  <c r="D88" i="25"/>
  <c r="G88" i="25" s="1"/>
  <c r="B83" i="17"/>
  <c r="B82" i="18" s="1"/>
  <c r="B82" i="19" s="1"/>
  <c r="D104" i="25"/>
  <c r="B99" i="17"/>
  <c r="D61" i="25"/>
  <c r="G61" i="25" s="1"/>
  <c r="B56" i="17"/>
  <c r="B55" i="18" s="1"/>
  <c r="B55" i="19" s="1"/>
  <c r="D77" i="25"/>
  <c r="G77" i="25" s="1"/>
  <c r="B72" i="17"/>
  <c r="D93" i="25"/>
  <c r="B88" i="17"/>
  <c r="B87" i="18" s="1"/>
  <c r="B87" i="19" s="1"/>
  <c r="D18" i="25"/>
  <c r="D89" i="25"/>
  <c r="G89" i="25" s="1"/>
  <c r="D47" i="25"/>
  <c r="G47" i="25" s="1"/>
  <c r="D100" i="25"/>
  <c r="C104" i="5"/>
  <c r="B91" i="18" l="1"/>
  <c r="B91" i="19" s="1"/>
  <c r="B59" i="18"/>
  <c r="B59" i="19" s="1"/>
  <c r="B86" i="18"/>
  <c r="B86" i="19" s="1"/>
  <c r="B77" i="18"/>
  <c r="B77" i="19" s="1"/>
  <c r="B81" i="18"/>
  <c r="B81" i="19" s="1"/>
  <c r="B54" i="18"/>
  <c r="B54" i="19" s="1"/>
  <c r="B57" i="18"/>
  <c r="B57" i="19" s="1"/>
  <c r="B40" i="18"/>
  <c r="B40" i="19" s="1"/>
  <c r="B33" i="18"/>
  <c r="B33" i="19" s="1"/>
  <c r="B13" i="18"/>
  <c r="B13" i="19" s="1"/>
  <c r="B51" i="18"/>
  <c r="B51" i="19" s="1"/>
  <c r="B80" i="18"/>
  <c r="B80" i="19" s="1"/>
  <c r="B61" i="18"/>
  <c r="B61" i="19" s="1"/>
  <c r="B8" i="18"/>
  <c r="B8" i="19" s="1"/>
  <c r="B71" i="18"/>
  <c r="B71" i="19" s="1"/>
  <c r="B38" i="18"/>
  <c r="B38" i="19" s="1"/>
  <c r="B96" i="18"/>
  <c r="B96" i="19" s="1"/>
  <c r="B76" i="18"/>
  <c r="B76" i="19" s="1"/>
  <c r="B73" i="18"/>
  <c r="B73" i="19" s="1"/>
  <c r="B17" i="18"/>
  <c r="B17" i="19" s="1"/>
  <c r="B35" i="18"/>
  <c r="B35" i="19" s="1"/>
  <c r="B63" i="18"/>
  <c r="B63" i="19" s="1"/>
  <c r="B85" i="18"/>
  <c r="B85" i="19" s="1"/>
  <c r="B97" i="18"/>
  <c r="B97" i="19" s="1"/>
  <c r="B65" i="18"/>
  <c r="B65" i="19" s="1"/>
  <c r="B62" i="18"/>
  <c r="B62" i="19" s="1"/>
  <c r="B60" i="18"/>
  <c r="B60" i="19" s="1"/>
  <c r="B32" i="18"/>
  <c r="B32" i="19" s="1"/>
  <c r="B6" i="18"/>
  <c r="B6" i="19" s="1"/>
  <c r="B75" i="18"/>
  <c r="B75" i="19" s="1"/>
  <c r="B43" i="18"/>
  <c r="B43" i="19" s="1"/>
  <c r="B70" i="18"/>
  <c r="B70" i="19" s="1"/>
  <c r="B53" i="18"/>
  <c r="B53" i="19" s="1"/>
  <c r="B39" i="18"/>
  <c r="B39" i="19" s="1"/>
  <c r="B84" i="18"/>
  <c r="B84" i="19" s="1"/>
  <c r="B89" i="18"/>
  <c r="B89" i="19" s="1"/>
  <c r="B49" i="18"/>
  <c r="B49" i="19" s="1"/>
  <c r="B30" i="18"/>
  <c r="B30" i="19" s="1"/>
  <c r="B99" i="18"/>
  <c r="B99" i="19" s="1"/>
  <c r="B64" i="18"/>
  <c r="B64" i="19" s="1"/>
  <c r="B68" i="18"/>
  <c r="B68" i="19" s="1"/>
  <c r="B18" i="18"/>
  <c r="B18" i="19" s="1"/>
  <c r="B14" i="18"/>
  <c r="B14" i="19" s="1"/>
  <c r="B98" i="18"/>
  <c r="B98" i="19" s="1"/>
  <c r="B48" i="18"/>
  <c r="B48" i="19" s="1"/>
  <c r="B67" i="18"/>
  <c r="B67" i="19" s="1"/>
  <c r="B78" i="18"/>
  <c r="B78" i="19" s="1"/>
  <c r="B56" i="18"/>
  <c r="B56" i="19" s="1"/>
  <c r="B100" i="18"/>
  <c r="B100" i="19" s="1"/>
  <c r="B46" i="18"/>
  <c r="B46" i="19" s="1"/>
  <c r="B72" i="18"/>
  <c r="B72" i="19" s="1"/>
  <c r="B34" i="18"/>
  <c r="B34" i="19" s="1"/>
  <c r="B7" i="18"/>
  <c r="B7" i="19" s="1"/>
  <c r="B41" i="18"/>
  <c r="B41" i="19" s="1"/>
  <c r="B95" i="18"/>
  <c r="B95" i="19" s="1"/>
  <c r="B16" i="18"/>
  <c r="B16" i="19" s="1"/>
  <c r="B12" i="18"/>
  <c r="B12" i="19" s="1"/>
  <c r="B4" i="18"/>
  <c r="B20" i="18"/>
  <c r="B20" i="19" s="1"/>
  <c r="B24" i="18"/>
  <c r="B24" i="19" s="1"/>
  <c r="B26" i="18"/>
  <c r="B26" i="19" s="1"/>
  <c r="B22" i="18"/>
  <c r="B22" i="19" s="1"/>
  <c r="B25" i="18"/>
  <c r="B25" i="19" s="1"/>
  <c r="B23" i="18"/>
  <c r="B23" i="19" s="1"/>
  <c r="B27" i="18"/>
  <c r="B27" i="19" s="1"/>
  <c r="B21" i="18"/>
  <c r="B21" i="19" s="1"/>
  <c r="B19" i="18"/>
  <c r="B19" i="19" s="1"/>
  <c r="B28" i="18"/>
  <c r="B28" i="19" s="1"/>
  <c r="B90" i="18"/>
  <c r="B90" i="19" s="1"/>
  <c r="B15" i="18"/>
  <c r="B15" i="19" s="1"/>
  <c r="B11" i="18"/>
  <c r="B11" i="19" s="1"/>
  <c r="B93" i="18"/>
  <c r="B93" i="19" s="1"/>
  <c r="B74" i="18"/>
  <c r="B74" i="19" s="1"/>
  <c r="B9" i="18"/>
  <c r="B9" i="19" s="1"/>
  <c r="B10" i="18"/>
  <c r="B10" i="19" s="1"/>
  <c r="B42" i="18"/>
  <c r="B42" i="19" s="1"/>
  <c r="B83" i="18"/>
  <c r="B83" i="19" s="1"/>
  <c r="B36" i="18"/>
  <c r="B36" i="19" s="1"/>
  <c r="F3" i="4"/>
  <c r="F2" i="4"/>
  <c r="D4" i="9" l="1"/>
  <c r="C97" i="12" l="1"/>
  <c r="J97" i="12" s="1"/>
  <c r="C106" i="15" l="1"/>
  <c r="D4" i="15" l="1"/>
  <c r="C100" i="7" l="1"/>
  <c r="J100" i="7" s="1"/>
  <c r="C99" i="7"/>
  <c r="J99" i="7" s="1"/>
  <c r="C101" i="2" l="1"/>
  <c r="C100" i="2"/>
  <c r="C95" i="2"/>
  <c r="J95" i="2" s="1"/>
  <c r="C96" i="2"/>
  <c r="J96" i="2" s="1"/>
  <c r="C97" i="2"/>
  <c r="J97" i="2" s="1"/>
  <c r="C98" i="2"/>
  <c r="J98" i="2" s="1"/>
  <c r="C99" i="2"/>
  <c r="J99" i="2" s="1"/>
  <c r="C17" i="2"/>
  <c r="J17" i="2" s="1"/>
  <c r="C9" i="2"/>
  <c r="J9" i="2" s="1"/>
  <c r="C11" i="2" l="1"/>
  <c r="J11" i="2" s="1"/>
  <c r="C98" i="7" l="1"/>
  <c r="J98" i="7" s="1"/>
  <c r="C97" i="7"/>
  <c r="J97" i="7" s="1"/>
  <c r="C96" i="7"/>
  <c r="J96" i="7" s="1"/>
  <c r="C95" i="7"/>
  <c r="J95" i="7" s="1"/>
  <c r="C94" i="7"/>
  <c r="J94" i="7" s="1"/>
  <c r="C93" i="7"/>
  <c r="J93" i="7" s="1"/>
  <c r="C92" i="7"/>
  <c r="J92" i="7" s="1"/>
  <c r="C68" i="7"/>
  <c r="J68" i="7" s="1"/>
  <c r="C18" i="7" l="1"/>
  <c r="J18" i="7" s="1"/>
  <c r="C10" i="7"/>
  <c r="J10" i="7" s="1"/>
  <c r="H14" i="1" l="1"/>
  <c r="G14" i="1"/>
  <c r="D14" i="1"/>
  <c r="C14" i="1" s="1"/>
  <c r="H7" i="1" l="1"/>
  <c r="L7" i="1" s="1"/>
  <c r="J29" i="1"/>
  <c r="G85" i="20" l="1"/>
  <c r="C92" i="9"/>
  <c r="C91" i="9"/>
  <c r="C90" i="9"/>
  <c r="C88" i="9"/>
  <c r="C87" i="9"/>
  <c r="C18" i="10"/>
  <c r="D60" i="20"/>
  <c r="Y10" i="1" l="1"/>
  <c r="Y18" i="1" s="1"/>
  <c r="Y13" i="1"/>
  <c r="Y20" i="1" s="1"/>
  <c r="Y15" i="1" l="1"/>
  <c r="Y16" i="1"/>
  <c r="G3" i="14"/>
  <c r="G3" i="13"/>
  <c r="G3" i="15"/>
  <c r="AH29" i="1" l="1"/>
  <c r="AH28" i="1"/>
  <c r="AH27" i="1"/>
  <c r="AH26" i="1"/>
  <c r="AH25" i="1"/>
  <c r="AH24" i="1"/>
  <c r="AH23" i="1"/>
  <c r="AH22" i="1"/>
  <c r="AH20" i="1"/>
  <c r="AH18" i="1"/>
  <c r="AH15" i="1"/>
  <c r="C11" i="12"/>
  <c r="J11" i="12" s="1"/>
  <c r="C96" i="12"/>
  <c r="J96" i="12" s="1"/>
  <c r="C95" i="12"/>
  <c r="J95" i="12" s="1"/>
  <c r="C94" i="12"/>
  <c r="J94" i="12" s="1"/>
  <c r="C92" i="12"/>
  <c r="J92" i="12" s="1"/>
  <c r="C14" i="2" l="1"/>
  <c r="J14" i="2" s="1"/>
  <c r="C15" i="2"/>
  <c r="J15" i="2" s="1"/>
  <c r="C16" i="2"/>
  <c r="J16" i="2" s="1"/>
  <c r="C99" i="15" l="1"/>
  <c r="C98" i="15"/>
  <c r="J98" i="15" s="1"/>
  <c r="H38" i="14"/>
  <c r="H36" i="14"/>
  <c r="H34" i="14"/>
  <c r="H33" i="14"/>
  <c r="H32" i="14"/>
  <c r="H31" i="14"/>
  <c r="H30" i="14"/>
  <c r="H29" i="14"/>
  <c r="H28" i="14"/>
  <c r="H27" i="14"/>
  <c r="H26" i="14"/>
  <c r="P53" i="11"/>
  <c r="P52" i="11"/>
  <c r="P51" i="11"/>
  <c r="P50" i="11"/>
  <c r="P48" i="11"/>
  <c r="P47" i="11"/>
  <c r="P46" i="11"/>
  <c r="P41" i="11"/>
  <c r="P40" i="11"/>
  <c r="P39" i="11"/>
  <c r="P38" i="11"/>
  <c r="P37" i="11"/>
  <c r="P36" i="11"/>
  <c r="P35" i="11"/>
  <c r="P34" i="11"/>
  <c r="P33" i="11"/>
  <c r="P32" i="11"/>
  <c r="P31" i="11"/>
  <c r="P30" i="11"/>
  <c r="P29" i="11"/>
  <c r="P28" i="11"/>
  <c r="P27" i="11"/>
  <c r="N35" i="10"/>
  <c r="N33" i="10"/>
  <c r="N32" i="10"/>
  <c r="N31" i="10"/>
  <c r="N29" i="10"/>
  <c r="L81" i="9"/>
  <c r="L80" i="9"/>
  <c r="L79" i="9"/>
  <c r="L78" i="9"/>
  <c r="L77" i="9"/>
  <c r="L76" i="9"/>
  <c r="L75" i="9"/>
  <c r="L74" i="9"/>
  <c r="L73" i="9"/>
  <c r="L72" i="9"/>
  <c r="L71" i="9"/>
  <c r="L70" i="9"/>
  <c r="L69" i="9"/>
  <c r="L68" i="9"/>
  <c r="L67" i="9"/>
  <c r="L66" i="9"/>
  <c r="L65" i="9"/>
  <c r="L64" i="9"/>
  <c r="L63" i="9"/>
  <c r="L62" i="9"/>
  <c r="L61" i="9"/>
  <c r="L57" i="9"/>
  <c r="L56" i="9"/>
  <c r="L54" i="9"/>
  <c r="L53" i="9"/>
  <c r="L52" i="9"/>
  <c r="L51" i="9"/>
  <c r="L50" i="9"/>
  <c r="L49" i="9"/>
  <c r="L48" i="9"/>
  <c r="L47" i="9"/>
  <c r="L46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C97" i="15"/>
  <c r="J97" i="15" s="1"/>
  <c r="C96" i="15"/>
  <c r="J96" i="15" s="1"/>
  <c r="C95" i="15"/>
  <c r="J95" i="15" s="1"/>
  <c r="C94" i="15"/>
  <c r="J94" i="15" s="1"/>
  <c r="C93" i="15"/>
  <c r="J93" i="15" s="1"/>
  <c r="C92" i="15"/>
  <c r="J92" i="15" s="1"/>
  <c r="C91" i="15"/>
  <c r="J91" i="15" s="1"/>
  <c r="C90" i="15"/>
  <c r="J90" i="15" s="1"/>
  <c r="C89" i="15"/>
  <c r="J89" i="15" s="1"/>
  <c r="C88" i="15"/>
  <c r="J88" i="15" s="1"/>
  <c r="C87" i="15"/>
  <c r="J87" i="15" s="1"/>
  <c r="C86" i="15"/>
  <c r="J86" i="15" s="1"/>
  <c r="C85" i="15"/>
  <c r="J85" i="15" s="1"/>
  <c r="C84" i="15"/>
  <c r="J84" i="15" s="1"/>
  <c r="C83" i="15"/>
  <c r="J83" i="15" s="1"/>
  <c r="C82" i="15"/>
  <c r="J82" i="15" s="1"/>
  <c r="C81" i="15"/>
  <c r="J81" i="15" s="1"/>
  <c r="C80" i="15"/>
  <c r="J80" i="15" s="1"/>
  <c r="C79" i="15"/>
  <c r="J79" i="15" s="1"/>
  <c r="C78" i="15"/>
  <c r="J78" i="15" s="1"/>
  <c r="C77" i="15"/>
  <c r="J77" i="15" s="1"/>
  <c r="C76" i="15"/>
  <c r="J76" i="15" s="1"/>
  <c r="C75" i="15"/>
  <c r="J75" i="15" s="1"/>
  <c r="C74" i="15"/>
  <c r="J74" i="15" s="1"/>
  <c r="C73" i="15"/>
  <c r="J73" i="15" s="1"/>
  <c r="C72" i="15"/>
  <c r="J72" i="15" s="1"/>
  <c r="C71" i="15"/>
  <c r="J71" i="15" s="1"/>
  <c r="C70" i="15"/>
  <c r="J70" i="15" s="1"/>
  <c r="C69" i="15"/>
  <c r="J69" i="15" s="1"/>
  <c r="C68" i="15"/>
  <c r="J68" i="15" s="1"/>
  <c r="C67" i="15"/>
  <c r="J67" i="15" s="1"/>
  <c r="C66" i="15"/>
  <c r="J66" i="15" s="1"/>
  <c r="C65" i="15"/>
  <c r="J65" i="15" s="1"/>
  <c r="C64" i="15"/>
  <c r="J64" i="15" s="1"/>
  <c r="C63" i="15"/>
  <c r="J63" i="15" s="1"/>
  <c r="C62" i="15"/>
  <c r="J62" i="15" s="1"/>
  <c r="C61" i="15"/>
  <c r="J61" i="15" s="1"/>
  <c r="C60" i="15"/>
  <c r="J60" i="15" s="1"/>
  <c r="C59" i="15"/>
  <c r="J59" i="15" s="1"/>
  <c r="C58" i="15"/>
  <c r="J58" i="15" s="1"/>
  <c r="C57" i="15"/>
  <c r="J57" i="15" s="1"/>
  <c r="C56" i="15"/>
  <c r="J56" i="15" s="1"/>
  <c r="C55" i="15"/>
  <c r="J55" i="15" s="1"/>
  <c r="C54" i="15"/>
  <c r="J54" i="15" s="1"/>
  <c r="C53" i="15"/>
  <c r="J53" i="15" s="1"/>
  <c r="C52" i="15"/>
  <c r="J52" i="15" s="1"/>
  <c r="C51" i="15"/>
  <c r="J51" i="15" s="1"/>
  <c r="C50" i="15"/>
  <c r="J50" i="15" s="1"/>
  <c r="C49" i="15"/>
  <c r="J49" i="15" s="1"/>
  <c r="C48" i="15"/>
  <c r="J48" i="15" s="1"/>
  <c r="C47" i="15"/>
  <c r="J47" i="15" s="1"/>
  <c r="C46" i="15"/>
  <c r="J46" i="15" s="1"/>
  <c r="C45" i="15"/>
  <c r="J45" i="15" s="1"/>
  <c r="C44" i="15"/>
  <c r="J44" i="15" s="1"/>
  <c r="C43" i="15"/>
  <c r="J43" i="15" s="1"/>
  <c r="C42" i="15"/>
  <c r="J42" i="15" s="1"/>
  <c r="C41" i="15"/>
  <c r="J41" i="15" s="1"/>
  <c r="C40" i="15"/>
  <c r="J40" i="15" s="1"/>
  <c r="C39" i="15"/>
  <c r="J39" i="15" s="1"/>
  <c r="C38" i="15"/>
  <c r="J38" i="15" s="1"/>
  <c r="C37" i="15"/>
  <c r="J37" i="15" s="1"/>
  <c r="C36" i="15"/>
  <c r="J36" i="15" s="1"/>
  <c r="C35" i="15"/>
  <c r="J35" i="15" s="1"/>
  <c r="C34" i="15"/>
  <c r="J34" i="15" s="1"/>
  <c r="C33" i="15"/>
  <c r="J33" i="15" s="1"/>
  <c r="C32" i="15"/>
  <c r="J32" i="15" s="1"/>
  <c r="C31" i="15"/>
  <c r="J31" i="15" s="1"/>
  <c r="C30" i="15"/>
  <c r="J30" i="15" s="1"/>
  <c r="C29" i="15"/>
  <c r="J29" i="15" s="1"/>
  <c r="C28" i="15"/>
  <c r="J28" i="15" s="1"/>
  <c r="C27" i="15"/>
  <c r="J27" i="15" s="1"/>
  <c r="C26" i="15"/>
  <c r="J26" i="15" s="1"/>
  <c r="C25" i="15"/>
  <c r="J25" i="15" s="1"/>
  <c r="C24" i="15"/>
  <c r="J24" i="15" s="1"/>
  <c r="C23" i="15"/>
  <c r="J23" i="15" s="1"/>
  <c r="C22" i="15"/>
  <c r="J22" i="15" s="1"/>
  <c r="C21" i="15"/>
  <c r="J21" i="15" s="1"/>
  <c r="C20" i="15"/>
  <c r="J20" i="15" s="1"/>
  <c r="C19" i="15"/>
  <c r="J19" i="15" s="1"/>
  <c r="C18" i="15"/>
  <c r="J18" i="15" s="1"/>
  <c r="C17" i="15"/>
  <c r="J17" i="15" s="1"/>
  <c r="C16" i="15"/>
  <c r="J16" i="15" s="1"/>
  <c r="C15" i="15"/>
  <c r="J15" i="15" s="1"/>
  <c r="C14" i="15"/>
  <c r="J14" i="15" s="1"/>
  <c r="C13" i="15"/>
  <c r="J13" i="15" s="1"/>
  <c r="C12" i="15"/>
  <c r="J12" i="15" s="1"/>
  <c r="C11" i="15"/>
  <c r="J11" i="15" s="1"/>
  <c r="C10" i="15"/>
  <c r="J10" i="15" s="1"/>
  <c r="C87" i="14"/>
  <c r="C86" i="14"/>
  <c r="C84" i="14"/>
  <c r="C83" i="14"/>
  <c r="C82" i="14"/>
  <c r="C81" i="14"/>
  <c r="C80" i="14"/>
  <c r="C79" i="14"/>
  <c r="C78" i="14"/>
  <c r="C77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1" i="14"/>
  <c r="C89" i="13"/>
  <c r="C88" i="13"/>
  <c r="C87" i="13"/>
  <c r="C86" i="13"/>
  <c r="C85" i="13"/>
  <c r="C84" i="13"/>
  <c r="C83" i="13"/>
  <c r="C82" i="13"/>
  <c r="C81" i="13"/>
  <c r="C80" i="13"/>
  <c r="C79" i="13"/>
  <c r="C78" i="13"/>
  <c r="C77" i="13"/>
  <c r="C76" i="13"/>
  <c r="C75" i="13"/>
  <c r="C74" i="13"/>
  <c r="C73" i="13"/>
  <c r="C72" i="13"/>
  <c r="C71" i="13"/>
  <c r="C70" i="13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91" i="12"/>
  <c r="J91" i="12" s="1"/>
  <c r="C90" i="12"/>
  <c r="J90" i="12" s="1"/>
  <c r="C89" i="12"/>
  <c r="J89" i="12" s="1"/>
  <c r="C88" i="12"/>
  <c r="J88" i="12" s="1"/>
  <c r="C87" i="12"/>
  <c r="J87" i="12" s="1"/>
  <c r="C86" i="12"/>
  <c r="J86" i="12" s="1"/>
  <c r="C85" i="12"/>
  <c r="J85" i="12" s="1"/>
  <c r="C84" i="12"/>
  <c r="J84" i="12" s="1"/>
  <c r="C83" i="12"/>
  <c r="J83" i="12" s="1"/>
  <c r="C82" i="12"/>
  <c r="J82" i="12" s="1"/>
  <c r="C81" i="12"/>
  <c r="J81" i="12" s="1"/>
  <c r="C80" i="12"/>
  <c r="J80" i="12" s="1"/>
  <c r="C79" i="12"/>
  <c r="J79" i="12" s="1"/>
  <c r="C78" i="12"/>
  <c r="J78" i="12" s="1"/>
  <c r="C77" i="12"/>
  <c r="J77" i="12" s="1"/>
  <c r="C76" i="12"/>
  <c r="J76" i="12" s="1"/>
  <c r="C75" i="12"/>
  <c r="J75" i="12" s="1"/>
  <c r="C74" i="12"/>
  <c r="J74" i="12" s="1"/>
  <c r="C73" i="12"/>
  <c r="J73" i="12" s="1"/>
  <c r="C72" i="12"/>
  <c r="J72" i="12" s="1"/>
  <c r="C71" i="12"/>
  <c r="J71" i="12" s="1"/>
  <c r="C70" i="12"/>
  <c r="J70" i="12" s="1"/>
  <c r="C69" i="12"/>
  <c r="J69" i="12" s="1"/>
  <c r="C68" i="12"/>
  <c r="J68" i="12" s="1"/>
  <c r="C67" i="12"/>
  <c r="J67" i="12" s="1"/>
  <c r="C66" i="12"/>
  <c r="J66" i="12" s="1"/>
  <c r="C65" i="12"/>
  <c r="J65" i="12" s="1"/>
  <c r="C64" i="12"/>
  <c r="J64" i="12" s="1"/>
  <c r="C63" i="12"/>
  <c r="J63" i="12" s="1"/>
  <c r="C62" i="12"/>
  <c r="J62" i="12" s="1"/>
  <c r="C61" i="12"/>
  <c r="J61" i="12" s="1"/>
  <c r="C60" i="12"/>
  <c r="J60" i="12" s="1"/>
  <c r="C59" i="12"/>
  <c r="J59" i="12" s="1"/>
  <c r="C58" i="12"/>
  <c r="J58" i="12" s="1"/>
  <c r="C57" i="12"/>
  <c r="J57" i="12" s="1"/>
  <c r="C56" i="12"/>
  <c r="J56" i="12" s="1"/>
  <c r="C55" i="12"/>
  <c r="J55" i="12" s="1"/>
  <c r="C54" i="12"/>
  <c r="J54" i="12" s="1"/>
  <c r="C53" i="12"/>
  <c r="J53" i="12" s="1"/>
  <c r="C52" i="12"/>
  <c r="J52" i="12" s="1"/>
  <c r="C51" i="12"/>
  <c r="J51" i="12" s="1"/>
  <c r="C50" i="12"/>
  <c r="J50" i="12" s="1"/>
  <c r="C49" i="12"/>
  <c r="J49" i="12" s="1"/>
  <c r="C48" i="12"/>
  <c r="J48" i="12" s="1"/>
  <c r="C47" i="12"/>
  <c r="J47" i="12" s="1"/>
  <c r="C46" i="12"/>
  <c r="J46" i="12" s="1"/>
  <c r="C45" i="12"/>
  <c r="J45" i="12" s="1"/>
  <c r="C44" i="12"/>
  <c r="J44" i="12" s="1"/>
  <c r="C43" i="12"/>
  <c r="J43" i="12" s="1"/>
  <c r="C42" i="12"/>
  <c r="J42" i="12" s="1"/>
  <c r="C41" i="12"/>
  <c r="J41" i="12" s="1"/>
  <c r="C40" i="12"/>
  <c r="J40" i="12" s="1"/>
  <c r="C39" i="12"/>
  <c r="J39" i="12" s="1"/>
  <c r="C38" i="12"/>
  <c r="J38" i="12" s="1"/>
  <c r="C37" i="12"/>
  <c r="J37" i="12" s="1"/>
  <c r="C36" i="12"/>
  <c r="J36" i="12" s="1"/>
  <c r="C35" i="12"/>
  <c r="J35" i="12" s="1"/>
  <c r="C34" i="12"/>
  <c r="J34" i="12" s="1"/>
  <c r="C33" i="12"/>
  <c r="J33" i="12" s="1"/>
  <c r="C32" i="12"/>
  <c r="J32" i="12" s="1"/>
  <c r="C31" i="12"/>
  <c r="J31" i="12" s="1"/>
  <c r="C30" i="12"/>
  <c r="J30" i="12" s="1"/>
  <c r="C29" i="12"/>
  <c r="J29" i="12" s="1"/>
  <c r="C28" i="12"/>
  <c r="J28" i="12" s="1"/>
  <c r="C27" i="12"/>
  <c r="J27" i="12" s="1"/>
  <c r="C26" i="12"/>
  <c r="J26" i="12" s="1"/>
  <c r="C25" i="12"/>
  <c r="J25" i="12" s="1"/>
  <c r="C24" i="12"/>
  <c r="J24" i="12" s="1"/>
  <c r="C23" i="12"/>
  <c r="J23" i="12" s="1"/>
  <c r="C22" i="12"/>
  <c r="J22" i="12" s="1"/>
  <c r="C21" i="12"/>
  <c r="J21" i="12" s="1"/>
  <c r="C20" i="12"/>
  <c r="J20" i="12" s="1"/>
  <c r="C19" i="12"/>
  <c r="J19" i="12" s="1"/>
  <c r="C18" i="12"/>
  <c r="J18" i="12" s="1"/>
  <c r="C17" i="12"/>
  <c r="J17" i="12" s="1"/>
  <c r="C16" i="12"/>
  <c r="J16" i="12" s="1"/>
  <c r="C15" i="12"/>
  <c r="J15" i="12" s="1"/>
  <c r="C14" i="12"/>
  <c r="J14" i="12" s="1"/>
  <c r="C13" i="12"/>
  <c r="J13" i="12" s="1"/>
  <c r="C12" i="12"/>
  <c r="J12" i="12" s="1"/>
  <c r="C94" i="11"/>
  <c r="C92" i="11"/>
  <c r="C91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74" i="10"/>
  <c r="C93" i="10"/>
  <c r="C92" i="10"/>
  <c r="C91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16" i="10"/>
  <c r="C15" i="10"/>
  <c r="C14" i="10"/>
  <c r="C13" i="10"/>
  <c r="C12" i="10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17" i="9"/>
  <c r="C16" i="9"/>
  <c r="C15" i="9"/>
  <c r="C13" i="9"/>
  <c r="C12" i="9"/>
  <c r="C11" i="9"/>
  <c r="C90" i="8"/>
  <c r="C88" i="8"/>
  <c r="C87" i="8"/>
  <c r="C86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91" i="7"/>
  <c r="J91" i="7" s="1"/>
  <c r="C90" i="7"/>
  <c r="J90" i="7" s="1"/>
  <c r="C89" i="7"/>
  <c r="J89" i="7" s="1"/>
  <c r="C88" i="7"/>
  <c r="J88" i="7" s="1"/>
  <c r="C87" i="7"/>
  <c r="J87" i="7" s="1"/>
  <c r="C86" i="7"/>
  <c r="J86" i="7" s="1"/>
  <c r="C85" i="7"/>
  <c r="J85" i="7" s="1"/>
  <c r="C84" i="7"/>
  <c r="J84" i="7" s="1"/>
  <c r="C83" i="7"/>
  <c r="J83" i="7" s="1"/>
  <c r="C82" i="7"/>
  <c r="J82" i="7" s="1"/>
  <c r="C81" i="7"/>
  <c r="J81" i="7" s="1"/>
  <c r="C80" i="7"/>
  <c r="J80" i="7" s="1"/>
  <c r="C79" i="7"/>
  <c r="J79" i="7" s="1"/>
  <c r="C78" i="7"/>
  <c r="J78" i="7" s="1"/>
  <c r="C77" i="7"/>
  <c r="J77" i="7" s="1"/>
  <c r="C76" i="7"/>
  <c r="J76" i="7" s="1"/>
  <c r="C75" i="7"/>
  <c r="J75" i="7" s="1"/>
  <c r="C74" i="7"/>
  <c r="J74" i="7" s="1"/>
  <c r="C73" i="7"/>
  <c r="J73" i="7" s="1"/>
  <c r="C72" i="7"/>
  <c r="J72" i="7" s="1"/>
  <c r="C71" i="7"/>
  <c r="J71" i="7" s="1"/>
  <c r="C70" i="7"/>
  <c r="J70" i="7" s="1"/>
  <c r="C69" i="7"/>
  <c r="J69" i="7" s="1"/>
  <c r="C67" i="7"/>
  <c r="J67" i="7" s="1"/>
  <c r="C66" i="7"/>
  <c r="J66" i="7" s="1"/>
  <c r="C65" i="7"/>
  <c r="J65" i="7" s="1"/>
  <c r="C64" i="7"/>
  <c r="J64" i="7" s="1"/>
  <c r="C63" i="7"/>
  <c r="J63" i="7" s="1"/>
  <c r="C62" i="7"/>
  <c r="J62" i="7" s="1"/>
  <c r="C61" i="7"/>
  <c r="J61" i="7" s="1"/>
  <c r="C60" i="7"/>
  <c r="J60" i="7" s="1"/>
  <c r="C59" i="7"/>
  <c r="J59" i="7" s="1"/>
  <c r="C58" i="7"/>
  <c r="J58" i="7" s="1"/>
  <c r="C57" i="7"/>
  <c r="J57" i="7" s="1"/>
  <c r="C56" i="7"/>
  <c r="J56" i="7" s="1"/>
  <c r="C55" i="7"/>
  <c r="J55" i="7" s="1"/>
  <c r="C54" i="7"/>
  <c r="J54" i="7" s="1"/>
  <c r="C53" i="7"/>
  <c r="J53" i="7" s="1"/>
  <c r="C52" i="7"/>
  <c r="J52" i="7" s="1"/>
  <c r="C51" i="7"/>
  <c r="J51" i="7" s="1"/>
  <c r="C50" i="7"/>
  <c r="J50" i="7" s="1"/>
  <c r="C49" i="7"/>
  <c r="J49" i="7" s="1"/>
  <c r="C48" i="7"/>
  <c r="J48" i="7" s="1"/>
  <c r="C47" i="7"/>
  <c r="J47" i="7" s="1"/>
  <c r="C46" i="7"/>
  <c r="J46" i="7" s="1"/>
  <c r="C45" i="7"/>
  <c r="J45" i="7" s="1"/>
  <c r="C44" i="7"/>
  <c r="J44" i="7" s="1"/>
  <c r="C43" i="7"/>
  <c r="J43" i="7" s="1"/>
  <c r="C42" i="7"/>
  <c r="J42" i="7" s="1"/>
  <c r="C41" i="7"/>
  <c r="J41" i="7" s="1"/>
  <c r="C40" i="7"/>
  <c r="J40" i="7" s="1"/>
  <c r="C39" i="7"/>
  <c r="J39" i="7" s="1"/>
  <c r="C38" i="7"/>
  <c r="J38" i="7" s="1"/>
  <c r="C37" i="7"/>
  <c r="J37" i="7" s="1"/>
  <c r="C36" i="7"/>
  <c r="J36" i="7" s="1"/>
  <c r="C35" i="7"/>
  <c r="J35" i="7" s="1"/>
  <c r="C34" i="7"/>
  <c r="J34" i="7" s="1"/>
  <c r="C33" i="7"/>
  <c r="J33" i="7" s="1"/>
  <c r="C32" i="7"/>
  <c r="J32" i="7" s="1"/>
  <c r="C31" i="7"/>
  <c r="J31" i="7" s="1"/>
  <c r="C30" i="7"/>
  <c r="J30" i="7" s="1"/>
  <c r="C29" i="7"/>
  <c r="J29" i="7" s="1"/>
  <c r="C28" i="7"/>
  <c r="J28" i="7" s="1"/>
  <c r="C27" i="7"/>
  <c r="J27" i="7" s="1"/>
  <c r="C26" i="7"/>
  <c r="J26" i="7" s="1"/>
  <c r="C25" i="7"/>
  <c r="J25" i="7" s="1"/>
  <c r="C24" i="7"/>
  <c r="J24" i="7" s="1"/>
  <c r="C23" i="7"/>
  <c r="J23" i="7" s="1"/>
  <c r="C22" i="7"/>
  <c r="J22" i="7" s="1"/>
  <c r="C21" i="7"/>
  <c r="J21" i="7" s="1"/>
  <c r="C20" i="7"/>
  <c r="J20" i="7" s="1"/>
  <c r="C17" i="7"/>
  <c r="J17" i="7" s="1"/>
  <c r="C16" i="7"/>
  <c r="J16" i="7" s="1"/>
  <c r="C15" i="7"/>
  <c r="J15" i="7" s="1"/>
  <c r="C14" i="7"/>
  <c r="J14" i="7" s="1"/>
  <c r="C13" i="7"/>
  <c r="J13" i="7" s="1"/>
  <c r="C12" i="7"/>
  <c r="J12" i="7" s="1"/>
  <c r="E4" i="15"/>
  <c r="C100" i="5"/>
  <c r="C99" i="5"/>
  <c r="C98" i="5"/>
  <c r="C97" i="5"/>
  <c r="C96" i="5"/>
  <c r="C95" i="5"/>
  <c r="C94" i="5"/>
  <c r="C93" i="5"/>
  <c r="C92" i="5"/>
  <c r="C91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19" i="5"/>
  <c r="C18" i="5"/>
  <c r="C17" i="5"/>
  <c r="C16" i="5"/>
  <c r="C15" i="5"/>
  <c r="C14" i="5"/>
  <c r="C13" i="5"/>
  <c r="C12" i="5"/>
  <c r="C11" i="5"/>
  <c r="C10" i="5"/>
  <c r="C94" i="2"/>
  <c r="J94" i="2" s="1"/>
  <c r="C93" i="2"/>
  <c r="J93" i="2" s="1"/>
  <c r="C92" i="2"/>
  <c r="J92" i="2" s="1"/>
  <c r="C91" i="2"/>
  <c r="J91" i="2" s="1"/>
  <c r="C90" i="2"/>
  <c r="J90" i="2" s="1"/>
  <c r="C89" i="2"/>
  <c r="J89" i="2" s="1"/>
  <c r="C88" i="2"/>
  <c r="J88" i="2" s="1"/>
  <c r="C87" i="2"/>
  <c r="J87" i="2" s="1"/>
  <c r="C86" i="2"/>
  <c r="J86" i="2" s="1"/>
  <c r="C85" i="2"/>
  <c r="J85" i="2" s="1"/>
  <c r="C84" i="2"/>
  <c r="J84" i="2" s="1"/>
  <c r="C83" i="2"/>
  <c r="J83" i="2" s="1"/>
  <c r="C82" i="2"/>
  <c r="J82" i="2" s="1"/>
  <c r="C81" i="2"/>
  <c r="J81" i="2" s="1"/>
  <c r="C80" i="2"/>
  <c r="J80" i="2" s="1"/>
  <c r="C79" i="2"/>
  <c r="J79" i="2" s="1"/>
  <c r="C78" i="2"/>
  <c r="J78" i="2" s="1"/>
  <c r="C77" i="2"/>
  <c r="J77" i="2" s="1"/>
  <c r="C76" i="2"/>
  <c r="J76" i="2" s="1"/>
  <c r="C75" i="2"/>
  <c r="J75" i="2" s="1"/>
  <c r="C74" i="2"/>
  <c r="J74" i="2" s="1"/>
  <c r="C73" i="2"/>
  <c r="J73" i="2" s="1"/>
  <c r="C72" i="2"/>
  <c r="J72" i="2" s="1"/>
  <c r="C71" i="2"/>
  <c r="J71" i="2" s="1"/>
  <c r="C70" i="2"/>
  <c r="J70" i="2" s="1"/>
  <c r="C69" i="2"/>
  <c r="J69" i="2" s="1"/>
  <c r="C68" i="2"/>
  <c r="J68" i="2" s="1"/>
  <c r="C67" i="2"/>
  <c r="J67" i="2" s="1"/>
  <c r="C66" i="2"/>
  <c r="J66" i="2" s="1"/>
  <c r="C65" i="2"/>
  <c r="J65" i="2" s="1"/>
  <c r="C64" i="2"/>
  <c r="J64" i="2" s="1"/>
  <c r="C63" i="2"/>
  <c r="J63" i="2" s="1"/>
  <c r="C62" i="2"/>
  <c r="J62" i="2" s="1"/>
  <c r="C61" i="2"/>
  <c r="J61" i="2" s="1"/>
  <c r="C60" i="2"/>
  <c r="J60" i="2" s="1"/>
  <c r="C59" i="2"/>
  <c r="J59" i="2" s="1"/>
  <c r="C58" i="2"/>
  <c r="J58" i="2" s="1"/>
  <c r="C57" i="2"/>
  <c r="J57" i="2" s="1"/>
  <c r="C56" i="2"/>
  <c r="J56" i="2" s="1"/>
  <c r="C55" i="2"/>
  <c r="J55" i="2" s="1"/>
  <c r="C54" i="2"/>
  <c r="J54" i="2" s="1"/>
  <c r="C53" i="2"/>
  <c r="J53" i="2" s="1"/>
  <c r="C52" i="2"/>
  <c r="J52" i="2" s="1"/>
  <c r="C51" i="2"/>
  <c r="J51" i="2" s="1"/>
  <c r="C50" i="2"/>
  <c r="J50" i="2" s="1"/>
  <c r="C49" i="2"/>
  <c r="J49" i="2" s="1"/>
  <c r="C48" i="2"/>
  <c r="J48" i="2" s="1"/>
  <c r="C47" i="2"/>
  <c r="J47" i="2" s="1"/>
  <c r="C46" i="2"/>
  <c r="J46" i="2" s="1"/>
  <c r="C45" i="2"/>
  <c r="J45" i="2" s="1"/>
  <c r="C44" i="2"/>
  <c r="J44" i="2" s="1"/>
  <c r="C43" i="2"/>
  <c r="J43" i="2" s="1"/>
  <c r="C42" i="2"/>
  <c r="J42" i="2" s="1"/>
  <c r="C41" i="2"/>
  <c r="J41" i="2" s="1"/>
  <c r="C40" i="2"/>
  <c r="J40" i="2" s="1"/>
  <c r="C39" i="2"/>
  <c r="J39" i="2" s="1"/>
  <c r="C38" i="2"/>
  <c r="J38" i="2" s="1"/>
  <c r="C37" i="2"/>
  <c r="J37" i="2" s="1"/>
  <c r="C36" i="2"/>
  <c r="J36" i="2" s="1"/>
  <c r="C35" i="2"/>
  <c r="J35" i="2" s="1"/>
  <c r="C34" i="2"/>
  <c r="J34" i="2" s="1"/>
  <c r="C33" i="2"/>
  <c r="J33" i="2" s="1"/>
  <c r="C32" i="2"/>
  <c r="J32" i="2" s="1"/>
  <c r="C31" i="2"/>
  <c r="J31" i="2" s="1"/>
  <c r="C30" i="2"/>
  <c r="J30" i="2" s="1"/>
  <c r="C29" i="2"/>
  <c r="J29" i="2" s="1"/>
  <c r="C28" i="2"/>
  <c r="J28" i="2" s="1"/>
  <c r="C27" i="2"/>
  <c r="J27" i="2" s="1"/>
  <c r="C26" i="2"/>
  <c r="J26" i="2" s="1"/>
  <c r="C25" i="2"/>
  <c r="J25" i="2" s="1"/>
  <c r="C24" i="2"/>
  <c r="J24" i="2" s="1"/>
  <c r="C23" i="2"/>
  <c r="J23" i="2" s="1"/>
  <c r="C22" i="2"/>
  <c r="J22" i="2" s="1"/>
  <c r="C21" i="2"/>
  <c r="J21" i="2" s="1"/>
  <c r="C20" i="2"/>
  <c r="J20" i="2" s="1"/>
  <c r="C19" i="2"/>
  <c r="J19" i="2" s="1"/>
  <c r="C18" i="2"/>
  <c r="J18" i="2" s="1"/>
  <c r="C13" i="2"/>
  <c r="J13" i="2" s="1"/>
  <c r="C12" i="2"/>
  <c r="J12" i="2" s="1"/>
  <c r="C10" i="2"/>
  <c r="J10" i="2" s="1"/>
  <c r="G37" i="1"/>
  <c r="W3" i="19" s="1"/>
  <c r="W4" i="19" s="1"/>
  <c r="G36" i="1"/>
  <c r="V3" i="19" s="1"/>
  <c r="V4" i="19" s="1"/>
  <c r="G35" i="1"/>
  <c r="U3" i="19" s="1"/>
  <c r="U4" i="19" s="1"/>
  <c r="G34" i="1"/>
  <c r="T3" i="19" s="1"/>
  <c r="T4" i="19" s="1"/>
  <c r="G33" i="1"/>
  <c r="G32" i="1"/>
  <c r="G31" i="1"/>
  <c r="R3" i="19" s="1"/>
  <c r="R4" i="19" s="1"/>
  <c r="G30" i="1"/>
  <c r="G29" i="1"/>
  <c r="G28" i="1"/>
  <c r="G27" i="1"/>
  <c r="G26" i="1"/>
  <c r="G25" i="1"/>
  <c r="G24" i="1"/>
  <c r="G23" i="1"/>
  <c r="G22" i="1"/>
  <c r="G20" i="1"/>
  <c r="G19" i="1"/>
  <c r="G18" i="1"/>
  <c r="G17" i="1"/>
  <c r="G16" i="1"/>
  <c r="D4" i="17" s="1"/>
  <c r="D5" i="17" s="1"/>
  <c r="G15" i="1"/>
  <c r="G13" i="1"/>
  <c r="G12" i="1"/>
  <c r="G11" i="1"/>
  <c r="G9" i="1"/>
  <c r="G8" i="1"/>
  <c r="G7" i="1"/>
  <c r="G6" i="1"/>
  <c r="G10" i="1"/>
  <c r="D37" i="1"/>
  <c r="D36" i="1"/>
  <c r="D35" i="1"/>
  <c r="D34" i="1"/>
  <c r="C34" i="1" s="1"/>
  <c r="D33" i="1"/>
  <c r="D32" i="1"/>
  <c r="D31" i="1"/>
  <c r="C31" i="1" s="1"/>
  <c r="D30" i="1"/>
  <c r="D29" i="1"/>
  <c r="D28" i="1"/>
  <c r="D27" i="1"/>
  <c r="C27" i="1" s="1"/>
  <c r="D26" i="1"/>
  <c r="C26" i="1" s="1"/>
  <c r="D25" i="1"/>
  <c r="D24" i="1"/>
  <c r="D23" i="1"/>
  <c r="C23" i="1" s="1"/>
  <c r="D22" i="1"/>
  <c r="C22" i="1" s="1"/>
  <c r="D20" i="1"/>
  <c r="D18" i="1"/>
  <c r="D15" i="1"/>
  <c r="C15" i="1" s="1"/>
  <c r="D13" i="1"/>
  <c r="C13" i="1" s="1"/>
  <c r="D12" i="1"/>
  <c r="D11" i="1"/>
  <c r="D10" i="1"/>
  <c r="D9" i="1"/>
  <c r="D8" i="1"/>
  <c r="D7" i="1"/>
  <c r="D6" i="1"/>
  <c r="C6" i="1" s="1"/>
  <c r="F2" i="16"/>
  <c r="E12" i="16" s="1"/>
  <c r="G2" i="16"/>
  <c r="E56" i="16" s="1"/>
  <c r="E36" i="16"/>
  <c r="F3" i="16"/>
  <c r="E9" i="16"/>
  <c r="G3" i="16"/>
  <c r="E42" i="16" s="1"/>
  <c r="D4" i="16"/>
  <c r="E4" i="16" s="1"/>
  <c r="E30" i="16"/>
  <c r="E32" i="16"/>
  <c r="E34" i="16"/>
  <c r="C35" i="16"/>
  <c r="E35" i="16"/>
  <c r="E37" i="16"/>
  <c r="E39" i="16"/>
  <c r="B40" i="16"/>
  <c r="C40" i="16" s="1"/>
  <c r="E40" i="16"/>
  <c r="B42" i="16"/>
  <c r="C42" i="16" s="1"/>
  <c r="C46" i="16"/>
  <c r="E46" i="16"/>
  <c r="B47" i="16"/>
  <c r="C47" i="16" s="1"/>
  <c r="E50" i="16"/>
  <c r="B51" i="16"/>
  <c r="C51" i="16" s="1"/>
  <c r="E52" i="16"/>
  <c r="C54" i="16"/>
  <c r="C56" i="16"/>
  <c r="B60" i="16"/>
  <c r="C60" i="16"/>
  <c r="C61" i="16"/>
  <c r="B63" i="16"/>
  <c r="C63" i="16" s="1"/>
  <c r="C66" i="16"/>
  <c r="E69" i="16"/>
  <c r="B70" i="16"/>
  <c r="C70" i="16" s="1"/>
  <c r="E72" i="16"/>
  <c r="B73" i="16"/>
  <c r="C73" i="16" s="1"/>
  <c r="E74" i="16"/>
  <c r="C76" i="16"/>
  <c r="E77" i="16"/>
  <c r="B78" i="16"/>
  <c r="C78" i="16" s="1"/>
  <c r="B81" i="16"/>
  <c r="C81" i="16" s="1"/>
  <c r="E84" i="16"/>
  <c r="B86" i="16"/>
  <c r="C86" i="16" s="1"/>
  <c r="C87" i="16"/>
  <c r="C91" i="16"/>
  <c r="C96" i="16"/>
  <c r="E102" i="16"/>
  <c r="F2" i="7"/>
  <c r="E17" i="7" s="1"/>
  <c r="F3" i="7"/>
  <c r="D4" i="7"/>
  <c r="E4" i="7" s="1"/>
  <c r="E25" i="7"/>
  <c r="E26" i="7"/>
  <c r="E27" i="7"/>
  <c r="H22" i="17" s="1"/>
  <c r="E28" i="7"/>
  <c r="H23" i="17" s="1"/>
  <c r="E29" i="7"/>
  <c r="H24" i="17" s="1"/>
  <c r="E30" i="7"/>
  <c r="E31" i="7"/>
  <c r="H26" i="17" s="1"/>
  <c r="E32" i="7"/>
  <c r="H27" i="17" s="1"/>
  <c r="E33" i="7"/>
  <c r="F2" i="10"/>
  <c r="E13" i="10" s="1"/>
  <c r="F3" i="10"/>
  <c r="E24" i="10" s="1"/>
  <c r="L19" i="17" s="1"/>
  <c r="D4" i="10"/>
  <c r="E4" i="10" s="1"/>
  <c r="K85" i="10" s="1"/>
  <c r="N46" i="10"/>
  <c r="N47" i="10"/>
  <c r="N48" i="10"/>
  <c r="N49" i="10"/>
  <c r="N50" i="10"/>
  <c r="N51" i="10"/>
  <c r="N52" i="10"/>
  <c r="N53" i="10"/>
  <c r="N54" i="10"/>
  <c r="N55" i="10"/>
  <c r="F2" i="8"/>
  <c r="E12" i="8" s="1"/>
  <c r="J7" i="17" s="1"/>
  <c r="F3" i="8"/>
  <c r="E23" i="8" s="1"/>
  <c r="J18" i="17" s="1"/>
  <c r="E31" i="8"/>
  <c r="J26" i="17" s="1"/>
  <c r="D4" i="8"/>
  <c r="E4" i="8" s="1"/>
  <c r="G28" i="8" s="1"/>
  <c r="N26" i="8"/>
  <c r="E27" i="8"/>
  <c r="J22" i="17" s="1"/>
  <c r="N27" i="8"/>
  <c r="E28" i="8"/>
  <c r="E29" i="8"/>
  <c r="J24" i="17" s="1"/>
  <c r="N29" i="8"/>
  <c r="E30" i="8"/>
  <c r="N31" i="8"/>
  <c r="E32" i="8"/>
  <c r="J27" i="17" s="1"/>
  <c r="N32" i="8"/>
  <c r="N33" i="8"/>
  <c r="N35" i="8"/>
  <c r="N36" i="8"/>
  <c r="N37" i="8"/>
  <c r="N39" i="8"/>
  <c r="N40" i="8"/>
  <c r="N46" i="8"/>
  <c r="N47" i="8"/>
  <c r="N48" i="8"/>
  <c r="N49" i="8"/>
  <c r="F2" i="9"/>
  <c r="E12" i="9" s="1"/>
  <c r="K7" i="17" s="1"/>
  <c r="F3" i="9"/>
  <c r="E25" i="9" s="1"/>
  <c r="E4" i="9"/>
  <c r="E26" i="9"/>
  <c r="K21" i="17" s="1"/>
  <c r="E29" i="9"/>
  <c r="K24" i="17" s="1"/>
  <c r="E30" i="9"/>
  <c r="K25" i="17" s="1"/>
  <c r="E33" i="9"/>
  <c r="K28" i="17" s="1"/>
  <c r="F2" i="11"/>
  <c r="E12" i="11" s="1"/>
  <c r="M7" i="17" s="1"/>
  <c r="F3" i="11"/>
  <c r="E26" i="11" s="1"/>
  <c r="D4" i="11"/>
  <c r="E4" i="11" s="1"/>
  <c r="M44" i="11" s="1"/>
  <c r="I11" i="11"/>
  <c r="K11" i="11"/>
  <c r="U11" i="11"/>
  <c r="I12" i="11"/>
  <c r="K12" i="11"/>
  <c r="U12" i="11"/>
  <c r="I13" i="11"/>
  <c r="K13" i="11"/>
  <c r="U13" i="11"/>
  <c r="I14" i="11"/>
  <c r="K14" i="11"/>
  <c r="U14" i="11"/>
  <c r="I15" i="11"/>
  <c r="K15" i="11"/>
  <c r="U15" i="11"/>
  <c r="I16" i="11"/>
  <c r="K16" i="11"/>
  <c r="U16" i="11"/>
  <c r="I17" i="11"/>
  <c r="K17" i="11"/>
  <c r="U17" i="11"/>
  <c r="I18" i="11"/>
  <c r="K18" i="11"/>
  <c r="U18" i="11"/>
  <c r="I19" i="11"/>
  <c r="K19" i="11"/>
  <c r="U19" i="11"/>
  <c r="I20" i="11"/>
  <c r="K20" i="11"/>
  <c r="U20" i="11"/>
  <c r="I21" i="11"/>
  <c r="K21" i="11"/>
  <c r="U21" i="11"/>
  <c r="I22" i="11"/>
  <c r="K22" i="11"/>
  <c r="U22" i="11"/>
  <c r="I23" i="11"/>
  <c r="K23" i="11"/>
  <c r="U23" i="11"/>
  <c r="I24" i="11"/>
  <c r="K24" i="11"/>
  <c r="U24" i="11"/>
  <c r="I25" i="11"/>
  <c r="K25" i="11"/>
  <c r="U25" i="11"/>
  <c r="I26" i="11"/>
  <c r="K26" i="11"/>
  <c r="I27" i="11"/>
  <c r="K27" i="11"/>
  <c r="I28" i="11"/>
  <c r="K28" i="11"/>
  <c r="E29" i="11"/>
  <c r="M24" i="17" s="1"/>
  <c r="I29" i="11"/>
  <c r="K29" i="11"/>
  <c r="I30" i="11"/>
  <c r="K30" i="11"/>
  <c r="I31" i="11"/>
  <c r="K31" i="11"/>
  <c r="I32" i="11"/>
  <c r="K32" i="11"/>
  <c r="I33" i="11"/>
  <c r="K33" i="11"/>
  <c r="I34" i="11"/>
  <c r="K34" i="11"/>
  <c r="I35" i="11"/>
  <c r="K35" i="11"/>
  <c r="I36" i="11"/>
  <c r="K36" i="11"/>
  <c r="I37" i="11"/>
  <c r="K37" i="11"/>
  <c r="I38" i="11"/>
  <c r="K38" i="11"/>
  <c r="I39" i="11"/>
  <c r="K39" i="11"/>
  <c r="I40" i="11"/>
  <c r="K40" i="11"/>
  <c r="I41" i="11"/>
  <c r="K41" i="11"/>
  <c r="I42" i="11"/>
  <c r="K42" i="11"/>
  <c r="I43" i="11"/>
  <c r="K43" i="11"/>
  <c r="I44" i="11"/>
  <c r="K44" i="11"/>
  <c r="I45" i="11"/>
  <c r="K45" i="11"/>
  <c r="I46" i="11"/>
  <c r="K46" i="11"/>
  <c r="I47" i="11"/>
  <c r="K47" i="11"/>
  <c r="I48" i="11"/>
  <c r="K48" i="11"/>
  <c r="I49" i="11"/>
  <c r="K49" i="11"/>
  <c r="I50" i="11"/>
  <c r="K50" i="11"/>
  <c r="I51" i="11"/>
  <c r="K51" i="11"/>
  <c r="I52" i="11"/>
  <c r="K52" i="11"/>
  <c r="I53" i="11"/>
  <c r="K53" i="11"/>
  <c r="I54" i="11"/>
  <c r="K54" i="11"/>
  <c r="I55" i="11"/>
  <c r="K55" i="11"/>
  <c r="I56" i="11"/>
  <c r="K56" i="11"/>
  <c r="I57" i="11"/>
  <c r="K57" i="11"/>
  <c r="I58" i="11"/>
  <c r="K58" i="11"/>
  <c r="I59" i="11"/>
  <c r="K59" i="11"/>
  <c r="I60" i="11"/>
  <c r="K60" i="11"/>
  <c r="I61" i="11"/>
  <c r="K61" i="11"/>
  <c r="I62" i="11"/>
  <c r="K62" i="11"/>
  <c r="I63" i="11"/>
  <c r="K63" i="11"/>
  <c r="I64" i="11"/>
  <c r="K64" i="11"/>
  <c r="I65" i="11"/>
  <c r="K65" i="11"/>
  <c r="I66" i="11"/>
  <c r="K66" i="11"/>
  <c r="I67" i="11"/>
  <c r="K67" i="11"/>
  <c r="I68" i="11"/>
  <c r="K68" i="11"/>
  <c r="I69" i="11"/>
  <c r="K69" i="11"/>
  <c r="I70" i="11"/>
  <c r="K70" i="11"/>
  <c r="I71" i="11"/>
  <c r="K71" i="11"/>
  <c r="I72" i="11"/>
  <c r="K72" i="11"/>
  <c r="I73" i="11"/>
  <c r="K73" i="11"/>
  <c r="I74" i="11"/>
  <c r="K74" i="11"/>
  <c r="I75" i="11"/>
  <c r="K75" i="11"/>
  <c r="I76" i="11"/>
  <c r="K76" i="11"/>
  <c r="I77" i="11"/>
  <c r="K77" i="11"/>
  <c r="I78" i="11"/>
  <c r="K78" i="11"/>
  <c r="I79" i="11"/>
  <c r="K79" i="11"/>
  <c r="I80" i="11"/>
  <c r="K80" i="11"/>
  <c r="I81" i="11"/>
  <c r="K81" i="11"/>
  <c r="I82" i="11"/>
  <c r="K82" i="11"/>
  <c r="I83" i="11"/>
  <c r="K83" i="11"/>
  <c r="I84" i="11"/>
  <c r="K84" i="11"/>
  <c r="I85" i="11"/>
  <c r="K85" i="11"/>
  <c r="I86" i="11"/>
  <c r="K86" i="11"/>
  <c r="I87" i="11"/>
  <c r="K87" i="11"/>
  <c r="I88" i="11"/>
  <c r="K88" i="11"/>
  <c r="I89" i="11"/>
  <c r="K89" i="11"/>
  <c r="I90" i="11"/>
  <c r="K90" i="11"/>
  <c r="I91" i="11"/>
  <c r="K91" i="11"/>
  <c r="I92" i="11"/>
  <c r="K92" i="11"/>
  <c r="I93" i="11"/>
  <c r="K93" i="11"/>
  <c r="I94" i="11"/>
  <c r="K94" i="11"/>
  <c r="I95" i="11"/>
  <c r="K95" i="11"/>
  <c r="I96" i="11"/>
  <c r="K96" i="11"/>
  <c r="I97" i="11"/>
  <c r="K97" i="11"/>
  <c r="I98" i="11"/>
  <c r="K98" i="11"/>
  <c r="I99" i="11"/>
  <c r="K99" i="11"/>
  <c r="I100" i="11"/>
  <c r="K100" i="11"/>
  <c r="I101" i="11"/>
  <c r="K101" i="11"/>
  <c r="I102" i="11"/>
  <c r="K102" i="11"/>
  <c r="I103" i="11"/>
  <c r="K103" i="11"/>
  <c r="I104" i="11"/>
  <c r="K104" i="11"/>
  <c r="M104" i="11"/>
  <c r="I105" i="11"/>
  <c r="K105" i="11"/>
  <c r="I106" i="11"/>
  <c r="K106" i="11"/>
  <c r="F2" i="13"/>
  <c r="E15" i="13" s="1"/>
  <c r="O10" i="17" s="1"/>
  <c r="G2" i="13"/>
  <c r="E58" i="13" s="1"/>
  <c r="O53" i="17" s="1"/>
  <c r="F3" i="13"/>
  <c r="E24" i="13" s="1"/>
  <c r="O19" i="17" s="1"/>
  <c r="D4" i="13"/>
  <c r="E4" i="13" s="1"/>
  <c r="E16" i="13"/>
  <c r="E17" i="13"/>
  <c r="O12" i="17" s="1"/>
  <c r="E25" i="13"/>
  <c r="O20" i="17" s="1"/>
  <c r="E26" i="13"/>
  <c r="O21" i="17" s="1"/>
  <c r="E27" i="13"/>
  <c r="O22" i="17" s="1"/>
  <c r="E28" i="13"/>
  <c r="O23" i="17" s="1"/>
  <c r="E29" i="13"/>
  <c r="O24" i="17" s="1"/>
  <c r="E31" i="13"/>
  <c r="O26" i="17" s="1"/>
  <c r="E32" i="13"/>
  <c r="O27" i="17" s="1"/>
  <c r="E33" i="13"/>
  <c r="O28" i="17" s="1"/>
  <c r="F2" i="14"/>
  <c r="E9" i="14" s="1"/>
  <c r="G2" i="14"/>
  <c r="E58" i="14" s="1"/>
  <c r="P53" i="17" s="1"/>
  <c r="F3" i="14"/>
  <c r="E23" i="14" s="1"/>
  <c r="P18" i="17" s="1"/>
  <c r="E37" i="14"/>
  <c r="D4" i="14"/>
  <c r="E4" i="14" s="1"/>
  <c r="E30" i="14"/>
  <c r="P25" i="17" s="1"/>
  <c r="E34" i="14"/>
  <c r="E36" i="14"/>
  <c r="P31" i="17" s="1"/>
  <c r="E39" i="14"/>
  <c r="P34" i="17" s="1"/>
  <c r="E41" i="14"/>
  <c r="P36" i="17" s="1"/>
  <c r="E42" i="14"/>
  <c r="P37" i="17" s="1"/>
  <c r="E43" i="14"/>
  <c r="E44" i="14"/>
  <c r="P39" i="17" s="1"/>
  <c r="E45" i="14"/>
  <c r="P40" i="17" s="1"/>
  <c r="E46" i="14"/>
  <c r="P41" i="17" s="1"/>
  <c r="H48" i="14"/>
  <c r="H51" i="14"/>
  <c r="H52" i="14"/>
  <c r="E74" i="14"/>
  <c r="P69" i="17" s="1"/>
  <c r="C95" i="14"/>
  <c r="E10" i="4"/>
  <c r="E27" i="4"/>
  <c r="E22" i="17" s="1"/>
  <c r="D4" i="4"/>
  <c r="E4" i="4" s="1"/>
  <c r="E21" i="4"/>
  <c r="E16" i="17" s="1"/>
  <c r="F2" i="2"/>
  <c r="E14" i="2" s="1"/>
  <c r="G2" i="2"/>
  <c r="E54" i="2" s="1"/>
  <c r="F3" i="2"/>
  <c r="E23" i="2" s="1"/>
  <c r="G3" i="2"/>
  <c r="E40" i="2" s="1"/>
  <c r="D4" i="2"/>
  <c r="E4" i="2" s="1"/>
  <c r="E26" i="2"/>
  <c r="E27" i="2"/>
  <c r="E28" i="2"/>
  <c r="E29" i="2"/>
  <c r="E30" i="2"/>
  <c r="E31" i="2"/>
  <c r="E32" i="2"/>
  <c r="C27" i="17" s="1"/>
  <c r="E33" i="2"/>
  <c r="F2" i="6"/>
  <c r="E14" i="6" s="1"/>
  <c r="G9" i="17" s="1"/>
  <c r="F3" i="6"/>
  <c r="E24" i="6" s="1"/>
  <c r="G19" i="17" s="1"/>
  <c r="D4" i="6"/>
  <c r="E4" i="6" s="1"/>
  <c r="E26" i="6"/>
  <c r="G21" i="17" s="1"/>
  <c r="E28" i="6"/>
  <c r="G23" i="17" s="1"/>
  <c r="E30" i="6"/>
  <c r="G25" i="17" s="1"/>
  <c r="E32" i="6"/>
  <c r="G27" i="17" s="1"/>
  <c r="F2" i="3"/>
  <c r="E9" i="3" s="1"/>
  <c r="F3" i="3"/>
  <c r="E23" i="3" s="1"/>
  <c r="D18" i="17" s="1"/>
  <c r="D4" i="3"/>
  <c r="E4" i="3" s="1"/>
  <c r="E31" i="3"/>
  <c r="D26" i="17" s="1"/>
  <c r="F2" i="5"/>
  <c r="E14" i="5" s="1"/>
  <c r="F9" i="17" s="1"/>
  <c r="F3" i="5"/>
  <c r="E24" i="5" s="1"/>
  <c r="F19" i="17" s="1"/>
  <c r="D4" i="5"/>
  <c r="E4" i="5" s="1"/>
  <c r="E26" i="5"/>
  <c r="F21" i="17" s="1"/>
  <c r="E27" i="5"/>
  <c r="F22" i="17" s="1"/>
  <c r="E29" i="5"/>
  <c r="F24" i="17" s="1"/>
  <c r="E32" i="5"/>
  <c r="E33" i="5"/>
  <c r="F28" i="17" s="1"/>
  <c r="C3" i="17"/>
  <c r="D3" i="17"/>
  <c r="F3" i="17"/>
  <c r="H3" i="17"/>
  <c r="J3" i="17"/>
  <c r="K3" i="17"/>
  <c r="M3" i="17"/>
  <c r="N3" i="17"/>
  <c r="O3" i="17"/>
  <c r="P3" i="17"/>
  <c r="Q3" i="17"/>
  <c r="R3" i="17"/>
  <c r="S3" i="17"/>
  <c r="T3" i="17"/>
  <c r="U3" i="17"/>
  <c r="W3" i="17"/>
  <c r="O11" i="17"/>
  <c r="J23" i="17"/>
  <c r="J25" i="17"/>
  <c r="F27" i="17"/>
  <c r="P29" i="17"/>
  <c r="P38" i="17"/>
  <c r="E18" i="12"/>
  <c r="N13" i="17" s="1"/>
  <c r="E48" i="12"/>
  <c r="N43" i="17" s="1"/>
  <c r="E23" i="12"/>
  <c r="E37" i="12"/>
  <c r="D4" i="12"/>
  <c r="E4" i="12" s="1"/>
  <c r="E26" i="12"/>
  <c r="N21" i="17" s="1"/>
  <c r="E27" i="12"/>
  <c r="N22" i="17" s="1"/>
  <c r="E28" i="12"/>
  <c r="N23" i="17" s="1"/>
  <c r="E29" i="12"/>
  <c r="N24" i="17" s="1"/>
  <c r="E30" i="12"/>
  <c r="N25" i="17" s="1"/>
  <c r="E31" i="12"/>
  <c r="N26" i="17" s="1"/>
  <c r="E32" i="12"/>
  <c r="N27" i="17" s="1"/>
  <c r="E33" i="12"/>
  <c r="N28" i="17" s="1"/>
  <c r="E34" i="12"/>
  <c r="N29" i="17" s="1"/>
  <c r="E35" i="12"/>
  <c r="N30" i="17" s="1"/>
  <c r="E36" i="12"/>
  <c r="N31" i="17" s="1"/>
  <c r="E38" i="12"/>
  <c r="N33" i="17" s="1"/>
  <c r="E39" i="12"/>
  <c r="N34" i="17" s="1"/>
  <c r="E40" i="12"/>
  <c r="N35" i="17" s="1"/>
  <c r="E41" i="12"/>
  <c r="N36" i="17" s="1"/>
  <c r="E42" i="12"/>
  <c r="N37" i="17" s="1"/>
  <c r="E43" i="12"/>
  <c r="N38" i="17" s="1"/>
  <c r="E44" i="12"/>
  <c r="N39" i="17" s="1"/>
  <c r="E45" i="12"/>
  <c r="N40" i="17" s="1"/>
  <c r="F2" i="15"/>
  <c r="E20" i="15" s="1"/>
  <c r="G2" i="15"/>
  <c r="F3" i="15"/>
  <c r="E37" i="15"/>
  <c r="E26" i="15"/>
  <c r="U21" i="17" s="1"/>
  <c r="E27" i="15"/>
  <c r="T22" i="17" s="1"/>
  <c r="E28" i="15"/>
  <c r="V23" i="17" s="1"/>
  <c r="E29" i="15"/>
  <c r="T24" i="17" s="1"/>
  <c r="E30" i="15"/>
  <c r="R25" i="17" s="1"/>
  <c r="E31" i="15"/>
  <c r="R26" i="17" s="1"/>
  <c r="E32" i="15"/>
  <c r="R27" i="17" s="1"/>
  <c r="E33" i="15"/>
  <c r="V28" i="17" s="1"/>
  <c r="E34" i="15"/>
  <c r="E35" i="15"/>
  <c r="R30" i="17" s="1"/>
  <c r="E36" i="15"/>
  <c r="E38" i="15"/>
  <c r="U33" i="17" s="1"/>
  <c r="E40" i="15"/>
  <c r="Q35" i="17" s="1"/>
  <c r="E41" i="15"/>
  <c r="U36" i="17" s="1"/>
  <c r="E42" i="15"/>
  <c r="E43" i="15"/>
  <c r="S38" i="17" s="1"/>
  <c r="E44" i="15"/>
  <c r="V39" i="17" s="1"/>
  <c r="F2" i="22"/>
  <c r="E17" i="22" s="1"/>
  <c r="G2" i="22"/>
  <c r="E49" i="22" s="1"/>
  <c r="F3" i="22"/>
  <c r="G3" i="22"/>
  <c r="D4" i="22"/>
  <c r="E4" i="22" s="1"/>
  <c r="O17" i="22" s="1"/>
  <c r="C10" i="22"/>
  <c r="C11" i="22"/>
  <c r="W11" i="22"/>
  <c r="C12" i="22"/>
  <c r="W12" i="22"/>
  <c r="C13" i="22"/>
  <c r="M13" i="22"/>
  <c r="W13" i="22"/>
  <c r="C14" i="22"/>
  <c r="M14" i="22"/>
  <c r="C15" i="22"/>
  <c r="M15" i="22"/>
  <c r="W15" i="22"/>
  <c r="C16" i="22"/>
  <c r="M16" i="22"/>
  <c r="W16" i="22"/>
  <c r="C17" i="22"/>
  <c r="M17" i="22"/>
  <c r="W17" i="22"/>
  <c r="C18" i="22"/>
  <c r="M18" i="22"/>
  <c r="W18" i="22"/>
  <c r="C19" i="22"/>
  <c r="M19" i="22"/>
  <c r="W19" i="22"/>
  <c r="C20" i="22"/>
  <c r="M20" i="22"/>
  <c r="W20" i="22"/>
  <c r="C21" i="22"/>
  <c r="M21" i="22"/>
  <c r="W21" i="22"/>
  <c r="C22" i="22"/>
  <c r="M22" i="22"/>
  <c r="W22" i="22"/>
  <c r="C23" i="22"/>
  <c r="M23" i="22"/>
  <c r="W23" i="22"/>
  <c r="C24" i="22"/>
  <c r="M24" i="22"/>
  <c r="W24" i="22"/>
  <c r="C25" i="22"/>
  <c r="M25" i="22"/>
  <c r="W25" i="22"/>
  <c r="C26" i="22"/>
  <c r="E26" i="22"/>
  <c r="M26" i="22"/>
  <c r="W26" i="22"/>
  <c r="C27" i="22"/>
  <c r="M27" i="22"/>
  <c r="W27" i="22"/>
  <c r="C28" i="22"/>
  <c r="M28" i="22"/>
  <c r="W28" i="22"/>
  <c r="C29" i="22"/>
  <c r="M29" i="22"/>
  <c r="W29" i="22"/>
  <c r="C30" i="22"/>
  <c r="E30" i="22"/>
  <c r="M30" i="22"/>
  <c r="W30" i="22"/>
  <c r="C31" i="22"/>
  <c r="M31" i="22"/>
  <c r="W31" i="22"/>
  <c r="C32" i="22"/>
  <c r="M32" i="22"/>
  <c r="W32" i="22"/>
  <c r="C33" i="22"/>
  <c r="M33" i="22"/>
  <c r="W33" i="22"/>
  <c r="C34" i="22"/>
  <c r="E34" i="22"/>
  <c r="M34" i="22"/>
  <c r="W34" i="22"/>
  <c r="C35" i="22"/>
  <c r="E35" i="22"/>
  <c r="M35" i="22"/>
  <c r="W35" i="22"/>
  <c r="C36" i="22"/>
  <c r="E36" i="22"/>
  <c r="M36" i="22"/>
  <c r="S36" i="22"/>
  <c r="W36" i="22"/>
  <c r="C37" i="22"/>
  <c r="E37" i="22"/>
  <c r="M37" i="22"/>
  <c r="S37" i="22"/>
  <c r="W37" i="22"/>
  <c r="C38" i="22"/>
  <c r="E38" i="22"/>
  <c r="M38" i="22"/>
  <c r="S38" i="22"/>
  <c r="W38" i="22"/>
  <c r="C39" i="22"/>
  <c r="E39" i="22"/>
  <c r="M39" i="22"/>
  <c r="S39" i="22"/>
  <c r="W39" i="22"/>
  <c r="C40" i="22"/>
  <c r="E40" i="22"/>
  <c r="M40" i="22"/>
  <c r="S40" i="22"/>
  <c r="W40" i="22"/>
  <c r="C41" i="22"/>
  <c r="E41" i="22"/>
  <c r="M41" i="22"/>
  <c r="S41" i="22"/>
  <c r="W41" i="22"/>
  <c r="C42" i="22"/>
  <c r="E42" i="22"/>
  <c r="M42" i="22"/>
  <c r="W42" i="22"/>
  <c r="C43" i="22"/>
  <c r="E43" i="22"/>
  <c r="M43" i="22"/>
  <c r="W43" i="22"/>
  <c r="C44" i="22"/>
  <c r="E44" i="22"/>
  <c r="M44" i="22"/>
  <c r="S44" i="22"/>
  <c r="W44" i="22"/>
  <c r="C45" i="22"/>
  <c r="E45" i="22"/>
  <c r="M45" i="22"/>
  <c r="W45" i="22"/>
  <c r="C46" i="22"/>
  <c r="E46" i="22"/>
  <c r="M46" i="22"/>
  <c r="S46" i="22"/>
  <c r="W46" i="22"/>
  <c r="C47" i="22"/>
  <c r="M47" i="22"/>
  <c r="S47" i="22"/>
  <c r="W47" i="22"/>
  <c r="C48" i="22"/>
  <c r="M48" i="22"/>
  <c r="S48" i="22"/>
  <c r="W48" i="22"/>
  <c r="C49" i="22"/>
  <c r="M49" i="22"/>
  <c r="W49" i="22"/>
  <c r="C50" i="22"/>
  <c r="M50" i="22"/>
  <c r="S50" i="22"/>
  <c r="W50" i="22"/>
  <c r="C51" i="22"/>
  <c r="M51" i="22"/>
  <c r="W51" i="22"/>
  <c r="C52" i="22"/>
  <c r="M52" i="22"/>
  <c r="S52" i="22"/>
  <c r="W52" i="22"/>
  <c r="C53" i="22"/>
  <c r="E53" i="22"/>
  <c r="M53" i="22"/>
  <c r="W53" i="22"/>
  <c r="C54" i="22"/>
  <c r="E54" i="22"/>
  <c r="M54" i="22"/>
  <c r="C55" i="22"/>
  <c r="M55" i="22"/>
  <c r="W55" i="22"/>
  <c r="C56" i="22"/>
  <c r="M56" i="22"/>
  <c r="S56" i="22"/>
  <c r="W56" i="22"/>
  <c r="C57" i="22"/>
  <c r="M57" i="22"/>
  <c r="W57" i="22"/>
  <c r="C58" i="22"/>
  <c r="M58" i="22"/>
  <c r="W58" i="22"/>
  <c r="C59" i="22"/>
  <c r="M59" i="22"/>
  <c r="W59" i="22"/>
  <c r="C60" i="22"/>
  <c r="M60" i="22"/>
  <c r="W60" i="22"/>
  <c r="C61" i="22"/>
  <c r="M61" i="22"/>
  <c r="S61" i="22"/>
  <c r="W61" i="22"/>
  <c r="C62" i="22"/>
  <c r="M62" i="22"/>
  <c r="S62" i="22"/>
  <c r="W62" i="22"/>
  <c r="C63" i="22"/>
  <c r="M63" i="22"/>
  <c r="W63" i="22"/>
  <c r="C64" i="22"/>
  <c r="M64" i="22"/>
  <c r="W64" i="22"/>
  <c r="C65" i="22"/>
  <c r="M65" i="22"/>
  <c r="W65" i="22"/>
  <c r="C66" i="22"/>
  <c r="M66" i="22"/>
  <c r="S66" i="22"/>
  <c r="W66" i="22"/>
  <c r="C67" i="22"/>
  <c r="M67" i="22"/>
  <c r="W67" i="22"/>
  <c r="C68" i="22"/>
  <c r="M68" i="22"/>
  <c r="S68" i="22"/>
  <c r="W68" i="22"/>
  <c r="C69" i="22"/>
  <c r="M69" i="22"/>
  <c r="W69" i="22"/>
  <c r="C70" i="22"/>
  <c r="M70" i="22"/>
  <c r="S70" i="22"/>
  <c r="W70" i="22"/>
  <c r="C71" i="22"/>
  <c r="M71" i="22"/>
  <c r="W71" i="22"/>
  <c r="C72" i="22"/>
  <c r="M72" i="22"/>
  <c r="S72" i="22"/>
  <c r="W72" i="22"/>
  <c r="C73" i="22"/>
  <c r="M73" i="22"/>
  <c r="W73" i="22"/>
  <c r="C74" i="22"/>
  <c r="M74" i="22"/>
  <c r="W74" i="22"/>
  <c r="C75" i="22"/>
  <c r="M75" i="22"/>
  <c r="S75" i="22"/>
  <c r="W75" i="22"/>
  <c r="C76" i="22"/>
  <c r="M76" i="22"/>
  <c r="S76" i="22"/>
  <c r="W76" i="22"/>
  <c r="C77" i="22"/>
  <c r="M77" i="22"/>
  <c r="W77" i="22"/>
  <c r="C78" i="22"/>
  <c r="M78" i="22"/>
  <c r="S78" i="22"/>
  <c r="W78" i="22"/>
  <c r="C79" i="22"/>
  <c r="M79" i="22"/>
  <c r="W79" i="22"/>
  <c r="C80" i="22"/>
  <c r="M80" i="22"/>
  <c r="W80" i="22"/>
  <c r="C81" i="22"/>
  <c r="M81" i="22"/>
  <c r="S81" i="22"/>
  <c r="W81" i="22"/>
  <c r="C82" i="22"/>
  <c r="M82" i="22"/>
  <c r="W82" i="22"/>
  <c r="C83" i="22"/>
  <c r="M83" i="22"/>
  <c r="W83" i="22"/>
  <c r="C84" i="22"/>
  <c r="M84" i="22"/>
  <c r="W84" i="22"/>
  <c r="C85" i="22"/>
  <c r="M85" i="22"/>
  <c r="W85" i="22"/>
  <c r="C86" i="22"/>
  <c r="M86" i="22"/>
  <c r="S86" i="22"/>
  <c r="W86" i="22"/>
  <c r="C87" i="22"/>
  <c r="M87" i="22"/>
  <c r="W87" i="22"/>
  <c r="C88" i="22"/>
  <c r="M88" i="22"/>
  <c r="S88" i="22"/>
  <c r="W88" i="22"/>
  <c r="C89" i="22"/>
  <c r="E89" i="22"/>
  <c r="M89" i="22"/>
  <c r="W89" i="22"/>
  <c r="C90" i="22"/>
  <c r="E90" i="22"/>
  <c r="M90" i="22"/>
  <c r="W90" i="22"/>
  <c r="C91" i="22"/>
  <c r="E91" i="22"/>
  <c r="M91" i="22"/>
  <c r="W91" i="22"/>
  <c r="C92" i="22"/>
  <c r="E92" i="22"/>
  <c r="M92" i="22"/>
  <c r="W92" i="22"/>
  <c r="C93" i="22"/>
  <c r="E93" i="22"/>
  <c r="S93" i="22"/>
  <c r="W93" i="22"/>
  <c r="C94" i="22"/>
  <c r="E94" i="22"/>
  <c r="C95" i="22"/>
  <c r="C96" i="22"/>
  <c r="S96" i="22"/>
  <c r="C97" i="22"/>
  <c r="M101" i="22"/>
  <c r="M104" i="22"/>
  <c r="B4" i="21"/>
  <c r="C4" i="21"/>
  <c r="D4" i="21"/>
  <c r="E4" i="21"/>
  <c r="F4" i="21"/>
  <c r="G4" i="21"/>
  <c r="H4" i="21"/>
  <c r="I4" i="21"/>
  <c r="J4" i="21"/>
  <c r="K4" i="21"/>
  <c r="L4" i="21"/>
  <c r="C2" i="1"/>
  <c r="G2" i="1"/>
  <c r="J2" i="1"/>
  <c r="C3" i="1"/>
  <c r="G3" i="1"/>
  <c r="J3" i="1"/>
  <c r="C4" i="1"/>
  <c r="G4" i="1"/>
  <c r="J4" i="1"/>
  <c r="C5" i="1"/>
  <c r="G5" i="1"/>
  <c r="J5" i="1"/>
  <c r="J6" i="1"/>
  <c r="K6" i="1"/>
  <c r="C7" i="1"/>
  <c r="J7" i="1"/>
  <c r="K7" i="1"/>
  <c r="C8" i="1"/>
  <c r="J8" i="1"/>
  <c r="B9" i="1"/>
  <c r="H9" i="1" s="1"/>
  <c r="L9" i="1" s="1"/>
  <c r="C10" i="1"/>
  <c r="J10" i="1"/>
  <c r="K10" i="1"/>
  <c r="C11" i="1"/>
  <c r="J11" i="1"/>
  <c r="K11" i="1"/>
  <c r="C12" i="1"/>
  <c r="J12" i="1"/>
  <c r="Y12" i="1"/>
  <c r="J13" i="1"/>
  <c r="H15" i="1"/>
  <c r="L15" i="1" s="1"/>
  <c r="K15" i="1"/>
  <c r="N15" i="1"/>
  <c r="O15" i="1"/>
  <c r="P15" i="1"/>
  <c r="Q15" i="1"/>
  <c r="R15" i="1"/>
  <c r="S15" i="1"/>
  <c r="T15" i="1"/>
  <c r="U15" i="1"/>
  <c r="V15" i="1"/>
  <c r="W15" i="1"/>
  <c r="AI15" i="1"/>
  <c r="H16" i="1"/>
  <c r="K16" i="1"/>
  <c r="B17" i="1"/>
  <c r="Y17" i="1" s="1"/>
  <c r="N17" i="1"/>
  <c r="O17" i="1"/>
  <c r="R17" i="1"/>
  <c r="S17" i="1"/>
  <c r="T17" i="1"/>
  <c r="C18" i="1"/>
  <c r="H18" i="1"/>
  <c r="AE18" i="1" s="1"/>
  <c r="K18" i="1"/>
  <c r="N18" i="1"/>
  <c r="O18" i="1"/>
  <c r="R18" i="1"/>
  <c r="S18" i="1"/>
  <c r="T18" i="1"/>
  <c r="AI18" i="1"/>
  <c r="B19" i="1"/>
  <c r="Y19" i="1" s="1"/>
  <c r="C20" i="1"/>
  <c r="H20" i="1"/>
  <c r="L20" i="1" s="1"/>
  <c r="K20" i="1"/>
  <c r="N20" i="1"/>
  <c r="O20" i="1"/>
  <c r="P20" i="1"/>
  <c r="Q20" i="1"/>
  <c r="R20" i="1"/>
  <c r="S20" i="1"/>
  <c r="T20" i="1"/>
  <c r="AI20" i="1"/>
  <c r="H22" i="1"/>
  <c r="L22" i="1" s="1"/>
  <c r="K22" i="1"/>
  <c r="N22" i="1"/>
  <c r="O22" i="1"/>
  <c r="R22" i="1"/>
  <c r="S22" i="1"/>
  <c r="T22" i="1"/>
  <c r="Y22" i="1"/>
  <c r="AI22" i="1"/>
  <c r="H23" i="1"/>
  <c r="L23" i="1" s="1"/>
  <c r="K23" i="1"/>
  <c r="N23" i="1"/>
  <c r="O23" i="1"/>
  <c r="R23" i="1"/>
  <c r="S23" i="1"/>
  <c r="T23" i="1"/>
  <c r="Y23" i="1"/>
  <c r="AI23" i="1"/>
  <c r="B24" i="1"/>
  <c r="N24" i="1"/>
  <c r="O24" i="1"/>
  <c r="R24" i="1"/>
  <c r="S24" i="1"/>
  <c r="T24" i="1"/>
  <c r="C25" i="1"/>
  <c r="H25" i="1"/>
  <c r="AE25" i="1" s="1"/>
  <c r="K25" i="1"/>
  <c r="N25" i="1"/>
  <c r="O25" i="1"/>
  <c r="R25" i="1"/>
  <c r="S25" i="1"/>
  <c r="T25" i="1"/>
  <c r="Y25" i="1"/>
  <c r="AI25" i="1"/>
  <c r="H26" i="1"/>
  <c r="AE26" i="1" s="1"/>
  <c r="J26" i="1"/>
  <c r="K26" i="1"/>
  <c r="N26" i="1"/>
  <c r="O26" i="1"/>
  <c r="P26" i="1"/>
  <c r="Q26" i="1"/>
  <c r="R26" i="1"/>
  <c r="S26" i="1"/>
  <c r="T26" i="1"/>
  <c r="U26" i="1"/>
  <c r="V26" i="1"/>
  <c r="W26" i="1"/>
  <c r="Y26" i="1"/>
  <c r="AI26" i="1"/>
  <c r="H27" i="1"/>
  <c r="L27" i="1" s="1"/>
  <c r="K27" i="1"/>
  <c r="N27" i="1"/>
  <c r="O27" i="1"/>
  <c r="P27" i="1"/>
  <c r="Q27" i="1"/>
  <c r="R27" i="1"/>
  <c r="S27" i="1"/>
  <c r="T27" i="1"/>
  <c r="U27" i="1"/>
  <c r="V27" i="1"/>
  <c r="W27" i="1"/>
  <c r="AI27" i="1"/>
  <c r="C28" i="1"/>
  <c r="H28" i="1"/>
  <c r="L28" i="1" s="1"/>
  <c r="K28" i="1"/>
  <c r="N28" i="1"/>
  <c r="O28" i="1"/>
  <c r="P28" i="1"/>
  <c r="Q28" i="1"/>
  <c r="R28" i="1"/>
  <c r="S28" i="1"/>
  <c r="T28" i="1"/>
  <c r="U28" i="1"/>
  <c r="V28" i="1"/>
  <c r="W28" i="1"/>
  <c r="AI28" i="1"/>
  <c r="C29" i="1"/>
  <c r="H29" i="1"/>
  <c r="L29" i="1" s="1"/>
  <c r="K29" i="1"/>
  <c r="N29" i="1"/>
  <c r="O29" i="1"/>
  <c r="P29" i="1"/>
  <c r="Q29" i="1"/>
  <c r="R29" i="1"/>
  <c r="S29" i="1"/>
  <c r="T29" i="1"/>
  <c r="U29" i="1"/>
  <c r="V29" i="1"/>
  <c r="W29" i="1"/>
  <c r="AE29" i="1"/>
  <c r="AI29" i="1"/>
  <c r="B30" i="1"/>
  <c r="K30" i="1" s="1"/>
  <c r="N30" i="1"/>
  <c r="O30" i="1"/>
  <c r="P30" i="1"/>
  <c r="Q30" i="1"/>
  <c r="AE30" i="1"/>
  <c r="AG30" i="1"/>
  <c r="H31" i="1"/>
  <c r="L31" i="1" s="1"/>
  <c r="K31" i="1"/>
  <c r="Q31" i="1"/>
  <c r="Y31" i="1"/>
  <c r="AE31" i="1"/>
  <c r="AG31" i="1"/>
  <c r="AK31" i="1"/>
  <c r="B32" i="1"/>
  <c r="N32" i="1"/>
  <c r="O32" i="1"/>
  <c r="P32" i="1"/>
  <c r="Q32" i="1"/>
  <c r="AE32" i="1"/>
  <c r="AG32" i="1"/>
  <c r="C33" i="1"/>
  <c r="H33" i="1"/>
  <c r="L33" i="1" s="1"/>
  <c r="K33" i="1"/>
  <c r="N33" i="1"/>
  <c r="O33" i="1"/>
  <c r="P33" i="1"/>
  <c r="Q33" i="1"/>
  <c r="AE33" i="1"/>
  <c r="AG33" i="1"/>
  <c r="AK33" i="1"/>
  <c r="H34" i="1"/>
  <c r="L34" i="1" s="1"/>
  <c r="K34" i="1"/>
  <c r="N34" i="1"/>
  <c r="O34" i="1"/>
  <c r="P34" i="1"/>
  <c r="Q34" i="1"/>
  <c r="Y34" i="1"/>
  <c r="AE34" i="1"/>
  <c r="AG34" i="1"/>
  <c r="AK34" i="1"/>
  <c r="C35" i="1"/>
  <c r="H35" i="1"/>
  <c r="L35" i="1" s="1"/>
  <c r="K35" i="1"/>
  <c r="N35" i="1"/>
  <c r="O35" i="1"/>
  <c r="P35" i="1"/>
  <c r="Q35" i="1"/>
  <c r="S35" i="1"/>
  <c r="T35" i="1"/>
  <c r="Y35" i="1"/>
  <c r="AE35" i="1"/>
  <c r="AG35" i="1"/>
  <c r="AK35" i="1"/>
  <c r="B36" i="1"/>
  <c r="N36" i="1"/>
  <c r="O36" i="1"/>
  <c r="P36" i="1"/>
  <c r="Q36" i="1"/>
  <c r="S36" i="1"/>
  <c r="T36" i="1"/>
  <c r="AE36" i="1"/>
  <c r="AG36" i="1"/>
  <c r="C37" i="1"/>
  <c r="H37" i="1"/>
  <c r="L37" i="1" s="1"/>
  <c r="K37" i="1"/>
  <c r="N37" i="1"/>
  <c r="O37" i="1"/>
  <c r="P37" i="1"/>
  <c r="Q37" i="1"/>
  <c r="S37" i="1"/>
  <c r="T37" i="1"/>
  <c r="Y37" i="1"/>
  <c r="AE37" i="1"/>
  <c r="AG37" i="1"/>
  <c r="AK37" i="1"/>
  <c r="H41" i="1"/>
  <c r="K41" i="1" s="1"/>
  <c r="H42" i="1"/>
  <c r="K42" i="1" s="1"/>
  <c r="H43" i="1"/>
  <c r="K43" i="1" s="1"/>
  <c r="H44" i="1"/>
  <c r="K44" i="1" s="1"/>
  <c r="C45" i="1"/>
  <c r="L45" i="1" s="1"/>
  <c r="M45" i="1" s="1"/>
  <c r="E45" i="1"/>
  <c r="H45" i="1"/>
  <c r="K45" i="1" s="1"/>
  <c r="C46" i="1"/>
  <c r="L46" i="1" s="1"/>
  <c r="M46" i="1" s="1"/>
  <c r="E46" i="1"/>
  <c r="H46" i="1"/>
  <c r="K46" i="1" s="1"/>
  <c r="C47" i="1"/>
  <c r="L47" i="1" s="1"/>
  <c r="M47" i="1" s="1"/>
  <c r="E47" i="1"/>
  <c r="H47" i="1"/>
  <c r="K47" i="1" s="1"/>
  <c r="C48" i="1"/>
  <c r="L48" i="1" s="1"/>
  <c r="M48" i="1" s="1"/>
  <c r="E48" i="1"/>
  <c r="H48" i="1"/>
  <c r="K48" i="1" s="1"/>
  <c r="C49" i="1"/>
  <c r="L49" i="1" s="1"/>
  <c r="M49" i="1" s="1"/>
  <c r="E49" i="1"/>
  <c r="H49" i="1"/>
  <c r="K49" i="1" s="1"/>
  <c r="C50" i="1"/>
  <c r="E50" i="1"/>
  <c r="H50" i="1"/>
  <c r="AJ18" i="1" s="1"/>
  <c r="L50" i="1"/>
  <c r="M50" i="1" s="1"/>
  <c r="C51" i="1"/>
  <c r="L51" i="1" s="1"/>
  <c r="M51" i="1" s="1"/>
  <c r="E51" i="1"/>
  <c r="H51" i="1"/>
  <c r="C52" i="1"/>
  <c r="L52" i="1" s="1"/>
  <c r="M52" i="1" s="1"/>
  <c r="E52" i="1"/>
  <c r="H52" i="1"/>
  <c r="C53" i="1"/>
  <c r="L53" i="1" s="1"/>
  <c r="M53" i="1" s="1"/>
  <c r="E53" i="1"/>
  <c r="H53" i="1"/>
  <c r="C54" i="1"/>
  <c r="E54" i="1"/>
  <c r="H54" i="1"/>
  <c r="C55" i="1"/>
  <c r="L55" i="1" s="1"/>
  <c r="M55" i="1" s="1"/>
  <c r="E55" i="1"/>
  <c r="H55" i="1"/>
  <c r="AJ25" i="1" s="1"/>
  <c r="C56" i="1"/>
  <c r="L56" i="1" s="1"/>
  <c r="M56" i="1" s="1"/>
  <c r="E56" i="1"/>
  <c r="H56" i="1"/>
  <c r="AJ26" i="1" s="1"/>
  <c r="C57" i="1"/>
  <c r="L57" i="1" s="1"/>
  <c r="M57" i="1" s="1"/>
  <c r="E57" i="1"/>
  <c r="H57" i="1"/>
  <c r="AJ27" i="1" s="1"/>
  <c r="C58" i="1"/>
  <c r="L58" i="1" s="1"/>
  <c r="M58" i="1" s="1"/>
  <c r="E58" i="1"/>
  <c r="H58" i="1"/>
  <c r="C59" i="1"/>
  <c r="L59" i="1" s="1"/>
  <c r="M59" i="1" s="1"/>
  <c r="E59" i="1"/>
  <c r="H59" i="1"/>
  <c r="AJ29" i="1" s="1"/>
  <c r="C76" i="1"/>
  <c r="C77" i="1"/>
  <c r="C78" i="1"/>
  <c r="C79" i="1"/>
  <c r="C80" i="1"/>
  <c r="C81" i="1"/>
  <c r="C82" i="1"/>
  <c r="C83" i="1"/>
  <c r="C84" i="1"/>
  <c r="C85" i="1"/>
  <c r="C86" i="1"/>
  <c r="K50" i="1"/>
  <c r="K59" i="1"/>
  <c r="W4" i="17"/>
  <c r="W5" i="17" s="1"/>
  <c r="U4" i="17"/>
  <c r="U5" i="17" s="1"/>
  <c r="U3" i="18"/>
  <c r="U4" i="18" s="1"/>
  <c r="T4" i="17"/>
  <c r="T5" i="17" s="1"/>
  <c r="T3" i="18"/>
  <c r="R4" i="17"/>
  <c r="R5" i="17" s="1"/>
  <c r="R3" i="18"/>
  <c r="R4" i="18" s="1"/>
  <c r="E31" i="22"/>
  <c r="E27" i="22"/>
  <c r="E23" i="22"/>
  <c r="E19" i="22"/>
  <c r="E15" i="22"/>
  <c r="E12" i="22"/>
  <c r="E9" i="22"/>
  <c r="E39" i="15"/>
  <c r="E25" i="15"/>
  <c r="E32" i="22"/>
  <c r="E28" i="22"/>
  <c r="E24" i="22"/>
  <c r="E20" i="22"/>
  <c r="E16" i="22"/>
  <c r="E14" i="22"/>
  <c r="E11" i="22"/>
  <c r="E33" i="22"/>
  <c r="E29" i="22"/>
  <c r="E25" i="22"/>
  <c r="E21" i="22"/>
  <c r="Q28" i="17"/>
  <c r="E33" i="3"/>
  <c r="D28" i="17" s="1"/>
  <c r="E25" i="3"/>
  <c r="D20" i="17" s="1"/>
  <c r="E22" i="3"/>
  <c r="D17" i="17" s="1"/>
  <c r="E24" i="3"/>
  <c r="D19" i="17" s="1"/>
  <c r="E26" i="3"/>
  <c r="D21" i="17" s="1"/>
  <c r="E28" i="3"/>
  <c r="D23" i="17" s="1"/>
  <c r="E30" i="3"/>
  <c r="D25" i="17" s="1"/>
  <c r="E32" i="3"/>
  <c r="D27" i="17" s="1"/>
  <c r="E29" i="3"/>
  <c r="D24" i="17" s="1"/>
  <c r="E27" i="3"/>
  <c r="D22" i="17" s="1"/>
  <c r="E30" i="5"/>
  <c r="E28" i="5"/>
  <c r="F23" i="17" s="1"/>
  <c r="E25" i="5"/>
  <c r="F20" i="17" s="1"/>
  <c r="E33" i="6"/>
  <c r="G28" i="17" s="1"/>
  <c r="E31" i="6"/>
  <c r="G26" i="17" s="1"/>
  <c r="E29" i="6"/>
  <c r="G24" i="17" s="1"/>
  <c r="E27" i="6"/>
  <c r="E25" i="6"/>
  <c r="E23" i="6"/>
  <c r="G18" i="17" s="1"/>
  <c r="E21" i="6"/>
  <c r="G16" i="17" s="1"/>
  <c r="E15" i="6"/>
  <c r="G10" i="17" s="1"/>
  <c r="E13" i="6"/>
  <c r="G8" i="17" s="1"/>
  <c r="E10" i="14"/>
  <c r="E27" i="14"/>
  <c r="P22" i="17" s="1"/>
  <c r="E31" i="14"/>
  <c r="P26" i="17" s="1"/>
  <c r="E12" i="14"/>
  <c r="P7" i="17" s="1"/>
  <c r="E32" i="14"/>
  <c r="P27" i="17" s="1"/>
  <c r="E33" i="14"/>
  <c r="E14" i="14"/>
  <c r="P9" i="17" s="1"/>
  <c r="E22" i="14"/>
  <c r="P17" i="17" s="1"/>
  <c r="E26" i="14"/>
  <c r="P21" i="17" s="1"/>
  <c r="E17" i="14"/>
  <c r="P12" i="17" s="1"/>
  <c r="E25" i="14"/>
  <c r="P20" i="17" s="1"/>
  <c r="E28" i="14"/>
  <c r="P23" i="17" s="1"/>
  <c r="E29" i="14"/>
  <c r="P24" i="17" s="1"/>
  <c r="E31" i="5"/>
  <c r="F26" i="17" s="1"/>
  <c r="E40" i="13"/>
  <c r="O35" i="17" s="1"/>
  <c r="E45" i="13"/>
  <c r="O40" i="17" s="1"/>
  <c r="E38" i="13"/>
  <c r="E39" i="13"/>
  <c r="O34" i="17" s="1"/>
  <c r="E44" i="13"/>
  <c r="O39" i="17" s="1"/>
  <c r="E43" i="13"/>
  <c r="O38" i="17" s="1"/>
  <c r="E102" i="13"/>
  <c r="E41" i="13"/>
  <c r="O36" i="17" s="1"/>
  <c r="E71" i="13"/>
  <c r="O66" i="17" s="1"/>
  <c r="E106" i="13"/>
  <c r="O101" i="17" s="1"/>
  <c r="E9" i="4"/>
  <c r="E11" i="4"/>
  <c r="E6" i="17" s="1"/>
  <c r="E19" i="4"/>
  <c r="E14" i="17" s="1"/>
  <c r="M55" i="11"/>
  <c r="M64" i="11"/>
  <c r="G79" i="11"/>
  <c r="E10" i="11"/>
  <c r="E13" i="11"/>
  <c r="M8" i="17" s="1"/>
  <c r="E16" i="11"/>
  <c r="M11" i="17" s="1"/>
  <c r="E28" i="11"/>
  <c r="M23" i="17" s="1"/>
  <c r="E30" i="11"/>
  <c r="M25" i="17" s="1"/>
  <c r="E32" i="11"/>
  <c r="M27" i="17" s="1"/>
  <c r="E18" i="11"/>
  <c r="E33" i="11"/>
  <c r="M28" i="17" s="1"/>
  <c r="E14" i="11"/>
  <c r="M9" i="17" s="1"/>
  <c r="E31" i="11"/>
  <c r="E9" i="11"/>
  <c r="E22" i="11"/>
  <c r="E27" i="11"/>
  <c r="E24" i="4"/>
  <c r="E19" i="17" s="1"/>
  <c r="E35" i="14"/>
  <c r="P30" i="17" s="1"/>
  <c r="E38" i="14"/>
  <c r="P33" i="17" s="1"/>
  <c r="E40" i="14"/>
  <c r="P35" i="17" s="1"/>
  <c r="E106" i="14"/>
  <c r="P101" i="17" s="1"/>
  <c r="E35" i="13"/>
  <c r="O30" i="17" s="1"/>
  <c r="E52" i="13"/>
  <c r="E46" i="13"/>
  <c r="O41" i="17" s="1"/>
  <c r="E36" i="13"/>
  <c r="E19" i="13"/>
  <c r="O14" i="17" s="1"/>
  <c r="E10" i="13"/>
  <c r="E30" i="13"/>
  <c r="O25" i="17" s="1"/>
  <c r="E34" i="13"/>
  <c r="O29" i="17" s="1"/>
  <c r="E37" i="13"/>
  <c r="O32" i="17" s="1"/>
  <c r="E42" i="13"/>
  <c r="E25" i="11"/>
  <c r="M20" i="17" s="1"/>
  <c r="E21" i="11"/>
  <c r="Y21" i="11" s="1"/>
  <c r="E17" i="11"/>
  <c r="E11" i="9"/>
  <c r="K6" i="17" s="1"/>
  <c r="E13" i="9"/>
  <c r="K8" i="17" s="1"/>
  <c r="E17" i="9"/>
  <c r="K12" i="17" s="1"/>
  <c r="E18" i="9"/>
  <c r="K13" i="17" s="1"/>
  <c r="E28" i="9"/>
  <c r="K23" i="17" s="1"/>
  <c r="E32" i="9"/>
  <c r="K27" i="17" s="1"/>
  <c r="E27" i="9"/>
  <c r="E31" i="9"/>
  <c r="I31" i="8"/>
  <c r="E9" i="8"/>
  <c r="E11" i="8"/>
  <c r="J6" i="17" s="1"/>
  <c r="E15" i="8"/>
  <c r="J10" i="17" s="1"/>
  <c r="E16" i="8"/>
  <c r="J11" i="17" s="1"/>
  <c r="E19" i="8"/>
  <c r="J14" i="17" s="1"/>
  <c r="E20" i="8"/>
  <c r="J15" i="17" s="1"/>
  <c r="E24" i="8"/>
  <c r="J19" i="17" s="1"/>
  <c r="E25" i="8"/>
  <c r="J20" i="17" s="1"/>
  <c r="E26" i="8"/>
  <c r="E33" i="8"/>
  <c r="J28" i="17" s="1"/>
  <c r="E30" i="10"/>
  <c r="L25" i="17" s="1"/>
  <c r="E29" i="10"/>
  <c r="L24" i="17" s="1"/>
  <c r="E31" i="10"/>
  <c r="L26" i="17" s="1"/>
  <c r="E11" i="10"/>
  <c r="L6" i="17" s="1"/>
  <c r="E27" i="10"/>
  <c r="L22" i="17" s="1"/>
  <c r="E33" i="10"/>
  <c r="L28" i="17" s="1"/>
  <c r="E32" i="10"/>
  <c r="L27" i="17" s="1"/>
  <c r="E28" i="10"/>
  <c r="L23" i="17" s="1"/>
  <c r="E26" i="10"/>
  <c r="L21" i="17" s="1"/>
  <c r="E25" i="10"/>
  <c r="L20" i="17" s="1"/>
  <c r="E21" i="10"/>
  <c r="L16" i="17" s="1"/>
  <c r="E18" i="10"/>
  <c r="L13" i="17" s="1"/>
  <c r="G24" i="10"/>
  <c r="I31" i="10"/>
  <c r="D34" i="16"/>
  <c r="E105" i="16"/>
  <c r="E103" i="16"/>
  <c r="E101" i="16"/>
  <c r="E99" i="16"/>
  <c r="E97" i="16"/>
  <c r="E94" i="16"/>
  <c r="E92" i="16"/>
  <c r="E89" i="16"/>
  <c r="D89" i="16" s="1"/>
  <c r="E79" i="16"/>
  <c r="E71" i="16"/>
  <c r="E61" i="16"/>
  <c r="E60" i="16"/>
  <c r="E59" i="16"/>
  <c r="E57" i="16"/>
  <c r="E53" i="16"/>
  <c r="E47" i="16"/>
  <c r="E45" i="16"/>
  <c r="E43" i="16"/>
  <c r="E38" i="16"/>
  <c r="E33" i="16"/>
  <c r="E31" i="16"/>
  <c r="D31" i="16" s="1"/>
  <c r="E29" i="16"/>
  <c r="E25" i="16"/>
  <c r="K26" i="17"/>
  <c r="G20" i="17"/>
  <c r="K22" i="17"/>
  <c r="G22" i="17"/>
  <c r="Y13" i="11"/>
  <c r="E11" i="14" l="1"/>
  <c r="P6" i="17" s="1"/>
  <c r="E19" i="14"/>
  <c r="L19" i="14" s="1"/>
  <c r="E16" i="14"/>
  <c r="P11" i="17" s="1"/>
  <c r="E13" i="14"/>
  <c r="P8" i="17" s="1"/>
  <c r="E19" i="11"/>
  <c r="M14" i="17" s="1"/>
  <c r="E15" i="11"/>
  <c r="M10" i="17" s="1"/>
  <c r="E11" i="11"/>
  <c r="M6" i="17" s="1"/>
  <c r="E20" i="11"/>
  <c r="D20" i="11" s="1"/>
  <c r="E23" i="11"/>
  <c r="M18" i="17" s="1"/>
  <c r="E24" i="11"/>
  <c r="M19" i="17" s="1"/>
  <c r="E23" i="10"/>
  <c r="L18" i="17" s="1"/>
  <c r="E14" i="10"/>
  <c r="L9" i="17" s="1"/>
  <c r="E23" i="9"/>
  <c r="K18" i="17" s="1"/>
  <c r="E9" i="9"/>
  <c r="E21" i="9"/>
  <c r="K16" i="17" s="1"/>
  <c r="E16" i="9"/>
  <c r="K11" i="17" s="1"/>
  <c r="E20" i="9"/>
  <c r="K15" i="17" s="1"/>
  <c r="E14" i="9"/>
  <c r="K9" i="17" s="1"/>
  <c r="E13" i="3"/>
  <c r="D8" i="17" s="1"/>
  <c r="E14" i="3"/>
  <c r="D9" i="17" s="1"/>
  <c r="E19" i="9"/>
  <c r="K14" i="17" s="1"/>
  <c r="E15" i="9"/>
  <c r="K10" i="17" s="1"/>
  <c r="E17" i="6"/>
  <c r="G12" i="17" s="1"/>
  <c r="E11" i="3"/>
  <c r="D6" i="17" s="1"/>
  <c r="E21" i="3"/>
  <c r="D16" i="17" s="1"/>
  <c r="E20" i="3"/>
  <c r="D15" i="17" s="1"/>
  <c r="E12" i="3"/>
  <c r="D7" i="17" s="1"/>
  <c r="E19" i="3"/>
  <c r="D14" i="17" s="1"/>
  <c r="E18" i="3"/>
  <c r="D13" i="17" s="1"/>
  <c r="E10" i="3"/>
  <c r="D10" i="3" s="1"/>
  <c r="E16" i="3"/>
  <c r="D11" i="17" s="1"/>
  <c r="E17" i="3"/>
  <c r="D12" i="17" s="1"/>
  <c r="E22" i="8"/>
  <c r="J17" i="17" s="1"/>
  <c r="E18" i="8"/>
  <c r="J13" i="17" s="1"/>
  <c r="E14" i="8"/>
  <c r="J9" i="17" s="1"/>
  <c r="E21" i="8"/>
  <c r="J16" i="17" s="1"/>
  <c r="E17" i="8"/>
  <c r="J12" i="17" s="1"/>
  <c r="E11" i="6"/>
  <c r="G6" i="17" s="1"/>
  <c r="E19" i="6"/>
  <c r="G14" i="17" s="1"/>
  <c r="E22" i="6"/>
  <c r="G17" i="17" s="1"/>
  <c r="S3" i="18"/>
  <c r="S4" i="18" s="1"/>
  <c r="S3" i="19"/>
  <c r="S4" i="19" s="1"/>
  <c r="T21" i="18"/>
  <c r="T21" i="19" s="1"/>
  <c r="E25" i="2"/>
  <c r="C20" i="17" s="1"/>
  <c r="I48" i="10"/>
  <c r="G22" i="10"/>
  <c r="D9" i="9"/>
  <c r="D27" i="10"/>
  <c r="L27" i="10" s="1"/>
  <c r="F19" i="20" s="1"/>
  <c r="D26" i="10"/>
  <c r="L26" i="10" s="1"/>
  <c r="G17" i="10"/>
  <c r="I32" i="10"/>
  <c r="I27" i="10"/>
  <c r="I43" i="10"/>
  <c r="R18" i="8"/>
  <c r="D16" i="8"/>
  <c r="L16" i="8" s="1"/>
  <c r="Q16" i="8" s="1"/>
  <c r="K57" i="8"/>
  <c r="K45" i="8"/>
  <c r="AE15" i="1"/>
  <c r="E105" i="14"/>
  <c r="P100" i="17" s="1"/>
  <c r="E53" i="13"/>
  <c r="O48" i="17" s="1"/>
  <c r="E72" i="13"/>
  <c r="O67" i="17" s="1"/>
  <c r="E86" i="13"/>
  <c r="O81" i="17" s="1"/>
  <c r="E61" i="13"/>
  <c r="O56" i="17" s="1"/>
  <c r="E51" i="13"/>
  <c r="O46" i="17" s="1"/>
  <c r="E76" i="13"/>
  <c r="O71" i="17" s="1"/>
  <c r="E83" i="13"/>
  <c r="E59" i="13"/>
  <c r="O54" i="17" s="1"/>
  <c r="E74" i="13"/>
  <c r="O69" i="17" s="1"/>
  <c r="E75" i="13"/>
  <c r="O70" i="17" s="1"/>
  <c r="E66" i="13"/>
  <c r="O61" i="17" s="1"/>
  <c r="E47" i="13"/>
  <c r="O42" i="17" s="1"/>
  <c r="E23" i="13"/>
  <c r="O18" i="17" s="1"/>
  <c r="E56" i="13"/>
  <c r="O51" i="17" s="1"/>
  <c r="E92" i="13"/>
  <c r="O87" i="17" s="1"/>
  <c r="E90" i="13"/>
  <c r="O85" i="17" s="1"/>
  <c r="E82" i="13"/>
  <c r="O77" i="17" s="1"/>
  <c r="E69" i="13"/>
  <c r="O64" i="17" s="1"/>
  <c r="E98" i="13"/>
  <c r="O93" i="17" s="1"/>
  <c r="E101" i="13"/>
  <c r="O96" i="17" s="1"/>
  <c r="E62" i="13"/>
  <c r="O57" i="17" s="1"/>
  <c r="E55" i="13"/>
  <c r="O50" i="17" s="1"/>
  <c r="E60" i="13"/>
  <c r="O55" i="17" s="1"/>
  <c r="E100" i="13"/>
  <c r="O95" i="17" s="1"/>
  <c r="E87" i="13"/>
  <c r="O82" i="17" s="1"/>
  <c r="E79" i="13"/>
  <c r="O74" i="17" s="1"/>
  <c r="E63" i="13"/>
  <c r="O58" i="17" s="1"/>
  <c r="E97" i="13"/>
  <c r="O92" i="17" s="1"/>
  <c r="E24" i="14"/>
  <c r="P19" i="17" s="1"/>
  <c r="E102" i="14"/>
  <c r="P97" i="17" s="1"/>
  <c r="E85" i="14"/>
  <c r="P80" i="17" s="1"/>
  <c r="E15" i="14"/>
  <c r="P10" i="17" s="1"/>
  <c r="E20" i="14"/>
  <c r="P15" i="17" s="1"/>
  <c r="E88" i="14"/>
  <c r="P83" i="17" s="1"/>
  <c r="E98" i="14"/>
  <c r="P93" i="17" s="1"/>
  <c r="E104" i="14"/>
  <c r="P99" i="17" s="1"/>
  <c r="E71" i="14"/>
  <c r="P66" i="17" s="1"/>
  <c r="E91" i="14"/>
  <c r="E21" i="14"/>
  <c r="P16" i="17" s="1"/>
  <c r="E18" i="14"/>
  <c r="D18" i="14" s="1"/>
  <c r="F18" i="14" s="1"/>
  <c r="E59" i="14"/>
  <c r="P54" i="17" s="1"/>
  <c r="E47" i="14"/>
  <c r="P42" i="17" s="1"/>
  <c r="R24" i="18"/>
  <c r="R24" i="19" s="1"/>
  <c r="E23" i="5"/>
  <c r="F18" i="17" s="1"/>
  <c r="E30" i="4"/>
  <c r="E25" i="17" s="1"/>
  <c r="E25" i="4"/>
  <c r="E20" i="17" s="1"/>
  <c r="E26" i="4"/>
  <c r="E21" i="17" s="1"/>
  <c r="E23" i="4"/>
  <c r="E18" i="17" s="1"/>
  <c r="E29" i="4"/>
  <c r="E24" i="17" s="1"/>
  <c r="E33" i="4"/>
  <c r="E28" i="17" s="1"/>
  <c r="E32" i="4"/>
  <c r="E27" i="17" s="1"/>
  <c r="E28" i="4"/>
  <c r="E23" i="17" s="1"/>
  <c r="E17" i="4"/>
  <c r="E12" i="17" s="1"/>
  <c r="E15" i="4"/>
  <c r="E10" i="17" s="1"/>
  <c r="E31" i="4"/>
  <c r="E26" i="17" s="1"/>
  <c r="D27" i="9"/>
  <c r="M27" i="9" s="1"/>
  <c r="D31" i="9"/>
  <c r="M31" i="9" s="1"/>
  <c r="D19" i="9"/>
  <c r="D15" i="9"/>
  <c r="J15" i="9" s="1"/>
  <c r="Q15" i="9" s="1"/>
  <c r="D14" i="9"/>
  <c r="D29" i="9"/>
  <c r="M29" i="9" s="1"/>
  <c r="D26" i="9"/>
  <c r="J26" i="9" s="1"/>
  <c r="E18" i="20" s="1"/>
  <c r="E49" i="13"/>
  <c r="O44" i="17" s="1"/>
  <c r="E48" i="13"/>
  <c r="O43" i="17" s="1"/>
  <c r="E68" i="13"/>
  <c r="D68" i="13" s="1"/>
  <c r="H68" i="13" s="1"/>
  <c r="L68" i="13" s="1"/>
  <c r="E96" i="13"/>
  <c r="O91" i="17" s="1"/>
  <c r="E105" i="13"/>
  <c r="O100" i="17" s="1"/>
  <c r="E84" i="13"/>
  <c r="O79" i="17" s="1"/>
  <c r="E77" i="13"/>
  <c r="O72" i="17" s="1"/>
  <c r="E67" i="13"/>
  <c r="O62" i="17" s="1"/>
  <c r="E99" i="13"/>
  <c r="O94" i="17" s="1"/>
  <c r="E103" i="13"/>
  <c r="O98" i="17" s="1"/>
  <c r="E78" i="13"/>
  <c r="O73" i="17" s="1"/>
  <c r="E47" i="12"/>
  <c r="N42" i="17" s="1"/>
  <c r="E46" i="12"/>
  <c r="N41" i="17" s="1"/>
  <c r="E51" i="12"/>
  <c r="N46" i="17" s="1"/>
  <c r="E91" i="12"/>
  <c r="N86" i="17" s="1"/>
  <c r="E89" i="12"/>
  <c r="N84" i="17" s="1"/>
  <c r="E87" i="2"/>
  <c r="C82" i="17" s="1"/>
  <c r="E81" i="2"/>
  <c r="D81" i="2" s="1"/>
  <c r="H81" i="2" s="1"/>
  <c r="E92" i="2"/>
  <c r="C87" i="17" s="1"/>
  <c r="E19" i="7"/>
  <c r="H14" i="17" s="1"/>
  <c r="W24" i="17"/>
  <c r="U24" i="17"/>
  <c r="U23" i="18" s="1"/>
  <c r="U23" i="19" s="1"/>
  <c r="E11" i="7"/>
  <c r="D11" i="7" s="1"/>
  <c r="H11" i="7" s="1"/>
  <c r="E20" i="7"/>
  <c r="D20" i="7" s="1"/>
  <c r="E15" i="7"/>
  <c r="D15" i="7" s="1"/>
  <c r="E14" i="7"/>
  <c r="D14" i="7" s="1"/>
  <c r="E43" i="2"/>
  <c r="D43" i="2" s="1"/>
  <c r="H43" i="2" s="1"/>
  <c r="E36" i="2"/>
  <c r="E58" i="2"/>
  <c r="C53" i="17" s="1"/>
  <c r="E39" i="2"/>
  <c r="E60" i="2"/>
  <c r="E44" i="2"/>
  <c r="E102" i="2"/>
  <c r="D40" i="2"/>
  <c r="E67" i="2"/>
  <c r="C62" i="17" s="1"/>
  <c r="E38" i="2"/>
  <c r="D38" i="2" s="1"/>
  <c r="H38" i="2" s="1"/>
  <c r="C22" i="17"/>
  <c r="E41" i="2"/>
  <c r="C36" i="17" s="1"/>
  <c r="E9" i="2"/>
  <c r="D9" i="2" s="1"/>
  <c r="E37" i="2"/>
  <c r="E97" i="2"/>
  <c r="D97" i="2" s="1"/>
  <c r="H97" i="2" s="1"/>
  <c r="E56" i="2"/>
  <c r="D32" i="14"/>
  <c r="L17" i="14"/>
  <c r="D20" i="14"/>
  <c r="F20" i="14" s="1"/>
  <c r="K20" i="14" s="1"/>
  <c r="D23" i="14"/>
  <c r="F23" i="14" s="1"/>
  <c r="D12" i="14"/>
  <c r="D11" i="14"/>
  <c r="D106" i="14"/>
  <c r="L25" i="14"/>
  <c r="L11" i="14"/>
  <c r="D42" i="14"/>
  <c r="F42" i="14" s="1"/>
  <c r="K42" i="14" s="1"/>
  <c r="D66" i="13"/>
  <c r="H66" i="13" s="1"/>
  <c r="L66" i="13" s="1"/>
  <c r="M23" i="13"/>
  <c r="D35" i="13"/>
  <c r="H35" i="13" s="1"/>
  <c r="I27" i="20" s="1"/>
  <c r="D23" i="13"/>
  <c r="H23" i="13" s="1"/>
  <c r="L23" i="13" s="1"/>
  <c r="D40" i="13"/>
  <c r="H40" i="13" s="1"/>
  <c r="L40" i="13" s="1"/>
  <c r="D46" i="13"/>
  <c r="D43" i="13"/>
  <c r="H43" i="13" s="1"/>
  <c r="L43" i="13" s="1"/>
  <c r="D44" i="13"/>
  <c r="H44" i="13" s="1"/>
  <c r="L44" i="13" s="1"/>
  <c r="D30" i="13"/>
  <c r="H30" i="13" s="1"/>
  <c r="I22" i="20" s="1"/>
  <c r="D63" i="13"/>
  <c r="H63" i="13" s="1"/>
  <c r="L63" i="13" s="1"/>
  <c r="D39" i="13"/>
  <c r="D34" i="13"/>
  <c r="H34" i="13" s="1"/>
  <c r="I26" i="20" s="1"/>
  <c r="D71" i="13"/>
  <c r="H71" i="13" s="1"/>
  <c r="L71" i="13" s="1"/>
  <c r="D58" i="13"/>
  <c r="H58" i="13" s="1"/>
  <c r="I50" i="20" s="1"/>
  <c r="D106" i="13"/>
  <c r="D15" i="13"/>
  <c r="H15" i="13" s="1"/>
  <c r="L15" i="13" s="1"/>
  <c r="D76" i="13"/>
  <c r="H76" i="13" s="1"/>
  <c r="L76" i="13" s="1"/>
  <c r="D10" i="13"/>
  <c r="D98" i="13"/>
  <c r="D102" i="13"/>
  <c r="K55" i="8"/>
  <c r="K43" i="8"/>
  <c r="R24" i="8"/>
  <c r="D12" i="8"/>
  <c r="K61" i="8"/>
  <c r="K53" i="8"/>
  <c r="K41" i="8"/>
  <c r="K66" i="8"/>
  <c r="I27" i="8"/>
  <c r="R16" i="8"/>
  <c r="K59" i="8"/>
  <c r="K51" i="8"/>
  <c r="I36" i="8"/>
  <c r="D32" i="5"/>
  <c r="J32" i="5" s="1"/>
  <c r="D28" i="5"/>
  <c r="G28" i="5" s="1"/>
  <c r="D24" i="5"/>
  <c r="J24" i="5" s="1"/>
  <c r="D31" i="5"/>
  <c r="J31" i="5" s="1"/>
  <c r="Y18" i="11"/>
  <c r="D27" i="11"/>
  <c r="N27" i="11" s="1"/>
  <c r="G19" i="20" s="1"/>
  <c r="M105" i="11"/>
  <c r="G36" i="11"/>
  <c r="G80" i="11"/>
  <c r="G65" i="11"/>
  <c r="M97" i="11"/>
  <c r="G98" i="11"/>
  <c r="G39" i="11"/>
  <c r="M91" i="11"/>
  <c r="M46" i="11"/>
  <c r="G26" i="11"/>
  <c r="D28" i="11"/>
  <c r="D17" i="11"/>
  <c r="V17" i="11" s="1"/>
  <c r="D25" i="11"/>
  <c r="N25" i="11" s="1"/>
  <c r="G17" i="20" s="1"/>
  <c r="Y22" i="11"/>
  <c r="G104" i="11"/>
  <c r="G96" i="11"/>
  <c r="G90" i="11"/>
  <c r="G77" i="11"/>
  <c r="G106" i="11"/>
  <c r="M83" i="11"/>
  <c r="M102" i="11"/>
  <c r="M56" i="11"/>
  <c r="G72" i="11"/>
  <c r="M49" i="11"/>
  <c r="G14" i="11"/>
  <c r="G50" i="11"/>
  <c r="G57" i="11"/>
  <c r="G35" i="11"/>
  <c r="Y16" i="11"/>
  <c r="D9" i="11"/>
  <c r="D18" i="11"/>
  <c r="N18" i="11" s="1"/>
  <c r="M101" i="11"/>
  <c r="M94" i="11"/>
  <c r="M86" i="11"/>
  <c r="G40" i="11"/>
  <c r="M103" i="11"/>
  <c r="G82" i="11"/>
  <c r="M87" i="11"/>
  <c r="M92" i="11"/>
  <c r="G64" i="11"/>
  <c r="G42" i="11"/>
  <c r="M71" i="11"/>
  <c r="M45" i="11"/>
  <c r="M50" i="11"/>
  <c r="G17" i="11"/>
  <c r="D14" i="11"/>
  <c r="N14" i="11" s="1"/>
  <c r="S14" i="11" s="1"/>
  <c r="Y14" i="11"/>
  <c r="Y17" i="11"/>
  <c r="D31" i="11"/>
  <c r="Q31" i="11" s="1"/>
  <c r="D10" i="11"/>
  <c r="G100" i="11"/>
  <c r="G93" i="11"/>
  <c r="G38" i="11"/>
  <c r="M99" i="11"/>
  <c r="M74" i="11"/>
  <c r="M70" i="11"/>
  <c r="G88" i="11"/>
  <c r="G56" i="11"/>
  <c r="G31" i="11"/>
  <c r="M63" i="11"/>
  <c r="G16" i="11"/>
  <c r="V25" i="11"/>
  <c r="W30" i="17"/>
  <c r="R24" i="17"/>
  <c r="R23" i="18" s="1"/>
  <c r="R23" i="19" s="1"/>
  <c r="W28" i="17"/>
  <c r="Q24" i="17"/>
  <c r="S28" i="17"/>
  <c r="S27" i="18" s="1"/>
  <c r="S27" i="19" s="1"/>
  <c r="E69" i="12"/>
  <c r="N64" i="17" s="1"/>
  <c r="E106" i="12"/>
  <c r="N101" i="17" s="1"/>
  <c r="E67" i="12"/>
  <c r="N62" i="17" s="1"/>
  <c r="E100" i="12"/>
  <c r="N95" i="17" s="1"/>
  <c r="E80" i="12"/>
  <c r="N75" i="17" s="1"/>
  <c r="E61" i="12"/>
  <c r="N56" i="17" s="1"/>
  <c r="E99" i="12"/>
  <c r="N94" i="17" s="1"/>
  <c r="E79" i="12"/>
  <c r="N74" i="17" s="1"/>
  <c r="E59" i="12"/>
  <c r="N54" i="17" s="1"/>
  <c r="E104" i="12"/>
  <c r="N99" i="17" s="1"/>
  <c r="E96" i="12"/>
  <c r="N91" i="17" s="1"/>
  <c r="E87" i="12"/>
  <c r="N82" i="17" s="1"/>
  <c r="E74" i="12"/>
  <c r="N69" i="17" s="1"/>
  <c r="E64" i="12"/>
  <c r="D64" i="12" s="1"/>
  <c r="E57" i="12"/>
  <c r="N52" i="17" s="1"/>
  <c r="D79" i="12"/>
  <c r="E103" i="12"/>
  <c r="D103" i="12" s="1"/>
  <c r="H103" i="12" s="1"/>
  <c r="E95" i="12"/>
  <c r="N90" i="17" s="1"/>
  <c r="E84" i="12"/>
  <c r="D84" i="12" s="1"/>
  <c r="E70" i="12"/>
  <c r="N65" i="17" s="1"/>
  <c r="E63" i="12"/>
  <c r="N58" i="17" s="1"/>
  <c r="E53" i="12"/>
  <c r="N48" i="17" s="1"/>
  <c r="K103" i="22"/>
  <c r="D32" i="22"/>
  <c r="U32" i="22" s="1"/>
  <c r="Q86" i="22"/>
  <c r="O86" i="22"/>
  <c r="Q61" i="22"/>
  <c r="O60" i="22"/>
  <c r="Q49" i="22"/>
  <c r="K48" i="22"/>
  <c r="AD35" i="1"/>
  <c r="D43" i="15"/>
  <c r="H43" i="15" s="1"/>
  <c r="E12" i="15"/>
  <c r="S7" i="17" s="1"/>
  <c r="S6" i="18" s="1"/>
  <c r="S6" i="19" s="1"/>
  <c r="U38" i="17"/>
  <c r="U37" i="18" s="1"/>
  <c r="U37" i="19" s="1"/>
  <c r="D40" i="15"/>
  <c r="T35" i="17"/>
  <c r="T34" i="18" s="1"/>
  <c r="T34" i="19" s="1"/>
  <c r="Q26" i="17"/>
  <c r="W35" i="17"/>
  <c r="W37" i="1"/>
  <c r="V37" i="1"/>
  <c r="T26" i="17"/>
  <c r="T25" i="18" s="1"/>
  <c r="T25" i="19" s="1"/>
  <c r="D35" i="15"/>
  <c r="Q21" i="17"/>
  <c r="V25" i="17"/>
  <c r="E19" i="15"/>
  <c r="D19" i="15" s="1"/>
  <c r="H19" i="15" s="1"/>
  <c r="S35" i="17"/>
  <c r="S34" i="18" s="1"/>
  <c r="S34" i="19" s="1"/>
  <c r="R22" i="17"/>
  <c r="R21" i="18" s="1"/>
  <c r="R21" i="19" s="1"/>
  <c r="V24" i="17"/>
  <c r="T28" i="17"/>
  <c r="T27" i="18" s="1"/>
  <c r="T27" i="19" s="1"/>
  <c r="R28" i="17"/>
  <c r="R27" i="18" s="1"/>
  <c r="R27" i="19" s="1"/>
  <c r="V35" i="17"/>
  <c r="E10" i="15"/>
  <c r="D10" i="15" s="1"/>
  <c r="K10" i="15" s="1"/>
  <c r="V15" i="17"/>
  <c r="T15" i="17"/>
  <c r="T14" i="18" s="1"/>
  <c r="T14" i="19" s="1"/>
  <c r="S15" i="17"/>
  <c r="S14" i="18" s="1"/>
  <c r="S14" i="19" s="1"/>
  <c r="S26" i="17"/>
  <c r="S25" i="18" s="1"/>
  <c r="S25" i="19" s="1"/>
  <c r="Q38" i="17"/>
  <c r="D33" i="15"/>
  <c r="H33" i="15" s="1"/>
  <c r="U22" i="17"/>
  <c r="U21" i="18" s="1"/>
  <c r="U21" i="19" s="1"/>
  <c r="Q22" i="17"/>
  <c r="U26" i="17"/>
  <c r="U25" i="18" s="1"/>
  <c r="U25" i="19" s="1"/>
  <c r="W26" i="17"/>
  <c r="V30" i="17"/>
  <c r="U35" i="17"/>
  <c r="U34" i="18" s="1"/>
  <c r="U34" i="19" s="1"/>
  <c r="D27" i="15"/>
  <c r="H27" i="15" s="1"/>
  <c r="S22" i="17"/>
  <c r="S21" i="18" s="1"/>
  <c r="S21" i="19" s="1"/>
  <c r="V22" i="17"/>
  <c r="T30" i="17"/>
  <c r="T29" i="18" s="1"/>
  <c r="T29" i="19" s="1"/>
  <c r="S30" i="17"/>
  <c r="S29" i="18" s="1"/>
  <c r="S29" i="19" s="1"/>
  <c r="T38" i="17"/>
  <c r="T37" i="18" s="1"/>
  <c r="T37" i="19" s="1"/>
  <c r="U30" i="17"/>
  <c r="U29" i="18" s="1"/>
  <c r="U29" i="19" s="1"/>
  <c r="E16" i="15"/>
  <c r="D16" i="15" s="1"/>
  <c r="H16" i="15" s="1"/>
  <c r="R38" i="17"/>
  <c r="R37" i="18" s="1"/>
  <c r="R37" i="19" s="1"/>
  <c r="W38" i="17"/>
  <c r="W22" i="17"/>
  <c r="S24" i="17"/>
  <c r="S23" i="18" s="1"/>
  <c r="S23" i="19" s="1"/>
  <c r="V26" i="17"/>
  <c r="U28" i="17"/>
  <c r="U27" i="18" s="1"/>
  <c r="U27" i="19" s="1"/>
  <c r="Q30" i="17"/>
  <c r="R35" i="17"/>
  <c r="R34" i="18" s="1"/>
  <c r="R34" i="19" s="1"/>
  <c r="D39" i="15"/>
  <c r="V38" i="17"/>
  <c r="E105" i="12"/>
  <c r="N100" i="17" s="1"/>
  <c r="E102" i="12"/>
  <c r="N97" i="17" s="1"/>
  <c r="E98" i="12"/>
  <c r="N93" i="17" s="1"/>
  <c r="E93" i="12"/>
  <c r="D93" i="12" s="1"/>
  <c r="H93" i="12" s="1"/>
  <c r="E90" i="12"/>
  <c r="N85" i="17" s="1"/>
  <c r="E78" i="12"/>
  <c r="D78" i="12" s="1"/>
  <c r="E73" i="12"/>
  <c r="N68" i="17" s="1"/>
  <c r="E66" i="12"/>
  <c r="N61" i="17" s="1"/>
  <c r="E62" i="12"/>
  <c r="N57" i="17" s="1"/>
  <c r="E56" i="12"/>
  <c r="N51" i="17" s="1"/>
  <c r="E52" i="12"/>
  <c r="N47" i="17" s="1"/>
  <c r="E49" i="12"/>
  <c r="D38" i="12"/>
  <c r="E101" i="12"/>
  <c r="N96" i="17" s="1"/>
  <c r="E97" i="12"/>
  <c r="N92" i="17" s="1"/>
  <c r="E92" i="12"/>
  <c r="N87" i="17" s="1"/>
  <c r="E85" i="12"/>
  <c r="E81" i="12"/>
  <c r="N76" i="17" s="1"/>
  <c r="E76" i="12"/>
  <c r="D76" i="12" s="1"/>
  <c r="E71" i="12"/>
  <c r="N66" i="17" s="1"/>
  <c r="E68" i="12"/>
  <c r="N63" i="17" s="1"/>
  <c r="E65" i="12"/>
  <c r="N60" i="17" s="1"/>
  <c r="E58" i="12"/>
  <c r="N53" i="17" s="1"/>
  <c r="E54" i="12"/>
  <c r="N49" i="17" s="1"/>
  <c r="E52" i="2"/>
  <c r="C47" i="17" s="1"/>
  <c r="E74" i="2"/>
  <c r="C69" i="17" s="1"/>
  <c r="E68" i="2"/>
  <c r="E88" i="2"/>
  <c r="E96" i="2"/>
  <c r="C91" i="17" s="1"/>
  <c r="E85" i="2"/>
  <c r="E51" i="2"/>
  <c r="C46" i="17" s="1"/>
  <c r="E50" i="2"/>
  <c r="C45" i="17" s="1"/>
  <c r="E71" i="2"/>
  <c r="D71" i="2" s="1"/>
  <c r="E73" i="2"/>
  <c r="E105" i="2"/>
  <c r="C100" i="17" s="1"/>
  <c r="E94" i="2"/>
  <c r="C89" i="17" s="1"/>
  <c r="E75" i="2"/>
  <c r="C70" i="17" s="1"/>
  <c r="E48" i="2"/>
  <c r="C35" i="17"/>
  <c r="E12" i="2"/>
  <c r="E42" i="2"/>
  <c r="E34" i="2"/>
  <c r="D34" i="2" s="1"/>
  <c r="H34" i="2" s="1"/>
  <c r="D32" i="2"/>
  <c r="H32" i="2" s="1"/>
  <c r="E35" i="2"/>
  <c r="D35" i="2" s="1"/>
  <c r="D54" i="2"/>
  <c r="C49" i="17"/>
  <c r="E69" i="2"/>
  <c r="E57" i="2"/>
  <c r="E47" i="2"/>
  <c r="E82" i="2"/>
  <c r="E65" i="2"/>
  <c r="E59" i="2"/>
  <c r="E77" i="2"/>
  <c r="E103" i="2"/>
  <c r="D103" i="2" s="1"/>
  <c r="H103" i="2" s="1"/>
  <c r="E98" i="2"/>
  <c r="E83" i="2"/>
  <c r="D83" i="2" s="1"/>
  <c r="H83" i="2" s="1"/>
  <c r="E76" i="2"/>
  <c r="D76" i="2" s="1"/>
  <c r="H76" i="2" s="1"/>
  <c r="E72" i="2"/>
  <c r="E70" i="2"/>
  <c r="D70" i="2" s="1"/>
  <c r="E64" i="2"/>
  <c r="E22" i="2"/>
  <c r="C17" i="17" s="1"/>
  <c r="E17" i="2"/>
  <c r="C12" i="17" s="1"/>
  <c r="C18" i="17"/>
  <c r="E63" i="2"/>
  <c r="E53" i="2"/>
  <c r="E46" i="2"/>
  <c r="E79" i="2"/>
  <c r="E55" i="2"/>
  <c r="E62" i="2"/>
  <c r="E78" i="2"/>
  <c r="E86" i="2"/>
  <c r="C28" i="17"/>
  <c r="E104" i="2"/>
  <c r="E101" i="2"/>
  <c r="D101" i="2" s="1"/>
  <c r="H101" i="2" s="1"/>
  <c r="E99" i="2"/>
  <c r="C94" i="17" s="1"/>
  <c r="E95" i="2"/>
  <c r="E93" i="2"/>
  <c r="E89" i="2"/>
  <c r="D89" i="2" s="1"/>
  <c r="H89" i="2" s="1"/>
  <c r="E84" i="2"/>
  <c r="E80" i="2"/>
  <c r="D80" i="2" s="1"/>
  <c r="E13" i="7"/>
  <c r="D13" i="7" s="1"/>
  <c r="H25" i="17"/>
  <c r="H12" i="17"/>
  <c r="H21" i="17"/>
  <c r="D25" i="7"/>
  <c r="H28" i="17"/>
  <c r="E100" i="22"/>
  <c r="E96" i="22"/>
  <c r="E75" i="22"/>
  <c r="E74" i="22"/>
  <c r="E73" i="22"/>
  <c r="E70" i="22"/>
  <c r="E69" i="22"/>
  <c r="E66" i="22"/>
  <c r="E65" i="22"/>
  <c r="E64" i="22"/>
  <c r="E63" i="22"/>
  <c r="E20" i="4"/>
  <c r="E15" i="17" s="1"/>
  <c r="E87" i="14"/>
  <c r="P82" i="17" s="1"/>
  <c r="AK30" i="1"/>
  <c r="E104" i="22"/>
  <c r="E98" i="22"/>
  <c r="E61" i="22"/>
  <c r="E60" i="22"/>
  <c r="E59" i="22"/>
  <c r="E58" i="22"/>
  <c r="E57" i="22"/>
  <c r="E19" i="5"/>
  <c r="E14" i="4"/>
  <c r="E9" i="17" s="1"/>
  <c r="K55" i="1"/>
  <c r="E103" i="22"/>
  <c r="E18" i="5"/>
  <c r="E13" i="4"/>
  <c r="E8" i="17" s="1"/>
  <c r="D25" i="5"/>
  <c r="J25" i="5" s="1"/>
  <c r="L54" i="1"/>
  <c r="M54" i="1" s="1"/>
  <c r="D19" i="8"/>
  <c r="L19" i="8" s="1"/>
  <c r="Q19" i="8" s="1"/>
  <c r="D25" i="10"/>
  <c r="L25" i="10" s="1"/>
  <c r="D19" i="13"/>
  <c r="H19" i="13" s="1"/>
  <c r="L19" i="13" s="1"/>
  <c r="D33" i="11"/>
  <c r="N33" i="11" s="1"/>
  <c r="G25" i="20" s="1"/>
  <c r="Y15" i="11"/>
  <c r="M12" i="17"/>
  <c r="D26" i="14"/>
  <c r="F26" i="14" s="1"/>
  <c r="M19" i="13"/>
  <c r="S33" i="17"/>
  <c r="S32" i="18" s="1"/>
  <c r="S32" i="19" s="1"/>
  <c r="V33" i="17"/>
  <c r="E24" i="15"/>
  <c r="E23" i="15"/>
  <c r="C25" i="17"/>
  <c r="E95" i="13"/>
  <c r="O90" i="17" s="1"/>
  <c r="E89" i="13"/>
  <c r="O84" i="17" s="1"/>
  <c r="E94" i="13"/>
  <c r="E20" i="12"/>
  <c r="N15" i="17" s="1"/>
  <c r="E14" i="12"/>
  <c r="N9" i="17" s="1"/>
  <c r="D37" i="12"/>
  <c r="H37" i="12" s="1"/>
  <c r="E20" i="2"/>
  <c r="E49" i="14"/>
  <c r="E54" i="14"/>
  <c r="P49" i="17" s="1"/>
  <c r="E61" i="14"/>
  <c r="P56" i="17" s="1"/>
  <c r="E69" i="14"/>
  <c r="P64" i="17" s="1"/>
  <c r="E75" i="14"/>
  <c r="P70" i="17" s="1"/>
  <c r="E82" i="14"/>
  <c r="P77" i="17" s="1"/>
  <c r="E92" i="14"/>
  <c r="P87" i="17" s="1"/>
  <c r="E99" i="14"/>
  <c r="P94" i="17" s="1"/>
  <c r="E52" i="14"/>
  <c r="P47" i="17" s="1"/>
  <c r="E55" i="14"/>
  <c r="P50" i="17" s="1"/>
  <c r="E63" i="14"/>
  <c r="P58" i="17" s="1"/>
  <c r="E70" i="14"/>
  <c r="P65" i="17" s="1"/>
  <c r="E77" i="14"/>
  <c r="P72" i="17" s="1"/>
  <c r="E86" i="14"/>
  <c r="E93" i="14"/>
  <c r="P88" i="17" s="1"/>
  <c r="E100" i="14"/>
  <c r="P95" i="17" s="1"/>
  <c r="E97" i="22"/>
  <c r="E88" i="22"/>
  <c r="E87" i="22"/>
  <c r="E78" i="22"/>
  <c r="E77" i="22"/>
  <c r="D77" i="22" s="1"/>
  <c r="E56" i="22"/>
  <c r="E55" i="22"/>
  <c r="E52" i="22"/>
  <c r="D52" i="22" s="1"/>
  <c r="E51" i="22"/>
  <c r="D51" i="22" s="1"/>
  <c r="E47" i="22"/>
  <c r="E22" i="12"/>
  <c r="N17" i="17" s="1"/>
  <c r="E16" i="12"/>
  <c r="N11" i="17" s="1"/>
  <c r="E13" i="12"/>
  <c r="N8" i="17" s="1"/>
  <c r="E96" i="14"/>
  <c r="P91" i="17" s="1"/>
  <c r="E81" i="14"/>
  <c r="P76" i="17" s="1"/>
  <c r="E66" i="14"/>
  <c r="P61" i="17" s="1"/>
  <c r="E53" i="14"/>
  <c r="P48" i="17" s="1"/>
  <c r="E48" i="14"/>
  <c r="P43" i="17" s="1"/>
  <c r="E54" i="13"/>
  <c r="E50" i="13"/>
  <c r="E64" i="13"/>
  <c r="E80" i="13"/>
  <c r="E104" i="13"/>
  <c r="E91" i="13"/>
  <c r="E85" i="13"/>
  <c r="E81" i="13"/>
  <c r="E73" i="13"/>
  <c r="E65" i="13"/>
  <c r="E57" i="13"/>
  <c r="E88" i="13"/>
  <c r="E70" i="13"/>
  <c r="D40" i="12"/>
  <c r="H40" i="12" s="1"/>
  <c r="O98" i="22"/>
  <c r="G36" i="22"/>
  <c r="O70" i="22"/>
  <c r="E101" i="22"/>
  <c r="E95" i="22"/>
  <c r="D95" i="22" s="1"/>
  <c r="U95" i="22" s="1"/>
  <c r="E86" i="22"/>
  <c r="E85" i="22"/>
  <c r="D85" i="22" s="1"/>
  <c r="E84" i="22"/>
  <c r="E83" i="22"/>
  <c r="E82" i="22"/>
  <c r="D82" i="22" s="1"/>
  <c r="E76" i="22"/>
  <c r="D76" i="22" s="1"/>
  <c r="C26" i="17"/>
  <c r="C24" i="17"/>
  <c r="C23" i="17"/>
  <c r="E79" i="14"/>
  <c r="P74" i="17" s="1"/>
  <c r="E65" i="14"/>
  <c r="P60" i="17" s="1"/>
  <c r="E100" i="16"/>
  <c r="E95" i="16"/>
  <c r="E90" i="16"/>
  <c r="E86" i="16"/>
  <c r="E83" i="16"/>
  <c r="D83" i="16" s="1"/>
  <c r="E80" i="16"/>
  <c r="E76" i="16"/>
  <c r="E73" i="16"/>
  <c r="D73" i="16" s="1"/>
  <c r="F73" i="16" s="1"/>
  <c r="E70" i="16"/>
  <c r="D70" i="16" s="1"/>
  <c r="F70" i="16" s="1"/>
  <c r="E68" i="16"/>
  <c r="E65" i="16"/>
  <c r="E55" i="16"/>
  <c r="E51" i="16"/>
  <c r="D51" i="16" s="1"/>
  <c r="F51" i="16" s="1"/>
  <c r="E49" i="16"/>
  <c r="E41" i="16"/>
  <c r="E106" i="16"/>
  <c r="D106" i="16" s="1"/>
  <c r="E98" i="16"/>
  <c r="E93" i="16"/>
  <c r="E88" i="16"/>
  <c r="D88" i="16" s="1"/>
  <c r="E82" i="16"/>
  <c r="D82" i="16" s="1"/>
  <c r="E78" i="16"/>
  <c r="E67" i="16"/>
  <c r="E64" i="16"/>
  <c r="D64" i="16" s="1"/>
  <c r="E62" i="16"/>
  <c r="D62" i="16" s="1"/>
  <c r="E58" i="16"/>
  <c r="E54" i="16"/>
  <c r="E48" i="16"/>
  <c r="E44" i="16"/>
  <c r="D44" i="16" s="1"/>
  <c r="E104" i="16"/>
  <c r="E96" i="16"/>
  <c r="E91" i="16"/>
  <c r="E87" i="16"/>
  <c r="E85" i="16"/>
  <c r="E81" i="16"/>
  <c r="E75" i="16"/>
  <c r="D75" i="16" s="1"/>
  <c r="E66" i="16"/>
  <c r="D66" i="16" s="1"/>
  <c r="F66" i="16" s="1"/>
  <c r="E63" i="16"/>
  <c r="D18" i="9"/>
  <c r="E50" i="12"/>
  <c r="N45" i="17" s="1"/>
  <c r="E55" i="12"/>
  <c r="E60" i="12"/>
  <c r="D60" i="12" s="1"/>
  <c r="E72" i="12"/>
  <c r="N67" i="17" s="1"/>
  <c r="E75" i="12"/>
  <c r="E77" i="12"/>
  <c r="E82" i="12"/>
  <c r="N77" i="17" s="1"/>
  <c r="E83" i="12"/>
  <c r="N78" i="17" s="1"/>
  <c r="E86" i="12"/>
  <c r="D86" i="12" s="1"/>
  <c r="E88" i="12"/>
  <c r="N83" i="17" s="1"/>
  <c r="E94" i="12"/>
  <c r="N89" i="17" s="1"/>
  <c r="D17" i="9"/>
  <c r="J17" i="9" s="1"/>
  <c r="AJ15" i="1"/>
  <c r="E13" i="5"/>
  <c r="E12" i="6"/>
  <c r="G7" i="17" s="1"/>
  <c r="E20" i="6"/>
  <c r="G15" i="17" s="1"/>
  <c r="E18" i="4"/>
  <c r="E13" i="17" s="1"/>
  <c r="E12" i="4"/>
  <c r="E7" i="17" s="1"/>
  <c r="E51" i="14"/>
  <c r="P46" i="17" s="1"/>
  <c r="E15" i="3"/>
  <c r="D10" i="17" s="1"/>
  <c r="E24" i="2"/>
  <c r="D24" i="2" s="1"/>
  <c r="E22" i="4"/>
  <c r="E17" i="17" s="1"/>
  <c r="E16" i="4"/>
  <c r="E11" i="17" s="1"/>
  <c r="E101" i="14"/>
  <c r="P96" i="17" s="1"/>
  <c r="E95" i="14"/>
  <c r="P90" i="17" s="1"/>
  <c r="E90" i="14"/>
  <c r="E83" i="14"/>
  <c r="P78" i="17" s="1"/>
  <c r="E78" i="14"/>
  <c r="P73" i="17" s="1"/>
  <c r="E73" i="14"/>
  <c r="P68" i="17" s="1"/>
  <c r="E67" i="14"/>
  <c r="P62" i="17" s="1"/>
  <c r="E62" i="14"/>
  <c r="P57" i="17" s="1"/>
  <c r="E57" i="14"/>
  <c r="P52" i="17" s="1"/>
  <c r="E93" i="13"/>
  <c r="O88" i="17" s="1"/>
  <c r="J21" i="17"/>
  <c r="D26" i="8"/>
  <c r="F25" i="17"/>
  <c r="D30" i="5"/>
  <c r="J30" i="5" s="1"/>
  <c r="D53" i="13"/>
  <c r="H53" i="13" s="1"/>
  <c r="I45" i="20" s="1"/>
  <c r="O37" i="17"/>
  <c r="D42" i="13"/>
  <c r="O47" i="17"/>
  <c r="D52" i="13"/>
  <c r="P14" i="17"/>
  <c r="D16" i="14"/>
  <c r="F16" i="14" s="1"/>
  <c r="K16" i="14" s="1"/>
  <c r="P28" i="17"/>
  <c r="D33" i="14"/>
  <c r="I33" i="14" s="1"/>
  <c r="T4" i="18"/>
  <c r="T23" i="18"/>
  <c r="T23" i="19" s="1"/>
  <c r="L3" i="17"/>
  <c r="H24" i="1"/>
  <c r="L24" i="1" s="1"/>
  <c r="Y24" i="1"/>
  <c r="K24" i="1"/>
  <c r="N54" i="1" s="1"/>
  <c r="AI24" i="1"/>
  <c r="O78" i="17"/>
  <c r="D83" i="13"/>
  <c r="H83" i="13" s="1"/>
  <c r="L83" i="13" s="1"/>
  <c r="O33" i="17"/>
  <c r="D38" i="13"/>
  <c r="T20" i="17"/>
  <c r="T19" i="18" s="1"/>
  <c r="T19" i="19" s="1"/>
  <c r="E14" i="16"/>
  <c r="D14" i="16" s="1"/>
  <c r="E22" i="16"/>
  <c r="D22" i="16" s="1"/>
  <c r="E16" i="16"/>
  <c r="E18" i="16"/>
  <c r="D18" i="16" s="1"/>
  <c r="E20" i="16"/>
  <c r="E24" i="16"/>
  <c r="D24" i="16" s="1"/>
  <c r="E21" i="16"/>
  <c r="E13" i="16"/>
  <c r="D13" i="16" s="1"/>
  <c r="E10" i="16"/>
  <c r="D10" i="16" s="1"/>
  <c r="E17" i="16"/>
  <c r="E19" i="16"/>
  <c r="D19" i="16" s="1"/>
  <c r="E11" i="16"/>
  <c r="D11" i="16" s="1"/>
  <c r="Q20" i="17"/>
  <c r="E15" i="16"/>
  <c r="Y23" i="11"/>
  <c r="D23" i="11"/>
  <c r="E23" i="16"/>
  <c r="D23" i="16" s="1"/>
  <c r="M16" i="17"/>
  <c r="D21" i="11"/>
  <c r="N21" i="11" s="1"/>
  <c r="S21" i="11" s="1"/>
  <c r="O31" i="17"/>
  <c r="D36" i="13"/>
  <c r="D11" i="11"/>
  <c r="V11" i="11" s="1"/>
  <c r="D18" i="8"/>
  <c r="L18" i="8" s="1"/>
  <c r="Q18" i="8" s="1"/>
  <c r="D32" i="9"/>
  <c r="J32" i="9" s="1"/>
  <c r="E24" i="20" s="1"/>
  <c r="N32" i="17"/>
  <c r="E9" i="15"/>
  <c r="D9" i="15" s="1"/>
  <c r="E11" i="15"/>
  <c r="R6" i="17" s="1"/>
  <c r="R5" i="18" s="1"/>
  <c r="R5" i="19" s="1"/>
  <c r="E13" i="15"/>
  <c r="E26" i="16"/>
  <c r="D26" i="16" s="1"/>
  <c r="E28" i="16"/>
  <c r="D28" i="16" s="1"/>
  <c r="R15" i="17"/>
  <c r="R14" i="18" s="1"/>
  <c r="R14" i="19" s="1"/>
  <c r="Q15" i="17"/>
  <c r="D72" i="13"/>
  <c r="H72" i="13" s="1"/>
  <c r="L72" i="13" s="1"/>
  <c r="D86" i="13"/>
  <c r="H86" i="13" s="1"/>
  <c r="L86" i="13" s="1"/>
  <c r="Y25" i="11"/>
  <c r="D59" i="13"/>
  <c r="H59" i="13" s="1"/>
  <c r="L59" i="13" s="1"/>
  <c r="Y20" i="11"/>
  <c r="E27" i="16"/>
  <c r="D13" i="9"/>
  <c r="J13" i="9" s="1"/>
  <c r="E5" i="20" s="1"/>
  <c r="D14" i="5"/>
  <c r="G14" i="5" s="1"/>
  <c r="L14" i="5" s="1"/>
  <c r="R26" i="18"/>
  <c r="R26" i="19" s="1"/>
  <c r="E17" i="15"/>
  <c r="W3" i="18"/>
  <c r="D29" i="15"/>
  <c r="H29" i="15" s="1"/>
  <c r="E5" i="15"/>
  <c r="Q3" i="19" s="1"/>
  <c r="Q4" i="19" s="1"/>
  <c r="AJ22" i="1"/>
  <c r="K52" i="1"/>
  <c r="AD37" i="1"/>
  <c r="E10" i="22"/>
  <c r="D10" i="22" s="1"/>
  <c r="U10" i="22" s="1"/>
  <c r="E13" i="22"/>
  <c r="E22" i="22"/>
  <c r="E18" i="22"/>
  <c r="E22" i="15"/>
  <c r="D22" i="15" s="1"/>
  <c r="H22" i="15" s="1"/>
  <c r="E15" i="15"/>
  <c r="D15" i="15" s="1"/>
  <c r="H15" i="15" s="1"/>
  <c r="E24" i="12"/>
  <c r="N19" i="17" s="1"/>
  <c r="E24" i="7"/>
  <c r="D24" i="7" s="1"/>
  <c r="E23" i="7"/>
  <c r="W15" i="17"/>
  <c r="U15" i="17"/>
  <c r="U14" i="18" s="1"/>
  <c r="U14" i="19" s="1"/>
  <c r="L13" i="14"/>
  <c r="D37" i="13"/>
  <c r="M15" i="13"/>
  <c r="D51" i="13"/>
  <c r="D32" i="11"/>
  <c r="N32" i="11" s="1"/>
  <c r="G24" i="20" s="1"/>
  <c r="R25" i="18"/>
  <c r="R25" i="19" s="1"/>
  <c r="D20" i="15"/>
  <c r="H20" i="15" s="1"/>
  <c r="E14" i="15"/>
  <c r="D14" i="15" s="1"/>
  <c r="E21" i="15"/>
  <c r="D31" i="15"/>
  <c r="H31" i="15" s="1"/>
  <c r="S4" i="17"/>
  <c r="S5" i="17" s="1"/>
  <c r="AJ23" i="1"/>
  <c r="K53" i="1"/>
  <c r="E18" i="15"/>
  <c r="E13" i="8"/>
  <c r="J8" i="17" s="1"/>
  <c r="E10" i="8"/>
  <c r="D10" i="8" s="1"/>
  <c r="E105" i="22"/>
  <c r="D105" i="22" s="1"/>
  <c r="E102" i="22"/>
  <c r="E99" i="22"/>
  <c r="D99" i="22" s="1"/>
  <c r="E81" i="22"/>
  <c r="E80" i="22"/>
  <c r="E79" i="22"/>
  <c r="D79" i="22" s="1"/>
  <c r="E68" i="22"/>
  <c r="D68" i="22" s="1"/>
  <c r="E67" i="22"/>
  <c r="E50" i="22"/>
  <c r="D41" i="15"/>
  <c r="H41" i="15" s="1"/>
  <c r="E9" i="5"/>
  <c r="D9" i="5" s="1"/>
  <c r="E12" i="5"/>
  <c r="E16" i="5"/>
  <c r="E20" i="5"/>
  <c r="E10" i="5"/>
  <c r="D10" i="5" s="1"/>
  <c r="G10" i="5" s="1"/>
  <c r="L10" i="5" s="1"/>
  <c r="E15" i="5"/>
  <c r="E21" i="5"/>
  <c r="E11" i="5"/>
  <c r="E17" i="5"/>
  <c r="E22" i="5"/>
  <c r="E13" i="13"/>
  <c r="O8" i="17" s="1"/>
  <c r="E18" i="13"/>
  <c r="O13" i="17" s="1"/>
  <c r="E12" i="13"/>
  <c r="O7" i="17" s="1"/>
  <c r="E20" i="13"/>
  <c r="O15" i="17" s="1"/>
  <c r="E11" i="13"/>
  <c r="O6" i="17" s="1"/>
  <c r="E9" i="13"/>
  <c r="D9" i="13" s="1"/>
  <c r="E21" i="13"/>
  <c r="O16" i="17" s="1"/>
  <c r="E14" i="13"/>
  <c r="O9" i="17" s="1"/>
  <c r="E22" i="13"/>
  <c r="O17" i="17" s="1"/>
  <c r="E48" i="22"/>
  <c r="D48" i="22" s="1"/>
  <c r="E62" i="22"/>
  <c r="D62" i="22" s="1"/>
  <c r="E71" i="22"/>
  <c r="D71" i="22" s="1"/>
  <c r="E72" i="22"/>
  <c r="E12" i="12"/>
  <c r="N7" i="17" s="1"/>
  <c r="E11" i="12"/>
  <c r="N6" i="17" s="1"/>
  <c r="E17" i="12"/>
  <c r="E19" i="12"/>
  <c r="E21" i="12"/>
  <c r="E10" i="2"/>
  <c r="D10" i="2" s="1"/>
  <c r="E19" i="2"/>
  <c r="E21" i="2"/>
  <c r="D21" i="2" s="1"/>
  <c r="E18" i="2"/>
  <c r="D18" i="2" s="1"/>
  <c r="H20" i="17"/>
  <c r="E9" i="6"/>
  <c r="E10" i="6"/>
  <c r="D10" i="6" s="1"/>
  <c r="E18" i="6"/>
  <c r="G13" i="17" s="1"/>
  <c r="C21" i="17"/>
  <c r="E9" i="7"/>
  <c r="D9" i="7" s="1"/>
  <c r="H9" i="7" s="1"/>
  <c r="E16" i="7"/>
  <c r="E22" i="7"/>
  <c r="E18" i="7"/>
  <c r="D18" i="7" s="1"/>
  <c r="E21" i="7"/>
  <c r="D21" i="7" s="1"/>
  <c r="D32" i="15"/>
  <c r="H32" i="15" s="1"/>
  <c r="D30" i="15"/>
  <c r="H30" i="15" s="1"/>
  <c r="D28" i="15"/>
  <c r="H28" i="15" s="1"/>
  <c r="D26" i="15"/>
  <c r="H26" i="15" s="1"/>
  <c r="E16" i="6"/>
  <c r="G11" i="17" s="1"/>
  <c r="E49" i="2"/>
  <c r="E45" i="2"/>
  <c r="E61" i="2"/>
  <c r="E66" i="2"/>
  <c r="E90" i="2"/>
  <c r="E91" i="2"/>
  <c r="D91" i="2" s="1"/>
  <c r="E100" i="2"/>
  <c r="E106" i="2"/>
  <c r="E10" i="9"/>
  <c r="D10" i="9" s="1"/>
  <c r="E22" i="9"/>
  <c r="E12" i="7"/>
  <c r="E50" i="14"/>
  <c r="P45" i="17" s="1"/>
  <c r="E56" i="14"/>
  <c r="P51" i="17" s="1"/>
  <c r="E60" i="14"/>
  <c r="E64" i="14"/>
  <c r="P59" i="17" s="1"/>
  <c r="E68" i="14"/>
  <c r="P63" i="17" s="1"/>
  <c r="E72" i="14"/>
  <c r="P67" i="17" s="1"/>
  <c r="E76" i="14"/>
  <c r="E80" i="14"/>
  <c r="P75" i="17" s="1"/>
  <c r="E84" i="14"/>
  <c r="P79" i="17" s="1"/>
  <c r="E89" i="14"/>
  <c r="P84" i="17" s="1"/>
  <c r="E94" i="14"/>
  <c r="P89" i="17" s="1"/>
  <c r="E97" i="14"/>
  <c r="P92" i="17" s="1"/>
  <c r="E103" i="14"/>
  <c r="P98" i="17" s="1"/>
  <c r="C24" i="1"/>
  <c r="H30" i="1"/>
  <c r="L30" i="1" s="1"/>
  <c r="V4" i="17"/>
  <c r="V5" i="17" s="1"/>
  <c r="J27" i="9"/>
  <c r="E19" i="20" s="1"/>
  <c r="E5" i="7"/>
  <c r="V3" i="17"/>
  <c r="AK36" i="1"/>
  <c r="K36" i="1"/>
  <c r="M36" i="1" s="1"/>
  <c r="V3" i="18"/>
  <c r="V38" i="18" s="1"/>
  <c r="V38" i="19" s="1"/>
  <c r="D33" i="7"/>
  <c r="D29" i="7"/>
  <c r="D17" i="7"/>
  <c r="D26" i="7"/>
  <c r="U20" i="18"/>
  <c r="U20" i="19" s="1"/>
  <c r="S37" i="18"/>
  <c r="S37" i="19" s="1"/>
  <c r="C30" i="1"/>
  <c r="U32" i="18"/>
  <c r="U32" i="19" s="1"/>
  <c r="AD34" i="1"/>
  <c r="R29" i="18"/>
  <c r="R29" i="19" s="1"/>
  <c r="Q74" i="22"/>
  <c r="K22" i="22"/>
  <c r="O78" i="22"/>
  <c r="K19" i="1"/>
  <c r="K57" i="1"/>
  <c r="K56" i="1"/>
  <c r="H36" i="1"/>
  <c r="L36" i="1" s="1"/>
  <c r="L26" i="1"/>
  <c r="K17" i="1"/>
  <c r="M17" i="1" s="1"/>
  <c r="Y36" i="1"/>
  <c r="AD36" i="1" s="1"/>
  <c r="C36" i="1"/>
  <c r="H19" i="1"/>
  <c r="H17" i="1"/>
  <c r="L17" i="1" s="1"/>
  <c r="G3" i="17"/>
  <c r="E3" i="17"/>
  <c r="D67" i="16"/>
  <c r="D33" i="16"/>
  <c r="D93" i="16"/>
  <c r="D58" i="16"/>
  <c r="X32" i="22"/>
  <c r="K58" i="1"/>
  <c r="AJ28" i="1"/>
  <c r="Q27" i="10"/>
  <c r="D94" i="16"/>
  <c r="D96" i="16"/>
  <c r="F96" i="16" s="1"/>
  <c r="D49" i="16"/>
  <c r="D81" i="16"/>
  <c r="F81" i="16" s="1"/>
  <c r="AN10" i="1"/>
  <c r="AN26" i="1" s="1"/>
  <c r="AO26" i="1" s="1"/>
  <c r="K54" i="1"/>
  <c r="AJ24" i="1"/>
  <c r="H32" i="1"/>
  <c r="L32" i="1" s="1"/>
  <c r="K32" i="1"/>
  <c r="M32" i="1" s="1"/>
  <c r="C32" i="1"/>
  <c r="AK32" i="1"/>
  <c r="D68" i="16"/>
  <c r="D30" i="16"/>
  <c r="D39" i="16"/>
  <c r="D52" i="16"/>
  <c r="D63" i="16"/>
  <c r="F63" i="16" s="1"/>
  <c r="D72" i="16"/>
  <c r="D98" i="16"/>
  <c r="D50" i="16"/>
  <c r="D17" i="16"/>
  <c r="D45" i="16"/>
  <c r="D105" i="16"/>
  <c r="D42" i="16"/>
  <c r="F42" i="16" s="1"/>
  <c r="D78" i="16"/>
  <c r="F78" i="16" s="1"/>
  <c r="D91" i="16"/>
  <c r="F91" i="16" s="1"/>
  <c r="D92" i="16"/>
  <c r="D29" i="16"/>
  <c r="D15" i="16"/>
  <c r="D86" i="16"/>
  <c r="F86" i="16" s="1"/>
  <c r="D87" i="16"/>
  <c r="F87" i="16" s="1"/>
  <c r="D16" i="16"/>
  <c r="D32" i="16"/>
  <c r="D40" i="16"/>
  <c r="F40" i="16" s="1"/>
  <c r="D55" i="16"/>
  <c r="D80" i="16"/>
  <c r="D90" i="16"/>
  <c r="D100" i="16"/>
  <c r="D46" i="16"/>
  <c r="F46" i="16" s="1"/>
  <c r="D25" i="16"/>
  <c r="D59" i="16"/>
  <c r="D35" i="16"/>
  <c r="F35" i="16" s="1"/>
  <c r="D101" i="16"/>
  <c r="D71" i="16"/>
  <c r="D60" i="16"/>
  <c r="F60" i="16" s="1"/>
  <c r="D57" i="16"/>
  <c r="D47" i="16"/>
  <c r="F47" i="16" s="1"/>
  <c r="D43" i="16"/>
  <c r="D54" i="16"/>
  <c r="F54" i="16" s="1"/>
  <c r="D65" i="16"/>
  <c r="D85" i="16"/>
  <c r="D12" i="16"/>
  <c r="D20" i="16"/>
  <c r="D37" i="16"/>
  <c r="D76" i="16"/>
  <c r="F76" i="16" s="1"/>
  <c r="D95" i="16"/>
  <c r="D104" i="16"/>
  <c r="D48" i="16"/>
  <c r="E5" i="16"/>
  <c r="D36" i="16"/>
  <c r="D97" i="16"/>
  <c r="D41" i="16"/>
  <c r="D56" i="16"/>
  <c r="F56" i="16" s="1"/>
  <c r="D69" i="16"/>
  <c r="D77" i="16"/>
  <c r="D84" i="16"/>
  <c r="D103" i="16"/>
  <c r="D99" i="16"/>
  <c r="D61" i="16"/>
  <c r="D53" i="16"/>
  <c r="D38" i="16"/>
  <c r="D21" i="16"/>
  <c r="D27" i="16"/>
  <c r="D74" i="16"/>
  <c r="D79" i="16"/>
  <c r="D102" i="16"/>
  <c r="K51" i="1"/>
  <c r="AJ20" i="1"/>
  <c r="AC35" i="1"/>
  <c r="D21" i="22"/>
  <c r="D29" i="22"/>
  <c r="D11" i="22"/>
  <c r="D12" i="22"/>
  <c r="D19" i="22"/>
  <c r="D27" i="22"/>
  <c r="D101" i="22"/>
  <c r="Q90" i="22"/>
  <c r="Q77" i="22"/>
  <c r="Q64" i="22"/>
  <c r="Q53" i="22"/>
  <c r="I39" i="22"/>
  <c r="D26" i="22"/>
  <c r="D13" i="22"/>
  <c r="D97" i="22"/>
  <c r="U97" i="22" s="1"/>
  <c r="K88" i="22"/>
  <c r="K80" i="22"/>
  <c r="K72" i="22"/>
  <c r="G63" i="22"/>
  <c r="K52" i="22"/>
  <c r="O12" i="22"/>
  <c r="AC34" i="1"/>
  <c r="D25" i="22"/>
  <c r="D33" i="22"/>
  <c r="D24" i="22"/>
  <c r="D15" i="22"/>
  <c r="D23" i="22"/>
  <c r="D31" i="22"/>
  <c r="O95" i="22"/>
  <c r="Q84" i="22"/>
  <c r="Q70" i="22"/>
  <c r="Q59" i="22"/>
  <c r="Q44" i="22"/>
  <c r="O32" i="22"/>
  <c r="G20" i="22"/>
  <c r="I101" i="22"/>
  <c r="O92" i="22"/>
  <c r="O84" i="22"/>
  <c r="K76" i="22"/>
  <c r="K68" i="22"/>
  <c r="G58" i="22"/>
  <c r="O42" i="22"/>
  <c r="AD26" i="1"/>
  <c r="AD24" i="1"/>
  <c r="G5" i="10" s="1"/>
  <c r="Q24" i="1" s="1"/>
  <c r="AD23" i="1"/>
  <c r="G5" i="9" s="1"/>
  <c r="Q23" i="1" s="1"/>
  <c r="AD22" i="1"/>
  <c r="G5" i="8" s="1"/>
  <c r="Q22" i="1" s="1"/>
  <c r="AD25" i="1"/>
  <c r="G5" i="11" s="1"/>
  <c r="Q25" i="1" s="1"/>
  <c r="AD20" i="1"/>
  <c r="AD19" i="1"/>
  <c r="G5" i="6" s="1"/>
  <c r="AD15" i="1"/>
  <c r="AD16" i="1"/>
  <c r="G5" i="3" s="1"/>
  <c r="AD18" i="1"/>
  <c r="G5" i="5" s="1"/>
  <c r="Q18" i="1" s="1"/>
  <c r="AD17" i="1"/>
  <c r="G5" i="4" s="1"/>
  <c r="J9" i="1"/>
  <c r="D16" i="22"/>
  <c r="U35" i="18"/>
  <c r="U35" i="19" s="1"/>
  <c r="O103" i="22"/>
  <c r="Q92" i="22"/>
  <c r="Q82" i="22"/>
  <c r="Q66" i="22"/>
  <c r="Q57" i="22"/>
  <c r="Q42" i="22"/>
  <c r="I29" i="22"/>
  <c r="O16" i="22"/>
  <c r="K98" i="22"/>
  <c r="O90" i="22"/>
  <c r="O82" i="22"/>
  <c r="O74" i="22"/>
  <c r="G66" i="22"/>
  <c r="D55" i="22"/>
  <c r="O29" i="22"/>
  <c r="AC26" i="1"/>
  <c r="AC22" i="1"/>
  <c r="G4" i="8" s="1"/>
  <c r="P22" i="1" s="1"/>
  <c r="AC25" i="1"/>
  <c r="G4" i="11" s="1"/>
  <c r="P25" i="1" s="1"/>
  <c r="AC20" i="1"/>
  <c r="AC23" i="1"/>
  <c r="G4" i="9" s="1"/>
  <c r="P23" i="1" s="1"/>
  <c r="AC16" i="1"/>
  <c r="G4" i="3" s="1"/>
  <c r="AC15" i="1"/>
  <c r="AC17" i="1"/>
  <c r="G4" i="4" s="1"/>
  <c r="AC19" i="1"/>
  <c r="G4" i="6" s="1"/>
  <c r="AC18" i="1"/>
  <c r="G4" i="5" s="1"/>
  <c r="C9" i="1"/>
  <c r="D77" i="20"/>
  <c r="L8" i="17"/>
  <c r="E15" i="10"/>
  <c r="D15" i="10" s="1"/>
  <c r="L15" i="10" s="1"/>
  <c r="E22" i="10"/>
  <c r="L17" i="17" s="1"/>
  <c r="E10" i="10"/>
  <c r="D10" i="10" s="1"/>
  <c r="E16" i="10"/>
  <c r="L11" i="17" s="1"/>
  <c r="E19" i="10"/>
  <c r="D19" i="10" s="1"/>
  <c r="Q19" i="10" s="1"/>
  <c r="E9" i="10"/>
  <c r="D9" i="10" s="1"/>
  <c r="E12" i="10"/>
  <c r="L7" i="17" s="1"/>
  <c r="E17" i="10"/>
  <c r="L12" i="17" s="1"/>
  <c r="E20" i="10"/>
  <c r="L15" i="17" s="1"/>
  <c r="M26" i="17"/>
  <c r="K20" i="17"/>
  <c r="D25" i="9"/>
  <c r="D11" i="9"/>
  <c r="E24" i="9"/>
  <c r="D28" i="9"/>
  <c r="D20" i="9"/>
  <c r="D16" i="9"/>
  <c r="J16" i="9" s="1"/>
  <c r="D23" i="9"/>
  <c r="J23" i="9" s="1"/>
  <c r="E15" i="20" s="1"/>
  <c r="D13" i="14"/>
  <c r="F13" i="14" s="1"/>
  <c r="E9" i="12"/>
  <c r="D9" i="12" s="1"/>
  <c r="E15" i="12"/>
  <c r="N18" i="17"/>
  <c r="D23" i="12"/>
  <c r="E25" i="12"/>
  <c r="D39" i="12"/>
  <c r="H39" i="12" s="1"/>
  <c r="P32" i="17"/>
  <c r="D37" i="14"/>
  <c r="F37" i="14" s="1"/>
  <c r="O97" i="17"/>
  <c r="AC37" i="1"/>
  <c r="Q34" i="17"/>
  <c r="T34" i="17"/>
  <c r="T33" i="18" s="1"/>
  <c r="T33" i="19" s="1"/>
  <c r="R34" i="17"/>
  <c r="R33" i="18" s="1"/>
  <c r="R33" i="19" s="1"/>
  <c r="W34" i="17"/>
  <c r="Q33" i="17"/>
  <c r="R33" i="17"/>
  <c r="R32" i="18" s="1"/>
  <c r="R32" i="19" s="1"/>
  <c r="V36" i="17"/>
  <c r="Q36" i="17"/>
  <c r="V34" i="17"/>
  <c r="S34" i="17"/>
  <c r="S33" i="18" s="1"/>
  <c r="S33" i="19" s="1"/>
  <c r="W33" i="17"/>
  <c r="T36" i="17"/>
  <c r="T35" i="18" s="1"/>
  <c r="T35" i="19" s="1"/>
  <c r="W36" i="17"/>
  <c r="D38" i="15"/>
  <c r="U34" i="17"/>
  <c r="U33" i="18" s="1"/>
  <c r="U33" i="19" s="1"/>
  <c r="T33" i="17"/>
  <c r="T32" i="18" s="1"/>
  <c r="T32" i="19" s="1"/>
  <c r="R36" i="17"/>
  <c r="R35" i="18" s="1"/>
  <c r="R35" i="19" s="1"/>
  <c r="S36" i="17"/>
  <c r="S35" i="18" s="1"/>
  <c r="S35" i="19" s="1"/>
  <c r="D42" i="15"/>
  <c r="H42" i="15" s="1"/>
  <c r="Q37" i="17"/>
  <c r="V37" i="17"/>
  <c r="W37" i="17"/>
  <c r="U37" i="17"/>
  <c r="U36" i="18" s="1"/>
  <c r="U36" i="19" s="1"/>
  <c r="S37" i="17"/>
  <c r="S36" i="18" s="1"/>
  <c r="S36" i="19" s="1"/>
  <c r="T37" i="17"/>
  <c r="T36" i="18" s="1"/>
  <c r="T36" i="19" s="1"/>
  <c r="R37" i="17"/>
  <c r="R36" i="18" s="1"/>
  <c r="R36" i="19" s="1"/>
  <c r="E49" i="15"/>
  <c r="E54" i="15"/>
  <c r="E56" i="15"/>
  <c r="E67" i="15"/>
  <c r="E72" i="15"/>
  <c r="E80" i="15"/>
  <c r="E87" i="15"/>
  <c r="E95" i="15"/>
  <c r="E98" i="15"/>
  <c r="E45" i="15"/>
  <c r="E48" i="15"/>
  <c r="E51" i="15"/>
  <c r="E58" i="15"/>
  <c r="E60" i="15"/>
  <c r="E62" i="15"/>
  <c r="E64" i="15"/>
  <c r="E66" i="15"/>
  <c r="E69" i="15"/>
  <c r="E74" i="15"/>
  <c r="E77" i="15"/>
  <c r="E82" i="15"/>
  <c r="E84" i="15"/>
  <c r="E86" i="15"/>
  <c r="E89" i="15"/>
  <c r="E91" i="15"/>
  <c r="E93" i="15"/>
  <c r="E96" i="15"/>
  <c r="E99" i="15"/>
  <c r="E102" i="15"/>
  <c r="E105" i="15"/>
  <c r="E46" i="15"/>
  <c r="E52" i="15"/>
  <c r="E57" i="15"/>
  <c r="E59" i="15"/>
  <c r="E61" i="15"/>
  <c r="E63" i="15"/>
  <c r="E65" i="15"/>
  <c r="E70" i="15"/>
  <c r="E73" i="15"/>
  <c r="E75" i="15"/>
  <c r="E78" i="15"/>
  <c r="E83" i="15"/>
  <c r="E85" i="15"/>
  <c r="E90" i="15"/>
  <c r="E92" i="15"/>
  <c r="E94" i="15"/>
  <c r="E97" i="15"/>
  <c r="E101" i="15"/>
  <c r="E104" i="15"/>
  <c r="E47" i="15"/>
  <c r="E53" i="15"/>
  <c r="E88" i="15"/>
  <c r="E55" i="15"/>
  <c r="E68" i="15"/>
  <c r="E79" i="15"/>
  <c r="E103" i="15"/>
  <c r="E50" i="15"/>
  <c r="E71" i="15"/>
  <c r="E76" i="15"/>
  <c r="E81" i="15"/>
  <c r="E100" i="15"/>
  <c r="E106" i="15"/>
  <c r="R31" i="17"/>
  <c r="R30" i="18" s="1"/>
  <c r="R30" i="19" s="1"/>
  <c r="Q31" i="17"/>
  <c r="D36" i="15"/>
  <c r="H36" i="15" s="1"/>
  <c r="V31" i="17"/>
  <c r="U31" i="17"/>
  <c r="U30" i="18" s="1"/>
  <c r="U30" i="19" s="1"/>
  <c r="W31" i="17"/>
  <c r="T31" i="17"/>
  <c r="T30" i="18" s="1"/>
  <c r="T30" i="19" s="1"/>
  <c r="S31" i="17"/>
  <c r="S30" i="18" s="1"/>
  <c r="S30" i="19" s="1"/>
  <c r="D44" i="15"/>
  <c r="H44" i="15" s="1"/>
  <c r="U39" i="17"/>
  <c r="U38" i="18" s="1"/>
  <c r="U38" i="19" s="1"/>
  <c r="S39" i="17"/>
  <c r="S38" i="18" s="1"/>
  <c r="S38" i="19" s="1"/>
  <c r="T39" i="17"/>
  <c r="T38" i="18" s="1"/>
  <c r="T38" i="19" s="1"/>
  <c r="Q39" i="17"/>
  <c r="R39" i="17"/>
  <c r="R38" i="18" s="1"/>
  <c r="R38" i="19" s="1"/>
  <c r="W39" i="17"/>
  <c r="W38" i="18" s="1"/>
  <c r="W38" i="19" s="1"/>
  <c r="S29" i="17"/>
  <c r="S28" i="18" s="1"/>
  <c r="S28" i="19" s="1"/>
  <c r="T29" i="17"/>
  <c r="T28" i="18" s="1"/>
  <c r="T28" i="19" s="1"/>
  <c r="D34" i="15"/>
  <c r="H34" i="15" s="1"/>
  <c r="W29" i="17"/>
  <c r="W28" i="18" s="1"/>
  <c r="W28" i="19" s="1"/>
  <c r="V29" i="17"/>
  <c r="U29" i="17"/>
  <c r="U28" i="18" s="1"/>
  <c r="U28" i="19" s="1"/>
  <c r="R29" i="17"/>
  <c r="R28" i="18" s="1"/>
  <c r="R28" i="19" s="1"/>
  <c r="Q29" i="17"/>
  <c r="V20" i="17"/>
  <c r="R20" i="17"/>
  <c r="R19" i="18" s="1"/>
  <c r="R19" i="19" s="1"/>
  <c r="S21" i="17"/>
  <c r="S20" i="18" s="1"/>
  <c r="S20" i="19" s="1"/>
  <c r="V21" i="17"/>
  <c r="S23" i="17"/>
  <c r="S22" i="18" s="1"/>
  <c r="S22" i="19" s="1"/>
  <c r="T23" i="17"/>
  <c r="T22" i="18" s="1"/>
  <c r="T22" i="19" s="1"/>
  <c r="U25" i="17"/>
  <c r="U24" i="18" s="1"/>
  <c r="U24" i="19" s="1"/>
  <c r="W25" i="17"/>
  <c r="W27" i="17"/>
  <c r="T27" i="17"/>
  <c r="T26" i="18" s="1"/>
  <c r="T26" i="19" s="1"/>
  <c r="S20" i="17"/>
  <c r="S19" i="18" s="1"/>
  <c r="S19" i="19" s="1"/>
  <c r="W21" i="17"/>
  <c r="W20" i="18" s="1"/>
  <c r="W20" i="19" s="1"/>
  <c r="T21" i="17"/>
  <c r="T20" i="18" s="1"/>
  <c r="T20" i="19" s="1"/>
  <c r="W23" i="17"/>
  <c r="Q23" i="17"/>
  <c r="Q25" i="17"/>
  <c r="T25" i="17"/>
  <c r="T24" i="18" s="1"/>
  <c r="T24" i="19" s="1"/>
  <c r="S27" i="17"/>
  <c r="S26" i="18" s="1"/>
  <c r="S26" i="19" s="1"/>
  <c r="V27" i="17"/>
  <c r="D25" i="15"/>
  <c r="H25" i="15" s="1"/>
  <c r="U20" i="17"/>
  <c r="U19" i="18" s="1"/>
  <c r="U19" i="19" s="1"/>
  <c r="W20" i="17"/>
  <c r="R21" i="17"/>
  <c r="R20" i="18" s="1"/>
  <c r="R20" i="19" s="1"/>
  <c r="R23" i="17"/>
  <c r="R22" i="18" s="1"/>
  <c r="R22" i="19" s="1"/>
  <c r="U23" i="17"/>
  <c r="U22" i="18" s="1"/>
  <c r="U22" i="19" s="1"/>
  <c r="S25" i="17"/>
  <c r="S24" i="18" s="1"/>
  <c r="S24" i="19" s="1"/>
  <c r="U27" i="17"/>
  <c r="U26" i="18" s="1"/>
  <c r="U26" i="19" s="1"/>
  <c r="Q27" i="17"/>
  <c r="V32" i="17"/>
  <c r="U32" i="17"/>
  <c r="U31" i="18" s="1"/>
  <c r="U31" i="19" s="1"/>
  <c r="S32" i="17"/>
  <c r="S31" i="18" s="1"/>
  <c r="S31" i="19" s="1"/>
  <c r="T32" i="17"/>
  <c r="T31" i="18" s="1"/>
  <c r="T31" i="19" s="1"/>
  <c r="W32" i="17"/>
  <c r="D37" i="15"/>
  <c r="H37" i="15" s="1"/>
  <c r="R32" i="17"/>
  <c r="R31" i="18" s="1"/>
  <c r="R31" i="19" s="1"/>
  <c r="Q32" i="17"/>
  <c r="M17" i="17"/>
  <c r="M22" i="17"/>
  <c r="M21" i="17"/>
  <c r="D26" i="11"/>
  <c r="N26" i="11" s="1"/>
  <c r="V14" i="11"/>
  <c r="D13" i="11"/>
  <c r="M13" i="17"/>
  <c r="M15" i="17"/>
  <c r="D43" i="12"/>
  <c r="D41" i="12"/>
  <c r="D45" i="12"/>
  <c r="E10" i="12"/>
  <c r="D10" i="12" s="1"/>
  <c r="C9" i="17"/>
  <c r="E16" i="2"/>
  <c r="D16" i="2" s="1"/>
  <c r="E15" i="2"/>
  <c r="D15" i="2" s="1"/>
  <c r="E11" i="2"/>
  <c r="D11" i="2" s="1"/>
  <c r="AE20" i="1"/>
  <c r="AF20" i="1" s="1"/>
  <c r="E10" i="7"/>
  <c r="D17" i="20"/>
  <c r="E13" i="2"/>
  <c r="D13" i="2" s="1"/>
  <c r="D26" i="2"/>
  <c r="H26" i="2" s="1"/>
  <c r="D28" i="2"/>
  <c r="H28" i="2" s="1"/>
  <c r="E5" i="2"/>
  <c r="C3" i="19" s="1"/>
  <c r="C4" i="19" s="1"/>
  <c r="D27" i="2"/>
  <c r="D31" i="2"/>
  <c r="H31" i="2" s="1"/>
  <c r="D29" i="2"/>
  <c r="H29" i="2" s="1"/>
  <c r="D33" i="2"/>
  <c r="H33" i="2" s="1"/>
  <c r="D14" i="2"/>
  <c r="D23" i="2"/>
  <c r="D30" i="2"/>
  <c r="H30" i="2" s="1"/>
  <c r="E5" i="5"/>
  <c r="F3" i="19" s="1"/>
  <c r="F4" i="19" s="1"/>
  <c r="D27" i="5"/>
  <c r="D29" i="5"/>
  <c r="D33" i="5"/>
  <c r="D26" i="5"/>
  <c r="L18" i="1"/>
  <c r="D9" i="6"/>
  <c r="D31" i="6"/>
  <c r="D14" i="6"/>
  <c r="D26" i="6"/>
  <c r="D30" i="6"/>
  <c r="D23" i="6"/>
  <c r="D25" i="6"/>
  <c r="D15" i="6"/>
  <c r="D17" i="6"/>
  <c r="D33" i="6"/>
  <c r="D27" i="6"/>
  <c r="D21" i="6"/>
  <c r="D29" i="6"/>
  <c r="E5" i="6"/>
  <c r="G3" i="19" s="1"/>
  <c r="G4" i="19" s="1"/>
  <c r="D24" i="6"/>
  <c r="D28" i="6"/>
  <c r="D32" i="6"/>
  <c r="D11" i="6"/>
  <c r="D13" i="6"/>
  <c r="D10" i="4"/>
  <c r="F22" i="4"/>
  <c r="D9" i="4"/>
  <c r="D11" i="4"/>
  <c r="F24" i="4"/>
  <c r="F14" i="4"/>
  <c r="D24" i="4"/>
  <c r="D27" i="4"/>
  <c r="D18" i="4"/>
  <c r="F19" i="4"/>
  <c r="D19" i="4"/>
  <c r="F11" i="4"/>
  <c r="E5" i="4"/>
  <c r="E3" i="19" s="1"/>
  <c r="E4" i="19" s="1"/>
  <c r="F21" i="4"/>
  <c r="D21" i="4"/>
  <c r="F15" i="4"/>
  <c r="D9" i="3"/>
  <c r="D31" i="3"/>
  <c r="D24" i="3"/>
  <c r="D28" i="3"/>
  <c r="D26" i="3"/>
  <c r="D25" i="3"/>
  <c r="D29" i="3"/>
  <c r="D16" i="3"/>
  <c r="D13" i="3"/>
  <c r="D18" i="3"/>
  <c r="E5" i="3"/>
  <c r="D3" i="19" s="1"/>
  <c r="D4" i="19" s="1"/>
  <c r="D22" i="3"/>
  <c r="D33" i="3"/>
  <c r="D27" i="3"/>
  <c r="D23" i="3"/>
  <c r="D30" i="3"/>
  <c r="D32" i="3"/>
  <c r="R25" i="8"/>
  <c r="R22" i="8"/>
  <c r="D23" i="8"/>
  <c r="L23" i="8" s="1"/>
  <c r="Q23" i="8" s="1"/>
  <c r="D20" i="8"/>
  <c r="L20" i="8" s="1"/>
  <c r="Q20" i="8" s="1"/>
  <c r="R20" i="8"/>
  <c r="K67" i="8"/>
  <c r="K64" i="8"/>
  <c r="G47" i="8"/>
  <c r="G30" i="8"/>
  <c r="D27" i="8"/>
  <c r="D21" i="8"/>
  <c r="L21" i="8" s="1"/>
  <c r="Q21" i="8" s="1"/>
  <c r="R12" i="8"/>
  <c r="R21" i="8"/>
  <c r="R19" i="8"/>
  <c r="R11" i="8"/>
  <c r="D9" i="8"/>
  <c r="K65" i="8"/>
  <c r="K62" i="8"/>
  <c r="K60" i="8"/>
  <c r="K58" i="8"/>
  <c r="K56" i="8"/>
  <c r="K54" i="8"/>
  <c r="K52" i="8"/>
  <c r="G49" i="8"/>
  <c r="K46" i="8"/>
  <c r="K44" i="8"/>
  <c r="K42" i="8"/>
  <c r="G39" i="8"/>
  <c r="I29" i="8"/>
  <c r="D25" i="8"/>
  <c r="L25" i="8" s="1"/>
  <c r="Q25" i="8" s="1"/>
  <c r="D15" i="8"/>
  <c r="L15" i="8" s="1"/>
  <c r="Q15" i="8" s="1"/>
  <c r="R15" i="8"/>
  <c r="R23" i="8"/>
  <c r="D33" i="8"/>
  <c r="D11" i="8"/>
  <c r="D24" i="8"/>
  <c r="L24" i="8" s="1"/>
  <c r="Q24" i="8" s="1"/>
  <c r="K68" i="8"/>
  <c r="K63" i="8"/>
  <c r="K50" i="8"/>
  <c r="K48" i="8"/>
  <c r="G37" i="8"/>
  <c r="G32" i="8"/>
  <c r="D81" i="14"/>
  <c r="F81" i="14" s="1"/>
  <c r="L12" i="14"/>
  <c r="E5" i="14"/>
  <c r="P3" i="19" s="1"/>
  <c r="P4" i="19" s="1"/>
  <c r="L22" i="14"/>
  <c r="D58" i="14"/>
  <c r="F58" i="14" s="1"/>
  <c r="D74" i="14"/>
  <c r="F74" i="14" s="1"/>
  <c r="D34" i="14"/>
  <c r="L14" i="14"/>
  <c r="D9" i="14"/>
  <c r="D39" i="14"/>
  <c r="F39" i="14" s="1"/>
  <c r="W36" i="1"/>
  <c r="D41" i="14"/>
  <c r="F41" i="14" s="1"/>
  <c r="D44" i="14"/>
  <c r="F44" i="14" s="1"/>
  <c r="D10" i="14"/>
  <c r="D85" i="14"/>
  <c r="D22" i="14"/>
  <c r="F22" i="14" s="1"/>
  <c r="D14" i="14"/>
  <c r="F14" i="14" s="1"/>
  <c r="D25" i="14"/>
  <c r="F25" i="14" s="1"/>
  <c r="D40" i="14"/>
  <c r="F40" i="14" s="1"/>
  <c r="V36" i="1"/>
  <c r="D68" i="14"/>
  <c r="F68" i="14" s="1"/>
  <c r="D30" i="14"/>
  <c r="D43" i="14"/>
  <c r="F43" i="14" s="1"/>
  <c r="D46" i="14"/>
  <c r="F46" i="14" s="1"/>
  <c r="D27" i="14"/>
  <c r="D28" i="14"/>
  <c r="D45" i="14"/>
  <c r="F45" i="14" s="1"/>
  <c r="D105" i="14"/>
  <c r="D87" i="14"/>
  <c r="F87" i="14" s="1"/>
  <c r="D29" i="14"/>
  <c r="D31" i="14"/>
  <c r="L24" i="14"/>
  <c r="D35" i="14"/>
  <c r="F35" i="14" s="1"/>
  <c r="D17" i="14"/>
  <c r="F17" i="14" s="1"/>
  <c r="D38" i="14"/>
  <c r="L23" i="14"/>
  <c r="D36" i="14"/>
  <c r="AE28" i="1"/>
  <c r="AE27" i="1"/>
  <c r="AF27" i="1" s="1"/>
  <c r="E5" i="13"/>
  <c r="O3" i="19" s="1"/>
  <c r="O4" i="19" s="1"/>
  <c r="D17" i="13"/>
  <c r="H17" i="13" s="1"/>
  <c r="D25" i="13"/>
  <c r="H25" i="13" s="1"/>
  <c r="D28" i="13"/>
  <c r="D32" i="13"/>
  <c r="D41" i="13"/>
  <c r="M24" i="13"/>
  <c r="D31" i="13"/>
  <c r="D16" i="13"/>
  <c r="H16" i="13" s="1"/>
  <c r="M17" i="13"/>
  <c r="D24" i="13"/>
  <c r="H24" i="13" s="1"/>
  <c r="M25" i="13"/>
  <c r="V35" i="1"/>
  <c r="D22" i="13"/>
  <c r="H22" i="13" s="1"/>
  <c r="D45" i="13"/>
  <c r="H45" i="13" s="1"/>
  <c r="D27" i="13"/>
  <c r="D26" i="13"/>
  <c r="H26" i="13" s="1"/>
  <c r="D97" i="13"/>
  <c r="M16" i="13"/>
  <c r="W35" i="1"/>
  <c r="D33" i="13"/>
  <c r="D14" i="13"/>
  <c r="H14" i="13" s="1"/>
  <c r="D29" i="13"/>
  <c r="G105" i="10"/>
  <c r="K92" i="10"/>
  <c r="G106" i="10"/>
  <c r="AE22" i="1"/>
  <c r="G104" i="10"/>
  <c r="G93" i="10"/>
  <c r="G91" i="10"/>
  <c r="G30" i="10"/>
  <c r="D24" i="10"/>
  <c r="L24" i="10" s="1"/>
  <c r="G35" i="10"/>
  <c r="D30" i="10"/>
  <c r="L30" i="10" s="1"/>
  <c r="G26" i="10"/>
  <c r="G21" i="10"/>
  <c r="G19" i="10"/>
  <c r="G14" i="10"/>
  <c r="D11" i="10"/>
  <c r="D13" i="10"/>
  <c r="L13" i="10" s="1"/>
  <c r="I34" i="10"/>
  <c r="G40" i="10"/>
  <c r="I44" i="10"/>
  <c r="I50" i="10"/>
  <c r="K100" i="10"/>
  <c r="K98" i="10"/>
  <c r="K96" i="10"/>
  <c r="I89" i="10"/>
  <c r="G88" i="10"/>
  <c r="G87" i="10"/>
  <c r="K84" i="10"/>
  <c r="I29" i="10"/>
  <c r="D23" i="10"/>
  <c r="L23" i="10" s="1"/>
  <c r="D18" i="10"/>
  <c r="L18" i="10" s="1"/>
  <c r="I12" i="10"/>
  <c r="I33" i="10"/>
  <c r="G25" i="10"/>
  <c r="G23" i="10"/>
  <c r="G16" i="10"/>
  <c r="D29" i="10"/>
  <c r="G36" i="10"/>
  <c r="I41" i="10"/>
  <c r="I45" i="10"/>
  <c r="I52" i="10"/>
  <c r="K104" i="10"/>
  <c r="K103" i="10"/>
  <c r="K102" i="10"/>
  <c r="I101" i="10"/>
  <c r="I100" i="10"/>
  <c r="K99" i="10"/>
  <c r="I98" i="10"/>
  <c r="K97" i="10"/>
  <c r="I96" i="10"/>
  <c r="K95" i="10"/>
  <c r="K94" i="10"/>
  <c r="K90" i="10"/>
  <c r="G89" i="10"/>
  <c r="I88" i="10"/>
  <c r="K86" i="10"/>
  <c r="D33" i="10"/>
  <c r="D21" i="10"/>
  <c r="L21" i="10" s="1"/>
  <c r="G28" i="10"/>
  <c r="D32" i="10"/>
  <c r="D28" i="10"/>
  <c r="L28" i="10" s="1"/>
  <c r="G20" i="10"/>
  <c r="G18" i="10"/>
  <c r="G15" i="10"/>
  <c r="D31" i="10"/>
  <c r="I37" i="10"/>
  <c r="I42" i="10"/>
  <c r="I46" i="10"/>
  <c r="K106" i="10"/>
  <c r="I105" i="10"/>
  <c r="I104" i="10"/>
  <c r="I103" i="10"/>
  <c r="G102" i="10"/>
  <c r="G101" i="10"/>
  <c r="G100" i="10"/>
  <c r="I99" i="10"/>
  <c r="G98" i="10"/>
  <c r="I97" i="10"/>
  <c r="G96" i="10"/>
  <c r="I95" i="10"/>
  <c r="G94" i="10"/>
  <c r="K93" i="10"/>
  <c r="I91" i="10"/>
  <c r="I90" i="10"/>
  <c r="L25" i="1"/>
  <c r="I13" i="10"/>
  <c r="I17" i="10"/>
  <c r="I21" i="10"/>
  <c r="I25" i="10"/>
  <c r="G29" i="10"/>
  <c r="G33" i="10"/>
  <c r="I35" i="10"/>
  <c r="G37" i="10"/>
  <c r="G38" i="10"/>
  <c r="G39" i="10"/>
  <c r="K41" i="10"/>
  <c r="K43" i="10"/>
  <c r="K45" i="10"/>
  <c r="K46" i="10"/>
  <c r="K48" i="10"/>
  <c r="K50" i="10"/>
  <c r="K52" i="10"/>
  <c r="I54" i="10"/>
  <c r="K55" i="10"/>
  <c r="K56" i="10"/>
  <c r="G58" i="10"/>
  <c r="I59" i="10"/>
  <c r="K60" i="10"/>
  <c r="G62" i="10"/>
  <c r="I63" i="10"/>
  <c r="K64" i="10"/>
  <c r="G66" i="10"/>
  <c r="K67" i="10"/>
  <c r="G69" i="10"/>
  <c r="I70" i="10"/>
  <c r="K71" i="10"/>
  <c r="G72" i="10"/>
  <c r="G73" i="10"/>
  <c r="G74" i="10"/>
  <c r="G75" i="10"/>
  <c r="I76" i="10"/>
  <c r="K77" i="10"/>
  <c r="K78" i="10"/>
  <c r="K79" i="10"/>
  <c r="G84" i="10"/>
  <c r="G85" i="10"/>
  <c r="G86" i="10"/>
  <c r="I87" i="10"/>
  <c r="K88" i="10"/>
  <c r="G92" i="10"/>
  <c r="E5" i="10"/>
  <c r="L3" i="19" s="1"/>
  <c r="L4" i="19" s="1"/>
  <c r="I14" i="10"/>
  <c r="I18" i="10"/>
  <c r="I22" i="10"/>
  <c r="I26" i="10"/>
  <c r="I30" i="10"/>
  <c r="I36" i="10"/>
  <c r="I38" i="10"/>
  <c r="I39" i="10"/>
  <c r="G42" i="10"/>
  <c r="G44" i="10"/>
  <c r="G47" i="10"/>
  <c r="G49" i="10"/>
  <c r="G51" i="10"/>
  <c r="G53" i="10"/>
  <c r="K54" i="10"/>
  <c r="G57" i="10"/>
  <c r="I58" i="10"/>
  <c r="K59" i="10"/>
  <c r="G61" i="10"/>
  <c r="I62" i="10"/>
  <c r="K63" i="10"/>
  <c r="G65" i="10"/>
  <c r="I66" i="10"/>
  <c r="G68" i="10"/>
  <c r="I69" i="10"/>
  <c r="K70" i="10"/>
  <c r="I72" i="10"/>
  <c r="I73" i="10"/>
  <c r="I74" i="10"/>
  <c r="I75" i="10"/>
  <c r="K76" i="10"/>
  <c r="G80" i="10"/>
  <c r="G81" i="10"/>
  <c r="G82" i="10"/>
  <c r="G83" i="10"/>
  <c r="I84" i="10"/>
  <c r="I85" i="10"/>
  <c r="I15" i="10"/>
  <c r="I19" i="10"/>
  <c r="I23" i="10"/>
  <c r="G27" i="10"/>
  <c r="G31" i="10"/>
  <c r="I40" i="10"/>
  <c r="K42" i="10"/>
  <c r="K44" i="10"/>
  <c r="I47" i="10"/>
  <c r="I49" i="10"/>
  <c r="I51" i="10"/>
  <c r="I53" i="10"/>
  <c r="G55" i="10"/>
  <c r="G56" i="10"/>
  <c r="I57" i="10"/>
  <c r="K58" i="10"/>
  <c r="G60" i="10"/>
  <c r="I61" i="10"/>
  <c r="K62" i="10"/>
  <c r="G64" i="10"/>
  <c r="I65" i="10"/>
  <c r="K66" i="10"/>
  <c r="G67" i="10"/>
  <c r="I68" i="10"/>
  <c r="K69" i="10"/>
  <c r="G71" i="10"/>
  <c r="K72" i="10"/>
  <c r="K73" i="10"/>
  <c r="K74" i="10"/>
  <c r="K75" i="10"/>
  <c r="G77" i="10"/>
  <c r="G78" i="10"/>
  <c r="G79" i="10"/>
  <c r="I80" i="10"/>
  <c r="I81" i="10"/>
  <c r="I82" i="10"/>
  <c r="I11" i="10"/>
  <c r="I16" i="10"/>
  <c r="I20" i="10"/>
  <c r="I24" i="10"/>
  <c r="I28" i="10"/>
  <c r="G32" i="10"/>
  <c r="G34" i="10"/>
  <c r="G41" i="10"/>
  <c r="G43" i="10"/>
  <c r="G45" i="10"/>
  <c r="G46" i="10"/>
  <c r="K47" i="10"/>
  <c r="G48" i="10"/>
  <c r="K49" i="10"/>
  <c r="G50" i="10"/>
  <c r="K51" i="10"/>
  <c r="G52" i="10"/>
  <c r="K53" i="10"/>
  <c r="G54" i="10"/>
  <c r="I55" i="10"/>
  <c r="I56" i="10"/>
  <c r="K57" i="10"/>
  <c r="G59" i="10"/>
  <c r="I60" i="10"/>
  <c r="K61" i="10"/>
  <c r="G63" i="10"/>
  <c r="I64" i="10"/>
  <c r="K65" i="10"/>
  <c r="I67" i="10"/>
  <c r="K68" i="10"/>
  <c r="G70" i="10"/>
  <c r="I71" i="10"/>
  <c r="G76" i="10"/>
  <c r="I77" i="10"/>
  <c r="I78" i="10"/>
  <c r="I79" i="10"/>
  <c r="K80" i="10"/>
  <c r="K81" i="10"/>
  <c r="K82" i="10"/>
  <c r="K83" i="10"/>
  <c r="I106" i="10"/>
  <c r="K105" i="10"/>
  <c r="G103" i="10"/>
  <c r="I102" i="10"/>
  <c r="K101" i="10"/>
  <c r="G99" i="10"/>
  <c r="G97" i="10"/>
  <c r="G95" i="10"/>
  <c r="I94" i="10"/>
  <c r="I93" i="10"/>
  <c r="I92" i="10"/>
  <c r="K91" i="10"/>
  <c r="G90" i="10"/>
  <c r="K89" i="10"/>
  <c r="K87" i="10"/>
  <c r="I83" i="10"/>
  <c r="I86" i="10"/>
  <c r="D31" i="8"/>
  <c r="I14" i="8"/>
  <c r="I16" i="8"/>
  <c r="I18" i="8"/>
  <c r="I20" i="8"/>
  <c r="I22" i="8"/>
  <c r="I24" i="8"/>
  <c r="I26" i="8"/>
  <c r="I30" i="8"/>
  <c r="D32" i="8"/>
  <c r="I33" i="8"/>
  <c r="I34" i="8"/>
  <c r="I38" i="8"/>
  <c r="G42" i="8"/>
  <c r="I43" i="8"/>
  <c r="G46" i="8"/>
  <c r="K47" i="8"/>
  <c r="G48" i="8"/>
  <c r="K49" i="8"/>
  <c r="G50" i="8"/>
  <c r="I51" i="8"/>
  <c r="G54" i="8"/>
  <c r="I55" i="8"/>
  <c r="G58" i="8"/>
  <c r="I59" i="8"/>
  <c r="G62" i="8"/>
  <c r="I63" i="8"/>
  <c r="G66" i="8"/>
  <c r="I67" i="8"/>
  <c r="G70" i="8"/>
  <c r="I71" i="8"/>
  <c r="K72" i="8"/>
  <c r="G74" i="8"/>
  <c r="I75" i="8"/>
  <c r="K76" i="8"/>
  <c r="G78" i="8"/>
  <c r="I79" i="8"/>
  <c r="K80" i="8"/>
  <c r="G82" i="8"/>
  <c r="I83" i="8"/>
  <c r="K84" i="8"/>
  <c r="I85" i="8"/>
  <c r="G86" i="8"/>
  <c r="I87" i="8"/>
  <c r="G88" i="8"/>
  <c r="K90" i="8"/>
  <c r="K91" i="8"/>
  <c r="I92" i="8"/>
  <c r="G93" i="8"/>
  <c r="K95" i="8"/>
  <c r="I96" i="8"/>
  <c r="G97" i="8"/>
  <c r="K99" i="8"/>
  <c r="I100" i="8"/>
  <c r="G101" i="8"/>
  <c r="K103" i="8"/>
  <c r="I104" i="8"/>
  <c r="G105" i="8"/>
  <c r="I13" i="8"/>
  <c r="G15" i="8"/>
  <c r="G17" i="8"/>
  <c r="G19" i="8"/>
  <c r="G21" i="8"/>
  <c r="G23" i="8"/>
  <c r="G25" i="8"/>
  <c r="D30" i="8"/>
  <c r="L30" i="8" s="1"/>
  <c r="Q30" i="8" s="1"/>
  <c r="G31" i="8"/>
  <c r="I32" i="8"/>
  <c r="G36" i="8"/>
  <c r="I37" i="8"/>
  <c r="G40" i="8"/>
  <c r="G41" i="8"/>
  <c r="I42" i="8"/>
  <c r="G45" i="8"/>
  <c r="I46" i="8"/>
  <c r="I48" i="8"/>
  <c r="I50" i="8"/>
  <c r="G53" i="8"/>
  <c r="I54" i="8"/>
  <c r="G57" i="8"/>
  <c r="I58" i="8"/>
  <c r="G61" i="8"/>
  <c r="I62" i="8"/>
  <c r="G65" i="8"/>
  <c r="I66" i="8"/>
  <c r="G69" i="8"/>
  <c r="I70" i="8"/>
  <c r="K71" i="8"/>
  <c r="G73" i="8"/>
  <c r="I74" i="8"/>
  <c r="K75" i="8"/>
  <c r="G77" i="8"/>
  <c r="I78" i="8"/>
  <c r="K79" i="8"/>
  <c r="G81" i="8"/>
  <c r="I82" i="8"/>
  <c r="K83" i="8"/>
  <c r="K85" i="8"/>
  <c r="I86" i="8"/>
  <c r="K87" i="8"/>
  <c r="I88" i="8"/>
  <c r="G89" i="8"/>
  <c r="K92" i="8"/>
  <c r="I93" i="8"/>
  <c r="G94" i="8"/>
  <c r="K96" i="8"/>
  <c r="I97" i="8"/>
  <c r="G98" i="8"/>
  <c r="K100" i="8"/>
  <c r="I101" i="8"/>
  <c r="G102" i="8"/>
  <c r="K104" i="8"/>
  <c r="I105" i="8"/>
  <c r="G106" i="8"/>
  <c r="I11" i="8"/>
  <c r="I15" i="8"/>
  <c r="I17" i="8"/>
  <c r="I19" i="8"/>
  <c r="I21" i="8"/>
  <c r="I23" i="8"/>
  <c r="I25" i="8"/>
  <c r="D28" i="8"/>
  <c r="L28" i="8" s="1"/>
  <c r="Q28" i="8" s="1"/>
  <c r="G29" i="8"/>
  <c r="G35" i="8"/>
  <c r="I40" i="8"/>
  <c r="I41" i="8"/>
  <c r="G44" i="8"/>
  <c r="I45" i="8"/>
  <c r="G52" i="8"/>
  <c r="I53" i="8"/>
  <c r="G56" i="8"/>
  <c r="I57" i="8"/>
  <c r="G60" i="8"/>
  <c r="I61" i="8"/>
  <c r="G64" i="8"/>
  <c r="I65" i="8"/>
  <c r="G68" i="8"/>
  <c r="I69" i="8"/>
  <c r="K70" i="8"/>
  <c r="G72" i="8"/>
  <c r="I73" i="8"/>
  <c r="K74" i="8"/>
  <c r="G76" i="8"/>
  <c r="I77" i="8"/>
  <c r="K78" i="8"/>
  <c r="G80" i="8"/>
  <c r="I81" i="8"/>
  <c r="K82" i="8"/>
  <c r="G84" i="8"/>
  <c r="K86" i="8"/>
  <c r="K88" i="8"/>
  <c r="I89" i="8"/>
  <c r="G90" i="8"/>
  <c r="G91" i="8"/>
  <c r="K93" i="8"/>
  <c r="I94" i="8"/>
  <c r="G95" i="8"/>
  <c r="K97" i="8"/>
  <c r="I98" i="8"/>
  <c r="G99" i="8"/>
  <c r="K101" i="8"/>
  <c r="I102" i="8"/>
  <c r="G103" i="8"/>
  <c r="K105" i="8"/>
  <c r="I106" i="8"/>
  <c r="E5" i="8"/>
  <c r="J3" i="19" s="1"/>
  <c r="J4" i="19" s="1"/>
  <c r="I12" i="8"/>
  <c r="G14" i="8"/>
  <c r="G16" i="8"/>
  <c r="G18" i="8"/>
  <c r="G20" i="8"/>
  <c r="G22" i="8"/>
  <c r="G24" i="8"/>
  <c r="G26" i="8"/>
  <c r="G27" i="8"/>
  <c r="I28" i="8"/>
  <c r="D29" i="8"/>
  <c r="G33" i="8"/>
  <c r="G34" i="8"/>
  <c r="I35" i="8"/>
  <c r="G38" i="8"/>
  <c r="I39" i="8"/>
  <c r="G43" i="8"/>
  <c r="I44" i="8"/>
  <c r="I47" i="8"/>
  <c r="I49" i="8"/>
  <c r="G51" i="8"/>
  <c r="I52" i="8"/>
  <c r="G55" i="8"/>
  <c r="I56" i="8"/>
  <c r="G59" i="8"/>
  <c r="I60" i="8"/>
  <c r="G63" i="8"/>
  <c r="I64" i="8"/>
  <c r="G67" i="8"/>
  <c r="I68" i="8"/>
  <c r="K69" i="8"/>
  <c r="G71" i="8"/>
  <c r="I72" i="8"/>
  <c r="K73" i="8"/>
  <c r="G75" i="8"/>
  <c r="I76" i="8"/>
  <c r="K77" i="8"/>
  <c r="G79" i="8"/>
  <c r="I80" i="8"/>
  <c r="K81" i="8"/>
  <c r="G83" i="8"/>
  <c r="I84" i="8"/>
  <c r="G85" i="8"/>
  <c r="G87" i="8"/>
  <c r="K89" i="8"/>
  <c r="I90" i="8"/>
  <c r="I91" i="8"/>
  <c r="G92" i="8"/>
  <c r="K94" i="8"/>
  <c r="I95" i="8"/>
  <c r="G96" i="8"/>
  <c r="K98" i="8"/>
  <c r="I99" i="8"/>
  <c r="G100" i="8"/>
  <c r="K102" i="8"/>
  <c r="I103" i="8"/>
  <c r="G104" i="8"/>
  <c r="K106" i="8"/>
  <c r="AE23" i="1"/>
  <c r="D33" i="9"/>
  <c r="D30" i="9"/>
  <c r="E5" i="9"/>
  <c r="K3" i="19" s="1"/>
  <c r="K4" i="19" s="1"/>
  <c r="D12" i="9"/>
  <c r="N48" i="1"/>
  <c r="N51" i="1"/>
  <c r="N50" i="1"/>
  <c r="N49" i="1"/>
  <c r="N52" i="1"/>
  <c r="N55" i="1"/>
  <c r="N53" i="1"/>
  <c r="N56" i="1"/>
  <c r="N59" i="1"/>
  <c r="N58" i="1"/>
  <c r="N57" i="1"/>
  <c r="N47" i="1"/>
  <c r="N46" i="1"/>
  <c r="N45" i="1"/>
  <c r="M79" i="11"/>
  <c r="G83" i="11"/>
  <c r="M96" i="11"/>
  <c r="G37" i="11"/>
  <c r="G41" i="11"/>
  <c r="M48" i="11"/>
  <c r="G61" i="11"/>
  <c r="D12" i="11"/>
  <c r="D22" i="11"/>
  <c r="D29" i="11"/>
  <c r="G34" i="11"/>
  <c r="M47" i="11"/>
  <c r="M53" i="11"/>
  <c r="M59" i="11"/>
  <c r="M67" i="11"/>
  <c r="M75" i="11"/>
  <c r="G18" i="11"/>
  <c r="G29" i="11"/>
  <c r="G46" i="11"/>
  <c r="M51" i="11"/>
  <c r="G60" i="11"/>
  <c r="G68" i="11"/>
  <c r="G76" i="11"/>
  <c r="G84" i="11"/>
  <c r="M90" i="11"/>
  <c r="G94" i="11"/>
  <c r="G53" i="11"/>
  <c r="M60" i="11"/>
  <c r="M68" i="11"/>
  <c r="M84" i="11"/>
  <c r="G92" i="11"/>
  <c r="M42" i="11"/>
  <c r="M72" i="11"/>
  <c r="M80" i="11"/>
  <c r="G87" i="11"/>
  <c r="M95" i="11"/>
  <c r="G102" i="11"/>
  <c r="G19" i="11"/>
  <c r="M52" i="11"/>
  <c r="M88" i="11"/>
  <c r="G47" i="11"/>
  <c r="M76" i="11"/>
  <c r="G81" i="11"/>
  <c r="M100" i="11"/>
  <c r="E5" i="11"/>
  <c r="M3" i="19" s="1"/>
  <c r="M4" i="19" s="1"/>
  <c r="G25" i="11"/>
  <c r="G43" i="11"/>
  <c r="G49" i="11"/>
  <c r="M54" i="11"/>
  <c r="M62" i="11"/>
  <c r="Y12" i="11"/>
  <c r="G24" i="11"/>
  <c r="G30" i="11"/>
  <c r="G44" i="11"/>
  <c r="G48" i="11"/>
  <c r="G54" i="11"/>
  <c r="G62" i="11"/>
  <c r="G70" i="11"/>
  <c r="Y11" i="11"/>
  <c r="G22" i="11"/>
  <c r="D30" i="11"/>
  <c r="M41" i="11"/>
  <c r="G52" i="11"/>
  <c r="M61" i="11"/>
  <c r="M69" i="11"/>
  <c r="M77" i="11"/>
  <c r="M85" i="11"/>
  <c r="G91" i="11"/>
  <c r="G95" i="11"/>
  <c r="G99" i="11"/>
  <c r="G103" i="11"/>
  <c r="G15" i="11"/>
  <c r="G55" i="11"/>
  <c r="G63" i="11"/>
  <c r="G69" i="11"/>
  <c r="G86" i="11"/>
  <c r="M98" i="11"/>
  <c r="G45" i="11"/>
  <c r="G73" i="11"/>
  <c r="G75" i="11"/>
  <c r="G21" i="11"/>
  <c r="G51" i="11"/>
  <c r="M58" i="11"/>
  <c r="M66" i="11"/>
  <c r="G20" i="11"/>
  <c r="G28" i="11"/>
  <c r="G32" i="11"/>
  <c r="G58" i="11"/>
  <c r="G66" i="11"/>
  <c r="G74" i="11"/>
  <c r="D16" i="11"/>
  <c r="G27" i="11"/>
  <c r="G33" i="11"/>
  <c r="M43" i="11"/>
  <c r="M57" i="11"/>
  <c r="M65" i="11"/>
  <c r="M73" i="11"/>
  <c r="M81" i="11"/>
  <c r="M89" i="11"/>
  <c r="M93" i="11"/>
  <c r="G97" i="11"/>
  <c r="G101" i="11"/>
  <c r="G105" i="11"/>
  <c r="G59" i="11"/>
  <c r="G67" i="11"/>
  <c r="M82" i="11"/>
  <c r="G89" i="11"/>
  <c r="M106" i="11"/>
  <c r="G71" i="11"/>
  <c r="M78" i="11"/>
  <c r="G85" i="11"/>
  <c r="G78" i="11"/>
  <c r="G23" i="11"/>
  <c r="D28" i="12"/>
  <c r="D16" i="12"/>
  <c r="D27" i="12"/>
  <c r="D31" i="12"/>
  <c r="D32" i="12"/>
  <c r="D33" i="12"/>
  <c r="D34" i="12"/>
  <c r="D35" i="12"/>
  <c r="D36" i="12"/>
  <c r="D26" i="12"/>
  <c r="D30" i="12"/>
  <c r="D48" i="12"/>
  <c r="E5" i="12"/>
  <c r="N3" i="19" s="1"/>
  <c r="N4" i="19" s="1"/>
  <c r="D18" i="12"/>
  <c r="D29" i="12"/>
  <c r="D42" i="12"/>
  <c r="D44" i="12"/>
  <c r="D27" i="7"/>
  <c r="D32" i="7"/>
  <c r="D28" i="7"/>
  <c r="D30" i="7"/>
  <c r="D31" i="7"/>
  <c r="G105" i="22"/>
  <c r="K102" i="22"/>
  <c r="I100" i="22"/>
  <c r="O97" i="22"/>
  <c r="Q94" i="22"/>
  <c r="I92" i="22"/>
  <c r="I90" i="22"/>
  <c r="I86" i="22"/>
  <c r="I84" i="22"/>
  <c r="I82" i="22"/>
  <c r="I77" i="22"/>
  <c r="I74" i="22"/>
  <c r="I70" i="22"/>
  <c r="I66" i="22"/>
  <c r="I64" i="22"/>
  <c r="I61" i="22"/>
  <c r="I59" i="22"/>
  <c r="I57" i="22"/>
  <c r="I53" i="22"/>
  <c r="I49" i="22"/>
  <c r="I44" i="22"/>
  <c r="I42" i="22"/>
  <c r="K38" i="22"/>
  <c r="K34" i="22"/>
  <c r="G32" i="22"/>
  <c r="O28" i="22"/>
  <c r="I25" i="22"/>
  <c r="D22" i="22"/>
  <c r="K18" i="22"/>
  <c r="G16" i="22"/>
  <c r="I11" i="22"/>
  <c r="D103" i="22"/>
  <c r="Q100" i="22"/>
  <c r="D98" i="22"/>
  <c r="I96" i="22"/>
  <c r="O94" i="22"/>
  <c r="G92" i="22"/>
  <c r="G90" i="22"/>
  <c r="D88" i="22"/>
  <c r="G86" i="22"/>
  <c r="G84" i="22"/>
  <c r="G82" i="22"/>
  <c r="D80" i="22"/>
  <c r="G78" i="22"/>
  <c r="G74" i="22"/>
  <c r="D72" i="22"/>
  <c r="G70" i="22"/>
  <c r="G65" i="22"/>
  <c r="K62" i="22"/>
  <c r="G60" i="22"/>
  <c r="G57" i="22"/>
  <c r="O54" i="22"/>
  <c r="G47" i="22"/>
  <c r="O39" i="22"/>
  <c r="O25" i="22"/>
  <c r="Q72" i="22"/>
  <c r="D14" i="22"/>
  <c r="U14" i="22" s="1"/>
  <c r="D20" i="22"/>
  <c r="D28" i="22"/>
  <c r="O104" i="22"/>
  <c r="D102" i="22"/>
  <c r="Q99" i="22"/>
  <c r="K96" i="22"/>
  <c r="G94" i="22"/>
  <c r="Q91" i="22"/>
  <c r="Q89" i="22"/>
  <c r="Q85" i="22"/>
  <c r="Q83" i="22"/>
  <c r="Q78" i="22"/>
  <c r="Q75" i="22"/>
  <c r="Q73" i="22"/>
  <c r="Q69" i="22"/>
  <c r="Q65" i="22"/>
  <c r="Q63" i="22"/>
  <c r="Q60" i="22"/>
  <c r="Q58" i="22"/>
  <c r="Q54" i="22"/>
  <c r="Q50" i="22"/>
  <c r="Q47" i="22"/>
  <c r="Q43" i="22"/>
  <c r="O40" i="22"/>
  <c r="D38" i="22"/>
  <c r="D34" i="22"/>
  <c r="K30" i="22"/>
  <c r="G28" i="22"/>
  <c r="O24" i="22"/>
  <c r="I21" i="22"/>
  <c r="D18" i="22"/>
  <c r="O14" i="22"/>
  <c r="Q106" i="22"/>
  <c r="I102" i="22"/>
  <c r="G100" i="22"/>
  <c r="K97" i="22"/>
  <c r="K95" i="22"/>
  <c r="Q93" i="22"/>
  <c r="O91" i="22"/>
  <c r="O89" i="22"/>
  <c r="K87" i="22"/>
  <c r="O85" i="22"/>
  <c r="O83" i="22"/>
  <c r="K81" i="22"/>
  <c r="K79" i="22"/>
  <c r="O77" i="22"/>
  <c r="O75" i="22"/>
  <c r="O73" i="22"/>
  <c r="K71" i="22"/>
  <c r="O69" i="22"/>
  <c r="D67" i="22"/>
  <c r="O64" i="22"/>
  <c r="G59" i="22"/>
  <c r="K56" i="22"/>
  <c r="G54" i="22"/>
  <c r="O50" i="22"/>
  <c r="K46" i="22"/>
  <c r="D37" i="22"/>
  <c r="O21" i="22"/>
  <c r="G104" i="22"/>
  <c r="K101" i="22"/>
  <c r="G99" i="22"/>
  <c r="D96" i="22"/>
  <c r="I93" i="22"/>
  <c r="I91" i="22"/>
  <c r="I89" i="22"/>
  <c r="I85" i="22"/>
  <c r="I83" i="22"/>
  <c r="I78" i="22"/>
  <c r="I75" i="22"/>
  <c r="I73" i="22"/>
  <c r="I69" i="22"/>
  <c r="I65" i="22"/>
  <c r="I63" i="22"/>
  <c r="I60" i="22"/>
  <c r="I58" i="22"/>
  <c r="I54" i="22"/>
  <c r="I50" i="22"/>
  <c r="I47" i="22"/>
  <c r="I43" i="22"/>
  <c r="G40" i="22"/>
  <c r="O36" i="22"/>
  <c r="I33" i="22"/>
  <c r="D30" i="22"/>
  <c r="K26" i="22"/>
  <c r="G24" i="22"/>
  <c r="O20" i="22"/>
  <c r="I17" i="22"/>
  <c r="G14" i="22"/>
  <c r="O105" i="22"/>
  <c r="Q101" i="22"/>
  <c r="O99" i="22"/>
  <c r="G93" i="22"/>
  <c r="G91" i="22"/>
  <c r="G89" i="22"/>
  <c r="D87" i="22"/>
  <c r="G85" i="22"/>
  <c r="G83" i="22"/>
  <c r="D81" i="22"/>
  <c r="G77" i="22"/>
  <c r="G75" i="22"/>
  <c r="G73" i="22"/>
  <c r="G69" i="22"/>
  <c r="O66" i="22"/>
  <c r="G64" i="22"/>
  <c r="G61" i="22"/>
  <c r="O58" i="22"/>
  <c r="D56" i="22"/>
  <c r="G53" i="22"/>
  <c r="G49" i="22"/>
  <c r="O44" i="22"/>
  <c r="O33" i="22"/>
  <c r="M20" i="1"/>
  <c r="M35" i="1"/>
  <c r="M22" i="1"/>
  <c r="M33" i="1"/>
  <c r="M27" i="1"/>
  <c r="M29" i="1"/>
  <c r="M15" i="1"/>
  <c r="M18" i="1"/>
  <c r="M31" i="1"/>
  <c r="M28" i="1"/>
  <c r="M26" i="1"/>
  <c r="M23" i="1"/>
  <c r="M34" i="1"/>
  <c r="M37" i="1"/>
  <c r="M30" i="1"/>
  <c r="M25" i="1"/>
  <c r="I95" i="22"/>
  <c r="O96" i="22"/>
  <c r="D104" i="22"/>
  <c r="I105" i="22"/>
  <c r="O106" i="22"/>
  <c r="K11" i="22"/>
  <c r="G15" i="22"/>
  <c r="K17" i="22"/>
  <c r="K21" i="22"/>
  <c r="K25" i="22"/>
  <c r="K29" i="22"/>
  <c r="K33" i="22"/>
  <c r="G37" i="22"/>
  <c r="I40" i="22"/>
  <c r="K42" i="22"/>
  <c r="K44" i="22"/>
  <c r="O46" i="22"/>
  <c r="O48" i="22"/>
  <c r="K50" i="22"/>
  <c r="O52" i="22"/>
  <c r="G56" i="22"/>
  <c r="D58" i="22"/>
  <c r="D60" i="22"/>
  <c r="G62" i="22"/>
  <c r="D64" i="22"/>
  <c r="D66" i="22"/>
  <c r="G68" i="22"/>
  <c r="D70" i="22"/>
  <c r="G72" i="22"/>
  <c r="D74" i="22"/>
  <c r="G76" i="22"/>
  <c r="D78" i="22"/>
  <c r="G80" i="22"/>
  <c r="D84" i="22"/>
  <c r="D86" i="22"/>
  <c r="G88" i="22"/>
  <c r="D90" i="22"/>
  <c r="D92" i="22"/>
  <c r="I94" i="22"/>
  <c r="K14" i="22"/>
  <c r="O18" i="22"/>
  <c r="O22" i="22"/>
  <c r="O26" i="22"/>
  <c r="O30" i="22"/>
  <c r="O34" i="22"/>
  <c r="I37" i="22"/>
  <c r="K40" i="22"/>
  <c r="Q45" i="22"/>
  <c r="Q48" i="22"/>
  <c r="Q52" i="22"/>
  <c r="Q56" i="22"/>
  <c r="Q67" i="22"/>
  <c r="Q71" i="22"/>
  <c r="Q76" i="22"/>
  <c r="K15" i="22"/>
  <c r="K19" i="22"/>
  <c r="K23" i="22"/>
  <c r="K27" i="22"/>
  <c r="K31" i="22"/>
  <c r="D35" i="22"/>
  <c r="I38" i="22"/>
  <c r="K41" i="22"/>
  <c r="O43" i="22"/>
  <c r="K45" i="22"/>
  <c r="O47" i="22"/>
  <c r="O49" i="22"/>
  <c r="K51" i="22"/>
  <c r="O53" i="22"/>
  <c r="K55" i="22"/>
  <c r="O57" i="22"/>
  <c r="O59" i="22"/>
  <c r="O61" i="22"/>
  <c r="O63" i="22"/>
  <c r="O65" i="22"/>
  <c r="K67" i="22"/>
  <c r="I79" i="22"/>
  <c r="Q80" i="22"/>
  <c r="I81" i="22"/>
  <c r="I87" i="22"/>
  <c r="Q88" i="22"/>
  <c r="K94" i="22"/>
  <c r="Q96" i="22"/>
  <c r="G97" i="22"/>
  <c r="G98" i="22"/>
  <c r="D100" i="22"/>
  <c r="G101" i="22"/>
  <c r="G102" i="22"/>
  <c r="G103" i="22"/>
  <c r="Q104" i="22"/>
  <c r="K105" i="22"/>
  <c r="I12" i="22"/>
  <c r="O15" i="22"/>
  <c r="G19" i="22"/>
  <c r="G23" i="22"/>
  <c r="G27" i="22"/>
  <c r="G31" i="22"/>
  <c r="G35" i="22"/>
  <c r="O37" i="22"/>
  <c r="G41" i="22"/>
  <c r="D43" i="22"/>
  <c r="G45" i="22"/>
  <c r="D47" i="22"/>
  <c r="D49" i="22"/>
  <c r="G51" i="22"/>
  <c r="D53" i="22"/>
  <c r="K54" i="22"/>
  <c r="O56" i="22"/>
  <c r="K58" i="22"/>
  <c r="K60" i="22"/>
  <c r="O62" i="22"/>
  <c r="K64" i="22"/>
  <c r="K66" i="22"/>
  <c r="O68" i="22"/>
  <c r="K70" i="22"/>
  <c r="O72" i="22"/>
  <c r="K74" i="22"/>
  <c r="O76" i="22"/>
  <c r="K78" i="22"/>
  <c r="O80" i="22"/>
  <c r="K82" i="22"/>
  <c r="K84" i="22"/>
  <c r="K86" i="22"/>
  <c r="O88" i="22"/>
  <c r="K90" i="22"/>
  <c r="K92" i="22"/>
  <c r="G95" i="22"/>
  <c r="O11" i="22"/>
  <c r="I15" i="22"/>
  <c r="I19" i="22"/>
  <c r="I23" i="22"/>
  <c r="I27" i="22"/>
  <c r="I31" i="22"/>
  <c r="I35" i="22"/>
  <c r="G38" i="22"/>
  <c r="I41" i="22"/>
  <c r="I46" i="22"/>
  <c r="I51" i="22"/>
  <c r="I55" i="22"/>
  <c r="I62" i="22"/>
  <c r="I68" i="22"/>
  <c r="I72" i="22"/>
  <c r="E5" i="22"/>
  <c r="G17" i="22"/>
  <c r="G21" i="22"/>
  <c r="G25" i="22"/>
  <c r="G29" i="22"/>
  <c r="G33" i="22"/>
  <c r="K35" i="22"/>
  <c r="G39" i="22"/>
  <c r="G42" i="22"/>
  <c r="G44" i="22"/>
  <c r="D46" i="22"/>
  <c r="G50" i="22"/>
  <c r="O93" i="22"/>
  <c r="D94" i="22"/>
  <c r="U94" i="22" s="1"/>
  <c r="I97" i="22"/>
  <c r="I98" i="22"/>
  <c r="I99" i="22"/>
  <c r="K100" i="22"/>
  <c r="O102" i="22"/>
  <c r="I103" i="22"/>
  <c r="I104" i="22"/>
  <c r="Q105" i="22"/>
  <c r="O13" i="22"/>
  <c r="I16" i="22"/>
  <c r="O19" i="22"/>
  <c r="O23" i="22"/>
  <c r="O27" i="22"/>
  <c r="O31" i="22"/>
  <c r="O35" i="22"/>
  <c r="D39" i="22"/>
  <c r="O41" i="22"/>
  <c r="K43" i="22"/>
  <c r="O45" i="22"/>
  <c r="K47" i="22"/>
  <c r="K49" i="22"/>
  <c r="O51" i="22"/>
  <c r="K53" i="22"/>
  <c r="G55" i="22"/>
  <c r="D57" i="22"/>
  <c r="D59" i="22"/>
  <c r="D61" i="22"/>
  <c r="D63" i="22"/>
  <c r="D65" i="22"/>
  <c r="G67" i="22"/>
  <c r="D69" i="22"/>
  <c r="G71" i="22"/>
  <c r="D73" i="22"/>
  <c r="D75" i="22"/>
  <c r="G79" i="22"/>
  <c r="G81" i="22"/>
  <c r="D83" i="22"/>
  <c r="G87" i="22"/>
  <c r="D89" i="22"/>
  <c r="D91" i="22"/>
  <c r="D93" i="22"/>
  <c r="Q95" i="22"/>
  <c r="K12" i="22"/>
  <c r="K16" i="22"/>
  <c r="K20" i="22"/>
  <c r="K24" i="22"/>
  <c r="K28" i="22"/>
  <c r="K32" i="22"/>
  <c r="D36" i="22"/>
  <c r="O38" i="22"/>
  <c r="Q41" i="22"/>
  <c r="Q46" i="22"/>
  <c r="Q51" i="22"/>
  <c r="Q55" i="22"/>
  <c r="Q62" i="22"/>
  <c r="Q68" i="22"/>
  <c r="Q79" i="22"/>
  <c r="I80" i="22"/>
  <c r="Q81" i="22"/>
  <c r="Q87" i="22"/>
  <c r="I88" i="22"/>
  <c r="G96" i="22"/>
  <c r="Q97" i="22"/>
  <c r="Q98" i="22"/>
  <c r="K99" i="22"/>
  <c r="O100" i="22"/>
  <c r="O101" i="22"/>
  <c r="Q102" i="22"/>
  <c r="Q103" i="22"/>
  <c r="K104" i="22"/>
  <c r="K106" i="22"/>
  <c r="I14" i="22"/>
  <c r="D17" i="22"/>
  <c r="I20" i="22"/>
  <c r="I24" i="22"/>
  <c r="I28" i="22"/>
  <c r="I32" i="22"/>
  <c r="I36" i="22"/>
  <c r="K39" i="22"/>
  <c r="D42" i="22"/>
  <c r="D44" i="22"/>
  <c r="G46" i="22"/>
  <c r="G48" i="22"/>
  <c r="D50" i="22"/>
  <c r="G52" i="22"/>
  <c r="D54" i="22"/>
  <c r="U54" i="22" s="1"/>
  <c r="O55" i="22"/>
  <c r="K57" i="22"/>
  <c r="K59" i="22"/>
  <c r="K61" i="22"/>
  <c r="K63" i="22"/>
  <c r="K65" i="22"/>
  <c r="O67" i="22"/>
  <c r="K69" i="22"/>
  <c r="O71" i="22"/>
  <c r="K73" i="22"/>
  <c r="K75" i="22"/>
  <c r="K77" i="22"/>
  <c r="O79" i="22"/>
  <c r="O81" i="22"/>
  <c r="K83" i="22"/>
  <c r="K85" i="22"/>
  <c r="O87" i="22"/>
  <c r="K89" i="22"/>
  <c r="K91" i="22"/>
  <c r="K93" i="22"/>
  <c r="I13" i="22"/>
  <c r="G18" i="22"/>
  <c r="G22" i="22"/>
  <c r="G26" i="22"/>
  <c r="G30" i="22"/>
  <c r="G34" i="22"/>
  <c r="K36" i="22"/>
  <c r="D40" i="22"/>
  <c r="I45" i="22"/>
  <c r="I48" i="22"/>
  <c r="I52" i="22"/>
  <c r="I56" i="22"/>
  <c r="I67" i="22"/>
  <c r="I71" i="22"/>
  <c r="I76" i="22"/>
  <c r="K13" i="22"/>
  <c r="I18" i="22"/>
  <c r="I22" i="22"/>
  <c r="I26" i="22"/>
  <c r="I30" i="22"/>
  <c r="I34" i="22"/>
  <c r="K37" i="22"/>
  <c r="D41" i="22"/>
  <c r="G43" i="22"/>
  <c r="D45" i="22"/>
  <c r="W19" i="18" l="1"/>
  <c r="W19" i="19" s="1"/>
  <c r="W35" i="18"/>
  <c r="W35" i="19" s="1"/>
  <c r="W31" i="18"/>
  <c r="W31" i="19" s="1"/>
  <c r="W26" i="18"/>
  <c r="W26" i="19" s="1"/>
  <c r="W33" i="18"/>
  <c r="W33" i="19" s="1"/>
  <c r="L16" i="14"/>
  <c r="D15" i="14"/>
  <c r="F15" i="14" s="1"/>
  <c r="K15" i="14" s="1"/>
  <c r="D19" i="14"/>
  <c r="F19" i="14" s="1"/>
  <c r="K19" i="14" s="1"/>
  <c r="P13" i="17"/>
  <c r="D21" i="14"/>
  <c r="F21" i="14" s="1"/>
  <c r="K21" i="14" s="1"/>
  <c r="V20" i="11"/>
  <c r="N20" i="11"/>
  <c r="G12" i="20" s="1"/>
  <c r="Q27" i="11"/>
  <c r="N31" i="11"/>
  <c r="G23" i="20" s="1"/>
  <c r="G6" i="20"/>
  <c r="Q33" i="11"/>
  <c r="S33" i="11" s="1"/>
  <c r="D24" i="11"/>
  <c r="D15" i="11"/>
  <c r="V15" i="11" s="1"/>
  <c r="S25" i="11"/>
  <c r="N17" i="11"/>
  <c r="S17" i="11" s="1"/>
  <c r="D19" i="11"/>
  <c r="V19" i="11" s="1"/>
  <c r="Y19" i="11"/>
  <c r="N15" i="11"/>
  <c r="S15" i="11" s="1"/>
  <c r="Y24" i="11"/>
  <c r="D14" i="10"/>
  <c r="L14" i="10" s="1"/>
  <c r="Q14" i="10" s="1"/>
  <c r="D22" i="10"/>
  <c r="L22" i="10" s="1"/>
  <c r="Q22" i="10" s="1"/>
  <c r="D21" i="9"/>
  <c r="J21" i="9" s="1"/>
  <c r="E13" i="20" s="1"/>
  <c r="D14" i="3"/>
  <c r="D11" i="3"/>
  <c r="D12" i="3"/>
  <c r="D19" i="3"/>
  <c r="F17" i="4"/>
  <c r="D17" i="4"/>
  <c r="D29" i="4"/>
  <c r="D30" i="4"/>
  <c r="R17" i="8"/>
  <c r="D22" i="8"/>
  <c r="L22" i="8" s="1"/>
  <c r="Q22" i="8" s="1"/>
  <c r="D17" i="8"/>
  <c r="L17" i="8" s="1"/>
  <c r="Q17" i="8" s="1"/>
  <c r="D19" i="6"/>
  <c r="D22" i="6"/>
  <c r="D31" i="4"/>
  <c r="D12" i="4"/>
  <c r="D14" i="4"/>
  <c r="D25" i="4"/>
  <c r="F13" i="4"/>
  <c r="F18" i="4"/>
  <c r="D13" i="4"/>
  <c r="D17" i="3"/>
  <c r="D20" i="3"/>
  <c r="D21" i="3"/>
  <c r="G31" i="5"/>
  <c r="C23" i="20" s="1"/>
  <c r="D14" i="8"/>
  <c r="L14" i="8" s="1"/>
  <c r="Q14" i="8" s="1"/>
  <c r="R14" i="8"/>
  <c r="D20" i="6"/>
  <c r="D12" i="6"/>
  <c r="K32" i="12"/>
  <c r="H32" i="12"/>
  <c r="K28" i="12"/>
  <c r="H20" i="20" s="1"/>
  <c r="H28" i="12"/>
  <c r="W14" i="18"/>
  <c r="W14" i="19" s="1"/>
  <c r="K39" i="15"/>
  <c r="H39" i="15"/>
  <c r="K31" i="12"/>
  <c r="H31" i="12"/>
  <c r="W29" i="18"/>
  <c r="W29" i="19" s="1"/>
  <c r="K29" i="12"/>
  <c r="H21" i="20" s="1"/>
  <c r="H29" i="12"/>
  <c r="K30" i="12"/>
  <c r="H30" i="12"/>
  <c r="K27" i="12"/>
  <c r="H27" i="12"/>
  <c r="K14" i="15"/>
  <c r="K6" i="20" s="1"/>
  <c r="H14" i="15"/>
  <c r="K40" i="15"/>
  <c r="H40" i="15"/>
  <c r="K18" i="12"/>
  <c r="H18" i="12"/>
  <c r="K26" i="12"/>
  <c r="H18" i="20" s="1"/>
  <c r="H26" i="12"/>
  <c r="K33" i="12"/>
  <c r="H33" i="12"/>
  <c r="K16" i="12"/>
  <c r="H16" i="12"/>
  <c r="K38" i="15"/>
  <c r="H38" i="15"/>
  <c r="K23" i="12"/>
  <c r="H15" i="20" s="1"/>
  <c r="H23" i="12"/>
  <c r="K35" i="15"/>
  <c r="H35" i="15"/>
  <c r="K17" i="7"/>
  <c r="H17" i="7"/>
  <c r="K14" i="7"/>
  <c r="H14" i="7"/>
  <c r="K24" i="7"/>
  <c r="H24" i="7"/>
  <c r="K13" i="7"/>
  <c r="H13" i="7"/>
  <c r="K31" i="7"/>
  <c r="H31" i="7"/>
  <c r="K27" i="7"/>
  <c r="H27" i="7"/>
  <c r="K33" i="7"/>
  <c r="H33" i="7"/>
  <c r="K18" i="7"/>
  <c r="H18" i="7"/>
  <c r="K20" i="7"/>
  <c r="H20" i="7"/>
  <c r="K28" i="7"/>
  <c r="H28" i="7"/>
  <c r="K32" i="7"/>
  <c r="H32" i="7"/>
  <c r="K29" i="7"/>
  <c r="H29" i="7"/>
  <c r="K21" i="7"/>
  <c r="H21" i="7"/>
  <c r="K25" i="7"/>
  <c r="H25" i="7"/>
  <c r="K15" i="7"/>
  <c r="H15" i="7"/>
  <c r="K30" i="7"/>
  <c r="H30" i="7"/>
  <c r="K26" i="7"/>
  <c r="H26" i="7"/>
  <c r="H4" i="17"/>
  <c r="H5" i="17" s="1"/>
  <c r="H3" i="19"/>
  <c r="H4" i="19" s="1"/>
  <c r="K42" i="12"/>
  <c r="H34" i="20" s="1"/>
  <c r="H42" i="12"/>
  <c r="K48" i="12"/>
  <c r="H40" i="20" s="1"/>
  <c r="H48" i="12"/>
  <c r="K35" i="12"/>
  <c r="H27" i="20" s="1"/>
  <c r="H35" i="12"/>
  <c r="K38" i="12"/>
  <c r="H30" i="20" s="1"/>
  <c r="H38" i="12"/>
  <c r="K84" i="12"/>
  <c r="H84" i="12"/>
  <c r="K34" i="12"/>
  <c r="H26" i="20" s="1"/>
  <c r="H34" i="12"/>
  <c r="K45" i="12"/>
  <c r="H37" i="20" s="1"/>
  <c r="H45" i="12"/>
  <c r="K86" i="12"/>
  <c r="H86" i="12"/>
  <c r="K64" i="12"/>
  <c r="H56" i="20" s="1"/>
  <c r="H64" i="12"/>
  <c r="K41" i="12"/>
  <c r="H33" i="20" s="1"/>
  <c r="H41" i="12"/>
  <c r="K76" i="12"/>
  <c r="H68" i="20" s="1"/>
  <c r="H76" i="12"/>
  <c r="K44" i="12"/>
  <c r="H36" i="20" s="1"/>
  <c r="H44" i="12"/>
  <c r="K36" i="12"/>
  <c r="H28" i="20" s="1"/>
  <c r="H36" i="12"/>
  <c r="K43" i="12"/>
  <c r="H35" i="20" s="1"/>
  <c r="H43" i="12"/>
  <c r="K60" i="12"/>
  <c r="H52" i="20" s="1"/>
  <c r="H60" i="12"/>
  <c r="K78" i="12"/>
  <c r="H70" i="20" s="1"/>
  <c r="H78" i="12"/>
  <c r="K79" i="12"/>
  <c r="H71" i="20" s="1"/>
  <c r="H79" i="12"/>
  <c r="D92" i="2"/>
  <c r="K92" i="2" s="1"/>
  <c r="B84" i="20" s="1"/>
  <c r="D25" i="2"/>
  <c r="K25" i="2" s="1"/>
  <c r="B17" i="20" s="1"/>
  <c r="K11" i="2"/>
  <c r="H11" i="2"/>
  <c r="K15" i="2"/>
  <c r="B7" i="20" s="1"/>
  <c r="H15" i="2"/>
  <c r="K18" i="2"/>
  <c r="H18" i="2"/>
  <c r="K10" i="2"/>
  <c r="H10" i="2"/>
  <c r="K23" i="2"/>
  <c r="B15" i="20" s="1"/>
  <c r="H23" i="2"/>
  <c r="K16" i="2"/>
  <c r="B8" i="20" s="1"/>
  <c r="H16" i="2"/>
  <c r="K21" i="2"/>
  <c r="B13" i="20" s="1"/>
  <c r="H21" i="2"/>
  <c r="K24" i="2"/>
  <c r="B16" i="20" s="1"/>
  <c r="H24" i="2"/>
  <c r="K13" i="2"/>
  <c r="B5" i="20" s="1"/>
  <c r="H13" i="2"/>
  <c r="K9" i="2"/>
  <c r="H9" i="2"/>
  <c r="K14" i="2"/>
  <c r="B6" i="20" s="1"/>
  <c r="H14" i="2"/>
  <c r="K27" i="2"/>
  <c r="B19" i="20" s="1"/>
  <c r="H27" i="2"/>
  <c r="K40" i="2"/>
  <c r="B32" i="20" s="1"/>
  <c r="H40" i="2"/>
  <c r="K80" i="2"/>
  <c r="B72" i="20" s="1"/>
  <c r="H80" i="2"/>
  <c r="K54" i="2"/>
  <c r="B46" i="20" s="1"/>
  <c r="H54" i="2"/>
  <c r="K71" i="2"/>
  <c r="B63" i="20" s="1"/>
  <c r="H71" i="2"/>
  <c r="K91" i="2"/>
  <c r="B83" i="20" s="1"/>
  <c r="H91" i="2"/>
  <c r="K35" i="2"/>
  <c r="B27" i="20" s="1"/>
  <c r="H35" i="2"/>
  <c r="K70" i="2"/>
  <c r="B62" i="20" s="1"/>
  <c r="H70" i="2"/>
  <c r="M26" i="9"/>
  <c r="Q26" i="9" s="1"/>
  <c r="E7" i="20"/>
  <c r="Q26" i="10"/>
  <c r="F18" i="20"/>
  <c r="Q25" i="10"/>
  <c r="F17" i="20"/>
  <c r="G30" i="5"/>
  <c r="C22" i="20" s="1"/>
  <c r="G25" i="5"/>
  <c r="C17" i="20" s="1"/>
  <c r="C76" i="17"/>
  <c r="D87" i="2"/>
  <c r="P18" i="1"/>
  <c r="P17" i="1"/>
  <c r="D71" i="14"/>
  <c r="F71" i="14" s="1"/>
  <c r="J63" i="20" s="1"/>
  <c r="D69" i="14"/>
  <c r="F69" i="14" s="1"/>
  <c r="K69" i="14" s="1"/>
  <c r="D98" i="14"/>
  <c r="D102" i="14"/>
  <c r="D53" i="14"/>
  <c r="F53" i="14" s="1"/>
  <c r="K53" i="14" s="1"/>
  <c r="D99" i="14"/>
  <c r="D100" i="14"/>
  <c r="D75" i="13"/>
  <c r="H75" i="13" s="1"/>
  <c r="I67" i="20" s="1"/>
  <c r="D74" i="13"/>
  <c r="H74" i="13" s="1"/>
  <c r="L74" i="13" s="1"/>
  <c r="D56" i="13"/>
  <c r="H56" i="13" s="1"/>
  <c r="I48" i="20" s="1"/>
  <c r="D61" i="13"/>
  <c r="H61" i="13" s="1"/>
  <c r="L61" i="13" s="1"/>
  <c r="D62" i="13"/>
  <c r="H62" i="13" s="1"/>
  <c r="I54" i="20" s="1"/>
  <c r="I58" i="20"/>
  <c r="D87" i="13"/>
  <c r="H87" i="13" s="1"/>
  <c r="L87" i="13" s="1"/>
  <c r="D101" i="13"/>
  <c r="D47" i="13"/>
  <c r="H47" i="13" s="1"/>
  <c r="I39" i="20" s="1"/>
  <c r="O63" i="17"/>
  <c r="D82" i="13"/>
  <c r="H82" i="13" s="1"/>
  <c r="L82" i="13" s="1"/>
  <c r="D90" i="13"/>
  <c r="D100" i="13"/>
  <c r="D69" i="13"/>
  <c r="H69" i="13" s="1"/>
  <c r="L69" i="13" s="1"/>
  <c r="L30" i="13"/>
  <c r="D79" i="13"/>
  <c r="H79" i="13" s="1"/>
  <c r="L79" i="13" s="1"/>
  <c r="D92" i="13"/>
  <c r="D60" i="13"/>
  <c r="H60" i="13" s="1"/>
  <c r="L60" i="13" s="1"/>
  <c r="D55" i="13"/>
  <c r="H55" i="13" s="1"/>
  <c r="I47" i="20" s="1"/>
  <c r="I63" i="20"/>
  <c r="M20" i="13"/>
  <c r="M21" i="13"/>
  <c r="D93" i="13"/>
  <c r="D67" i="14"/>
  <c r="F67" i="14" s="1"/>
  <c r="K67" i="14" s="1"/>
  <c r="D47" i="14"/>
  <c r="F47" i="14" s="1"/>
  <c r="J39" i="20" s="1"/>
  <c r="D59" i="14"/>
  <c r="F59" i="14" s="1"/>
  <c r="K59" i="14" s="1"/>
  <c r="D24" i="14"/>
  <c r="F24" i="14" s="1"/>
  <c r="J16" i="20" s="1"/>
  <c r="D88" i="14"/>
  <c r="L20" i="14"/>
  <c r="L15" i="14"/>
  <c r="D73" i="14"/>
  <c r="F73" i="14" s="1"/>
  <c r="K73" i="14" s="1"/>
  <c r="L18" i="14"/>
  <c r="D104" i="14"/>
  <c r="D96" i="14"/>
  <c r="I26" i="14"/>
  <c r="K26" i="14" s="1"/>
  <c r="L21" i="14"/>
  <c r="P86" i="17"/>
  <c r="D91" i="14"/>
  <c r="D48" i="14"/>
  <c r="I48" i="14" s="1"/>
  <c r="D52" i="14"/>
  <c r="I52" i="14" s="1"/>
  <c r="D75" i="14"/>
  <c r="F75" i="14" s="1"/>
  <c r="K75" i="14" s="1"/>
  <c r="D70" i="14"/>
  <c r="F70" i="14" s="1"/>
  <c r="K70" i="14" s="1"/>
  <c r="D65" i="14"/>
  <c r="F65" i="14" s="1"/>
  <c r="J57" i="20" s="1"/>
  <c r="M18" i="13"/>
  <c r="D96" i="13"/>
  <c r="D77" i="13"/>
  <c r="H77" i="13" s="1"/>
  <c r="L77" i="13" s="1"/>
  <c r="D78" i="13"/>
  <c r="H78" i="13" s="1"/>
  <c r="I70" i="20" s="1"/>
  <c r="D11" i="13"/>
  <c r="V37" i="18"/>
  <c r="V37" i="19" s="1"/>
  <c r="Q17" i="1"/>
  <c r="D80" i="12"/>
  <c r="D47" i="12"/>
  <c r="G24" i="5"/>
  <c r="L24" i="5" s="1"/>
  <c r="D23" i="5"/>
  <c r="G23" i="5" s="1"/>
  <c r="C20" i="20"/>
  <c r="L28" i="5"/>
  <c r="G32" i="5"/>
  <c r="C24" i="20" s="1"/>
  <c r="F25" i="4"/>
  <c r="D16" i="4"/>
  <c r="D15" i="4"/>
  <c r="D33" i="4"/>
  <c r="D28" i="4"/>
  <c r="D26" i="4"/>
  <c r="F23" i="4"/>
  <c r="F20" i="4"/>
  <c r="F12" i="4"/>
  <c r="D32" i="4"/>
  <c r="D23" i="4"/>
  <c r="D20" i="4"/>
  <c r="L90" i="5"/>
  <c r="C82" i="20"/>
  <c r="J29" i="9"/>
  <c r="Q29" i="9" s="1"/>
  <c r="J31" i="9"/>
  <c r="E23" i="20" s="1"/>
  <c r="D103" i="14"/>
  <c r="D78" i="14"/>
  <c r="F78" i="14" s="1"/>
  <c r="K78" i="14" s="1"/>
  <c r="D95" i="14"/>
  <c r="D101" i="14"/>
  <c r="D97" i="14"/>
  <c r="D82" i="14"/>
  <c r="F82" i="14" s="1"/>
  <c r="K82" i="14" s="1"/>
  <c r="D66" i="14"/>
  <c r="F66" i="14" s="1"/>
  <c r="K66" i="14" s="1"/>
  <c r="D77" i="14"/>
  <c r="F77" i="14" s="1"/>
  <c r="K77" i="14" s="1"/>
  <c r="D94" i="14"/>
  <c r="D80" i="14"/>
  <c r="F80" i="14" s="1"/>
  <c r="K80" i="14" s="1"/>
  <c r="D79" i="14"/>
  <c r="F79" i="14" s="1"/>
  <c r="J71" i="20" s="1"/>
  <c r="D57" i="14"/>
  <c r="F57" i="14" s="1"/>
  <c r="K57" i="14" s="1"/>
  <c r="J34" i="20"/>
  <c r="D49" i="13"/>
  <c r="D99" i="13"/>
  <c r="D48" i="13"/>
  <c r="H48" i="13" s="1"/>
  <c r="L48" i="13" s="1"/>
  <c r="D84" i="13"/>
  <c r="H84" i="13" s="1"/>
  <c r="L84" i="13" s="1"/>
  <c r="D105" i="13"/>
  <c r="D89" i="13"/>
  <c r="H89" i="13" s="1"/>
  <c r="I81" i="20" s="1"/>
  <c r="D67" i="13"/>
  <c r="H67" i="13" s="1"/>
  <c r="L67" i="13" s="1"/>
  <c r="D103" i="13"/>
  <c r="D46" i="12"/>
  <c r="D70" i="12"/>
  <c r="N98" i="17"/>
  <c r="D59" i="12"/>
  <c r="D69" i="12"/>
  <c r="D61" i="12"/>
  <c r="D106" i="12"/>
  <c r="H106" i="12" s="1"/>
  <c r="D51" i="12"/>
  <c r="D91" i="12"/>
  <c r="N71" i="17"/>
  <c r="D97" i="12"/>
  <c r="N88" i="17"/>
  <c r="D89" i="12"/>
  <c r="H6" i="17"/>
  <c r="D19" i="7"/>
  <c r="H19" i="7" s="1"/>
  <c r="H10" i="17"/>
  <c r="H15" i="17"/>
  <c r="H8" i="17"/>
  <c r="H9" i="17"/>
  <c r="D37" i="2"/>
  <c r="D39" i="2"/>
  <c r="C34" i="17"/>
  <c r="D36" i="2"/>
  <c r="C33" i="17"/>
  <c r="C88" i="17"/>
  <c r="C39" i="17"/>
  <c r="C38" i="17"/>
  <c r="D44" i="2"/>
  <c r="C97" i="17"/>
  <c r="D102" i="2"/>
  <c r="H102" i="2" s="1"/>
  <c r="D105" i="2"/>
  <c r="H105" i="2" s="1"/>
  <c r="C32" i="17"/>
  <c r="D58" i="2"/>
  <c r="D93" i="2"/>
  <c r="C31" i="17"/>
  <c r="D60" i="2"/>
  <c r="D67" i="2"/>
  <c r="D73" i="2"/>
  <c r="C80" i="17"/>
  <c r="C55" i="17"/>
  <c r="D41" i="2"/>
  <c r="C92" i="17"/>
  <c r="D96" i="2"/>
  <c r="D75" i="2"/>
  <c r="D52" i="2"/>
  <c r="D99" i="2"/>
  <c r="D68" i="2"/>
  <c r="C63" i="17"/>
  <c r="D85" i="2"/>
  <c r="C51" i="17"/>
  <c r="D56" i="2"/>
  <c r="H56" i="2" s="1"/>
  <c r="J15" i="20"/>
  <c r="K23" i="14"/>
  <c r="I32" i="14"/>
  <c r="F32" i="14"/>
  <c r="J12" i="20"/>
  <c r="F33" i="14"/>
  <c r="J25" i="20" s="1"/>
  <c r="I78" i="20"/>
  <c r="L53" i="13"/>
  <c r="I7" i="20"/>
  <c r="I75" i="20"/>
  <c r="I11" i="20"/>
  <c r="I15" i="20"/>
  <c r="I51" i="20"/>
  <c r="I35" i="20"/>
  <c r="L35" i="13"/>
  <c r="L34" i="13"/>
  <c r="I64" i="20"/>
  <c r="I55" i="20"/>
  <c r="I66" i="20"/>
  <c r="L58" i="13"/>
  <c r="H46" i="13"/>
  <c r="H39" i="13"/>
  <c r="Q13" i="9"/>
  <c r="V18" i="11"/>
  <c r="Q28" i="11"/>
  <c r="N28" i="11"/>
  <c r="Q32" i="11"/>
  <c r="S32" i="11" s="1"/>
  <c r="S27" i="11"/>
  <c r="K39" i="12"/>
  <c r="H31" i="20" s="1"/>
  <c r="K40" i="12"/>
  <c r="H32" i="20" s="1"/>
  <c r="K37" i="12"/>
  <c r="H29" i="20" s="1"/>
  <c r="D102" i="12"/>
  <c r="H102" i="12" s="1"/>
  <c r="D67" i="12"/>
  <c r="D95" i="12"/>
  <c r="Q7" i="17"/>
  <c r="W6" i="17"/>
  <c r="W5" i="18" s="1"/>
  <c r="W5" i="19" s="1"/>
  <c r="S14" i="17"/>
  <c r="S13" i="18" s="1"/>
  <c r="S13" i="19" s="1"/>
  <c r="V7" i="17"/>
  <c r="V6" i="18" s="1"/>
  <c r="V6" i="19" s="1"/>
  <c r="D100" i="12"/>
  <c r="H100" i="12" s="1"/>
  <c r="D56" i="12"/>
  <c r="H56" i="12" s="1"/>
  <c r="D71" i="12"/>
  <c r="H71" i="12" s="1"/>
  <c r="D92" i="12"/>
  <c r="D99" i="12"/>
  <c r="H99" i="12" s="1"/>
  <c r="D58" i="12"/>
  <c r="H58" i="12" s="1"/>
  <c r="D54" i="12"/>
  <c r="H54" i="12" s="1"/>
  <c r="D53" i="12"/>
  <c r="D20" i="12"/>
  <c r="H20" i="12" s="1"/>
  <c r="N59" i="17"/>
  <c r="N79" i="17"/>
  <c r="D57" i="12"/>
  <c r="H57" i="12" s="1"/>
  <c r="D104" i="12"/>
  <c r="H104" i="12" s="1"/>
  <c r="D74" i="12"/>
  <c r="H74" i="12" s="1"/>
  <c r="D63" i="12"/>
  <c r="H63" i="12" s="1"/>
  <c r="D50" i="12"/>
  <c r="H50" i="12" s="1"/>
  <c r="N81" i="17"/>
  <c r="D87" i="12"/>
  <c r="H87" i="12" s="1"/>
  <c r="N73" i="17"/>
  <c r="D96" i="12"/>
  <c r="D11" i="12"/>
  <c r="D68" i="12"/>
  <c r="H68" i="12" s="1"/>
  <c r="D52" i="12"/>
  <c r="H52" i="12" s="1"/>
  <c r="D101" i="12"/>
  <c r="H101" i="12" s="1"/>
  <c r="D98" i="12"/>
  <c r="H98" i="12" s="1"/>
  <c r="D73" i="12"/>
  <c r="U7" i="17"/>
  <c r="U6" i="18" s="1"/>
  <c r="U6" i="19" s="1"/>
  <c r="V11" i="17"/>
  <c r="V10" i="18" s="1"/>
  <c r="V10" i="19" s="1"/>
  <c r="W7" i="17"/>
  <c r="W6" i="18" s="1"/>
  <c r="W6" i="19" s="1"/>
  <c r="D12" i="15"/>
  <c r="R7" i="17"/>
  <c r="R6" i="18" s="1"/>
  <c r="R6" i="19" s="1"/>
  <c r="T7" i="17"/>
  <c r="T6" i="18" s="1"/>
  <c r="T6" i="19" s="1"/>
  <c r="K29" i="15"/>
  <c r="K25" i="15"/>
  <c r="K15" i="15"/>
  <c r="K44" i="15"/>
  <c r="K36" i="20" s="1"/>
  <c r="K28" i="15"/>
  <c r="K33" i="15"/>
  <c r="K34" i="15"/>
  <c r="K26" i="20" s="1"/>
  <c r="U6" i="17"/>
  <c r="U5" i="18" s="1"/>
  <c r="U5" i="19" s="1"/>
  <c r="K22" i="15"/>
  <c r="K16" i="15"/>
  <c r="K19" i="15"/>
  <c r="K31" i="15"/>
  <c r="K30" i="15"/>
  <c r="K32" i="15"/>
  <c r="Q6" i="17"/>
  <c r="K20" i="15"/>
  <c r="K27" i="20"/>
  <c r="K36" i="15"/>
  <c r="K41" i="15"/>
  <c r="K33" i="20" s="1"/>
  <c r="K43" i="15"/>
  <c r="K27" i="15"/>
  <c r="K42" i="15"/>
  <c r="K26" i="15"/>
  <c r="K37" i="15"/>
  <c r="K29" i="20" s="1"/>
  <c r="K32" i="20"/>
  <c r="W21" i="18"/>
  <c r="W21" i="19" s="1"/>
  <c r="Q18" i="17"/>
  <c r="Q14" i="17"/>
  <c r="K31" i="20"/>
  <c r="R11" i="17"/>
  <c r="R10" i="18" s="1"/>
  <c r="R10" i="19" s="1"/>
  <c r="W11" i="17"/>
  <c r="W10" i="18" s="1"/>
  <c r="W10" i="19" s="1"/>
  <c r="T14" i="17"/>
  <c r="T13" i="18" s="1"/>
  <c r="T13" i="19" s="1"/>
  <c r="W14" i="17"/>
  <c r="W13" i="18" s="1"/>
  <c r="W13" i="19" s="1"/>
  <c r="U11" i="17"/>
  <c r="U10" i="18" s="1"/>
  <c r="U10" i="19" s="1"/>
  <c r="T11" i="17"/>
  <c r="T10" i="18" s="1"/>
  <c r="T10" i="19" s="1"/>
  <c r="V14" i="17"/>
  <c r="V13" i="18" s="1"/>
  <c r="V13" i="19" s="1"/>
  <c r="V6" i="17"/>
  <c r="V5" i="18" s="1"/>
  <c r="V5" i="19" s="1"/>
  <c r="Q11" i="17"/>
  <c r="D13" i="15"/>
  <c r="H13" i="15" s="1"/>
  <c r="R14" i="17"/>
  <c r="R13" i="18" s="1"/>
  <c r="R13" i="19" s="1"/>
  <c r="U14" i="17"/>
  <c r="U13" i="18" s="1"/>
  <c r="U13" i="19" s="1"/>
  <c r="W18" i="17"/>
  <c r="W17" i="18" s="1"/>
  <c r="W17" i="19" s="1"/>
  <c r="S18" i="17"/>
  <c r="S17" i="18" s="1"/>
  <c r="S17" i="19" s="1"/>
  <c r="S11" i="17"/>
  <c r="S10" i="18" s="1"/>
  <c r="S10" i="19" s="1"/>
  <c r="D24" i="12"/>
  <c r="H24" i="12" s="1"/>
  <c r="D90" i="12"/>
  <c r="H90" i="12" s="1"/>
  <c r="D62" i="12"/>
  <c r="H62" i="12" s="1"/>
  <c r="N44" i="17"/>
  <c r="D49" i="12"/>
  <c r="D66" i="12"/>
  <c r="H66" i="12" s="1"/>
  <c r="D12" i="12"/>
  <c r="H12" i="12" s="1"/>
  <c r="D82" i="12"/>
  <c r="H82" i="12" s="1"/>
  <c r="N80" i="17"/>
  <c r="D85" i="12"/>
  <c r="D88" i="12"/>
  <c r="D105" i="12"/>
  <c r="H105" i="12" s="1"/>
  <c r="D94" i="12"/>
  <c r="D81" i="12"/>
  <c r="D65" i="12"/>
  <c r="D13" i="12"/>
  <c r="D94" i="2"/>
  <c r="K32" i="2"/>
  <c r="B24" i="20" s="1"/>
  <c r="C83" i="17"/>
  <c r="D50" i="2"/>
  <c r="C43" i="17"/>
  <c r="D48" i="2"/>
  <c r="H48" i="2" s="1"/>
  <c r="D74" i="2"/>
  <c r="D88" i="2"/>
  <c r="D51" i="2"/>
  <c r="H51" i="2" s="1"/>
  <c r="C68" i="17"/>
  <c r="C66" i="17"/>
  <c r="K34" i="2"/>
  <c r="B26" i="20" s="1"/>
  <c r="D20" i="2"/>
  <c r="C15" i="17"/>
  <c r="K81" i="2"/>
  <c r="B73" i="20" s="1"/>
  <c r="C29" i="17"/>
  <c r="C30" i="17"/>
  <c r="C37" i="17"/>
  <c r="D42" i="2"/>
  <c r="D12" i="2"/>
  <c r="C7" i="17"/>
  <c r="C75" i="17"/>
  <c r="C73" i="17"/>
  <c r="D78" i="2"/>
  <c r="C59" i="17"/>
  <c r="C54" i="17"/>
  <c r="D59" i="2"/>
  <c r="D62" i="2"/>
  <c r="C57" i="17"/>
  <c r="D98" i="2"/>
  <c r="H98" i="2" s="1"/>
  <c r="C93" i="17"/>
  <c r="D49" i="2"/>
  <c r="H49" i="2" s="1"/>
  <c r="C84" i="17"/>
  <c r="C96" i="17"/>
  <c r="C50" i="17"/>
  <c r="D55" i="2"/>
  <c r="D63" i="2"/>
  <c r="C58" i="17"/>
  <c r="C67" i="17"/>
  <c r="D72" i="2"/>
  <c r="C98" i="17"/>
  <c r="C77" i="17"/>
  <c r="D82" i="2"/>
  <c r="C90" i="17"/>
  <c r="C41" i="17"/>
  <c r="D46" i="2"/>
  <c r="H46" i="2" s="1"/>
  <c r="C78" i="17"/>
  <c r="C52" i="17"/>
  <c r="D57" i="2"/>
  <c r="H57" i="2" s="1"/>
  <c r="C79" i="17"/>
  <c r="D84" i="2"/>
  <c r="C48" i="17"/>
  <c r="D53" i="2"/>
  <c r="D17" i="2"/>
  <c r="C65" i="17"/>
  <c r="D65" i="2"/>
  <c r="C60" i="17"/>
  <c r="C64" i="17"/>
  <c r="D69" i="2"/>
  <c r="D22" i="2"/>
  <c r="K97" i="2"/>
  <c r="B89" i="20" s="1"/>
  <c r="C44" i="17"/>
  <c r="D95" i="2"/>
  <c r="D64" i="2"/>
  <c r="C99" i="17"/>
  <c r="D104" i="2"/>
  <c r="H104" i="2" s="1"/>
  <c r="C81" i="17"/>
  <c r="D86" i="2"/>
  <c r="H86" i="2" s="1"/>
  <c r="D79" i="2"/>
  <c r="C74" i="17"/>
  <c r="C71" i="17"/>
  <c r="C72" i="17"/>
  <c r="D77" i="2"/>
  <c r="H77" i="2" s="1"/>
  <c r="C42" i="17"/>
  <c r="D47" i="2"/>
  <c r="H47" i="2" s="1"/>
  <c r="D80" i="20"/>
  <c r="D25" i="20"/>
  <c r="D67" i="20"/>
  <c r="F13" i="17"/>
  <c r="D18" i="5"/>
  <c r="G18" i="5" s="1"/>
  <c r="F14" i="17"/>
  <c r="D19" i="5"/>
  <c r="G19" i="5" s="1"/>
  <c r="Q17" i="9"/>
  <c r="E9" i="20"/>
  <c r="D10" i="7"/>
  <c r="O68" i="17"/>
  <c r="D73" i="13"/>
  <c r="H73" i="13" s="1"/>
  <c r="R13" i="8"/>
  <c r="D83" i="12"/>
  <c r="D16" i="10"/>
  <c r="L16" i="10" s="1"/>
  <c r="Q16" i="10" s="1"/>
  <c r="M32" i="9"/>
  <c r="Q32" i="9" s="1"/>
  <c r="D83" i="14"/>
  <c r="F83" i="14" s="1"/>
  <c r="K83" i="14" s="1"/>
  <c r="O83" i="17"/>
  <c r="D88" i="13"/>
  <c r="H88" i="13" s="1"/>
  <c r="O76" i="17"/>
  <c r="D81" i="13"/>
  <c r="H81" i="13" s="1"/>
  <c r="O59" i="17"/>
  <c r="D64" i="13"/>
  <c r="H64" i="13" s="1"/>
  <c r="P81" i="17"/>
  <c r="D86" i="14"/>
  <c r="F86" i="14" s="1"/>
  <c r="D22" i="12"/>
  <c r="H22" i="12" s="1"/>
  <c r="M13" i="13"/>
  <c r="M14" i="13"/>
  <c r="D92" i="14"/>
  <c r="D62" i="14"/>
  <c r="F62" i="14" s="1"/>
  <c r="J54" i="20" s="1"/>
  <c r="D54" i="14"/>
  <c r="F54" i="14" s="1"/>
  <c r="K54" i="14" s="1"/>
  <c r="D13" i="8"/>
  <c r="L13" i="8" s="1"/>
  <c r="Q13" i="8" s="1"/>
  <c r="F16" i="4"/>
  <c r="D22" i="4"/>
  <c r="D72" i="12"/>
  <c r="H72" i="12" s="1"/>
  <c r="N55" i="17"/>
  <c r="N19" i="11"/>
  <c r="G11" i="20" s="1"/>
  <c r="V31" i="18"/>
  <c r="V31" i="19" s="1"/>
  <c r="V36" i="18"/>
  <c r="V36" i="19" s="1"/>
  <c r="AC24" i="1"/>
  <c r="G4" i="10" s="1"/>
  <c r="P24" i="1" s="1"/>
  <c r="C6" i="20"/>
  <c r="L75" i="13"/>
  <c r="I68" i="20"/>
  <c r="I36" i="20"/>
  <c r="J18" i="20"/>
  <c r="O52" i="17"/>
  <c r="D57" i="13"/>
  <c r="H57" i="13" s="1"/>
  <c r="O80" i="17"/>
  <c r="D85" i="13"/>
  <c r="H85" i="13" s="1"/>
  <c r="O45" i="17"/>
  <c r="D50" i="13"/>
  <c r="P44" i="17"/>
  <c r="D49" i="14"/>
  <c r="F49" i="14" s="1"/>
  <c r="O89" i="17"/>
  <c r="D94" i="13"/>
  <c r="O65" i="17"/>
  <c r="D70" i="13"/>
  <c r="H70" i="13" s="1"/>
  <c r="O75" i="17"/>
  <c r="D80" i="13"/>
  <c r="H80" i="13" s="1"/>
  <c r="R19" i="17"/>
  <c r="R18" i="18" s="1"/>
  <c r="R18" i="19" s="1"/>
  <c r="V19" i="17"/>
  <c r="V18" i="18" s="1"/>
  <c r="V18" i="19" s="1"/>
  <c r="W19" i="17"/>
  <c r="W18" i="18" s="1"/>
  <c r="W18" i="19" s="1"/>
  <c r="U19" i="17"/>
  <c r="U18" i="18" s="1"/>
  <c r="U18" i="19" s="1"/>
  <c r="T19" i="17"/>
  <c r="T18" i="18" s="1"/>
  <c r="T18" i="19" s="1"/>
  <c r="Q19" i="17"/>
  <c r="S19" i="17"/>
  <c r="S18" i="18" s="1"/>
  <c r="S18" i="19" s="1"/>
  <c r="D95" i="13"/>
  <c r="M22" i="13"/>
  <c r="D93" i="14"/>
  <c r="V19" i="18"/>
  <c r="V19" i="19" s="1"/>
  <c r="M24" i="1"/>
  <c r="D14" i="12"/>
  <c r="D12" i="10"/>
  <c r="L12" i="10" s="1"/>
  <c r="Q12" i="10" s="1"/>
  <c r="D13" i="13"/>
  <c r="H13" i="13" s="1"/>
  <c r="L13" i="13" s="1"/>
  <c r="M11" i="13"/>
  <c r="D63" i="14"/>
  <c r="F63" i="14" s="1"/>
  <c r="J55" i="20" s="1"/>
  <c r="D55" i="14"/>
  <c r="F55" i="14" s="1"/>
  <c r="K55" i="14" s="1"/>
  <c r="D51" i="14"/>
  <c r="F51" i="14" s="1"/>
  <c r="J43" i="20" s="1"/>
  <c r="D61" i="14"/>
  <c r="F61" i="14" s="1"/>
  <c r="K61" i="14" s="1"/>
  <c r="D15" i="3"/>
  <c r="V28" i="18"/>
  <c r="V28" i="19" s="1"/>
  <c r="V30" i="18"/>
  <c r="V30" i="19" s="1"/>
  <c r="V33" i="18"/>
  <c r="V33" i="19" s="1"/>
  <c r="D24" i="15"/>
  <c r="H24" i="15" s="1"/>
  <c r="O60" i="17"/>
  <c r="D65" i="13"/>
  <c r="H65" i="13" s="1"/>
  <c r="D91" i="13"/>
  <c r="O86" i="17"/>
  <c r="O99" i="17"/>
  <c r="D104" i="13"/>
  <c r="O49" i="17"/>
  <c r="D54" i="13"/>
  <c r="H54" i="13" s="1"/>
  <c r="T18" i="17"/>
  <c r="T17" i="18" s="1"/>
  <c r="T17" i="19" s="1"/>
  <c r="V18" i="17"/>
  <c r="V17" i="18" s="1"/>
  <c r="V17" i="19" s="1"/>
  <c r="U18" i="17"/>
  <c r="U17" i="18" s="1"/>
  <c r="U17" i="19" s="1"/>
  <c r="D23" i="15"/>
  <c r="H23" i="15" s="1"/>
  <c r="R18" i="17"/>
  <c r="R17" i="18" s="1"/>
  <c r="R17" i="19" s="1"/>
  <c r="L31" i="5"/>
  <c r="C19" i="17"/>
  <c r="F8" i="17"/>
  <c r="D13" i="5"/>
  <c r="G13" i="5" s="1"/>
  <c r="W23" i="18"/>
  <c r="W23" i="19" s="1"/>
  <c r="N72" i="17"/>
  <c r="D77" i="12"/>
  <c r="N50" i="17"/>
  <c r="D55" i="12"/>
  <c r="N70" i="17"/>
  <c r="D75" i="12"/>
  <c r="P85" i="17"/>
  <c r="D90" i="14"/>
  <c r="K17" i="17"/>
  <c r="D22" i="9"/>
  <c r="C95" i="17"/>
  <c r="C16" i="17"/>
  <c r="N14" i="17"/>
  <c r="D19" i="12"/>
  <c r="H37" i="13"/>
  <c r="T17" i="17"/>
  <c r="T16" i="18" s="1"/>
  <c r="T16" i="19" s="1"/>
  <c r="W17" i="17"/>
  <c r="W16" i="18" s="1"/>
  <c r="W16" i="19" s="1"/>
  <c r="S17" i="17"/>
  <c r="S16" i="18" s="1"/>
  <c r="S16" i="19" s="1"/>
  <c r="Q17" i="17"/>
  <c r="U17" i="17"/>
  <c r="U16" i="18" s="1"/>
  <c r="U16" i="19" s="1"/>
  <c r="V17" i="17"/>
  <c r="V16" i="18" s="1"/>
  <c r="V16" i="19" s="1"/>
  <c r="R17" i="17"/>
  <c r="R16" i="18" s="1"/>
  <c r="R16" i="19" s="1"/>
  <c r="H42" i="13"/>
  <c r="D20" i="13"/>
  <c r="H20" i="13" s="1"/>
  <c r="L20" i="13" s="1"/>
  <c r="D89" i="14"/>
  <c r="I32" i="20"/>
  <c r="C14" i="17"/>
  <c r="N12" i="17"/>
  <c r="D17" i="12"/>
  <c r="F15" i="17"/>
  <c r="D20" i="5"/>
  <c r="G20" i="5" s="1"/>
  <c r="V16" i="17"/>
  <c r="V15" i="18" s="1"/>
  <c r="V15" i="19" s="1"/>
  <c r="U16" i="17"/>
  <c r="U15" i="18" s="1"/>
  <c r="U15" i="19" s="1"/>
  <c r="W16" i="17"/>
  <c r="W15" i="18" s="1"/>
  <c r="W15" i="19" s="1"/>
  <c r="T16" i="17"/>
  <c r="T15" i="18" s="1"/>
  <c r="T15" i="19" s="1"/>
  <c r="S16" i="17"/>
  <c r="S15" i="18" s="1"/>
  <c r="S15" i="19" s="1"/>
  <c r="D21" i="15"/>
  <c r="H21" i="15" s="1"/>
  <c r="Q16" i="17"/>
  <c r="R16" i="17"/>
  <c r="R15" i="18" s="1"/>
  <c r="R15" i="19" s="1"/>
  <c r="Q4" i="17"/>
  <c r="Q5" i="17" s="1"/>
  <c r="Q3" i="18"/>
  <c r="Q26" i="18" s="1"/>
  <c r="Q26" i="19" s="1"/>
  <c r="D21" i="20"/>
  <c r="D70" i="20"/>
  <c r="AF23" i="1"/>
  <c r="AE24" i="1"/>
  <c r="D12" i="13"/>
  <c r="V26" i="18"/>
  <c r="V26" i="19" s="1"/>
  <c r="H76" i="20"/>
  <c r="V24" i="18"/>
  <c r="V24" i="19" s="1"/>
  <c r="F16" i="17"/>
  <c r="D21" i="5"/>
  <c r="G21" i="5" s="1"/>
  <c r="F11" i="17"/>
  <c r="D16" i="5"/>
  <c r="G16" i="5" s="1"/>
  <c r="S9" i="17"/>
  <c r="S8" i="18" s="1"/>
  <c r="S8" i="19" s="1"/>
  <c r="V9" i="17"/>
  <c r="V8" i="18" s="1"/>
  <c r="V8" i="19" s="1"/>
  <c r="U9" i="17"/>
  <c r="U8" i="18" s="1"/>
  <c r="U8" i="19" s="1"/>
  <c r="Q9" i="17"/>
  <c r="R9" i="17"/>
  <c r="R8" i="18" s="1"/>
  <c r="R8" i="19" s="1"/>
  <c r="T9" i="17"/>
  <c r="T8" i="18" s="1"/>
  <c r="T8" i="19" s="1"/>
  <c r="W9" i="17"/>
  <c r="W8" i="18" s="1"/>
  <c r="W8" i="19" s="1"/>
  <c r="H51" i="13"/>
  <c r="W25" i="18"/>
  <c r="W25" i="19" s="1"/>
  <c r="W27" i="18"/>
  <c r="W27" i="19" s="1"/>
  <c r="W34" i="18"/>
  <c r="W34" i="19" s="1"/>
  <c r="W37" i="18"/>
  <c r="W37" i="19" s="1"/>
  <c r="W4" i="18"/>
  <c r="T8" i="17"/>
  <c r="T7" i="18" s="1"/>
  <c r="T7" i="19" s="1"/>
  <c r="S8" i="17"/>
  <c r="S7" i="18" s="1"/>
  <c r="S7" i="19" s="1"/>
  <c r="W8" i="17"/>
  <c r="W7" i="18" s="1"/>
  <c r="W7" i="19" s="1"/>
  <c r="U8" i="17"/>
  <c r="U7" i="18" s="1"/>
  <c r="U7" i="19" s="1"/>
  <c r="R8" i="17"/>
  <c r="R7" i="18" s="1"/>
  <c r="R7" i="19" s="1"/>
  <c r="Q8" i="17"/>
  <c r="V8" i="17"/>
  <c r="V7" i="18" s="1"/>
  <c r="V7" i="19" s="1"/>
  <c r="V24" i="11"/>
  <c r="N24" i="11"/>
  <c r="H36" i="13"/>
  <c r="V23" i="11"/>
  <c r="N23" i="11"/>
  <c r="H52" i="13"/>
  <c r="L26" i="8"/>
  <c r="O26" i="8"/>
  <c r="C56" i="17"/>
  <c r="D61" i="2"/>
  <c r="H61" i="2" s="1"/>
  <c r="H17" i="17"/>
  <c r="F12" i="17"/>
  <c r="D17" i="5"/>
  <c r="G17" i="5" s="1"/>
  <c r="H18" i="17"/>
  <c r="H38" i="13"/>
  <c r="D56" i="14"/>
  <c r="F56" i="14" s="1"/>
  <c r="K56" i="14" s="1"/>
  <c r="D22" i="7"/>
  <c r="H7" i="17"/>
  <c r="C86" i="17"/>
  <c r="C40" i="17"/>
  <c r="D45" i="2"/>
  <c r="H11" i="17"/>
  <c r="D16" i="7"/>
  <c r="F6" i="17"/>
  <c r="D11" i="5"/>
  <c r="G11" i="5" s="1"/>
  <c r="H19" i="17"/>
  <c r="K43" i="2"/>
  <c r="B35" i="20" s="1"/>
  <c r="D75" i="20"/>
  <c r="H3" i="18"/>
  <c r="D50" i="14"/>
  <c r="F50" i="14" s="1"/>
  <c r="K50" i="14" s="1"/>
  <c r="D16" i="6"/>
  <c r="D18" i="6"/>
  <c r="D19" i="2"/>
  <c r="D73" i="20"/>
  <c r="V32" i="18"/>
  <c r="V32" i="19" s="1"/>
  <c r="D7" i="20"/>
  <c r="I53" i="20"/>
  <c r="G13" i="20"/>
  <c r="I60" i="20"/>
  <c r="J8" i="20"/>
  <c r="D12" i="7"/>
  <c r="V21" i="11"/>
  <c r="C85" i="17"/>
  <c r="H16" i="17"/>
  <c r="D17" i="10"/>
  <c r="Q17" i="10" s="1"/>
  <c r="D21" i="13"/>
  <c r="H21" i="13" s="1"/>
  <c r="I13" i="20" s="1"/>
  <c r="M12" i="13"/>
  <c r="D18" i="13"/>
  <c r="H18" i="13" s="1"/>
  <c r="I10" i="20" s="1"/>
  <c r="D72" i="14"/>
  <c r="F72" i="14" s="1"/>
  <c r="K72" i="14" s="1"/>
  <c r="D84" i="14"/>
  <c r="F84" i="14" s="1"/>
  <c r="J76" i="20" s="1"/>
  <c r="D64" i="14"/>
  <c r="F64" i="14" s="1"/>
  <c r="K64" i="14" s="1"/>
  <c r="D90" i="2"/>
  <c r="H90" i="2" s="1"/>
  <c r="D23" i="7"/>
  <c r="W22" i="18"/>
  <c r="W22" i="19" s="1"/>
  <c r="W24" i="18"/>
  <c r="W24" i="19" s="1"/>
  <c r="V20" i="18"/>
  <c r="V20" i="19" s="1"/>
  <c r="W30" i="18"/>
  <c r="W30" i="19" s="1"/>
  <c r="W36" i="18"/>
  <c r="W36" i="19" s="1"/>
  <c r="W32" i="18"/>
  <c r="W32" i="19" s="1"/>
  <c r="V35" i="18"/>
  <c r="V35" i="19" s="1"/>
  <c r="L10" i="17"/>
  <c r="D20" i="10"/>
  <c r="Q20" i="10" s="1"/>
  <c r="V34" i="18"/>
  <c r="V34" i="19" s="1"/>
  <c r="V22" i="18"/>
  <c r="V22" i="19" s="1"/>
  <c r="AN29" i="1"/>
  <c r="AO29" i="1" s="1"/>
  <c r="D100" i="2"/>
  <c r="H100" i="2" s="1"/>
  <c r="M21" i="9"/>
  <c r="Q21" i="9" s="1"/>
  <c r="P71" i="17"/>
  <c r="D76" i="14"/>
  <c r="F76" i="14" s="1"/>
  <c r="P55" i="17"/>
  <c r="D60" i="14"/>
  <c r="F60" i="14" s="1"/>
  <c r="D106" i="2"/>
  <c r="H106" i="2" s="1"/>
  <c r="C101" i="17"/>
  <c r="D66" i="2"/>
  <c r="H66" i="2" s="1"/>
  <c r="C61" i="17"/>
  <c r="H13" i="17"/>
  <c r="C13" i="17"/>
  <c r="N16" i="17"/>
  <c r="D21" i="12"/>
  <c r="F17" i="17"/>
  <c r="D22" i="5"/>
  <c r="G22" i="5" s="1"/>
  <c r="F10" i="17"/>
  <c r="D15" i="5"/>
  <c r="G15" i="5" s="1"/>
  <c r="F7" i="17"/>
  <c r="D12" i="5"/>
  <c r="G12" i="5" s="1"/>
  <c r="Q13" i="17"/>
  <c r="U13" i="17"/>
  <c r="U12" i="18" s="1"/>
  <c r="U12" i="19" s="1"/>
  <c r="R13" i="17"/>
  <c r="R12" i="18" s="1"/>
  <c r="R12" i="19" s="1"/>
  <c r="V13" i="17"/>
  <c r="V12" i="18" s="1"/>
  <c r="V12" i="19" s="1"/>
  <c r="S13" i="17"/>
  <c r="S12" i="18" s="1"/>
  <c r="S12" i="19" s="1"/>
  <c r="D18" i="15"/>
  <c r="H18" i="15" s="1"/>
  <c r="T13" i="17"/>
  <c r="T12" i="18" s="1"/>
  <c r="T12" i="19" s="1"/>
  <c r="W13" i="17"/>
  <c r="W12" i="18" s="1"/>
  <c r="W12" i="19" s="1"/>
  <c r="T10" i="17"/>
  <c r="T9" i="18" s="1"/>
  <c r="T9" i="19" s="1"/>
  <c r="W10" i="17"/>
  <c r="W9" i="18" s="1"/>
  <c r="W9" i="19" s="1"/>
  <c r="U10" i="17"/>
  <c r="U9" i="18" s="1"/>
  <c r="U9" i="19" s="1"/>
  <c r="S10" i="17"/>
  <c r="S9" i="18" s="1"/>
  <c r="S9" i="19" s="1"/>
  <c r="Q10" i="17"/>
  <c r="V10" i="17"/>
  <c r="V9" i="18" s="1"/>
  <c r="V9" i="19" s="1"/>
  <c r="R10" i="17"/>
  <c r="R9" i="18" s="1"/>
  <c r="R9" i="19" s="1"/>
  <c r="D17" i="15"/>
  <c r="H17" i="15" s="1"/>
  <c r="W12" i="17"/>
  <c r="W11" i="18" s="1"/>
  <c r="W11" i="19" s="1"/>
  <c r="U12" i="17"/>
  <c r="U11" i="18" s="1"/>
  <c r="U11" i="19" s="1"/>
  <c r="S12" i="17"/>
  <c r="S11" i="18" s="1"/>
  <c r="S11" i="19" s="1"/>
  <c r="R12" i="17"/>
  <c r="R11" i="18" s="1"/>
  <c r="R11" i="19" s="1"/>
  <c r="Q12" i="17"/>
  <c r="V12" i="17"/>
  <c r="V11" i="18" s="1"/>
  <c r="V11" i="19" s="1"/>
  <c r="T12" i="17"/>
  <c r="T11" i="18" s="1"/>
  <c r="T11" i="19" s="1"/>
  <c r="D11" i="15"/>
  <c r="H11" i="15" s="1"/>
  <c r="T6" i="17"/>
  <c r="T5" i="18" s="1"/>
  <c r="T5" i="19" s="1"/>
  <c r="S6" i="17"/>
  <c r="S5" i="18" s="1"/>
  <c r="S5" i="19" s="1"/>
  <c r="K38" i="2"/>
  <c r="B30" i="20" s="1"/>
  <c r="Q27" i="9"/>
  <c r="AC36" i="1"/>
  <c r="S31" i="11"/>
  <c r="M23" i="9"/>
  <c r="Q23" i="9" s="1"/>
  <c r="V4" i="18"/>
  <c r="V14" i="18"/>
  <c r="V14" i="19" s="1"/>
  <c r="V21" i="18"/>
  <c r="V21" i="19" s="1"/>
  <c r="V29" i="18"/>
  <c r="V29" i="19" s="1"/>
  <c r="V27" i="18"/>
  <c r="V27" i="19" s="1"/>
  <c r="V23" i="18"/>
  <c r="V23" i="19" s="1"/>
  <c r="V25" i="18"/>
  <c r="V25" i="19" s="1"/>
  <c r="H10" i="20"/>
  <c r="Q23" i="10"/>
  <c r="F15" i="20"/>
  <c r="L26" i="13"/>
  <c r="I18" i="20"/>
  <c r="L17" i="13"/>
  <c r="I9" i="20"/>
  <c r="K17" i="14"/>
  <c r="J9" i="20"/>
  <c r="K68" i="14"/>
  <c r="J60" i="20"/>
  <c r="K40" i="14"/>
  <c r="J32" i="20"/>
  <c r="K22" i="14"/>
  <c r="J14" i="20"/>
  <c r="K44" i="14"/>
  <c r="J36" i="20"/>
  <c r="K41" i="14"/>
  <c r="J33" i="20"/>
  <c r="D12" i="20"/>
  <c r="S18" i="11"/>
  <c r="G10" i="20"/>
  <c r="S26" i="11"/>
  <c r="G18" i="20"/>
  <c r="K37" i="14"/>
  <c r="J29" i="20"/>
  <c r="X31" i="22"/>
  <c r="U31" i="22"/>
  <c r="U25" i="22"/>
  <c r="X25" i="22"/>
  <c r="D90" i="20"/>
  <c r="U27" i="22"/>
  <c r="X27" i="22"/>
  <c r="X21" i="22"/>
  <c r="U21" i="22"/>
  <c r="Q13" i="10"/>
  <c r="F5" i="20"/>
  <c r="F6" i="20"/>
  <c r="L45" i="13"/>
  <c r="I37" i="20"/>
  <c r="L22" i="13"/>
  <c r="I14" i="20"/>
  <c r="L24" i="13"/>
  <c r="I16" i="20"/>
  <c r="K35" i="14"/>
  <c r="J27" i="20"/>
  <c r="K46" i="14"/>
  <c r="J38" i="20"/>
  <c r="K43" i="14"/>
  <c r="J35" i="20"/>
  <c r="K25" i="14"/>
  <c r="J17" i="20"/>
  <c r="K74" i="14"/>
  <c r="J66" i="20"/>
  <c r="J58" i="20"/>
  <c r="K58" i="14"/>
  <c r="J50" i="20"/>
  <c r="D81" i="20"/>
  <c r="K13" i="14"/>
  <c r="J5" i="20"/>
  <c r="Q16" i="9"/>
  <c r="E8" i="20"/>
  <c r="X23" i="22"/>
  <c r="U23" i="22"/>
  <c r="D88" i="20"/>
  <c r="X13" i="22"/>
  <c r="U13" i="22"/>
  <c r="U19" i="22"/>
  <c r="X19" i="22"/>
  <c r="D85" i="20"/>
  <c r="Q28" i="10"/>
  <c r="F20" i="20"/>
  <c r="L14" i="13"/>
  <c r="I6" i="20"/>
  <c r="L25" i="13"/>
  <c r="I17" i="20"/>
  <c r="K87" i="14"/>
  <c r="J79" i="20"/>
  <c r="K14" i="14"/>
  <c r="J6" i="20"/>
  <c r="K39" i="14"/>
  <c r="J31" i="20"/>
  <c r="K81" i="14"/>
  <c r="J73" i="20"/>
  <c r="D5" i="20"/>
  <c r="D6" i="20"/>
  <c r="D72" i="20"/>
  <c r="S20" i="11"/>
  <c r="X16" i="22"/>
  <c r="U16" i="22"/>
  <c r="U15" i="22"/>
  <c r="X15" i="22"/>
  <c r="U24" i="22"/>
  <c r="X24" i="22"/>
  <c r="X26" i="22"/>
  <c r="U26" i="22"/>
  <c r="U12" i="22"/>
  <c r="X12" i="22"/>
  <c r="X11" i="22"/>
  <c r="U11" i="22"/>
  <c r="AN24" i="1"/>
  <c r="AO24" i="1" s="1"/>
  <c r="AN16" i="1"/>
  <c r="AO16" i="1" s="1"/>
  <c r="AN25" i="1"/>
  <c r="AO25" i="1" s="1"/>
  <c r="AN28" i="1"/>
  <c r="AO28" i="1" s="1"/>
  <c r="AN18" i="1"/>
  <c r="AO18" i="1" s="1"/>
  <c r="AN19" i="1"/>
  <c r="AO19" i="1" s="1"/>
  <c r="AN15" i="1"/>
  <c r="AO15" i="1" s="1"/>
  <c r="AN17" i="1"/>
  <c r="AO17" i="1" s="1"/>
  <c r="AN23" i="1"/>
  <c r="AO23" i="1" s="1"/>
  <c r="AN22" i="1"/>
  <c r="AO22" i="1" s="1"/>
  <c r="AN27" i="1"/>
  <c r="AO27" i="1" s="1"/>
  <c r="AN20" i="1"/>
  <c r="AO20" i="1" s="1"/>
  <c r="H8" i="20"/>
  <c r="Q21" i="10"/>
  <c r="F13" i="20"/>
  <c r="Q18" i="10"/>
  <c r="F10" i="20"/>
  <c r="Q30" i="10"/>
  <c r="F22" i="20"/>
  <c r="Q24" i="10"/>
  <c r="F16" i="20"/>
  <c r="L16" i="13"/>
  <c r="I8" i="20"/>
  <c r="K45" i="14"/>
  <c r="J37" i="20"/>
  <c r="K18" i="14"/>
  <c r="J10" i="20"/>
  <c r="D9" i="20"/>
  <c r="Q15" i="10"/>
  <c r="F7" i="20"/>
  <c r="U55" i="22"/>
  <c r="X55" i="22"/>
  <c r="X33" i="22"/>
  <c r="U33" i="22"/>
  <c r="U29" i="22"/>
  <c r="X29" i="22"/>
  <c r="L14" i="17"/>
  <c r="M28" i="9"/>
  <c r="J28" i="9"/>
  <c r="E20" i="20" s="1"/>
  <c r="K19" i="17"/>
  <c r="D24" i="9"/>
  <c r="M25" i="9"/>
  <c r="J25" i="9"/>
  <c r="E17" i="20" s="1"/>
  <c r="N10" i="17"/>
  <c r="D15" i="12"/>
  <c r="N20" i="17"/>
  <c r="D25" i="12"/>
  <c r="K30" i="20"/>
  <c r="V76" i="17"/>
  <c r="V75" i="18" s="1"/>
  <c r="V75" i="19" s="1"/>
  <c r="U76" i="17"/>
  <c r="U75" i="18" s="1"/>
  <c r="U75" i="19" s="1"/>
  <c r="D81" i="15"/>
  <c r="H81" i="15" s="1"/>
  <c r="S76" i="17"/>
  <c r="S75" i="18" s="1"/>
  <c r="S75" i="19" s="1"/>
  <c r="Q76" i="17"/>
  <c r="R76" i="17"/>
  <c r="R75" i="18" s="1"/>
  <c r="R75" i="19" s="1"/>
  <c r="T76" i="17"/>
  <c r="T75" i="18" s="1"/>
  <c r="T75" i="19" s="1"/>
  <c r="W76" i="17"/>
  <c r="W75" i="18" s="1"/>
  <c r="W75" i="19" s="1"/>
  <c r="V98" i="17"/>
  <c r="V97" i="18" s="1"/>
  <c r="V97" i="19" s="1"/>
  <c r="W98" i="17"/>
  <c r="W97" i="18" s="1"/>
  <c r="W97" i="19" s="1"/>
  <c r="T98" i="17"/>
  <c r="T97" i="18" s="1"/>
  <c r="T97" i="19" s="1"/>
  <c r="S98" i="17"/>
  <c r="S97" i="18" s="1"/>
  <c r="S97" i="19" s="1"/>
  <c r="D103" i="15"/>
  <c r="H103" i="15" s="1"/>
  <c r="R98" i="17"/>
  <c r="R97" i="18" s="1"/>
  <c r="R97" i="19" s="1"/>
  <c r="Q98" i="17"/>
  <c r="U98" i="17"/>
  <c r="U97" i="18" s="1"/>
  <c r="U97" i="19" s="1"/>
  <c r="W83" i="17"/>
  <c r="W82" i="18" s="1"/>
  <c r="W82" i="19" s="1"/>
  <c r="R83" i="17"/>
  <c r="R82" i="18" s="1"/>
  <c r="R82" i="19" s="1"/>
  <c r="T83" i="17"/>
  <c r="T82" i="18" s="1"/>
  <c r="T82" i="19" s="1"/>
  <c r="D88" i="15"/>
  <c r="H88" i="15" s="1"/>
  <c r="U83" i="17"/>
  <c r="U82" i="18" s="1"/>
  <c r="U82" i="19" s="1"/>
  <c r="Q83" i="17"/>
  <c r="V83" i="17"/>
  <c r="V82" i="18" s="1"/>
  <c r="V82" i="19" s="1"/>
  <c r="S83" i="17"/>
  <c r="S82" i="18" s="1"/>
  <c r="S82" i="19" s="1"/>
  <c r="U96" i="17"/>
  <c r="U95" i="18" s="1"/>
  <c r="U95" i="19" s="1"/>
  <c r="D101" i="15"/>
  <c r="H101" i="15" s="1"/>
  <c r="R96" i="17"/>
  <c r="R95" i="18" s="1"/>
  <c r="R95" i="19" s="1"/>
  <c r="Q96" i="17"/>
  <c r="T96" i="17"/>
  <c r="T95" i="18" s="1"/>
  <c r="T95" i="19" s="1"/>
  <c r="S96" i="17"/>
  <c r="S95" i="18" s="1"/>
  <c r="S95" i="19" s="1"/>
  <c r="W96" i="17"/>
  <c r="W95" i="18" s="1"/>
  <c r="W95" i="19" s="1"/>
  <c r="V96" i="17"/>
  <c r="V95" i="18" s="1"/>
  <c r="V95" i="19" s="1"/>
  <c r="T85" i="17"/>
  <c r="T84" i="18" s="1"/>
  <c r="T84" i="19" s="1"/>
  <c r="Q85" i="17"/>
  <c r="D90" i="15"/>
  <c r="H90" i="15" s="1"/>
  <c r="S85" i="17"/>
  <c r="S84" i="18" s="1"/>
  <c r="S84" i="19" s="1"/>
  <c r="V85" i="17"/>
  <c r="V84" i="18" s="1"/>
  <c r="V84" i="19" s="1"/>
  <c r="W85" i="17"/>
  <c r="W84" i="18" s="1"/>
  <c r="W84" i="19" s="1"/>
  <c r="U85" i="17"/>
  <c r="U84" i="18" s="1"/>
  <c r="U84" i="19" s="1"/>
  <c r="R85" i="17"/>
  <c r="R84" i="18" s="1"/>
  <c r="R84" i="19" s="1"/>
  <c r="R70" i="17"/>
  <c r="R69" i="18" s="1"/>
  <c r="R69" i="19" s="1"/>
  <c r="T70" i="17"/>
  <c r="T69" i="18" s="1"/>
  <c r="T69" i="19" s="1"/>
  <c r="V70" i="17"/>
  <c r="V69" i="18" s="1"/>
  <c r="V69" i="19" s="1"/>
  <c r="D75" i="15"/>
  <c r="H75" i="15" s="1"/>
  <c r="U70" i="17"/>
  <c r="U69" i="18" s="1"/>
  <c r="U69" i="19" s="1"/>
  <c r="W70" i="17"/>
  <c r="W69" i="18" s="1"/>
  <c r="W69" i="19" s="1"/>
  <c r="S70" i="17"/>
  <c r="S69" i="18" s="1"/>
  <c r="S69" i="19" s="1"/>
  <c r="Q70" i="17"/>
  <c r="U58" i="17"/>
  <c r="U57" i="18" s="1"/>
  <c r="U57" i="19" s="1"/>
  <c r="D63" i="15"/>
  <c r="H63" i="15" s="1"/>
  <c r="S58" i="17"/>
  <c r="S57" i="18" s="1"/>
  <c r="S57" i="19" s="1"/>
  <c r="T58" i="17"/>
  <c r="T57" i="18" s="1"/>
  <c r="T57" i="19" s="1"/>
  <c r="Q58" i="17"/>
  <c r="R58" i="17"/>
  <c r="R57" i="18" s="1"/>
  <c r="R57" i="19" s="1"/>
  <c r="W58" i="17"/>
  <c r="W57" i="18" s="1"/>
  <c r="W57" i="19" s="1"/>
  <c r="V58" i="17"/>
  <c r="V57" i="18" s="1"/>
  <c r="V57" i="19" s="1"/>
  <c r="D52" i="15"/>
  <c r="H52" i="15" s="1"/>
  <c r="U47" i="17"/>
  <c r="U46" i="18" s="1"/>
  <c r="U46" i="19" s="1"/>
  <c r="W47" i="17"/>
  <c r="W46" i="18" s="1"/>
  <c r="W46" i="19" s="1"/>
  <c r="T47" i="17"/>
  <c r="T46" i="18" s="1"/>
  <c r="T46" i="19" s="1"/>
  <c r="Q47" i="17"/>
  <c r="S47" i="17"/>
  <c r="S46" i="18" s="1"/>
  <c r="S46" i="19" s="1"/>
  <c r="R47" i="17"/>
  <c r="R46" i="18" s="1"/>
  <c r="R46" i="19" s="1"/>
  <c r="V47" i="17"/>
  <c r="V46" i="18" s="1"/>
  <c r="V46" i="19" s="1"/>
  <c r="D99" i="15"/>
  <c r="H99" i="15" s="1"/>
  <c r="V94" i="17"/>
  <c r="V93" i="18" s="1"/>
  <c r="V93" i="19" s="1"/>
  <c r="U94" i="17"/>
  <c r="U93" i="18" s="1"/>
  <c r="U93" i="19" s="1"/>
  <c r="T94" i="17"/>
  <c r="T93" i="18" s="1"/>
  <c r="T93" i="19" s="1"/>
  <c r="Q94" i="17"/>
  <c r="R94" i="17"/>
  <c r="R93" i="18" s="1"/>
  <c r="R93" i="19" s="1"/>
  <c r="W94" i="17"/>
  <c r="W93" i="18" s="1"/>
  <c r="W93" i="19" s="1"/>
  <c r="S94" i="17"/>
  <c r="S93" i="18" s="1"/>
  <c r="S93" i="19" s="1"/>
  <c r="D89" i="15"/>
  <c r="H89" i="15" s="1"/>
  <c r="V84" i="17"/>
  <c r="V83" i="18" s="1"/>
  <c r="V83" i="19" s="1"/>
  <c r="S84" i="17"/>
  <c r="S83" i="18" s="1"/>
  <c r="S83" i="19" s="1"/>
  <c r="R84" i="17"/>
  <c r="R83" i="18" s="1"/>
  <c r="R83" i="19" s="1"/>
  <c r="U84" i="17"/>
  <c r="U83" i="18" s="1"/>
  <c r="U83" i="19" s="1"/>
  <c r="T84" i="17"/>
  <c r="T83" i="18" s="1"/>
  <c r="T83" i="19" s="1"/>
  <c r="Q84" i="17"/>
  <c r="W84" i="17"/>
  <c r="W83" i="18" s="1"/>
  <c r="W83" i="19" s="1"/>
  <c r="D77" i="15"/>
  <c r="H77" i="15" s="1"/>
  <c r="U72" i="17"/>
  <c r="U71" i="18" s="1"/>
  <c r="U71" i="19" s="1"/>
  <c r="W72" i="17"/>
  <c r="W71" i="18" s="1"/>
  <c r="W71" i="19" s="1"/>
  <c r="S72" i="17"/>
  <c r="S71" i="18" s="1"/>
  <c r="S71" i="19" s="1"/>
  <c r="Q72" i="17"/>
  <c r="T72" i="17"/>
  <c r="T71" i="18" s="1"/>
  <c r="T71" i="19" s="1"/>
  <c r="V72" i="17"/>
  <c r="V71" i="18" s="1"/>
  <c r="V71" i="19" s="1"/>
  <c r="R72" i="17"/>
  <c r="R71" i="18" s="1"/>
  <c r="R71" i="19" s="1"/>
  <c r="D64" i="15"/>
  <c r="H64" i="15" s="1"/>
  <c r="S59" i="17"/>
  <c r="S58" i="18" s="1"/>
  <c r="S58" i="19" s="1"/>
  <c r="U59" i="17"/>
  <c r="U58" i="18" s="1"/>
  <c r="U58" i="19" s="1"/>
  <c r="W59" i="17"/>
  <c r="W58" i="18" s="1"/>
  <c r="W58" i="19" s="1"/>
  <c r="Q59" i="17"/>
  <c r="T59" i="17"/>
  <c r="T58" i="18" s="1"/>
  <c r="T58" i="19" s="1"/>
  <c r="R59" i="17"/>
  <c r="R58" i="18" s="1"/>
  <c r="R58" i="19" s="1"/>
  <c r="V59" i="17"/>
  <c r="V58" i="18" s="1"/>
  <c r="V58" i="19" s="1"/>
  <c r="D51" i="15"/>
  <c r="H51" i="15" s="1"/>
  <c r="U46" i="17"/>
  <c r="U45" i="18" s="1"/>
  <c r="U45" i="19" s="1"/>
  <c r="R46" i="17"/>
  <c r="R45" i="18" s="1"/>
  <c r="R45" i="19" s="1"/>
  <c r="S46" i="17"/>
  <c r="S45" i="18" s="1"/>
  <c r="S45" i="19" s="1"/>
  <c r="T46" i="17"/>
  <c r="T45" i="18" s="1"/>
  <c r="T45" i="19" s="1"/>
  <c r="Q46" i="17"/>
  <c r="V46" i="17"/>
  <c r="V45" i="18" s="1"/>
  <c r="V45" i="19" s="1"/>
  <c r="W46" i="17"/>
  <c r="W45" i="18" s="1"/>
  <c r="W45" i="19" s="1"/>
  <c r="D95" i="15"/>
  <c r="Q90" i="17"/>
  <c r="S90" i="17"/>
  <c r="S89" i="18" s="1"/>
  <c r="S89" i="19" s="1"/>
  <c r="R90" i="17"/>
  <c r="R89" i="18" s="1"/>
  <c r="R89" i="19" s="1"/>
  <c r="U90" i="17"/>
  <c r="U89" i="18" s="1"/>
  <c r="U89" i="19" s="1"/>
  <c r="T90" i="17"/>
  <c r="T89" i="18" s="1"/>
  <c r="T89" i="19" s="1"/>
  <c r="V90" i="17"/>
  <c r="V89" i="18" s="1"/>
  <c r="V89" i="19" s="1"/>
  <c r="W90" i="17"/>
  <c r="W89" i="18" s="1"/>
  <c r="W89" i="19" s="1"/>
  <c r="D67" i="15"/>
  <c r="H67" i="15" s="1"/>
  <c r="U62" i="17"/>
  <c r="U61" i="18" s="1"/>
  <c r="U61" i="19" s="1"/>
  <c r="W62" i="17"/>
  <c r="W61" i="18" s="1"/>
  <c r="W61" i="19" s="1"/>
  <c r="V62" i="17"/>
  <c r="V61" i="18" s="1"/>
  <c r="V61" i="19" s="1"/>
  <c r="S62" i="17"/>
  <c r="S61" i="18" s="1"/>
  <c r="S61" i="19" s="1"/>
  <c r="R62" i="17"/>
  <c r="R61" i="18" s="1"/>
  <c r="R61" i="19" s="1"/>
  <c r="T62" i="17"/>
  <c r="T61" i="18" s="1"/>
  <c r="T61" i="19" s="1"/>
  <c r="Q62" i="17"/>
  <c r="D76" i="15"/>
  <c r="H76" i="15" s="1"/>
  <c r="R71" i="17"/>
  <c r="R70" i="18" s="1"/>
  <c r="R70" i="19" s="1"/>
  <c r="T71" i="17"/>
  <c r="T70" i="18" s="1"/>
  <c r="T70" i="19" s="1"/>
  <c r="U71" i="17"/>
  <c r="U70" i="18" s="1"/>
  <c r="U70" i="19" s="1"/>
  <c r="W71" i="17"/>
  <c r="W70" i="18" s="1"/>
  <c r="W70" i="19" s="1"/>
  <c r="Q71" i="17"/>
  <c r="V71" i="17"/>
  <c r="V70" i="18" s="1"/>
  <c r="V70" i="19" s="1"/>
  <c r="S71" i="17"/>
  <c r="S70" i="18" s="1"/>
  <c r="S70" i="19" s="1"/>
  <c r="D79" i="15"/>
  <c r="H79" i="15" s="1"/>
  <c r="R74" i="17"/>
  <c r="R73" i="18" s="1"/>
  <c r="R73" i="19" s="1"/>
  <c r="T74" i="17"/>
  <c r="T73" i="18" s="1"/>
  <c r="T73" i="19" s="1"/>
  <c r="V74" i="17"/>
  <c r="V73" i="18" s="1"/>
  <c r="V73" i="19" s="1"/>
  <c r="U74" i="17"/>
  <c r="U73" i="18" s="1"/>
  <c r="U73" i="19" s="1"/>
  <c r="S74" i="17"/>
  <c r="S73" i="18" s="1"/>
  <c r="S73" i="19" s="1"/>
  <c r="Q74" i="17"/>
  <c r="W74" i="17"/>
  <c r="W73" i="18" s="1"/>
  <c r="W73" i="19" s="1"/>
  <c r="D53" i="15"/>
  <c r="H53" i="15" s="1"/>
  <c r="Q48" i="17"/>
  <c r="V48" i="17"/>
  <c r="V47" i="18" s="1"/>
  <c r="V47" i="19" s="1"/>
  <c r="S48" i="17"/>
  <c r="S47" i="18" s="1"/>
  <c r="S47" i="19" s="1"/>
  <c r="T48" i="17"/>
  <c r="T47" i="18" s="1"/>
  <c r="T47" i="19" s="1"/>
  <c r="W48" i="17"/>
  <c r="W47" i="18" s="1"/>
  <c r="W47" i="19" s="1"/>
  <c r="R48" i="17"/>
  <c r="R47" i="18" s="1"/>
  <c r="R47" i="19" s="1"/>
  <c r="U48" i="17"/>
  <c r="U47" i="18" s="1"/>
  <c r="U47" i="19" s="1"/>
  <c r="R92" i="17"/>
  <c r="R91" i="18" s="1"/>
  <c r="R91" i="19" s="1"/>
  <c r="S92" i="17"/>
  <c r="S91" i="18" s="1"/>
  <c r="S91" i="19" s="1"/>
  <c r="D97" i="15"/>
  <c r="V92" i="17"/>
  <c r="V91" i="18" s="1"/>
  <c r="V91" i="19" s="1"/>
  <c r="U92" i="17"/>
  <c r="U91" i="18" s="1"/>
  <c r="U91" i="19" s="1"/>
  <c r="Q92" i="17"/>
  <c r="T92" i="17"/>
  <c r="T91" i="18" s="1"/>
  <c r="T91" i="19" s="1"/>
  <c r="W92" i="17"/>
  <c r="W91" i="18" s="1"/>
  <c r="W91" i="19" s="1"/>
  <c r="D85" i="15"/>
  <c r="H85" i="15" s="1"/>
  <c r="W80" i="17"/>
  <c r="W79" i="18" s="1"/>
  <c r="W79" i="19" s="1"/>
  <c r="S80" i="17"/>
  <c r="S79" i="18" s="1"/>
  <c r="S79" i="19" s="1"/>
  <c r="T80" i="17"/>
  <c r="T79" i="18" s="1"/>
  <c r="T79" i="19" s="1"/>
  <c r="V80" i="17"/>
  <c r="V79" i="18" s="1"/>
  <c r="V79" i="19" s="1"/>
  <c r="U80" i="17"/>
  <c r="U79" i="18" s="1"/>
  <c r="U79" i="19" s="1"/>
  <c r="Q80" i="17"/>
  <c r="R80" i="17"/>
  <c r="R79" i="18" s="1"/>
  <c r="R79" i="19" s="1"/>
  <c r="D73" i="15"/>
  <c r="H73" i="15" s="1"/>
  <c r="R68" i="17"/>
  <c r="R67" i="18" s="1"/>
  <c r="R67" i="19" s="1"/>
  <c r="T68" i="17"/>
  <c r="T67" i="18" s="1"/>
  <c r="T67" i="19" s="1"/>
  <c r="V68" i="17"/>
  <c r="V67" i="18" s="1"/>
  <c r="V67" i="19" s="1"/>
  <c r="S68" i="17"/>
  <c r="S67" i="18" s="1"/>
  <c r="S67" i="19" s="1"/>
  <c r="U68" i="17"/>
  <c r="U67" i="18" s="1"/>
  <c r="U67" i="19" s="1"/>
  <c r="W68" i="17"/>
  <c r="W67" i="18" s="1"/>
  <c r="W67" i="19" s="1"/>
  <c r="Q68" i="17"/>
  <c r="D61" i="15"/>
  <c r="H61" i="15" s="1"/>
  <c r="U56" i="17"/>
  <c r="U55" i="18" s="1"/>
  <c r="U55" i="19" s="1"/>
  <c r="S56" i="17"/>
  <c r="S55" i="18" s="1"/>
  <c r="S55" i="19" s="1"/>
  <c r="R56" i="17"/>
  <c r="R55" i="18" s="1"/>
  <c r="R55" i="19" s="1"/>
  <c r="W56" i="17"/>
  <c r="W55" i="18" s="1"/>
  <c r="W55" i="19" s="1"/>
  <c r="T56" i="17"/>
  <c r="T55" i="18" s="1"/>
  <c r="T55" i="19" s="1"/>
  <c r="V56" i="17"/>
  <c r="V55" i="18" s="1"/>
  <c r="V55" i="19" s="1"/>
  <c r="Q56" i="17"/>
  <c r="D46" i="15"/>
  <c r="H46" i="15" s="1"/>
  <c r="Q41" i="17"/>
  <c r="T41" i="17"/>
  <c r="T40" i="18" s="1"/>
  <c r="T40" i="19" s="1"/>
  <c r="U41" i="17"/>
  <c r="U40" i="18" s="1"/>
  <c r="U40" i="19" s="1"/>
  <c r="W41" i="17"/>
  <c r="W40" i="18" s="1"/>
  <c r="W40" i="19" s="1"/>
  <c r="R41" i="17"/>
  <c r="R40" i="18" s="1"/>
  <c r="R40" i="19" s="1"/>
  <c r="V41" i="17"/>
  <c r="V40" i="18" s="1"/>
  <c r="V40" i="19" s="1"/>
  <c r="S41" i="17"/>
  <c r="S40" i="18" s="1"/>
  <c r="S40" i="19" s="1"/>
  <c r="V91" i="17"/>
  <c r="V90" i="18" s="1"/>
  <c r="V90" i="19" s="1"/>
  <c r="Q91" i="17"/>
  <c r="T91" i="17"/>
  <c r="T90" i="18" s="1"/>
  <c r="T90" i="19" s="1"/>
  <c r="S91" i="17"/>
  <c r="S90" i="18" s="1"/>
  <c r="S90" i="19" s="1"/>
  <c r="D96" i="15"/>
  <c r="H96" i="15" s="1"/>
  <c r="R91" i="17"/>
  <c r="R90" i="18" s="1"/>
  <c r="R90" i="19" s="1"/>
  <c r="W91" i="17"/>
  <c r="W90" i="18" s="1"/>
  <c r="W90" i="19" s="1"/>
  <c r="U91" i="17"/>
  <c r="U90" i="18" s="1"/>
  <c r="U90" i="19" s="1"/>
  <c r="R81" i="17"/>
  <c r="R80" i="18" s="1"/>
  <c r="R80" i="19" s="1"/>
  <c r="T81" i="17"/>
  <c r="T80" i="18" s="1"/>
  <c r="T80" i="19" s="1"/>
  <c r="D86" i="15"/>
  <c r="H86" i="15" s="1"/>
  <c r="V81" i="17"/>
  <c r="V80" i="18" s="1"/>
  <c r="V80" i="19" s="1"/>
  <c r="Q81" i="17"/>
  <c r="U81" i="17"/>
  <c r="U80" i="18" s="1"/>
  <c r="U80" i="19" s="1"/>
  <c r="W81" i="17"/>
  <c r="W80" i="18" s="1"/>
  <c r="W80" i="19" s="1"/>
  <c r="S81" i="17"/>
  <c r="S80" i="18" s="1"/>
  <c r="S80" i="19" s="1"/>
  <c r="D74" i="15"/>
  <c r="H74" i="15" s="1"/>
  <c r="V69" i="17"/>
  <c r="V68" i="18" s="1"/>
  <c r="V68" i="19" s="1"/>
  <c r="R69" i="17"/>
  <c r="R68" i="18" s="1"/>
  <c r="R68" i="19" s="1"/>
  <c r="T69" i="17"/>
  <c r="T68" i="18" s="1"/>
  <c r="T68" i="19" s="1"/>
  <c r="U69" i="17"/>
  <c r="U68" i="18" s="1"/>
  <c r="U68" i="19" s="1"/>
  <c r="S69" i="17"/>
  <c r="S68" i="18" s="1"/>
  <c r="S68" i="19" s="1"/>
  <c r="Q69" i="17"/>
  <c r="W69" i="17"/>
  <c r="W68" i="18" s="1"/>
  <c r="W68" i="19" s="1"/>
  <c r="D62" i="15"/>
  <c r="H62" i="15" s="1"/>
  <c r="S57" i="17"/>
  <c r="S56" i="18" s="1"/>
  <c r="S56" i="19" s="1"/>
  <c r="V57" i="17"/>
  <c r="V56" i="18" s="1"/>
  <c r="V56" i="19" s="1"/>
  <c r="U57" i="17"/>
  <c r="U56" i="18" s="1"/>
  <c r="U56" i="19" s="1"/>
  <c r="T57" i="17"/>
  <c r="T56" i="18" s="1"/>
  <c r="T56" i="19" s="1"/>
  <c r="W57" i="17"/>
  <c r="W56" i="18" s="1"/>
  <c r="W56" i="19" s="1"/>
  <c r="R57" i="17"/>
  <c r="R56" i="18" s="1"/>
  <c r="R56" i="19" s="1"/>
  <c r="Q57" i="17"/>
  <c r="D48" i="15"/>
  <c r="H48" i="15" s="1"/>
  <c r="W43" i="17"/>
  <c r="W42" i="18" s="1"/>
  <c r="W42" i="19" s="1"/>
  <c r="T43" i="17"/>
  <c r="T42" i="18" s="1"/>
  <c r="T42" i="19" s="1"/>
  <c r="U43" i="17"/>
  <c r="U42" i="18" s="1"/>
  <c r="U42" i="19" s="1"/>
  <c r="R43" i="17"/>
  <c r="R42" i="18" s="1"/>
  <c r="R42" i="19" s="1"/>
  <c r="Q43" i="17"/>
  <c r="S43" i="17"/>
  <c r="S42" i="18" s="1"/>
  <c r="S42" i="19" s="1"/>
  <c r="V43" i="17"/>
  <c r="V42" i="18" s="1"/>
  <c r="V42" i="19" s="1"/>
  <c r="D87" i="15"/>
  <c r="H87" i="15" s="1"/>
  <c r="S82" i="17"/>
  <c r="S81" i="18" s="1"/>
  <c r="S81" i="19" s="1"/>
  <c r="U82" i="17"/>
  <c r="U81" i="18" s="1"/>
  <c r="U81" i="19" s="1"/>
  <c r="T82" i="17"/>
  <c r="T81" i="18" s="1"/>
  <c r="T81" i="19" s="1"/>
  <c r="R82" i="17"/>
  <c r="R81" i="18" s="1"/>
  <c r="R81" i="19" s="1"/>
  <c r="Q82" i="17"/>
  <c r="W82" i="17"/>
  <c r="W81" i="18" s="1"/>
  <c r="W81" i="19" s="1"/>
  <c r="V82" i="17"/>
  <c r="V81" i="18" s="1"/>
  <c r="V81" i="19" s="1"/>
  <c r="D56" i="15"/>
  <c r="H56" i="15" s="1"/>
  <c r="Q51" i="17"/>
  <c r="V51" i="17"/>
  <c r="V50" i="18" s="1"/>
  <c r="V50" i="19" s="1"/>
  <c r="W51" i="17"/>
  <c r="W50" i="18" s="1"/>
  <c r="W50" i="19" s="1"/>
  <c r="T51" i="17"/>
  <c r="T50" i="18" s="1"/>
  <c r="T50" i="19" s="1"/>
  <c r="S51" i="17"/>
  <c r="S50" i="18" s="1"/>
  <c r="S50" i="19" s="1"/>
  <c r="U51" i="17"/>
  <c r="U50" i="18" s="1"/>
  <c r="U50" i="19" s="1"/>
  <c r="R51" i="17"/>
  <c r="R50" i="18" s="1"/>
  <c r="R50" i="19" s="1"/>
  <c r="D106" i="15"/>
  <c r="H106" i="15" s="1"/>
  <c r="T101" i="17"/>
  <c r="T100" i="18" s="1"/>
  <c r="T100" i="19" s="1"/>
  <c r="V101" i="17"/>
  <c r="V100" i="18" s="1"/>
  <c r="V100" i="19" s="1"/>
  <c r="S101" i="17"/>
  <c r="S100" i="18" s="1"/>
  <c r="S100" i="19" s="1"/>
  <c r="Q101" i="17"/>
  <c r="W101" i="17"/>
  <c r="W100" i="18" s="1"/>
  <c r="W100" i="19" s="1"/>
  <c r="R101" i="17"/>
  <c r="R100" i="18" s="1"/>
  <c r="R100" i="19" s="1"/>
  <c r="U101" i="17"/>
  <c r="U100" i="18" s="1"/>
  <c r="U100" i="19" s="1"/>
  <c r="D71" i="15"/>
  <c r="H71" i="15" s="1"/>
  <c r="V66" i="17"/>
  <c r="V65" i="18" s="1"/>
  <c r="V65" i="19" s="1"/>
  <c r="U66" i="17"/>
  <c r="U65" i="18" s="1"/>
  <c r="U65" i="19" s="1"/>
  <c r="T66" i="17"/>
  <c r="T65" i="18" s="1"/>
  <c r="T65" i="19" s="1"/>
  <c r="R66" i="17"/>
  <c r="R65" i="18" s="1"/>
  <c r="R65" i="19" s="1"/>
  <c r="Q66" i="17"/>
  <c r="W66" i="17"/>
  <c r="W65" i="18" s="1"/>
  <c r="W65" i="19" s="1"/>
  <c r="S66" i="17"/>
  <c r="S65" i="18" s="1"/>
  <c r="S65" i="19" s="1"/>
  <c r="D68" i="15"/>
  <c r="H68" i="15" s="1"/>
  <c r="R63" i="17"/>
  <c r="R62" i="18" s="1"/>
  <c r="R62" i="19" s="1"/>
  <c r="T63" i="17"/>
  <c r="T62" i="18" s="1"/>
  <c r="T62" i="19" s="1"/>
  <c r="U63" i="17"/>
  <c r="U62" i="18" s="1"/>
  <c r="U62" i="19" s="1"/>
  <c r="W63" i="17"/>
  <c r="W62" i="18" s="1"/>
  <c r="W62" i="19" s="1"/>
  <c r="S63" i="17"/>
  <c r="S62" i="18" s="1"/>
  <c r="S62" i="19" s="1"/>
  <c r="V63" i="17"/>
  <c r="V62" i="18" s="1"/>
  <c r="V62" i="19" s="1"/>
  <c r="Q63" i="17"/>
  <c r="W42" i="17"/>
  <c r="W41" i="18" s="1"/>
  <c r="W41" i="19" s="1"/>
  <c r="V42" i="17"/>
  <c r="V41" i="18" s="1"/>
  <c r="V41" i="19" s="1"/>
  <c r="Q42" i="17"/>
  <c r="R42" i="17"/>
  <c r="R41" i="18" s="1"/>
  <c r="R41" i="19" s="1"/>
  <c r="D47" i="15"/>
  <c r="H47" i="15" s="1"/>
  <c r="S42" i="17"/>
  <c r="S41" i="18" s="1"/>
  <c r="S41" i="19" s="1"/>
  <c r="T42" i="17"/>
  <c r="T41" i="18" s="1"/>
  <c r="T41" i="19" s="1"/>
  <c r="U42" i="17"/>
  <c r="U41" i="18" s="1"/>
  <c r="U41" i="19" s="1"/>
  <c r="T89" i="17"/>
  <c r="T88" i="18" s="1"/>
  <c r="T88" i="19" s="1"/>
  <c r="S89" i="17"/>
  <c r="S88" i="18" s="1"/>
  <c r="S88" i="19" s="1"/>
  <c r="U89" i="17"/>
  <c r="U88" i="18" s="1"/>
  <c r="U88" i="19" s="1"/>
  <c r="D94" i="15"/>
  <c r="V89" i="17"/>
  <c r="V88" i="18" s="1"/>
  <c r="V88" i="19" s="1"/>
  <c r="Q89" i="17"/>
  <c r="W89" i="17"/>
  <c r="W88" i="18" s="1"/>
  <c r="W88" i="19" s="1"/>
  <c r="R89" i="17"/>
  <c r="R88" i="18" s="1"/>
  <c r="R88" i="19" s="1"/>
  <c r="R78" i="17"/>
  <c r="R77" i="18" s="1"/>
  <c r="R77" i="19" s="1"/>
  <c r="T78" i="17"/>
  <c r="T77" i="18" s="1"/>
  <c r="T77" i="19" s="1"/>
  <c r="V78" i="17"/>
  <c r="V77" i="18" s="1"/>
  <c r="V77" i="19" s="1"/>
  <c r="Q78" i="17"/>
  <c r="D83" i="15"/>
  <c r="H83" i="15" s="1"/>
  <c r="W78" i="17"/>
  <c r="W77" i="18" s="1"/>
  <c r="W77" i="19" s="1"/>
  <c r="U78" i="17"/>
  <c r="U77" i="18" s="1"/>
  <c r="U77" i="19" s="1"/>
  <c r="S78" i="17"/>
  <c r="S77" i="18" s="1"/>
  <c r="S77" i="19" s="1"/>
  <c r="D70" i="15"/>
  <c r="H70" i="15" s="1"/>
  <c r="U65" i="17"/>
  <c r="U64" i="18" s="1"/>
  <c r="U64" i="19" s="1"/>
  <c r="W65" i="17"/>
  <c r="W64" i="18" s="1"/>
  <c r="W64" i="19" s="1"/>
  <c r="Q65" i="17"/>
  <c r="S65" i="17"/>
  <c r="S64" i="18" s="1"/>
  <c r="S64" i="19" s="1"/>
  <c r="V65" i="17"/>
  <c r="V64" i="18" s="1"/>
  <c r="V64" i="19" s="1"/>
  <c r="T65" i="17"/>
  <c r="T64" i="18" s="1"/>
  <c r="T64" i="19" s="1"/>
  <c r="R65" i="17"/>
  <c r="R64" i="18" s="1"/>
  <c r="R64" i="19" s="1"/>
  <c r="S54" i="17"/>
  <c r="S53" i="18" s="1"/>
  <c r="S53" i="19" s="1"/>
  <c r="R54" i="17"/>
  <c r="R53" i="18" s="1"/>
  <c r="R53" i="19" s="1"/>
  <c r="W54" i="17"/>
  <c r="W53" i="18" s="1"/>
  <c r="W53" i="19" s="1"/>
  <c r="T54" i="17"/>
  <c r="T53" i="18" s="1"/>
  <c r="T53" i="19" s="1"/>
  <c r="D59" i="15"/>
  <c r="H59" i="15" s="1"/>
  <c r="U54" i="17"/>
  <c r="U53" i="18" s="1"/>
  <c r="U53" i="19" s="1"/>
  <c r="V54" i="17"/>
  <c r="V53" i="18" s="1"/>
  <c r="V53" i="19" s="1"/>
  <c r="Q54" i="17"/>
  <c r="D105" i="15"/>
  <c r="H105" i="15" s="1"/>
  <c r="R100" i="17"/>
  <c r="R99" i="18" s="1"/>
  <c r="R99" i="19" s="1"/>
  <c r="T100" i="17"/>
  <c r="T99" i="18" s="1"/>
  <c r="T99" i="19" s="1"/>
  <c r="S100" i="17"/>
  <c r="S99" i="18" s="1"/>
  <c r="S99" i="19" s="1"/>
  <c r="Q100" i="17"/>
  <c r="W100" i="17"/>
  <c r="W99" i="18" s="1"/>
  <c r="W99" i="19" s="1"/>
  <c r="V100" i="17"/>
  <c r="V99" i="18" s="1"/>
  <c r="V99" i="19" s="1"/>
  <c r="U100" i="17"/>
  <c r="U99" i="18" s="1"/>
  <c r="U99" i="19" s="1"/>
  <c r="D93" i="15"/>
  <c r="H93" i="15" s="1"/>
  <c r="R88" i="17"/>
  <c r="R87" i="18" s="1"/>
  <c r="R87" i="19" s="1"/>
  <c r="S88" i="17"/>
  <c r="S87" i="18" s="1"/>
  <c r="S87" i="19" s="1"/>
  <c r="T88" i="17"/>
  <c r="T87" i="18" s="1"/>
  <c r="T87" i="19" s="1"/>
  <c r="Q88" i="17"/>
  <c r="V88" i="17"/>
  <c r="V87" i="18" s="1"/>
  <c r="V87" i="19" s="1"/>
  <c r="W88" i="17"/>
  <c r="W87" i="18" s="1"/>
  <c r="W87" i="19" s="1"/>
  <c r="U88" i="17"/>
  <c r="U87" i="18" s="1"/>
  <c r="U87" i="19" s="1"/>
  <c r="D84" i="15"/>
  <c r="H84" i="15" s="1"/>
  <c r="W79" i="17"/>
  <c r="W78" i="18" s="1"/>
  <c r="W78" i="19" s="1"/>
  <c r="R79" i="17"/>
  <c r="R78" i="18" s="1"/>
  <c r="R78" i="19" s="1"/>
  <c r="T79" i="17"/>
  <c r="T78" i="18" s="1"/>
  <c r="T78" i="19" s="1"/>
  <c r="S79" i="17"/>
  <c r="S78" i="18" s="1"/>
  <c r="S78" i="19" s="1"/>
  <c r="U79" i="17"/>
  <c r="U78" i="18" s="1"/>
  <c r="U78" i="19" s="1"/>
  <c r="Q79" i="17"/>
  <c r="V79" i="17"/>
  <c r="V78" i="18" s="1"/>
  <c r="V78" i="19" s="1"/>
  <c r="D69" i="15"/>
  <c r="H69" i="15" s="1"/>
  <c r="Q64" i="17"/>
  <c r="S64" i="17"/>
  <c r="S63" i="18" s="1"/>
  <c r="S63" i="19" s="1"/>
  <c r="W64" i="17"/>
  <c r="W63" i="18" s="1"/>
  <c r="W63" i="19" s="1"/>
  <c r="U64" i="17"/>
  <c r="U63" i="18" s="1"/>
  <c r="U63" i="19" s="1"/>
  <c r="T64" i="17"/>
  <c r="T63" i="18" s="1"/>
  <c r="T63" i="19" s="1"/>
  <c r="V64" i="17"/>
  <c r="V63" i="18" s="1"/>
  <c r="V63" i="19" s="1"/>
  <c r="R64" i="17"/>
  <c r="R63" i="18" s="1"/>
  <c r="R63" i="19" s="1"/>
  <c r="D60" i="15"/>
  <c r="H60" i="15" s="1"/>
  <c r="W55" i="17"/>
  <c r="W54" i="18" s="1"/>
  <c r="W54" i="19" s="1"/>
  <c r="R55" i="17"/>
  <c r="R54" i="18" s="1"/>
  <c r="R54" i="19" s="1"/>
  <c r="Q55" i="17"/>
  <c r="T55" i="17"/>
  <c r="T54" i="18" s="1"/>
  <c r="T54" i="19" s="1"/>
  <c r="S55" i="17"/>
  <c r="S54" i="18" s="1"/>
  <c r="S54" i="19" s="1"/>
  <c r="V55" i="17"/>
  <c r="V54" i="18" s="1"/>
  <c r="V54" i="19" s="1"/>
  <c r="U55" i="17"/>
  <c r="U54" i="18" s="1"/>
  <c r="U54" i="19" s="1"/>
  <c r="Q40" i="17"/>
  <c r="V40" i="17"/>
  <c r="V39" i="18" s="1"/>
  <c r="V39" i="19" s="1"/>
  <c r="U40" i="17"/>
  <c r="U39" i="18" s="1"/>
  <c r="U39" i="19" s="1"/>
  <c r="D45" i="15"/>
  <c r="H45" i="15" s="1"/>
  <c r="W40" i="17"/>
  <c r="W39" i="18" s="1"/>
  <c r="W39" i="19" s="1"/>
  <c r="T40" i="17"/>
  <c r="T39" i="18" s="1"/>
  <c r="T39" i="19" s="1"/>
  <c r="R40" i="17"/>
  <c r="R39" i="18" s="1"/>
  <c r="R39" i="19" s="1"/>
  <c r="S40" i="17"/>
  <c r="S39" i="18" s="1"/>
  <c r="S39" i="19" s="1"/>
  <c r="S75" i="17"/>
  <c r="S74" i="18" s="1"/>
  <c r="S74" i="19" s="1"/>
  <c r="U75" i="17"/>
  <c r="U74" i="18" s="1"/>
  <c r="U74" i="19" s="1"/>
  <c r="D80" i="15"/>
  <c r="H80" i="15" s="1"/>
  <c r="V75" i="17"/>
  <c r="V74" i="18" s="1"/>
  <c r="V74" i="19" s="1"/>
  <c r="R75" i="17"/>
  <c r="R74" i="18" s="1"/>
  <c r="R74" i="19" s="1"/>
  <c r="Q75" i="17"/>
  <c r="T75" i="17"/>
  <c r="T74" i="18" s="1"/>
  <c r="T74" i="19" s="1"/>
  <c r="W75" i="17"/>
  <c r="W74" i="18" s="1"/>
  <c r="W74" i="19" s="1"/>
  <c r="D54" i="15"/>
  <c r="U49" i="17"/>
  <c r="U48" i="18" s="1"/>
  <c r="U48" i="19" s="1"/>
  <c r="Q49" i="17"/>
  <c r="V49" i="17"/>
  <c r="V48" i="18" s="1"/>
  <c r="V48" i="19" s="1"/>
  <c r="W49" i="17"/>
  <c r="W48" i="18" s="1"/>
  <c r="W48" i="19" s="1"/>
  <c r="R49" i="17"/>
  <c r="R48" i="18" s="1"/>
  <c r="R48" i="19" s="1"/>
  <c r="S49" i="17"/>
  <c r="S48" i="18" s="1"/>
  <c r="S48" i="19" s="1"/>
  <c r="T49" i="17"/>
  <c r="T48" i="18" s="1"/>
  <c r="T48" i="19" s="1"/>
  <c r="D100" i="15"/>
  <c r="H100" i="15" s="1"/>
  <c r="V95" i="17"/>
  <c r="V94" i="18" s="1"/>
  <c r="V94" i="19" s="1"/>
  <c r="W95" i="17"/>
  <c r="W94" i="18" s="1"/>
  <c r="W94" i="19" s="1"/>
  <c r="U95" i="17"/>
  <c r="U94" i="18" s="1"/>
  <c r="U94" i="19" s="1"/>
  <c r="Q95" i="17"/>
  <c r="T95" i="17"/>
  <c r="T94" i="18" s="1"/>
  <c r="T94" i="19" s="1"/>
  <c r="S95" i="17"/>
  <c r="S94" i="18" s="1"/>
  <c r="S94" i="19" s="1"/>
  <c r="R95" i="17"/>
  <c r="R94" i="18" s="1"/>
  <c r="R94" i="19" s="1"/>
  <c r="D50" i="15"/>
  <c r="H50" i="15" s="1"/>
  <c r="S45" i="17"/>
  <c r="S44" i="18" s="1"/>
  <c r="S44" i="19" s="1"/>
  <c r="R45" i="17"/>
  <c r="R44" i="18" s="1"/>
  <c r="R44" i="19" s="1"/>
  <c r="T45" i="17"/>
  <c r="T44" i="18" s="1"/>
  <c r="T44" i="19" s="1"/>
  <c r="W45" i="17"/>
  <c r="W44" i="18" s="1"/>
  <c r="W44" i="19" s="1"/>
  <c r="V45" i="17"/>
  <c r="V44" i="18" s="1"/>
  <c r="V44" i="19" s="1"/>
  <c r="U45" i="17"/>
  <c r="U44" i="18" s="1"/>
  <c r="U44" i="19" s="1"/>
  <c r="Q45" i="17"/>
  <c r="D55" i="15"/>
  <c r="H55" i="15" s="1"/>
  <c r="W50" i="17"/>
  <c r="W49" i="18" s="1"/>
  <c r="W49" i="19" s="1"/>
  <c r="R50" i="17"/>
  <c r="R49" i="18" s="1"/>
  <c r="R49" i="19" s="1"/>
  <c r="Q50" i="17"/>
  <c r="U50" i="17"/>
  <c r="U49" i="18" s="1"/>
  <c r="U49" i="19" s="1"/>
  <c r="S50" i="17"/>
  <c r="S49" i="18" s="1"/>
  <c r="S49" i="19" s="1"/>
  <c r="T50" i="17"/>
  <c r="T49" i="18" s="1"/>
  <c r="T49" i="19" s="1"/>
  <c r="V50" i="17"/>
  <c r="V49" i="18" s="1"/>
  <c r="V49" i="19" s="1"/>
  <c r="D104" i="15"/>
  <c r="H104" i="15" s="1"/>
  <c r="R99" i="17"/>
  <c r="R98" i="18" s="1"/>
  <c r="R98" i="19" s="1"/>
  <c r="V99" i="17"/>
  <c r="V98" i="18" s="1"/>
  <c r="V98" i="19" s="1"/>
  <c r="Q99" i="17"/>
  <c r="S99" i="17"/>
  <c r="S98" i="18" s="1"/>
  <c r="S98" i="19" s="1"/>
  <c r="U99" i="17"/>
  <c r="U98" i="18" s="1"/>
  <c r="U98" i="19" s="1"/>
  <c r="T99" i="17"/>
  <c r="T98" i="18" s="1"/>
  <c r="T98" i="19" s="1"/>
  <c r="W99" i="17"/>
  <c r="W98" i="18" s="1"/>
  <c r="W98" i="19" s="1"/>
  <c r="D92" i="15"/>
  <c r="H92" i="15" s="1"/>
  <c r="T87" i="17"/>
  <c r="T86" i="18" s="1"/>
  <c r="T86" i="19" s="1"/>
  <c r="V87" i="17"/>
  <c r="V86" i="18" s="1"/>
  <c r="V86" i="19" s="1"/>
  <c r="S87" i="17"/>
  <c r="S86" i="18" s="1"/>
  <c r="S86" i="19" s="1"/>
  <c r="U87" i="17"/>
  <c r="U86" i="18" s="1"/>
  <c r="U86" i="19" s="1"/>
  <c r="R87" i="17"/>
  <c r="R86" i="18" s="1"/>
  <c r="R86" i="19" s="1"/>
  <c r="Q87" i="17"/>
  <c r="W87" i="17"/>
  <c r="W86" i="18" s="1"/>
  <c r="W86" i="19" s="1"/>
  <c r="W73" i="17"/>
  <c r="W72" i="18" s="1"/>
  <c r="W72" i="19" s="1"/>
  <c r="D78" i="15"/>
  <c r="H78" i="15" s="1"/>
  <c r="R73" i="17"/>
  <c r="R72" i="18" s="1"/>
  <c r="R72" i="19" s="1"/>
  <c r="Q73" i="17"/>
  <c r="T73" i="17"/>
  <c r="T72" i="18" s="1"/>
  <c r="T72" i="19" s="1"/>
  <c r="V73" i="17"/>
  <c r="V72" i="18" s="1"/>
  <c r="V72" i="19" s="1"/>
  <c r="U73" i="17"/>
  <c r="U72" i="18" s="1"/>
  <c r="U72" i="19" s="1"/>
  <c r="S73" i="17"/>
  <c r="S72" i="18" s="1"/>
  <c r="S72" i="19" s="1"/>
  <c r="D65" i="15"/>
  <c r="H65" i="15" s="1"/>
  <c r="T60" i="17"/>
  <c r="T59" i="18" s="1"/>
  <c r="T59" i="19" s="1"/>
  <c r="R60" i="17"/>
  <c r="R59" i="18" s="1"/>
  <c r="R59" i="19" s="1"/>
  <c r="W60" i="17"/>
  <c r="W59" i="18" s="1"/>
  <c r="W59" i="19" s="1"/>
  <c r="U60" i="17"/>
  <c r="U59" i="18" s="1"/>
  <c r="U59" i="19" s="1"/>
  <c r="S60" i="17"/>
  <c r="S59" i="18" s="1"/>
  <c r="S59" i="19" s="1"/>
  <c r="V60" i="17"/>
  <c r="V59" i="18" s="1"/>
  <c r="V59" i="19" s="1"/>
  <c r="Q60" i="17"/>
  <c r="D57" i="15"/>
  <c r="H57" i="15" s="1"/>
  <c r="S52" i="17"/>
  <c r="S51" i="18" s="1"/>
  <c r="S51" i="19" s="1"/>
  <c r="R52" i="17"/>
  <c r="R51" i="18" s="1"/>
  <c r="R51" i="19" s="1"/>
  <c r="U52" i="17"/>
  <c r="U51" i="18" s="1"/>
  <c r="U51" i="19" s="1"/>
  <c r="T52" i="17"/>
  <c r="T51" i="18" s="1"/>
  <c r="T51" i="19" s="1"/>
  <c r="Q52" i="17"/>
  <c r="V52" i="17"/>
  <c r="V51" i="18" s="1"/>
  <c r="V51" i="19" s="1"/>
  <c r="W52" i="17"/>
  <c r="W51" i="18" s="1"/>
  <c r="W51" i="19" s="1"/>
  <c r="T97" i="17"/>
  <c r="T96" i="18" s="1"/>
  <c r="T96" i="19" s="1"/>
  <c r="S97" i="17"/>
  <c r="S96" i="18" s="1"/>
  <c r="S96" i="19" s="1"/>
  <c r="U97" i="17"/>
  <c r="U96" i="18" s="1"/>
  <c r="U96" i="19" s="1"/>
  <c r="D102" i="15"/>
  <c r="H102" i="15" s="1"/>
  <c r="V97" i="17"/>
  <c r="V96" i="18" s="1"/>
  <c r="V96" i="19" s="1"/>
  <c r="W97" i="17"/>
  <c r="W96" i="18" s="1"/>
  <c r="W96" i="19" s="1"/>
  <c r="R97" i="17"/>
  <c r="R96" i="18" s="1"/>
  <c r="R96" i="19" s="1"/>
  <c r="Q97" i="17"/>
  <c r="Q86" i="17"/>
  <c r="D91" i="15"/>
  <c r="H91" i="15" s="1"/>
  <c r="R86" i="17"/>
  <c r="R85" i="18" s="1"/>
  <c r="R85" i="19" s="1"/>
  <c r="S86" i="17"/>
  <c r="S85" i="18" s="1"/>
  <c r="S85" i="19" s="1"/>
  <c r="T86" i="17"/>
  <c r="T85" i="18" s="1"/>
  <c r="T85" i="19" s="1"/>
  <c r="W86" i="17"/>
  <c r="W85" i="18" s="1"/>
  <c r="W85" i="19" s="1"/>
  <c r="V86" i="17"/>
  <c r="V85" i="18" s="1"/>
  <c r="V85" i="19" s="1"/>
  <c r="U86" i="17"/>
  <c r="U85" i="18" s="1"/>
  <c r="U85" i="19" s="1"/>
  <c r="V77" i="17"/>
  <c r="V76" i="18" s="1"/>
  <c r="V76" i="19" s="1"/>
  <c r="U77" i="17"/>
  <c r="U76" i="18" s="1"/>
  <c r="U76" i="19" s="1"/>
  <c r="S77" i="17"/>
  <c r="S76" i="18" s="1"/>
  <c r="S76" i="19" s="1"/>
  <c r="Q77" i="17"/>
  <c r="D82" i="15"/>
  <c r="H82" i="15" s="1"/>
  <c r="R77" i="17"/>
  <c r="R76" i="18" s="1"/>
  <c r="R76" i="19" s="1"/>
  <c r="W77" i="17"/>
  <c r="W76" i="18" s="1"/>
  <c r="W76" i="19" s="1"/>
  <c r="T77" i="17"/>
  <c r="T76" i="18" s="1"/>
  <c r="T76" i="19" s="1"/>
  <c r="D66" i="15"/>
  <c r="H66" i="15" s="1"/>
  <c r="V61" i="17"/>
  <c r="V60" i="18" s="1"/>
  <c r="V60" i="19" s="1"/>
  <c r="R61" i="17"/>
  <c r="R60" i="18" s="1"/>
  <c r="R60" i="19" s="1"/>
  <c r="T61" i="17"/>
  <c r="T60" i="18" s="1"/>
  <c r="T60" i="19" s="1"/>
  <c r="W61" i="17"/>
  <c r="W60" i="18" s="1"/>
  <c r="W60" i="19" s="1"/>
  <c r="Q61" i="17"/>
  <c r="S61" i="17"/>
  <c r="S60" i="18" s="1"/>
  <c r="S60" i="19" s="1"/>
  <c r="U61" i="17"/>
  <c r="U60" i="18" s="1"/>
  <c r="U60" i="19" s="1"/>
  <c r="D58" i="15"/>
  <c r="H58" i="15" s="1"/>
  <c r="W53" i="17"/>
  <c r="W52" i="18" s="1"/>
  <c r="W52" i="19" s="1"/>
  <c r="R53" i="17"/>
  <c r="R52" i="18" s="1"/>
  <c r="R52" i="19" s="1"/>
  <c r="S53" i="17"/>
  <c r="S52" i="18" s="1"/>
  <c r="S52" i="19" s="1"/>
  <c r="V53" i="17"/>
  <c r="V52" i="18" s="1"/>
  <c r="V52" i="19" s="1"/>
  <c r="Q53" i="17"/>
  <c r="T53" i="17"/>
  <c r="T52" i="18" s="1"/>
  <c r="T52" i="19" s="1"/>
  <c r="U53" i="17"/>
  <c r="U52" i="18" s="1"/>
  <c r="U52" i="19" s="1"/>
  <c r="D98" i="15"/>
  <c r="T93" i="17"/>
  <c r="T92" i="18" s="1"/>
  <c r="T92" i="19" s="1"/>
  <c r="S93" i="17"/>
  <c r="S92" i="18" s="1"/>
  <c r="S92" i="19" s="1"/>
  <c r="R93" i="17"/>
  <c r="R92" i="18" s="1"/>
  <c r="R92" i="19" s="1"/>
  <c r="Q93" i="17"/>
  <c r="V93" i="17"/>
  <c r="V92" i="18" s="1"/>
  <c r="V92" i="19" s="1"/>
  <c r="W93" i="17"/>
  <c r="W92" i="18" s="1"/>
  <c r="W92" i="19" s="1"/>
  <c r="U93" i="17"/>
  <c r="U92" i="18" s="1"/>
  <c r="U92" i="19" s="1"/>
  <c r="D72" i="15"/>
  <c r="H72" i="15" s="1"/>
  <c r="Q67" i="17"/>
  <c r="S67" i="17"/>
  <c r="S66" i="18" s="1"/>
  <c r="S66" i="19" s="1"/>
  <c r="V67" i="17"/>
  <c r="V66" i="18" s="1"/>
  <c r="V66" i="19" s="1"/>
  <c r="R67" i="17"/>
  <c r="R66" i="18" s="1"/>
  <c r="R66" i="19" s="1"/>
  <c r="W67" i="17"/>
  <c r="W66" i="18" s="1"/>
  <c r="W66" i="19" s="1"/>
  <c r="U67" i="17"/>
  <c r="U66" i="18" s="1"/>
  <c r="U66" i="19" s="1"/>
  <c r="T67" i="17"/>
  <c r="T66" i="18" s="1"/>
  <c r="T66" i="19" s="1"/>
  <c r="D49" i="15"/>
  <c r="H49" i="15" s="1"/>
  <c r="S44" i="17"/>
  <c r="S43" i="18" s="1"/>
  <c r="S43" i="19" s="1"/>
  <c r="R44" i="17"/>
  <c r="R43" i="18" s="1"/>
  <c r="R43" i="19" s="1"/>
  <c r="Q44" i="17"/>
  <c r="U44" i="17"/>
  <c r="U43" i="18" s="1"/>
  <c r="U43" i="19" s="1"/>
  <c r="W44" i="17"/>
  <c r="W43" i="18" s="1"/>
  <c r="W43" i="19" s="1"/>
  <c r="V44" i="17"/>
  <c r="V43" i="18" s="1"/>
  <c r="V43" i="19" s="1"/>
  <c r="T44" i="17"/>
  <c r="T43" i="18" s="1"/>
  <c r="T43" i="19" s="1"/>
  <c r="N13" i="11"/>
  <c r="V13" i="11"/>
  <c r="C11" i="17"/>
  <c r="C6" i="17"/>
  <c r="C10" i="17"/>
  <c r="C8" i="17"/>
  <c r="K89" i="2"/>
  <c r="B81" i="20" s="1"/>
  <c r="K29" i="2"/>
  <c r="B21" i="20" s="1"/>
  <c r="K30" i="2"/>
  <c r="B22" i="20" s="1"/>
  <c r="K33" i="2"/>
  <c r="B25" i="20" s="1"/>
  <c r="K31" i="2"/>
  <c r="B23" i="20" s="1"/>
  <c r="C4" i="17"/>
  <c r="C5" i="17" s="1"/>
  <c r="C3" i="18"/>
  <c r="K26" i="2"/>
  <c r="B18" i="20" s="1"/>
  <c r="K83" i="2"/>
  <c r="B75" i="20" s="1"/>
  <c r="K76" i="2"/>
  <c r="B68" i="20" s="1"/>
  <c r="K28" i="2"/>
  <c r="B20" i="20" s="1"/>
  <c r="G26" i="5"/>
  <c r="C18" i="20" s="1"/>
  <c r="J26" i="5"/>
  <c r="J33" i="5"/>
  <c r="G33" i="5"/>
  <c r="C25" i="20" s="1"/>
  <c r="F4" i="17"/>
  <c r="F5" i="17" s="1"/>
  <c r="F3" i="18"/>
  <c r="J27" i="5"/>
  <c r="G27" i="5"/>
  <c r="C19" i="20" s="1"/>
  <c r="J29" i="5"/>
  <c r="G29" i="5"/>
  <c r="C21" i="20" s="1"/>
  <c r="G4" i="17"/>
  <c r="G5" i="17" s="1"/>
  <c r="G3" i="18"/>
  <c r="E4" i="17"/>
  <c r="E5" i="17" s="1"/>
  <c r="E3" i="18"/>
  <c r="D3" i="18"/>
  <c r="L27" i="8"/>
  <c r="O27" i="8"/>
  <c r="O33" i="8"/>
  <c r="L33" i="8"/>
  <c r="AF28" i="1"/>
  <c r="F29" i="14"/>
  <c r="J21" i="20" s="1"/>
  <c r="I29" i="14"/>
  <c r="I28" i="14"/>
  <c r="F28" i="14"/>
  <c r="J20" i="20" s="1"/>
  <c r="P4" i="17"/>
  <c r="P5" i="17" s="1"/>
  <c r="P3" i="18"/>
  <c r="F38" i="14"/>
  <c r="I38" i="14"/>
  <c r="F27" i="14"/>
  <c r="J19" i="20" s="1"/>
  <c r="I27" i="14"/>
  <c r="I30" i="14"/>
  <c r="F30" i="14"/>
  <c r="I34" i="14"/>
  <c r="F34" i="14"/>
  <c r="J26" i="20" s="1"/>
  <c r="I36" i="14"/>
  <c r="F36" i="14"/>
  <c r="J28" i="20" s="1"/>
  <c r="I31" i="14"/>
  <c r="F31" i="14"/>
  <c r="J23" i="20" s="1"/>
  <c r="H41" i="13"/>
  <c r="I33" i="20" s="1"/>
  <c r="H31" i="13"/>
  <c r="I23" i="20" s="1"/>
  <c r="H32" i="13"/>
  <c r="I24" i="20" s="1"/>
  <c r="O4" i="17"/>
  <c r="O5" i="17" s="1"/>
  <c r="O3" i="18"/>
  <c r="H29" i="13"/>
  <c r="I21" i="20" s="1"/>
  <c r="H33" i="13"/>
  <c r="I25" i="20" s="1"/>
  <c r="H27" i="13"/>
  <c r="I19" i="20" s="1"/>
  <c r="H28" i="13"/>
  <c r="I20" i="20" s="1"/>
  <c r="L32" i="10"/>
  <c r="F24" i="20" s="1"/>
  <c r="O32" i="10"/>
  <c r="O33" i="10"/>
  <c r="L33" i="10"/>
  <c r="F25" i="20" s="1"/>
  <c r="L31" i="10"/>
  <c r="F23" i="20" s="1"/>
  <c r="O31" i="10"/>
  <c r="L29" i="10"/>
  <c r="F21" i="20" s="1"/>
  <c r="O29" i="10"/>
  <c r="L4" i="17"/>
  <c r="L5" i="17" s="1"/>
  <c r="L3" i="18"/>
  <c r="J4" i="17"/>
  <c r="J5" i="17" s="1"/>
  <c r="J3" i="18"/>
  <c r="O32" i="8"/>
  <c r="L32" i="8"/>
  <c r="L29" i="8"/>
  <c r="O29" i="8"/>
  <c r="O31" i="8"/>
  <c r="L31" i="8"/>
  <c r="AF25" i="1"/>
  <c r="M30" i="9"/>
  <c r="J30" i="9"/>
  <c r="E22" i="20" s="1"/>
  <c r="K3" i="18"/>
  <c r="K4" i="17"/>
  <c r="K5" i="17" s="1"/>
  <c r="M33" i="9"/>
  <c r="J33" i="9"/>
  <c r="E25" i="20" s="1"/>
  <c r="V16" i="11"/>
  <c r="N16" i="11"/>
  <c r="Q30" i="11"/>
  <c r="N30" i="11"/>
  <c r="V22" i="11"/>
  <c r="N22" i="11"/>
  <c r="M4" i="17"/>
  <c r="M5" i="17" s="1"/>
  <c r="M3" i="18"/>
  <c r="V12" i="11"/>
  <c r="N12" i="11"/>
  <c r="Q29" i="11"/>
  <c r="N29" i="11"/>
  <c r="G21" i="20" s="1"/>
  <c r="H19" i="20"/>
  <c r="H25" i="20"/>
  <c r="H23" i="20"/>
  <c r="H22" i="20"/>
  <c r="N4" i="17"/>
  <c r="N5" i="17" s="1"/>
  <c r="N3" i="18"/>
  <c r="H24" i="20"/>
  <c r="D23" i="20"/>
  <c r="D57" i="20"/>
  <c r="D45" i="20"/>
  <c r="D39" i="20"/>
  <c r="D27" i="20"/>
  <c r="D55" i="20"/>
  <c r="D53" i="20"/>
  <c r="D46" i="20"/>
  <c r="D44" i="20"/>
  <c r="D42" i="20"/>
  <c r="D36" i="20"/>
  <c r="D22" i="20"/>
  <c r="D56" i="20"/>
  <c r="D20" i="20"/>
  <c r="D63" i="20"/>
  <c r="D59" i="20"/>
  <c r="D34" i="20"/>
  <c r="D13" i="20"/>
  <c r="D61" i="20"/>
  <c r="D33" i="20"/>
  <c r="D26" i="20"/>
  <c r="D66" i="20"/>
  <c r="D41" i="20"/>
  <c r="D31" i="20"/>
  <c r="D29" i="20"/>
  <c r="D19" i="20"/>
  <c r="D58" i="20"/>
  <c r="D47" i="20"/>
  <c r="D38" i="20"/>
  <c r="D32" i="20"/>
  <c r="D48" i="20"/>
  <c r="D40" i="20"/>
  <c r="D24" i="20"/>
  <c r="D54" i="20"/>
  <c r="D28" i="20"/>
  <c r="X45" i="22"/>
  <c r="U45" i="22"/>
  <c r="X50" i="22"/>
  <c r="T50" i="22"/>
  <c r="U50" i="22"/>
  <c r="X42" i="22"/>
  <c r="U42" i="22"/>
  <c r="U91" i="22"/>
  <c r="X91" i="22"/>
  <c r="U83" i="22"/>
  <c r="X83" i="22"/>
  <c r="U75" i="22"/>
  <c r="X75" i="22"/>
  <c r="T75" i="22"/>
  <c r="U59" i="22"/>
  <c r="X59" i="22"/>
  <c r="U46" i="22"/>
  <c r="X46" i="22"/>
  <c r="T46" i="22"/>
  <c r="X43" i="22"/>
  <c r="U43" i="22"/>
  <c r="U35" i="22"/>
  <c r="X35" i="22"/>
  <c r="X64" i="22"/>
  <c r="U64" i="22"/>
  <c r="X81" i="22"/>
  <c r="T81" i="22"/>
  <c r="U81" i="22"/>
  <c r="T96" i="22"/>
  <c r="U96" i="22"/>
  <c r="T40" i="22"/>
  <c r="U40" i="22"/>
  <c r="X40" i="22"/>
  <c r="U89" i="22"/>
  <c r="X89" i="22"/>
  <c r="U73" i="22"/>
  <c r="X73" i="22"/>
  <c r="U65" i="22"/>
  <c r="X65" i="22"/>
  <c r="U57" i="22"/>
  <c r="X57" i="22"/>
  <c r="T52" i="22"/>
  <c r="X52" i="22"/>
  <c r="U52" i="22"/>
  <c r="U49" i="22"/>
  <c r="X49" i="22"/>
  <c r="X86" i="22"/>
  <c r="U86" i="22"/>
  <c r="T86" i="22"/>
  <c r="X78" i="22"/>
  <c r="U78" i="22"/>
  <c r="T78" i="22"/>
  <c r="X70" i="22"/>
  <c r="T70" i="22"/>
  <c r="U70" i="22"/>
  <c r="X56" i="22"/>
  <c r="U56" i="22"/>
  <c r="T56" i="22"/>
  <c r="U37" i="22"/>
  <c r="X37" i="22"/>
  <c r="T37" i="22"/>
  <c r="X67" i="22"/>
  <c r="U67" i="22"/>
  <c r="X18" i="22"/>
  <c r="U18" i="22"/>
  <c r="U68" i="22"/>
  <c r="X68" i="22"/>
  <c r="T68" i="22"/>
  <c r="X76" i="22"/>
  <c r="U76" i="22"/>
  <c r="T76" i="22"/>
  <c r="X63" i="22"/>
  <c r="U63" i="22"/>
  <c r="T39" i="22"/>
  <c r="U39" i="22"/>
  <c r="X39" i="22"/>
  <c r="X47" i="22"/>
  <c r="T47" i="22"/>
  <c r="U47" i="22"/>
  <c r="U92" i="22"/>
  <c r="X92" i="22"/>
  <c r="U84" i="22"/>
  <c r="X84" i="22"/>
  <c r="U60" i="22"/>
  <c r="X60" i="22"/>
  <c r="X34" i="22"/>
  <c r="U34" i="22"/>
  <c r="U28" i="22"/>
  <c r="X28" i="22"/>
  <c r="U22" i="22"/>
  <c r="X22" i="22"/>
  <c r="T41" i="22"/>
  <c r="U41" i="22"/>
  <c r="X41" i="22"/>
  <c r="X44" i="22"/>
  <c r="T44" i="22"/>
  <c r="U44" i="22"/>
  <c r="X17" i="22"/>
  <c r="U17" i="22"/>
  <c r="U36" i="22"/>
  <c r="X36" i="22"/>
  <c r="T36" i="22"/>
  <c r="T93" i="22"/>
  <c r="X93" i="22"/>
  <c r="U93" i="22"/>
  <c r="U85" i="22"/>
  <c r="X85" i="22"/>
  <c r="U77" i="22"/>
  <c r="X77" i="22"/>
  <c r="X69" i="22"/>
  <c r="U69" i="22"/>
  <c r="X61" i="22"/>
  <c r="T61" i="22"/>
  <c r="U61" i="22"/>
  <c r="U48" i="22"/>
  <c r="X48" i="22"/>
  <c r="T48" i="22"/>
  <c r="U53" i="22"/>
  <c r="X53" i="22"/>
  <c r="X90" i="22"/>
  <c r="U90" i="22"/>
  <c r="U82" i="22"/>
  <c r="X82" i="22"/>
  <c r="X74" i="22"/>
  <c r="U74" i="22"/>
  <c r="X66" i="22"/>
  <c r="T66" i="22"/>
  <c r="U66" i="22"/>
  <c r="X58" i="22"/>
  <c r="U58" i="22"/>
  <c r="X71" i="22"/>
  <c r="U71" i="22"/>
  <c r="X79" i="22"/>
  <c r="U79" i="22"/>
  <c r="X87" i="22"/>
  <c r="U87" i="22"/>
  <c r="X30" i="22"/>
  <c r="U30" i="22"/>
  <c r="U62" i="22"/>
  <c r="T62" i="22"/>
  <c r="X62" i="22"/>
  <c r="X38" i="22"/>
  <c r="T38" i="22"/>
  <c r="U38" i="22"/>
  <c r="U20" i="22"/>
  <c r="X20" i="22"/>
  <c r="X51" i="22"/>
  <c r="U51" i="22"/>
  <c r="T72" i="22"/>
  <c r="U72" i="22"/>
  <c r="X72" i="22"/>
  <c r="X80" i="22"/>
  <c r="U80" i="22"/>
  <c r="T88" i="22"/>
  <c r="U88" i="22"/>
  <c r="X88" i="22"/>
  <c r="J11" i="20" l="1"/>
  <c r="J7" i="20"/>
  <c r="J13" i="20"/>
  <c r="G9" i="20"/>
  <c r="G7" i="20"/>
  <c r="F14" i="20"/>
  <c r="H25" i="2"/>
  <c r="K97" i="15"/>
  <c r="H97" i="15"/>
  <c r="K11" i="12"/>
  <c r="H11" i="12"/>
  <c r="K25" i="12"/>
  <c r="H25" i="12"/>
  <c r="K19" i="12"/>
  <c r="H19" i="12"/>
  <c r="K13" i="12"/>
  <c r="H13" i="12"/>
  <c r="K98" i="15"/>
  <c r="H98" i="15"/>
  <c r="K54" i="15"/>
  <c r="H54" i="15"/>
  <c r="K95" i="15"/>
  <c r="H95" i="15"/>
  <c r="K21" i="12"/>
  <c r="H21" i="12"/>
  <c r="K17" i="12"/>
  <c r="H17" i="12"/>
  <c r="K14" i="12"/>
  <c r="H14" i="12"/>
  <c r="K94" i="15"/>
  <c r="H94" i="15"/>
  <c r="K15" i="12"/>
  <c r="H15" i="12"/>
  <c r="K12" i="15"/>
  <c r="H12" i="15"/>
  <c r="K16" i="7"/>
  <c r="H16" i="7"/>
  <c r="K23" i="7"/>
  <c r="H23" i="7"/>
  <c r="K10" i="7"/>
  <c r="H10" i="7"/>
  <c r="K12" i="7"/>
  <c r="H12" i="7"/>
  <c r="K22" i="7"/>
  <c r="H22" i="7"/>
  <c r="K75" i="12"/>
  <c r="H75" i="12"/>
  <c r="K77" i="12"/>
  <c r="H69" i="20" s="1"/>
  <c r="H77" i="12"/>
  <c r="K81" i="12"/>
  <c r="H73" i="20" s="1"/>
  <c r="H81" i="12"/>
  <c r="K85" i="12"/>
  <c r="H77" i="20" s="1"/>
  <c r="H85" i="12"/>
  <c r="K61" i="12"/>
  <c r="H53" i="20" s="1"/>
  <c r="H61" i="12"/>
  <c r="K70" i="12"/>
  <c r="H62" i="20" s="1"/>
  <c r="H70" i="12"/>
  <c r="K47" i="12"/>
  <c r="H39" i="20" s="1"/>
  <c r="H47" i="12"/>
  <c r="K83" i="12"/>
  <c r="H75" i="20" s="1"/>
  <c r="H83" i="12"/>
  <c r="K94" i="12"/>
  <c r="H94" i="12"/>
  <c r="K49" i="12"/>
  <c r="H49" i="12"/>
  <c r="K96" i="12"/>
  <c r="H96" i="12"/>
  <c r="K53" i="12"/>
  <c r="H45" i="20" s="1"/>
  <c r="H53" i="12"/>
  <c r="K92" i="12"/>
  <c r="H92" i="12"/>
  <c r="K95" i="12"/>
  <c r="H95" i="12"/>
  <c r="K89" i="12"/>
  <c r="H81" i="20" s="1"/>
  <c r="H89" i="12"/>
  <c r="K91" i="12"/>
  <c r="H83" i="20" s="1"/>
  <c r="H91" i="12"/>
  <c r="K69" i="12"/>
  <c r="H61" i="20" s="1"/>
  <c r="H69" i="12"/>
  <c r="K46" i="12"/>
  <c r="H38" i="20" s="1"/>
  <c r="H46" i="12"/>
  <c r="K80" i="12"/>
  <c r="H72" i="20" s="1"/>
  <c r="H80" i="12"/>
  <c r="K55" i="12"/>
  <c r="H55" i="12"/>
  <c r="K73" i="12"/>
  <c r="H73" i="12"/>
  <c r="K67" i="12"/>
  <c r="H59" i="20" s="1"/>
  <c r="H67" i="12"/>
  <c r="K51" i="12"/>
  <c r="H43" i="20" s="1"/>
  <c r="H51" i="12"/>
  <c r="K59" i="12"/>
  <c r="H51" i="20" s="1"/>
  <c r="H59" i="12"/>
  <c r="K65" i="12"/>
  <c r="H57" i="20" s="1"/>
  <c r="H65" i="12"/>
  <c r="K88" i="12"/>
  <c r="H80" i="20" s="1"/>
  <c r="H88" i="12"/>
  <c r="K97" i="12"/>
  <c r="H97" i="12"/>
  <c r="H92" i="2"/>
  <c r="K20" i="2"/>
  <c r="B12" i="20" s="1"/>
  <c r="H20" i="2"/>
  <c r="K19" i="2"/>
  <c r="H19" i="2"/>
  <c r="K22" i="2"/>
  <c r="B14" i="20" s="1"/>
  <c r="H22" i="2"/>
  <c r="K12" i="2"/>
  <c r="B4" i="20" s="1"/>
  <c r="H12" i="2"/>
  <c r="K17" i="2"/>
  <c r="H17" i="2"/>
  <c r="K79" i="2"/>
  <c r="B71" i="20" s="1"/>
  <c r="H79" i="2"/>
  <c r="K53" i="2"/>
  <c r="B45" i="20" s="1"/>
  <c r="H53" i="2"/>
  <c r="K63" i="2"/>
  <c r="B55" i="20" s="1"/>
  <c r="H63" i="2"/>
  <c r="K94" i="2"/>
  <c r="B86" i="20" s="1"/>
  <c r="H94" i="2"/>
  <c r="K85" i="2"/>
  <c r="B77" i="20" s="1"/>
  <c r="H85" i="2"/>
  <c r="K52" i="2"/>
  <c r="B44" i="20" s="1"/>
  <c r="H52" i="2"/>
  <c r="K41" i="2"/>
  <c r="B33" i="20" s="1"/>
  <c r="H41" i="2"/>
  <c r="K67" i="2"/>
  <c r="B59" i="20" s="1"/>
  <c r="H67" i="2"/>
  <c r="K58" i="2"/>
  <c r="B50" i="20" s="1"/>
  <c r="H58" i="2"/>
  <c r="K39" i="2"/>
  <c r="B31" i="20" s="1"/>
  <c r="H39" i="2"/>
  <c r="K87" i="2"/>
  <c r="B79" i="20" s="1"/>
  <c r="H87" i="2"/>
  <c r="K45" i="2"/>
  <c r="B37" i="20" s="1"/>
  <c r="H45" i="2"/>
  <c r="K64" i="2"/>
  <c r="B56" i="20" s="1"/>
  <c r="H64" i="2"/>
  <c r="K65" i="2"/>
  <c r="B57" i="20" s="1"/>
  <c r="H65" i="2"/>
  <c r="K72" i="2"/>
  <c r="B64" i="20" s="1"/>
  <c r="H72" i="2"/>
  <c r="K55" i="2"/>
  <c r="B47" i="20" s="1"/>
  <c r="H55" i="2"/>
  <c r="K62" i="2"/>
  <c r="B54" i="20" s="1"/>
  <c r="H62" i="2"/>
  <c r="K78" i="2"/>
  <c r="B70" i="20" s="1"/>
  <c r="H78" i="2"/>
  <c r="K88" i="2"/>
  <c r="B80" i="20" s="1"/>
  <c r="H88" i="2"/>
  <c r="K50" i="2"/>
  <c r="B42" i="20" s="1"/>
  <c r="H50" i="2"/>
  <c r="K75" i="2"/>
  <c r="B67" i="20" s="1"/>
  <c r="H75" i="2"/>
  <c r="K60" i="2"/>
  <c r="B52" i="20" s="1"/>
  <c r="H60" i="2"/>
  <c r="K44" i="2"/>
  <c r="B36" i="20" s="1"/>
  <c r="H44" i="2"/>
  <c r="K37" i="2"/>
  <c r="B29" i="20" s="1"/>
  <c r="H37" i="2"/>
  <c r="K95" i="2"/>
  <c r="H95" i="2"/>
  <c r="K69" i="2"/>
  <c r="B61" i="20" s="1"/>
  <c r="H69" i="2"/>
  <c r="K84" i="2"/>
  <c r="B76" i="20" s="1"/>
  <c r="H84" i="2"/>
  <c r="K82" i="2"/>
  <c r="B74" i="20" s="1"/>
  <c r="H82" i="2"/>
  <c r="K59" i="2"/>
  <c r="B51" i="20" s="1"/>
  <c r="H59" i="2"/>
  <c r="K42" i="2"/>
  <c r="B34" i="20" s="1"/>
  <c r="H42" i="2"/>
  <c r="K74" i="2"/>
  <c r="B66" i="20" s="1"/>
  <c r="H74" i="2"/>
  <c r="K68" i="2"/>
  <c r="B60" i="20" s="1"/>
  <c r="H68" i="2"/>
  <c r="K96" i="2"/>
  <c r="B88" i="20" s="1"/>
  <c r="H96" i="2"/>
  <c r="K36" i="2"/>
  <c r="B28" i="20" s="1"/>
  <c r="H36" i="2"/>
  <c r="K99" i="2"/>
  <c r="B91" i="20" s="1"/>
  <c r="H99" i="2"/>
  <c r="K73" i="2"/>
  <c r="B65" i="20" s="1"/>
  <c r="H73" i="2"/>
  <c r="K93" i="2"/>
  <c r="B85" i="20" s="1"/>
  <c r="H93" i="2"/>
  <c r="L56" i="13"/>
  <c r="I74" i="20"/>
  <c r="J61" i="20"/>
  <c r="J51" i="20"/>
  <c r="K71" i="14"/>
  <c r="K24" i="14"/>
  <c r="J62" i="20"/>
  <c r="J45" i="20"/>
  <c r="Q31" i="9"/>
  <c r="C16" i="20"/>
  <c r="L30" i="5"/>
  <c r="L25" i="5"/>
  <c r="K65" i="14"/>
  <c r="F48" i="14"/>
  <c r="J40" i="20" s="1"/>
  <c r="J65" i="20"/>
  <c r="J67" i="20"/>
  <c r="K79" i="14"/>
  <c r="I61" i="20"/>
  <c r="I52" i="20"/>
  <c r="I71" i="20"/>
  <c r="L62" i="13"/>
  <c r="I79" i="20"/>
  <c r="L89" i="13"/>
  <c r="I69" i="20"/>
  <c r="J70" i="20"/>
  <c r="K47" i="14"/>
  <c r="J59" i="20"/>
  <c r="J64" i="20"/>
  <c r="J74" i="20"/>
  <c r="F52" i="14"/>
  <c r="J44" i="20" s="1"/>
  <c r="K63" i="14"/>
  <c r="L78" i="13"/>
  <c r="L23" i="5"/>
  <c r="C15" i="20"/>
  <c r="L32" i="5"/>
  <c r="E21" i="20"/>
  <c r="J53" i="20"/>
  <c r="J69" i="20"/>
  <c r="J49" i="20"/>
  <c r="K62" i="14"/>
  <c r="J46" i="20"/>
  <c r="J72" i="20"/>
  <c r="H49" i="13"/>
  <c r="I41" i="20" s="1"/>
  <c r="I76" i="20"/>
  <c r="I59" i="20"/>
  <c r="H7" i="18"/>
  <c r="D30" i="20"/>
  <c r="D78" i="20"/>
  <c r="D35" i="20"/>
  <c r="K56" i="2"/>
  <c r="B48" i="20" s="1"/>
  <c r="K32" i="14"/>
  <c r="J24" i="20"/>
  <c r="J48" i="20"/>
  <c r="I51" i="14"/>
  <c r="K51" i="14" s="1"/>
  <c r="K84" i="14"/>
  <c r="K33" i="14"/>
  <c r="I40" i="20"/>
  <c r="I12" i="20"/>
  <c r="L18" i="13"/>
  <c r="I5" i="20"/>
  <c r="L55" i="13"/>
  <c r="I38" i="20"/>
  <c r="L46" i="13"/>
  <c r="I31" i="20"/>
  <c r="L39" i="13"/>
  <c r="F8" i="20"/>
  <c r="S19" i="11"/>
  <c r="G20" i="20"/>
  <c r="S28" i="11"/>
  <c r="K82" i="12"/>
  <c r="H74" i="20" s="1"/>
  <c r="K90" i="12"/>
  <c r="H82" i="20" s="1"/>
  <c r="K52" i="12"/>
  <c r="H44" i="20" s="1"/>
  <c r="K20" i="12"/>
  <c r="H12" i="20" s="1"/>
  <c r="K12" i="12"/>
  <c r="H4" i="20" s="1"/>
  <c r="K24" i="12"/>
  <c r="H16" i="20" s="1"/>
  <c r="K68" i="12"/>
  <c r="H60" i="20" s="1"/>
  <c r="K50" i="12"/>
  <c r="H42" i="20" s="1"/>
  <c r="K57" i="12"/>
  <c r="H49" i="20" s="1"/>
  <c r="K72" i="12"/>
  <c r="H64" i="20" s="1"/>
  <c r="K66" i="12"/>
  <c r="H58" i="20" s="1"/>
  <c r="K62" i="12"/>
  <c r="H54" i="20" s="1"/>
  <c r="K63" i="12"/>
  <c r="H55" i="20" s="1"/>
  <c r="K54" i="12"/>
  <c r="H46" i="20" s="1"/>
  <c r="K71" i="12"/>
  <c r="H63" i="20" s="1"/>
  <c r="K22" i="12"/>
  <c r="H14" i="20" s="1"/>
  <c r="K87" i="12"/>
  <c r="H79" i="20" s="1"/>
  <c r="K74" i="12"/>
  <c r="H66" i="20" s="1"/>
  <c r="K58" i="12"/>
  <c r="H50" i="20" s="1"/>
  <c r="K56" i="12"/>
  <c r="H48" i="20" s="1"/>
  <c r="K23" i="20"/>
  <c r="K24" i="20"/>
  <c r="K80" i="15"/>
  <c r="K24" i="15"/>
  <c r="K91" i="15"/>
  <c r="K78" i="15"/>
  <c r="K70" i="20" s="1"/>
  <c r="K90" i="15"/>
  <c r="K81" i="15"/>
  <c r="K73" i="20" s="1"/>
  <c r="K28" i="20"/>
  <c r="K18" i="15"/>
  <c r="K17" i="20"/>
  <c r="K34" i="20"/>
  <c r="K49" i="15"/>
  <c r="K41" i="20" s="1"/>
  <c r="K72" i="15"/>
  <c r="K64" i="20" s="1"/>
  <c r="K58" i="15"/>
  <c r="K50" i="20" s="1"/>
  <c r="K66" i="15"/>
  <c r="K58" i="20" s="1"/>
  <c r="K82" i="15"/>
  <c r="K57" i="15"/>
  <c r="K49" i="20" s="1"/>
  <c r="K65" i="15"/>
  <c r="K92" i="15"/>
  <c r="K55" i="15"/>
  <c r="K47" i="20" s="1"/>
  <c r="K50" i="15"/>
  <c r="K42" i="20" s="1"/>
  <c r="K60" i="15"/>
  <c r="K52" i="20" s="1"/>
  <c r="K69" i="15"/>
  <c r="K61" i="20" s="1"/>
  <c r="K84" i="15"/>
  <c r="K76" i="20" s="1"/>
  <c r="K93" i="15"/>
  <c r="K59" i="15"/>
  <c r="K51" i="20" s="1"/>
  <c r="K70" i="15"/>
  <c r="K62" i="20" s="1"/>
  <c r="K83" i="15"/>
  <c r="K75" i="20" s="1"/>
  <c r="K47" i="15"/>
  <c r="K39" i="20" s="1"/>
  <c r="K68" i="15"/>
  <c r="K60" i="20" s="1"/>
  <c r="K71" i="15"/>
  <c r="K63" i="20" s="1"/>
  <c r="K56" i="15"/>
  <c r="K48" i="20" s="1"/>
  <c r="K87" i="15"/>
  <c r="K48" i="15"/>
  <c r="K40" i="20" s="1"/>
  <c r="K62" i="15"/>
  <c r="K54" i="20" s="1"/>
  <c r="K74" i="15"/>
  <c r="K66" i="20" s="1"/>
  <c r="K96" i="15"/>
  <c r="K88" i="20" s="1"/>
  <c r="K46" i="15"/>
  <c r="K61" i="15"/>
  <c r="K73" i="15"/>
  <c r="K85" i="15"/>
  <c r="K53" i="15"/>
  <c r="K79" i="15"/>
  <c r="K71" i="20" s="1"/>
  <c r="K76" i="15"/>
  <c r="K68" i="20" s="1"/>
  <c r="K63" i="15"/>
  <c r="K55" i="20" s="1"/>
  <c r="K11" i="15"/>
  <c r="K17" i="15"/>
  <c r="K9" i="20" s="1"/>
  <c r="K23" i="15"/>
  <c r="K35" i="20"/>
  <c r="K86" i="15"/>
  <c r="K78" i="20" s="1"/>
  <c r="K75" i="15"/>
  <c r="K67" i="20" s="1"/>
  <c r="K88" i="15"/>
  <c r="K80" i="20" s="1"/>
  <c r="K45" i="15"/>
  <c r="K67" i="15"/>
  <c r="K59" i="20" s="1"/>
  <c r="K51" i="15"/>
  <c r="K64" i="15"/>
  <c r="K77" i="15"/>
  <c r="K89" i="15"/>
  <c r="K52" i="15"/>
  <c r="K44" i="20" s="1"/>
  <c r="K4" i="20"/>
  <c r="K21" i="15"/>
  <c r="K20" i="20"/>
  <c r="K13" i="15"/>
  <c r="K8" i="20"/>
  <c r="K18" i="20"/>
  <c r="K22" i="20"/>
  <c r="K11" i="20"/>
  <c r="K25" i="20"/>
  <c r="Q92" i="18"/>
  <c r="Q85" i="18"/>
  <c r="Q85" i="19" s="1"/>
  <c r="Q94" i="18"/>
  <c r="Q94" i="19" s="1"/>
  <c r="Q48" i="18"/>
  <c r="Q48" i="19" s="1"/>
  <c r="Q78" i="18"/>
  <c r="Q78" i="19" s="1"/>
  <c r="Q41" i="18"/>
  <c r="Q41" i="19" s="1"/>
  <c r="Q68" i="18"/>
  <c r="Q68" i="19" s="1"/>
  <c r="Q79" i="18"/>
  <c r="Q79" i="19" s="1"/>
  <c r="Q73" i="18"/>
  <c r="Q73" i="19" s="1"/>
  <c r="Q83" i="18"/>
  <c r="Q97" i="18"/>
  <c r="Q97" i="19" s="1"/>
  <c r="K19" i="20"/>
  <c r="Q28" i="18"/>
  <c r="Q28" i="19" s="1"/>
  <c r="H6" i="20"/>
  <c r="H5" i="20"/>
  <c r="K51" i="2"/>
  <c r="B43" i="20" s="1"/>
  <c r="K48" i="2"/>
  <c r="B40" i="20" s="1"/>
  <c r="K49" i="2"/>
  <c r="B41" i="20" s="1"/>
  <c r="K57" i="2"/>
  <c r="B49" i="20" s="1"/>
  <c r="K46" i="2"/>
  <c r="B38" i="20" s="1"/>
  <c r="K77" i="2"/>
  <c r="B69" i="20" s="1"/>
  <c r="K86" i="2"/>
  <c r="B78" i="20" s="1"/>
  <c r="K90" i="2"/>
  <c r="B82" i="20" s="1"/>
  <c r="K47" i="2"/>
  <c r="B39" i="20" s="1"/>
  <c r="K98" i="2"/>
  <c r="B90" i="20" s="1"/>
  <c r="H22" i="18"/>
  <c r="H22" i="19" s="1"/>
  <c r="H6" i="18"/>
  <c r="H8" i="18"/>
  <c r="H8" i="19" s="1"/>
  <c r="H23" i="18"/>
  <c r="H23" i="19" s="1"/>
  <c r="H17" i="18"/>
  <c r="D37" i="20"/>
  <c r="H14" i="18"/>
  <c r="H24" i="18"/>
  <c r="H25" i="18"/>
  <c r="H9" i="18"/>
  <c r="H20" i="18"/>
  <c r="H20" i="19" s="1"/>
  <c r="H11" i="18"/>
  <c r="H11" i="19" s="1"/>
  <c r="D43" i="20"/>
  <c r="H26" i="18"/>
  <c r="H26" i="19" s="1"/>
  <c r="H13" i="18"/>
  <c r="H4" i="18"/>
  <c r="H19" i="18"/>
  <c r="H19" i="19" s="1"/>
  <c r="H21" i="18"/>
  <c r="H5" i="18"/>
  <c r="H12" i="18"/>
  <c r="H27" i="18"/>
  <c r="H27" i="19" s="1"/>
  <c r="L19" i="5"/>
  <c r="C11" i="20"/>
  <c r="L18" i="5"/>
  <c r="C10" i="20"/>
  <c r="D83" i="20"/>
  <c r="J78" i="20"/>
  <c r="K86" i="14"/>
  <c r="I73" i="20"/>
  <c r="L81" i="13"/>
  <c r="I65" i="20"/>
  <c r="L73" i="13"/>
  <c r="Q43" i="18"/>
  <c r="Q43" i="19" s="1"/>
  <c r="Q76" i="18"/>
  <c r="Q76" i="19" s="1"/>
  <c r="Q96" i="18"/>
  <c r="Q59" i="18"/>
  <c r="Q59" i="19" s="1"/>
  <c r="Q72" i="18"/>
  <c r="Q98" i="18"/>
  <c r="Q98" i="19" s="1"/>
  <c r="Q49" i="18"/>
  <c r="Q49" i="19" s="1"/>
  <c r="Q44" i="18"/>
  <c r="Q44" i="19" s="1"/>
  <c r="Q74" i="18"/>
  <c r="Q63" i="18"/>
  <c r="Q88" i="18"/>
  <c r="Q65" i="18"/>
  <c r="Q50" i="18"/>
  <c r="Q50" i="19" s="1"/>
  <c r="Q81" i="18"/>
  <c r="Q81" i="19" s="1"/>
  <c r="Q42" i="18"/>
  <c r="Q90" i="18"/>
  <c r="Q40" i="18"/>
  <c r="Q91" i="18"/>
  <c r="Q91" i="19" s="1"/>
  <c r="Q47" i="18"/>
  <c r="Q70" i="18"/>
  <c r="Q89" i="18"/>
  <c r="Q89" i="19" s="1"/>
  <c r="Q45" i="18"/>
  <c r="Q84" i="18"/>
  <c r="Q84" i="19" s="1"/>
  <c r="Q82" i="18"/>
  <c r="Q82" i="19" s="1"/>
  <c r="Q10" i="18"/>
  <c r="Q10" i="19" s="1"/>
  <c r="Q5" i="18"/>
  <c r="Q5" i="19" s="1"/>
  <c r="Q35" i="18"/>
  <c r="Q35" i="19" s="1"/>
  <c r="Q33" i="18"/>
  <c r="Q33" i="19" s="1"/>
  <c r="L80" i="13"/>
  <c r="I72" i="20"/>
  <c r="I77" i="20"/>
  <c r="L85" i="13"/>
  <c r="Q86" i="18"/>
  <c r="Q39" i="18"/>
  <c r="Q87" i="18"/>
  <c r="Q87" i="19" s="1"/>
  <c r="Q99" i="18"/>
  <c r="Q100" i="18"/>
  <c r="Q80" i="18"/>
  <c r="Q80" i="19" s="1"/>
  <c r="Q58" i="18"/>
  <c r="Q71" i="18"/>
  <c r="Q71" i="19" s="1"/>
  <c r="Q93" i="18"/>
  <c r="Q93" i="19" s="1"/>
  <c r="Q46" i="18"/>
  <c r="Q46" i="19" s="1"/>
  <c r="Q57" i="18"/>
  <c r="Q57" i="19" s="1"/>
  <c r="Q75" i="18"/>
  <c r="H78" i="20"/>
  <c r="J75" i="20"/>
  <c r="F4" i="20"/>
  <c r="J47" i="20"/>
  <c r="Q22" i="18"/>
  <c r="Q22" i="19" s="1"/>
  <c r="Q32" i="18"/>
  <c r="Q32" i="19" s="1"/>
  <c r="Q38" i="18"/>
  <c r="Q38" i="19" s="1"/>
  <c r="L65" i="13"/>
  <c r="I57" i="20"/>
  <c r="J41" i="20"/>
  <c r="K49" i="14"/>
  <c r="H50" i="13"/>
  <c r="L57" i="13"/>
  <c r="I49" i="20"/>
  <c r="I56" i="20"/>
  <c r="L64" i="13"/>
  <c r="I80" i="20"/>
  <c r="L88" i="13"/>
  <c r="L54" i="13"/>
  <c r="I46" i="20"/>
  <c r="Q66" i="18"/>
  <c r="Q66" i="19" s="1"/>
  <c r="Q52" i="18"/>
  <c r="Q52" i="19" s="1"/>
  <c r="Q60" i="18"/>
  <c r="Q51" i="18"/>
  <c r="Q54" i="18"/>
  <c r="Q54" i="19" s="1"/>
  <c r="Q53" i="18"/>
  <c r="Q64" i="18"/>
  <c r="Q77" i="18"/>
  <c r="Q62" i="18"/>
  <c r="Q56" i="18"/>
  <c r="Q56" i="19" s="1"/>
  <c r="Q55" i="18"/>
  <c r="Q67" i="18"/>
  <c r="Q61" i="18"/>
  <c r="Q69" i="18"/>
  <c r="Q95" i="18"/>
  <c r="Q95" i="19" s="1"/>
  <c r="J42" i="20"/>
  <c r="L21" i="13"/>
  <c r="Q30" i="18"/>
  <c r="Q31" i="18"/>
  <c r="Q36" i="18"/>
  <c r="Q36" i="19" s="1"/>
  <c r="L70" i="13"/>
  <c r="I62" i="20"/>
  <c r="D16" i="20"/>
  <c r="L26" i="21"/>
  <c r="H18" i="18"/>
  <c r="C5" i="20"/>
  <c r="L13" i="5"/>
  <c r="H15" i="18"/>
  <c r="H10" i="18"/>
  <c r="H10" i="19" s="1"/>
  <c r="H16" i="18"/>
  <c r="K21" i="20"/>
  <c r="J52" i="20"/>
  <c r="K60" i="14"/>
  <c r="S24" i="11"/>
  <c r="G16" i="20"/>
  <c r="I43" i="20"/>
  <c r="L51" i="13"/>
  <c r="L22" i="5"/>
  <c r="C14" i="20"/>
  <c r="H9" i="20"/>
  <c r="J56" i="20"/>
  <c r="K12" i="20"/>
  <c r="K76" i="14"/>
  <c r="J68" i="20"/>
  <c r="I30" i="20"/>
  <c r="L38" i="13"/>
  <c r="K61" i="2"/>
  <c r="B53" i="20" s="1"/>
  <c r="Q26" i="8"/>
  <c r="S23" i="11"/>
  <c r="G15" i="20"/>
  <c r="L16" i="5"/>
  <c r="C8" i="20"/>
  <c r="Q4" i="18"/>
  <c r="Q15" i="18"/>
  <c r="Q15" i="19" s="1"/>
  <c r="Q25" i="18"/>
  <c r="Q25" i="19" s="1"/>
  <c r="Q9" i="18"/>
  <c r="Q9" i="19" s="1"/>
  <c r="Q21" i="18"/>
  <c r="Q21" i="19" s="1"/>
  <c r="Q19" i="18"/>
  <c r="Q19" i="19" s="1"/>
  <c r="Q17" i="18"/>
  <c r="Q17" i="19" s="1"/>
  <c r="Q29" i="18"/>
  <c r="Q29" i="19" s="1"/>
  <c r="Q16" i="18"/>
  <c r="Q16" i="19" s="1"/>
  <c r="Q13" i="18"/>
  <c r="Q13" i="19" s="1"/>
  <c r="Q7" i="18"/>
  <c r="Q7" i="19" s="1"/>
  <c r="Q6" i="18"/>
  <c r="Q6" i="19" s="1"/>
  <c r="Q8" i="18"/>
  <c r="Q8" i="19" s="1"/>
  <c r="Q27" i="18"/>
  <c r="Q27" i="19" s="1"/>
  <c r="Q14" i="18"/>
  <c r="Q14" i="19" s="1"/>
  <c r="Q11" i="18"/>
  <c r="Q11" i="19" s="1"/>
  <c r="Q34" i="18"/>
  <c r="Q34" i="19" s="1"/>
  <c r="Q12" i="18"/>
  <c r="Q12" i="19" s="1"/>
  <c r="Q18" i="18"/>
  <c r="Q18" i="19" s="1"/>
  <c r="Q23" i="18"/>
  <c r="Q23" i="19" s="1"/>
  <c r="Q24" i="18"/>
  <c r="Q24" i="19" s="1"/>
  <c r="Q37" i="18"/>
  <c r="Q37" i="19" s="1"/>
  <c r="Q20" i="18"/>
  <c r="Q20" i="19" s="1"/>
  <c r="H11" i="20"/>
  <c r="M22" i="9"/>
  <c r="J22" i="9"/>
  <c r="C9" i="20"/>
  <c r="L17" i="5"/>
  <c r="C13" i="20"/>
  <c r="L21" i="5"/>
  <c r="L12" i="5"/>
  <c r="C4" i="20"/>
  <c r="D4" i="20"/>
  <c r="C3" i="20"/>
  <c r="L11" i="5"/>
  <c r="I29" i="20"/>
  <c r="L37" i="13"/>
  <c r="C7" i="20"/>
  <c r="L15" i="5"/>
  <c r="K66" i="2"/>
  <c r="B58" i="20" s="1"/>
  <c r="D8" i="20"/>
  <c r="K14" i="20"/>
  <c r="I44" i="20"/>
  <c r="L52" i="13"/>
  <c r="I28" i="20"/>
  <c r="L36" i="13"/>
  <c r="K7" i="20"/>
  <c r="C12" i="20"/>
  <c r="L20" i="5"/>
  <c r="I34" i="20"/>
  <c r="L42" i="13"/>
  <c r="D82" i="20"/>
  <c r="D51" i="20"/>
  <c r="D76" i="20"/>
  <c r="D18" i="20"/>
  <c r="D14" i="20"/>
  <c r="S12" i="11"/>
  <c r="G4" i="20"/>
  <c r="K30" i="14"/>
  <c r="J22" i="20"/>
  <c r="K46" i="20"/>
  <c r="Y34" i="11"/>
  <c r="L36" i="14"/>
  <c r="R34" i="8"/>
  <c r="M35" i="13"/>
  <c r="F33" i="4"/>
  <c r="S30" i="11"/>
  <c r="G22" i="20"/>
  <c r="S16" i="11"/>
  <c r="G8" i="20"/>
  <c r="K86" i="20"/>
  <c r="K87" i="20"/>
  <c r="D15" i="20"/>
  <c r="S13" i="11"/>
  <c r="G5" i="20"/>
  <c r="K90" i="20"/>
  <c r="K89" i="20"/>
  <c r="H7" i="20"/>
  <c r="S22" i="11"/>
  <c r="G14" i="20"/>
  <c r="K38" i="14"/>
  <c r="J30" i="20"/>
  <c r="K27" i="14"/>
  <c r="L33" i="13"/>
  <c r="Q31" i="10"/>
  <c r="Q32" i="10"/>
  <c r="J24" i="9"/>
  <c r="E16" i="20" s="1"/>
  <c r="M24" i="9"/>
  <c r="Q25" i="9"/>
  <c r="Q28" i="9"/>
  <c r="L47" i="13"/>
  <c r="H17" i="20"/>
  <c r="K36" i="14"/>
  <c r="D69" i="20"/>
  <c r="D71" i="20"/>
  <c r="D52" i="20"/>
  <c r="D79" i="20"/>
  <c r="D74" i="20"/>
  <c r="D65" i="20"/>
  <c r="D62" i="20"/>
  <c r="D64" i="20"/>
  <c r="D49" i="20"/>
  <c r="D68" i="20"/>
  <c r="C7" i="18"/>
  <c r="C7" i="19" s="1"/>
  <c r="C9" i="18"/>
  <c r="C9" i="19" s="1"/>
  <c r="C11" i="18"/>
  <c r="C11" i="19" s="1"/>
  <c r="C13" i="18"/>
  <c r="C13" i="19" s="1"/>
  <c r="C15" i="18"/>
  <c r="C15" i="19" s="1"/>
  <c r="C17" i="18"/>
  <c r="C17" i="19" s="1"/>
  <c r="C19" i="18"/>
  <c r="C19" i="19" s="1"/>
  <c r="C21" i="18"/>
  <c r="C21" i="19" s="1"/>
  <c r="C23" i="18"/>
  <c r="C23" i="19" s="1"/>
  <c r="C25" i="18"/>
  <c r="C25" i="19" s="1"/>
  <c r="C27" i="18"/>
  <c r="C27" i="19" s="1"/>
  <c r="C39" i="18"/>
  <c r="C39" i="19" s="1"/>
  <c r="C43" i="18"/>
  <c r="C43" i="19" s="1"/>
  <c r="C48" i="18"/>
  <c r="C48" i="19" s="1"/>
  <c r="C55" i="18"/>
  <c r="C55" i="19" s="1"/>
  <c r="C60" i="18"/>
  <c r="C60" i="19" s="1"/>
  <c r="C64" i="18"/>
  <c r="C64" i="19" s="1"/>
  <c r="C69" i="18"/>
  <c r="C69" i="19" s="1"/>
  <c r="C74" i="18"/>
  <c r="C74" i="19" s="1"/>
  <c r="C78" i="18"/>
  <c r="C78" i="19" s="1"/>
  <c r="C81" i="18"/>
  <c r="C81" i="19" s="1"/>
  <c r="C84" i="18"/>
  <c r="C84" i="19" s="1"/>
  <c r="C86" i="18"/>
  <c r="C86" i="19" s="1"/>
  <c r="C88" i="18"/>
  <c r="C88" i="19" s="1"/>
  <c r="C90" i="18"/>
  <c r="C90" i="19" s="1"/>
  <c r="C92" i="18"/>
  <c r="C92" i="19" s="1"/>
  <c r="C94" i="18"/>
  <c r="C94" i="19" s="1"/>
  <c r="C96" i="18"/>
  <c r="C96" i="19" s="1"/>
  <c r="C98" i="18"/>
  <c r="C98" i="19" s="1"/>
  <c r="C100" i="18"/>
  <c r="C100" i="19" s="1"/>
  <c r="C44" i="18"/>
  <c r="C44" i="19" s="1"/>
  <c r="C33" i="18"/>
  <c r="C33" i="19" s="1"/>
  <c r="C65" i="18"/>
  <c r="C65" i="19" s="1"/>
  <c r="C31" i="18"/>
  <c r="C31" i="19" s="1"/>
  <c r="C30" i="18"/>
  <c r="C30" i="19" s="1"/>
  <c r="C62" i="18"/>
  <c r="C62" i="19" s="1"/>
  <c r="C4" i="18"/>
  <c r="C52" i="18"/>
  <c r="C52" i="19" s="1"/>
  <c r="C76" i="18"/>
  <c r="C76" i="19" s="1"/>
  <c r="C5" i="18"/>
  <c r="C5" i="19" s="1"/>
  <c r="C14" i="18"/>
  <c r="C14" i="19" s="1"/>
  <c r="C22" i="18"/>
  <c r="C22" i="19" s="1"/>
  <c r="C42" i="18"/>
  <c r="C42" i="19" s="1"/>
  <c r="C61" i="18"/>
  <c r="C61" i="19" s="1"/>
  <c r="C79" i="18"/>
  <c r="C79" i="19" s="1"/>
  <c r="C89" i="18"/>
  <c r="C89" i="19" s="1"/>
  <c r="C97" i="18"/>
  <c r="C97" i="19" s="1"/>
  <c r="C36" i="18"/>
  <c r="C36" i="19" s="1"/>
  <c r="C28" i="18"/>
  <c r="C28" i="19" s="1"/>
  <c r="C67" i="18"/>
  <c r="C67" i="19" s="1"/>
  <c r="C75" i="18"/>
  <c r="C75" i="19" s="1"/>
  <c r="C82" i="18"/>
  <c r="C82" i="19" s="1"/>
  <c r="C57" i="18"/>
  <c r="C57" i="19" s="1"/>
  <c r="C53" i="18"/>
  <c r="C53" i="19" s="1"/>
  <c r="C71" i="18"/>
  <c r="C71" i="19" s="1"/>
  <c r="C72" i="18"/>
  <c r="C72" i="19" s="1"/>
  <c r="C80" i="18"/>
  <c r="C80" i="19" s="1"/>
  <c r="C12" i="18"/>
  <c r="C12" i="19" s="1"/>
  <c r="C35" i="18"/>
  <c r="C35" i="19" s="1"/>
  <c r="C87" i="18"/>
  <c r="C87" i="19" s="1"/>
  <c r="C47" i="18"/>
  <c r="C47" i="19" s="1"/>
  <c r="C46" i="18"/>
  <c r="C46" i="19" s="1"/>
  <c r="C8" i="18"/>
  <c r="C8" i="19" s="1"/>
  <c r="C16" i="18"/>
  <c r="C16" i="19" s="1"/>
  <c r="C24" i="18"/>
  <c r="C24" i="19" s="1"/>
  <c r="C45" i="18"/>
  <c r="C45" i="19" s="1"/>
  <c r="C66" i="18"/>
  <c r="C66" i="19" s="1"/>
  <c r="C83" i="18"/>
  <c r="C83" i="19" s="1"/>
  <c r="C91" i="18"/>
  <c r="C91" i="19" s="1"/>
  <c r="C99" i="18"/>
  <c r="C99" i="19" s="1"/>
  <c r="C63" i="18"/>
  <c r="C63" i="19" s="1"/>
  <c r="C51" i="18"/>
  <c r="C51" i="19" s="1"/>
  <c r="C41" i="18"/>
  <c r="C41" i="19" s="1"/>
  <c r="C59" i="18"/>
  <c r="C59" i="19" s="1"/>
  <c r="C49" i="18"/>
  <c r="C49" i="19" s="1"/>
  <c r="C34" i="18"/>
  <c r="C34" i="19" s="1"/>
  <c r="C38" i="18"/>
  <c r="C38" i="19" s="1"/>
  <c r="C32" i="18"/>
  <c r="C32" i="19" s="1"/>
  <c r="C56" i="18"/>
  <c r="C56" i="19" s="1"/>
  <c r="C58" i="18"/>
  <c r="C58" i="19" s="1"/>
  <c r="C6" i="18"/>
  <c r="C6" i="19" s="1"/>
  <c r="C40" i="18"/>
  <c r="C40" i="19" s="1"/>
  <c r="C54" i="18"/>
  <c r="C54" i="19" s="1"/>
  <c r="C10" i="18"/>
  <c r="C10" i="19" s="1"/>
  <c r="C18" i="18"/>
  <c r="C18" i="19" s="1"/>
  <c r="C26" i="18"/>
  <c r="C26" i="19" s="1"/>
  <c r="C50" i="18"/>
  <c r="C50" i="19" s="1"/>
  <c r="C70" i="18"/>
  <c r="C70" i="19" s="1"/>
  <c r="C85" i="18"/>
  <c r="C85" i="19" s="1"/>
  <c r="C93" i="18"/>
  <c r="C93" i="19" s="1"/>
  <c r="C73" i="18"/>
  <c r="C73" i="19" s="1"/>
  <c r="C29" i="18"/>
  <c r="C29" i="19" s="1"/>
  <c r="C68" i="18"/>
  <c r="C68" i="19" s="1"/>
  <c r="C20" i="18"/>
  <c r="C20" i="19" s="1"/>
  <c r="C77" i="18"/>
  <c r="C77" i="19" s="1"/>
  <c r="C95" i="18"/>
  <c r="C95" i="19" s="1"/>
  <c r="C37" i="18"/>
  <c r="C37" i="19" s="1"/>
  <c r="L29" i="5"/>
  <c r="L27" i="5"/>
  <c r="L26" i="5"/>
  <c r="L33" i="5"/>
  <c r="F4" i="18"/>
  <c r="F8" i="18"/>
  <c r="F8" i="19" s="1"/>
  <c r="F12" i="18"/>
  <c r="F12" i="19" s="1"/>
  <c r="F16" i="18"/>
  <c r="F16" i="19" s="1"/>
  <c r="F20" i="18"/>
  <c r="F20" i="19" s="1"/>
  <c r="F24" i="18"/>
  <c r="F24" i="19" s="1"/>
  <c r="F5" i="18"/>
  <c r="F5" i="19" s="1"/>
  <c r="F9" i="18"/>
  <c r="F9" i="19" s="1"/>
  <c r="F13" i="18"/>
  <c r="F13" i="19" s="1"/>
  <c r="F17" i="18"/>
  <c r="F17" i="19" s="1"/>
  <c r="F21" i="18"/>
  <c r="F21" i="19" s="1"/>
  <c r="F25" i="18"/>
  <c r="F25" i="19" s="1"/>
  <c r="F6" i="18"/>
  <c r="F6" i="19" s="1"/>
  <c r="F10" i="18"/>
  <c r="F10" i="19" s="1"/>
  <c r="F14" i="18"/>
  <c r="F14" i="19" s="1"/>
  <c r="F18" i="18"/>
  <c r="F18" i="19" s="1"/>
  <c r="F22" i="18"/>
  <c r="F22" i="19" s="1"/>
  <c r="F26" i="18"/>
  <c r="F26" i="19" s="1"/>
  <c r="F7" i="18"/>
  <c r="F7" i="19" s="1"/>
  <c r="F11" i="18"/>
  <c r="F11" i="19" s="1"/>
  <c r="F15" i="18"/>
  <c r="F15" i="19" s="1"/>
  <c r="F19" i="18"/>
  <c r="F19" i="19" s="1"/>
  <c r="F23" i="18"/>
  <c r="F23" i="19" s="1"/>
  <c r="F27" i="18"/>
  <c r="F27" i="19" s="1"/>
  <c r="G4" i="18"/>
  <c r="G8" i="18"/>
  <c r="G8" i="19" s="1"/>
  <c r="G12" i="18"/>
  <c r="G12" i="19" s="1"/>
  <c r="G16" i="18"/>
  <c r="G16" i="19" s="1"/>
  <c r="G20" i="18"/>
  <c r="G20" i="19" s="1"/>
  <c r="G24" i="18"/>
  <c r="G24" i="19" s="1"/>
  <c r="G17" i="18"/>
  <c r="G17" i="19" s="1"/>
  <c r="G19" i="18"/>
  <c r="G19" i="19" s="1"/>
  <c r="G27" i="18"/>
  <c r="G27" i="19" s="1"/>
  <c r="G21" i="18"/>
  <c r="G21" i="19" s="1"/>
  <c r="G23" i="18"/>
  <c r="G23" i="19" s="1"/>
  <c r="G9" i="18"/>
  <c r="G9" i="19" s="1"/>
  <c r="G11" i="18"/>
  <c r="G11" i="19" s="1"/>
  <c r="G13" i="18"/>
  <c r="G13" i="19" s="1"/>
  <c r="G15" i="18"/>
  <c r="G15" i="19" s="1"/>
  <c r="G10" i="18"/>
  <c r="G10" i="19" s="1"/>
  <c r="G14" i="18"/>
  <c r="G14" i="19" s="1"/>
  <c r="G18" i="18"/>
  <c r="G18" i="19" s="1"/>
  <c r="G22" i="18"/>
  <c r="G22" i="19" s="1"/>
  <c r="G26" i="18"/>
  <c r="G26" i="19" s="1"/>
  <c r="G5" i="18"/>
  <c r="G5" i="19" s="1"/>
  <c r="G7" i="18"/>
  <c r="G7" i="19" s="1"/>
  <c r="G6" i="18"/>
  <c r="G6" i="19" s="1"/>
  <c r="G25" i="18"/>
  <c r="G25" i="19" s="1"/>
  <c r="E4" i="18"/>
  <c r="E8" i="18"/>
  <c r="E8" i="19" s="1"/>
  <c r="E12" i="18"/>
  <c r="E12" i="19" s="1"/>
  <c r="E16" i="18"/>
  <c r="E16" i="19" s="1"/>
  <c r="E20" i="18"/>
  <c r="E20" i="19" s="1"/>
  <c r="E22" i="18"/>
  <c r="E22" i="19" s="1"/>
  <c r="E24" i="18"/>
  <c r="E24" i="19" s="1"/>
  <c r="E5" i="18"/>
  <c r="E5" i="19" s="1"/>
  <c r="E9" i="18"/>
  <c r="E9" i="19" s="1"/>
  <c r="E13" i="18"/>
  <c r="E13" i="19" s="1"/>
  <c r="E17" i="18"/>
  <c r="E17" i="19" s="1"/>
  <c r="E27" i="18"/>
  <c r="E27" i="19" s="1"/>
  <c r="E6" i="18"/>
  <c r="E6" i="19" s="1"/>
  <c r="E10" i="18"/>
  <c r="E10" i="19" s="1"/>
  <c r="E14" i="18"/>
  <c r="E14" i="19" s="1"/>
  <c r="E18" i="18"/>
  <c r="E18" i="19" s="1"/>
  <c r="E21" i="18"/>
  <c r="E21" i="19" s="1"/>
  <c r="E23" i="18"/>
  <c r="E23" i="19" s="1"/>
  <c r="E25" i="18"/>
  <c r="E25" i="19" s="1"/>
  <c r="E15" i="18"/>
  <c r="E15" i="19" s="1"/>
  <c r="E26" i="18"/>
  <c r="E26" i="19" s="1"/>
  <c r="E19" i="18"/>
  <c r="E19" i="19" s="1"/>
  <c r="E7" i="18"/>
  <c r="E7" i="19" s="1"/>
  <c r="E11" i="18"/>
  <c r="E11" i="19" s="1"/>
  <c r="D6" i="18"/>
  <c r="D6" i="19" s="1"/>
  <c r="D8" i="18"/>
  <c r="D8" i="19" s="1"/>
  <c r="D10" i="18"/>
  <c r="D10" i="19" s="1"/>
  <c r="D12" i="18"/>
  <c r="D12" i="19" s="1"/>
  <c r="D14" i="18"/>
  <c r="D14" i="19" s="1"/>
  <c r="D16" i="18"/>
  <c r="D16" i="19" s="1"/>
  <c r="D18" i="18"/>
  <c r="D18" i="19" s="1"/>
  <c r="D20" i="18"/>
  <c r="D20" i="19" s="1"/>
  <c r="D22" i="18"/>
  <c r="D22" i="19" s="1"/>
  <c r="D24" i="18"/>
  <c r="D24" i="19" s="1"/>
  <c r="D26" i="18"/>
  <c r="D26" i="19" s="1"/>
  <c r="D4" i="18"/>
  <c r="D9" i="18"/>
  <c r="D9" i="19" s="1"/>
  <c r="D17" i="18"/>
  <c r="D17" i="19" s="1"/>
  <c r="D25" i="18"/>
  <c r="D25" i="19" s="1"/>
  <c r="D23" i="18"/>
  <c r="D23" i="19" s="1"/>
  <c r="D11" i="18"/>
  <c r="D11" i="19" s="1"/>
  <c r="D19" i="18"/>
  <c r="D19" i="19" s="1"/>
  <c r="D27" i="18"/>
  <c r="D27" i="19" s="1"/>
  <c r="D15" i="18"/>
  <c r="D15" i="19" s="1"/>
  <c r="D5" i="18"/>
  <c r="D5" i="19" s="1"/>
  <c r="D13" i="18"/>
  <c r="D13" i="19" s="1"/>
  <c r="D21" i="18"/>
  <c r="D21" i="19" s="1"/>
  <c r="D7" i="18"/>
  <c r="D7" i="19" s="1"/>
  <c r="Q33" i="8"/>
  <c r="Q27" i="8"/>
  <c r="L41" i="13"/>
  <c r="K28" i="14"/>
  <c r="K31" i="14"/>
  <c r="K34" i="14"/>
  <c r="P5" i="18"/>
  <c r="P5" i="19" s="1"/>
  <c r="P9" i="18"/>
  <c r="P9" i="19" s="1"/>
  <c r="P13" i="18"/>
  <c r="P13" i="19" s="1"/>
  <c r="P17" i="18"/>
  <c r="P17" i="19" s="1"/>
  <c r="P21" i="18"/>
  <c r="P21" i="19" s="1"/>
  <c r="P25" i="18"/>
  <c r="P25" i="19" s="1"/>
  <c r="P29" i="18"/>
  <c r="P29" i="19" s="1"/>
  <c r="P33" i="18"/>
  <c r="P33" i="19" s="1"/>
  <c r="P37" i="18"/>
  <c r="P37" i="19" s="1"/>
  <c r="P41" i="18"/>
  <c r="P41" i="19" s="1"/>
  <c r="P45" i="18"/>
  <c r="P45" i="19" s="1"/>
  <c r="P49" i="18"/>
  <c r="P49" i="19" s="1"/>
  <c r="P53" i="18"/>
  <c r="P53" i="19" s="1"/>
  <c r="P57" i="18"/>
  <c r="P57" i="19" s="1"/>
  <c r="P61" i="18"/>
  <c r="P61" i="19" s="1"/>
  <c r="P65" i="18"/>
  <c r="P65" i="19" s="1"/>
  <c r="P69" i="18"/>
  <c r="P69" i="19" s="1"/>
  <c r="P73" i="18"/>
  <c r="P73" i="19" s="1"/>
  <c r="P77" i="18"/>
  <c r="P77" i="19" s="1"/>
  <c r="P84" i="18"/>
  <c r="P84" i="19" s="1"/>
  <c r="P83" i="18"/>
  <c r="P83" i="19" s="1"/>
  <c r="P82" i="18"/>
  <c r="P82" i="19" s="1"/>
  <c r="P81" i="18"/>
  <c r="P81" i="19" s="1"/>
  <c r="P97" i="18"/>
  <c r="P97" i="19" s="1"/>
  <c r="P6" i="18"/>
  <c r="P6" i="19" s="1"/>
  <c r="P10" i="18"/>
  <c r="P10" i="19" s="1"/>
  <c r="P14" i="18"/>
  <c r="P14" i="19" s="1"/>
  <c r="P18" i="18"/>
  <c r="P18" i="19" s="1"/>
  <c r="P22" i="18"/>
  <c r="P22" i="19" s="1"/>
  <c r="P26" i="18"/>
  <c r="P26" i="19" s="1"/>
  <c r="P30" i="18"/>
  <c r="P30" i="19" s="1"/>
  <c r="P34" i="18"/>
  <c r="P34" i="19" s="1"/>
  <c r="P38" i="18"/>
  <c r="P38" i="19" s="1"/>
  <c r="P42" i="18"/>
  <c r="P42" i="19" s="1"/>
  <c r="P46" i="18"/>
  <c r="P46" i="19" s="1"/>
  <c r="P50" i="18"/>
  <c r="P50" i="19" s="1"/>
  <c r="P54" i="18"/>
  <c r="P54" i="19" s="1"/>
  <c r="P58" i="18"/>
  <c r="P58" i="19" s="1"/>
  <c r="P62" i="18"/>
  <c r="P62" i="19" s="1"/>
  <c r="P66" i="18"/>
  <c r="P66" i="19" s="1"/>
  <c r="P70" i="18"/>
  <c r="P70" i="19" s="1"/>
  <c r="P74" i="18"/>
  <c r="P74" i="19" s="1"/>
  <c r="P78" i="18"/>
  <c r="P78" i="19" s="1"/>
  <c r="P88" i="18"/>
  <c r="P88" i="19" s="1"/>
  <c r="P87" i="18"/>
  <c r="P87" i="19" s="1"/>
  <c r="P86" i="18"/>
  <c r="P86" i="19" s="1"/>
  <c r="P85" i="18"/>
  <c r="P85" i="19" s="1"/>
  <c r="P98" i="18"/>
  <c r="P98" i="19" s="1"/>
  <c r="P7" i="18"/>
  <c r="P7" i="19" s="1"/>
  <c r="P11" i="18"/>
  <c r="P11" i="19" s="1"/>
  <c r="P15" i="18"/>
  <c r="P15" i="19" s="1"/>
  <c r="P19" i="18"/>
  <c r="P19" i="19" s="1"/>
  <c r="P23" i="18"/>
  <c r="P23" i="19" s="1"/>
  <c r="P27" i="18"/>
  <c r="P27" i="19" s="1"/>
  <c r="P31" i="18"/>
  <c r="P31" i="19" s="1"/>
  <c r="P35" i="18"/>
  <c r="P35" i="19" s="1"/>
  <c r="P39" i="18"/>
  <c r="P39" i="19" s="1"/>
  <c r="P43" i="18"/>
  <c r="P43" i="19" s="1"/>
  <c r="P47" i="18"/>
  <c r="P47" i="19" s="1"/>
  <c r="P51" i="18"/>
  <c r="P51" i="19" s="1"/>
  <c r="P55" i="18"/>
  <c r="P55" i="19" s="1"/>
  <c r="P59" i="18"/>
  <c r="P59" i="19" s="1"/>
  <c r="P63" i="18"/>
  <c r="P63" i="19" s="1"/>
  <c r="P67" i="18"/>
  <c r="P67" i="19" s="1"/>
  <c r="P71" i="18"/>
  <c r="P71" i="19" s="1"/>
  <c r="P75" i="18"/>
  <c r="P75" i="19" s="1"/>
  <c r="P79" i="18"/>
  <c r="P79" i="19" s="1"/>
  <c r="P92" i="18"/>
  <c r="P92" i="19" s="1"/>
  <c r="P91" i="18"/>
  <c r="P91" i="19" s="1"/>
  <c r="P90" i="18"/>
  <c r="P90" i="19" s="1"/>
  <c r="P89" i="18"/>
  <c r="P89" i="19" s="1"/>
  <c r="P99" i="18"/>
  <c r="P99" i="19" s="1"/>
  <c r="P4" i="18"/>
  <c r="P8" i="18"/>
  <c r="P8" i="19" s="1"/>
  <c r="P12" i="18"/>
  <c r="P12" i="19" s="1"/>
  <c r="P16" i="18"/>
  <c r="P16" i="19" s="1"/>
  <c r="P20" i="18"/>
  <c r="P20" i="19" s="1"/>
  <c r="P24" i="18"/>
  <c r="P24" i="19" s="1"/>
  <c r="P28" i="18"/>
  <c r="P28" i="19" s="1"/>
  <c r="P32" i="18"/>
  <c r="P32" i="19" s="1"/>
  <c r="P36" i="18"/>
  <c r="P36" i="19" s="1"/>
  <c r="P40" i="18"/>
  <c r="P40" i="19" s="1"/>
  <c r="P44" i="18"/>
  <c r="P44" i="19" s="1"/>
  <c r="P48" i="18"/>
  <c r="P48" i="19" s="1"/>
  <c r="P52" i="18"/>
  <c r="P52" i="19" s="1"/>
  <c r="P56" i="18"/>
  <c r="P56" i="19" s="1"/>
  <c r="P60" i="18"/>
  <c r="P60" i="19" s="1"/>
  <c r="P64" i="18"/>
  <c r="P64" i="19" s="1"/>
  <c r="P68" i="18"/>
  <c r="P68" i="19" s="1"/>
  <c r="P72" i="18"/>
  <c r="P72" i="19" s="1"/>
  <c r="P76" i="18"/>
  <c r="P76" i="19" s="1"/>
  <c r="P80" i="18"/>
  <c r="P80" i="19" s="1"/>
  <c r="P96" i="18"/>
  <c r="P96" i="19" s="1"/>
  <c r="P95" i="18"/>
  <c r="P95" i="19" s="1"/>
  <c r="P94" i="18"/>
  <c r="P94" i="19" s="1"/>
  <c r="P93" i="18"/>
  <c r="P93" i="19" s="1"/>
  <c r="P100" i="18"/>
  <c r="P100" i="19" s="1"/>
  <c r="K29" i="14"/>
  <c r="L27" i="13"/>
  <c r="L29" i="13"/>
  <c r="L28" i="13"/>
  <c r="O6" i="18"/>
  <c r="O6" i="19" s="1"/>
  <c r="O10" i="18"/>
  <c r="O10" i="19" s="1"/>
  <c r="O14" i="18"/>
  <c r="O14" i="19" s="1"/>
  <c r="O18" i="18"/>
  <c r="O18" i="19" s="1"/>
  <c r="O22" i="18"/>
  <c r="O22" i="19" s="1"/>
  <c r="O26" i="18"/>
  <c r="O26" i="19" s="1"/>
  <c r="O30" i="18"/>
  <c r="O30" i="19" s="1"/>
  <c r="O34" i="18"/>
  <c r="O34" i="19" s="1"/>
  <c r="O38" i="18"/>
  <c r="O38" i="19" s="1"/>
  <c r="O42" i="18"/>
  <c r="O42" i="19" s="1"/>
  <c r="O46" i="18"/>
  <c r="O46" i="19" s="1"/>
  <c r="O50" i="18"/>
  <c r="O50" i="19" s="1"/>
  <c r="O54" i="18"/>
  <c r="O54" i="19" s="1"/>
  <c r="O58" i="18"/>
  <c r="O58" i="19" s="1"/>
  <c r="O67" i="18"/>
  <c r="O67" i="19" s="1"/>
  <c r="O87" i="18"/>
  <c r="O87" i="19" s="1"/>
  <c r="O66" i="18"/>
  <c r="O66" i="19" s="1"/>
  <c r="O86" i="18"/>
  <c r="O86" i="19" s="1"/>
  <c r="O64" i="18"/>
  <c r="O64" i="19" s="1"/>
  <c r="O78" i="18"/>
  <c r="O78" i="19" s="1"/>
  <c r="O89" i="18"/>
  <c r="O89" i="19" s="1"/>
  <c r="O99" i="18"/>
  <c r="O99" i="19" s="1"/>
  <c r="O69" i="18"/>
  <c r="O69" i="19" s="1"/>
  <c r="O88" i="18"/>
  <c r="O88" i="19" s="1"/>
  <c r="O7" i="18"/>
  <c r="O7" i="19" s="1"/>
  <c r="O11" i="18"/>
  <c r="O11" i="19" s="1"/>
  <c r="O15" i="18"/>
  <c r="O15" i="19" s="1"/>
  <c r="O19" i="18"/>
  <c r="O19" i="19" s="1"/>
  <c r="O23" i="18"/>
  <c r="O23" i="19" s="1"/>
  <c r="O27" i="18"/>
  <c r="O27" i="19" s="1"/>
  <c r="O31" i="18"/>
  <c r="O31" i="19" s="1"/>
  <c r="O35" i="18"/>
  <c r="O35" i="19" s="1"/>
  <c r="O39" i="18"/>
  <c r="O39" i="19" s="1"/>
  <c r="O43" i="18"/>
  <c r="O43" i="19" s="1"/>
  <c r="O47" i="18"/>
  <c r="O47" i="19" s="1"/>
  <c r="O51" i="18"/>
  <c r="O51" i="19" s="1"/>
  <c r="O55" i="18"/>
  <c r="O55" i="19" s="1"/>
  <c r="O59" i="18"/>
  <c r="O59" i="19" s="1"/>
  <c r="O73" i="18"/>
  <c r="O73" i="19" s="1"/>
  <c r="O91" i="18"/>
  <c r="O91" i="19" s="1"/>
  <c r="O72" i="18"/>
  <c r="O72" i="19" s="1"/>
  <c r="O90" i="18"/>
  <c r="O90" i="19" s="1"/>
  <c r="O71" i="18"/>
  <c r="O71" i="19" s="1"/>
  <c r="O79" i="18"/>
  <c r="O79" i="19" s="1"/>
  <c r="O93" i="18"/>
  <c r="O93" i="19" s="1"/>
  <c r="O100" i="18"/>
  <c r="O100" i="19" s="1"/>
  <c r="O70" i="18"/>
  <c r="O70" i="19" s="1"/>
  <c r="O92" i="18"/>
  <c r="O92" i="19" s="1"/>
  <c r="O4" i="18"/>
  <c r="O8" i="18"/>
  <c r="O8" i="19" s="1"/>
  <c r="O12" i="18"/>
  <c r="O12" i="19" s="1"/>
  <c r="O16" i="18"/>
  <c r="O16" i="19" s="1"/>
  <c r="O20" i="18"/>
  <c r="O20" i="19" s="1"/>
  <c r="O24" i="18"/>
  <c r="O24" i="19" s="1"/>
  <c r="O28" i="18"/>
  <c r="O28" i="19" s="1"/>
  <c r="O32" i="18"/>
  <c r="O32" i="19" s="1"/>
  <c r="O36" i="18"/>
  <c r="O36" i="19" s="1"/>
  <c r="O40" i="18"/>
  <c r="O40" i="19" s="1"/>
  <c r="O44" i="18"/>
  <c r="O44" i="19" s="1"/>
  <c r="O48" i="18"/>
  <c r="O48" i="19" s="1"/>
  <c r="O52" i="18"/>
  <c r="O52" i="19" s="1"/>
  <c r="O56" i="18"/>
  <c r="O56" i="19" s="1"/>
  <c r="O60" i="18"/>
  <c r="O60" i="19" s="1"/>
  <c r="O74" i="18"/>
  <c r="O74" i="19" s="1"/>
  <c r="O95" i="18"/>
  <c r="O95" i="19" s="1"/>
  <c r="O80" i="18"/>
  <c r="O80" i="19" s="1"/>
  <c r="O94" i="18"/>
  <c r="O94" i="19" s="1"/>
  <c r="O76" i="18"/>
  <c r="O76" i="19" s="1"/>
  <c r="O81" i="18"/>
  <c r="O81" i="19" s="1"/>
  <c r="O97" i="18"/>
  <c r="O97" i="19" s="1"/>
  <c r="O62" i="18"/>
  <c r="O62" i="19" s="1"/>
  <c r="O75" i="18"/>
  <c r="O75" i="19" s="1"/>
  <c r="O96" i="18"/>
  <c r="O96" i="19" s="1"/>
  <c r="O5" i="18"/>
  <c r="O5" i="19" s="1"/>
  <c r="O9" i="18"/>
  <c r="O9" i="19" s="1"/>
  <c r="O13" i="18"/>
  <c r="O13" i="19" s="1"/>
  <c r="O17" i="18"/>
  <c r="O17" i="19" s="1"/>
  <c r="O21" i="18"/>
  <c r="O21" i="19" s="1"/>
  <c r="O25" i="18"/>
  <c r="O25" i="19" s="1"/>
  <c r="O29" i="18"/>
  <c r="O29" i="19" s="1"/>
  <c r="O33" i="18"/>
  <c r="O33" i="19" s="1"/>
  <c r="O37" i="18"/>
  <c r="O37" i="19" s="1"/>
  <c r="O41" i="18"/>
  <c r="O41" i="19" s="1"/>
  <c r="O45" i="18"/>
  <c r="O45" i="19" s="1"/>
  <c r="O49" i="18"/>
  <c r="O49" i="19" s="1"/>
  <c r="O53" i="18"/>
  <c r="O53" i="19" s="1"/>
  <c r="O57" i="18"/>
  <c r="O57" i="19" s="1"/>
  <c r="O61" i="18"/>
  <c r="O61" i="19" s="1"/>
  <c r="O83" i="18"/>
  <c r="O83" i="19" s="1"/>
  <c r="O65" i="18"/>
  <c r="O65" i="19" s="1"/>
  <c r="O82" i="18"/>
  <c r="O82" i="19" s="1"/>
  <c r="O63" i="18"/>
  <c r="O63" i="19" s="1"/>
  <c r="O77" i="18"/>
  <c r="O77" i="19" s="1"/>
  <c r="O85" i="18"/>
  <c r="O85" i="19" s="1"/>
  <c r="O98" i="18"/>
  <c r="O98" i="19" s="1"/>
  <c r="O68" i="18"/>
  <c r="O68" i="19" s="1"/>
  <c r="O84" i="18"/>
  <c r="O84" i="19" s="1"/>
  <c r="L31" i="13"/>
  <c r="L32" i="13"/>
  <c r="Q33" i="10"/>
  <c r="Q29" i="8"/>
  <c r="Q29" i="10"/>
  <c r="L4" i="18"/>
  <c r="L24" i="18"/>
  <c r="L24" i="19" s="1"/>
  <c r="L7" i="18"/>
  <c r="L7" i="19" s="1"/>
  <c r="L21" i="18"/>
  <c r="L21" i="19" s="1"/>
  <c r="L19" i="18"/>
  <c r="L19" i="19" s="1"/>
  <c r="L15" i="18"/>
  <c r="L15" i="19" s="1"/>
  <c r="L11" i="18"/>
  <c r="L11" i="19" s="1"/>
  <c r="L6" i="18"/>
  <c r="L6" i="19" s="1"/>
  <c r="L27" i="18"/>
  <c r="L27" i="19" s="1"/>
  <c r="L5" i="18"/>
  <c r="L5" i="19" s="1"/>
  <c r="L20" i="18"/>
  <c r="L20" i="19" s="1"/>
  <c r="L16" i="18"/>
  <c r="L16" i="19" s="1"/>
  <c r="L12" i="18"/>
  <c r="L12" i="19" s="1"/>
  <c r="L8" i="18"/>
  <c r="L8" i="19" s="1"/>
  <c r="L25" i="18"/>
  <c r="L25" i="19" s="1"/>
  <c r="L26" i="18"/>
  <c r="L26" i="19" s="1"/>
  <c r="L22" i="18"/>
  <c r="L22" i="19" s="1"/>
  <c r="L17" i="18"/>
  <c r="L17" i="19" s="1"/>
  <c r="L13" i="18"/>
  <c r="L13" i="19" s="1"/>
  <c r="L9" i="18"/>
  <c r="L9" i="19" s="1"/>
  <c r="L23" i="18"/>
  <c r="L23" i="19" s="1"/>
  <c r="L18" i="18"/>
  <c r="L18" i="19" s="1"/>
  <c r="L14" i="18"/>
  <c r="L14" i="19" s="1"/>
  <c r="L10" i="18"/>
  <c r="L10" i="19" s="1"/>
  <c r="Q31" i="8"/>
  <c r="Q32" i="8"/>
  <c r="J7" i="18"/>
  <c r="J7" i="19" s="1"/>
  <c r="J21" i="18"/>
  <c r="J21" i="19" s="1"/>
  <c r="J24" i="18"/>
  <c r="J24" i="19" s="1"/>
  <c r="J4" i="18"/>
  <c r="J22" i="18"/>
  <c r="J22" i="19" s="1"/>
  <c r="J23" i="18"/>
  <c r="J23" i="19" s="1"/>
  <c r="J26" i="18"/>
  <c r="J26" i="19" s="1"/>
  <c r="J25" i="18"/>
  <c r="J25" i="19" s="1"/>
  <c r="J18" i="18"/>
  <c r="J18" i="19" s="1"/>
  <c r="J27" i="18"/>
  <c r="J27" i="19" s="1"/>
  <c r="J9" i="18"/>
  <c r="J9" i="19" s="1"/>
  <c r="J8" i="18"/>
  <c r="J8" i="19" s="1"/>
  <c r="J5" i="18"/>
  <c r="J5" i="19" s="1"/>
  <c r="J15" i="18"/>
  <c r="J15" i="19" s="1"/>
  <c r="J11" i="18"/>
  <c r="J11" i="19" s="1"/>
  <c r="J20" i="18"/>
  <c r="J20" i="19" s="1"/>
  <c r="J14" i="18"/>
  <c r="J14" i="19" s="1"/>
  <c r="J10" i="18"/>
  <c r="J10" i="19" s="1"/>
  <c r="J17" i="18"/>
  <c r="J17" i="19" s="1"/>
  <c r="J13" i="18"/>
  <c r="J13" i="19" s="1"/>
  <c r="J16" i="18"/>
  <c r="J16" i="19" s="1"/>
  <c r="J12" i="18"/>
  <c r="J12" i="19" s="1"/>
  <c r="J19" i="18"/>
  <c r="J19" i="19" s="1"/>
  <c r="J6" i="18"/>
  <c r="J6" i="19" s="1"/>
  <c r="Q30" i="9"/>
  <c r="Q33" i="9"/>
  <c r="K4" i="18"/>
  <c r="K6" i="18"/>
  <c r="K6" i="19" s="1"/>
  <c r="K27" i="18"/>
  <c r="K27" i="19" s="1"/>
  <c r="K16" i="18"/>
  <c r="K16" i="19" s="1"/>
  <c r="K18" i="18"/>
  <c r="K18" i="19" s="1"/>
  <c r="K20" i="18"/>
  <c r="K20" i="19" s="1"/>
  <c r="K23" i="18"/>
  <c r="K23" i="19" s="1"/>
  <c r="K24" i="18"/>
  <c r="K24" i="19" s="1"/>
  <c r="K7" i="18"/>
  <c r="K7" i="19" s="1"/>
  <c r="K11" i="18"/>
  <c r="K11" i="19" s="1"/>
  <c r="K15" i="18"/>
  <c r="K15" i="19" s="1"/>
  <c r="K26" i="18"/>
  <c r="K26" i="19" s="1"/>
  <c r="K25" i="18"/>
  <c r="K25" i="19" s="1"/>
  <c r="K5" i="18"/>
  <c r="K5" i="19" s="1"/>
  <c r="K10" i="18"/>
  <c r="K10" i="19" s="1"/>
  <c r="K14" i="18"/>
  <c r="K14" i="19" s="1"/>
  <c r="K22" i="18"/>
  <c r="K22" i="19" s="1"/>
  <c r="K21" i="18"/>
  <c r="K21" i="19" s="1"/>
  <c r="K9" i="18"/>
  <c r="K9" i="19" s="1"/>
  <c r="K13" i="18"/>
  <c r="K13" i="19" s="1"/>
  <c r="K19" i="18"/>
  <c r="K19" i="19" s="1"/>
  <c r="K8" i="18"/>
  <c r="K8" i="19" s="1"/>
  <c r="K12" i="18"/>
  <c r="K12" i="19" s="1"/>
  <c r="K17" i="18"/>
  <c r="K17" i="19" s="1"/>
  <c r="S29" i="11"/>
  <c r="M5" i="18"/>
  <c r="M5" i="19" s="1"/>
  <c r="M9" i="18"/>
  <c r="M9" i="19" s="1"/>
  <c r="M13" i="18"/>
  <c r="M13" i="19" s="1"/>
  <c r="M17" i="18"/>
  <c r="M17" i="19" s="1"/>
  <c r="M21" i="18"/>
  <c r="M21" i="19" s="1"/>
  <c r="M25" i="18"/>
  <c r="M25" i="19" s="1"/>
  <c r="M7" i="18"/>
  <c r="M7" i="19" s="1"/>
  <c r="M12" i="18"/>
  <c r="M12" i="19" s="1"/>
  <c r="M18" i="18"/>
  <c r="M18" i="19" s="1"/>
  <c r="M23" i="18"/>
  <c r="M23" i="19" s="1"/>
  <c r="M8" i="18"/>
  <c r="M8" i="19" s="1"/>
  <c r="M14" i="18"/>
  <c r="M14" i="19" s="1"/>
  <c r="M19" i="18"/>
  <c r="M19" i="19" s="1"/>
  <c r="M24" i="18"/>
  <c r="M24" i="19" s="1"/>
  <c r="M4" i="18"/>
  <c r="M10" i="18"/>
  <c r="M10" i="19" s="1"/>
  <c r="M15" i="18"/>
  <c r="M15" i="19" s="1"/>
  <c r="M20" i="18"/>
  <c r="M20" i="19" s="1"/>
  <c r="M26" i="18"/>
  <c r="M26" i="19" s="1"/>
  <c r="M6" i="18"/>
  <c r="M6" i="19" s="1"/>
  <c r="M11" i="18"/>
  <c r="M11" i="19" s="1"/>
  <c r="M16" i="18"/>
  <c r="M16" i="19" s="1"/>
  <c r="M22" i="18"/>
  <c r="M22" i="19" s="1"/>
  <c r="M27" i="18"/>
  <c r="M27" i="19" s="1"/>
  <c r="N6" i="18"/>
  <c r="N6" i="19" s="1"/>
  <c r="N10" i="18"/>
  <c r="N10" i="19" s="1"/>
  <c r="N14" i="18"/>
  <c r="N14" i="19" s="1"/>
  <c r="N18" i="18"/>
  <c r="N18" i="19" s="1"/>
  <c r="N22" i="18"/>
  <c r="N22" i="19" s="1"/>
  <c r="N26" i="18"/>
  <c r="N26" i="19" s="1"/>
  <c r="N30" i="18"/>
  <c r="N30" i="19" s="1"/>
  <c r="N34" i="18"/>
  <c r="N34" i="19" s="1"/>
  <c r="N38" i="18"/>
  <c r="N38" i="19" s="1"/>
  <c r="N42" i="18"/>
  <c r="N42" i="19" s="1"/>
  <c r="N47" i="18"/>
  <c r="N47" i="19" s="1"/>
  <c r="N66" i="18"/>
  <c r="N66" i="19" s="1"/>
  <c r="N86" i="18"/>
  <c r="N86" i="19" s="1"/>
  <c r="N50" i="18"/>
  <c r="N50" i="19" s="1"/>
  <c r="N64" i="18"/>
  <c r="N64" i="19" s="1"/>
  <c r="N78" i="18"/>
  <c r="N78" i="19" s="1"/>
  <c r="N89" i="18"/>
  <c r="N89" i="19" s="1"/>
  <c r="N99" i="18"/>
  <c r="N99" i="19" s="1"/>
  <c r="N58" i="18"/>
  <c r="N58" i="19" s="1"/>
  <c r="N70" i="18"/>
  <c r="N70" i="19" s="1"/>
  <c r="N92" i="18"/>
  <c r="N92" i="19" s="1"/>
  <c r="N55" i="18"/>
  <c r="N55" i="19" s="1"/>
  <c r="N67" i="18"/>
  <c r="N67" i="19" s="1"/>
  <c r="N87" i="18"/>
  <c r="N87" i="19" s="1"/>
  <c r="N7" i="18"/>
  <c r="N7" i="19" s="1"/>
  <c r="N11" i="18"/>
  <c r="N11" i="19" s="1"/>
  <c r="N15" i="18"/>
  <c r="N15" i="19" s="1"/>
  <c r="N19" i="18"/>
  <c r="N19" i="19" s="1"/>
  <c r="N23" i="18"/>
  <c r="N23" i="19" s="1"/>
  <c r="N27" i="18"/>
  <c r="N27" i="19" s="1"/>
  <c r="N31" i="18"/>
  <c r="N31" i="19" s="1"/>
  <c r="N35" i="18"/>
  <c r="N35" i="19" s="1"/>
  <c r="N39" i="18"/>
  <c r="N39" i="19" s="1"/>
  <c r="N43" i="18"/>
  <c r="N43" i="19" s="1"/>
  <c r="N54" i="18"/>
  <c r="N54" i="19" s="1"/>
  <c r="N72" i="18"/>
  <c r="N72" i="19" s="1"/>
  <c r="N90" i="18"/>
  <c r="N90" i="19" s="1"/>
  <c r="N53" i="18"/>
  <c r="N53" i="19" s="1"/>
  <c r="N71" i="18"/>
  <c r="N71" i="19" s="1"/>
  <c r="N79" i="18"/>
  <c r="N79" i="19" s="1"/>
  <c r="N93" i="18"/>
  <c r="N93" i="19" s="1"/>
  <c r="N100" i="18"/>
  <c r="N100" i="19" s="1"/>
  <c r="N62" i="18"/>
  <c r="N62" i="19" s="1"/>
  <c r="N75" i="18"/>
  <c r="N75" i="19" s="1"/>
  <c r="N96" i="18"/>
  <c r="N96" i="19" s="1"/>
  <c r="N57" i="18"/>
  <c r="N57" i="19" s="1"/>
  <c r="N73" i="18"/>
  <c r="N73" i="19" s="1"/>
  <c r="N91" i="18"/>
  <c r="N91" i="19" s="1"/>
  <c r="N4" i="18"/>
  <c r="N8" i="18"/>
  <c r="N8" i="19" s="1"/>
  <c r="N12" i="18"/>
  <c r="N12" i="19" s="1"/>
  <c r="N16" i="18"/>
  <c r="N16" i="19" s="1"/>
  <c r="N20" i="18"/>
  <c r="N20" i="19" s="1"/>
  <c r="N24" i="18"/>
  <c r="N24" i="19" s="1"/>
  <c r="N28" i="18"/>
  <c r="N28" i="19" s="1"/>
  <c r="N32" i="18"/>
  <c r="N32" i="19" s="1"/>
  <c r="N36" i="18"/>
  <c r="N36" i="19" s="1"/>
  <c r="N40" i="18"/>
  <c r="N40" i="19" s="1"/>
  <c r="N44" i="18"/>
  <c r="N44" i="19" s="1"/>
  <c r="N59" i="18"/>
  <c r="N59" i="19" s="1"/>
  <c r="N80" i="18"/>
  <c r="N80" i="19" s="1"/>
  <c r="N94" i="18"/>
  <c r="N94" i="19" s="1"/>
  <c r="N56" i="18"/>
  <c r="N56" i="19" s="1"/>
  <c r="N76" i="18"/>
  <c r="N76" i="19" s="1"/>
  <c r="N81" i="18"/>
  <c r="N81" i="19" s="1"/>
  <c r="N97" i="18"/>
  <c r="N97" i="19" s="1"/>
  <c r="N46" i="18"/>
  <c r="N46" i="19" s="1"/>
  <c r="N68" i="18"/>
  <c r="N68" i="19" s="1"/>
  <c r="N84" i="18"/>
  <c r="N84" i="19" s="1"/>
  <c r="N48" i="18"/>
  <c r="N48" i="19" s="1"/>
  <c r="N60" i="18"/>
  <c r="N60" i="19" s="1"/>
  <c r="N74" i="18"/>
  <c r="N74" i="19" s="1"/>
  <c r="N95" i="18"/>
  <c r="N95" i="19" s="1"/>
  <c r="N5" i="18"/>
  <c r="N5" i="19" s="1"/>
  <c r="N9" i="18"/>
  <c r="N9" i="19" s="1"/>
  <c r="N13" i="18"/>
  <c r="N13" i="19" s="1"/>
  <c r="N17" i="18"/>
  <c r="N17" i="19" s="1"/>
  <c r="N21" i="18"/>
  <c r="N21" i="19" s="1"/>
  <c r="N25" i="18"/>
  <c r="N25" i="19" s="1"/>
  <c r="N29" i="18"/>
  <c r="N29" i="19" s="1"/>
  <c r="N33" i="18"/>
  <c r="N33" i="19" s="1"/>
  <c r="N37" i="18"/>
  <c r="N37" i="19" s="1"/>
  <c r="N41" i="18"/>
  <c r="N41" i="19" s="1"/>
  <c r="N45" i="18"/>
  <c r="N45" i="19" s="1"/>
  <c r="N65" i="18"/>
  <c r="N65" i="19" s="1"/>
  <c r="N82" i="18"/>
  <c r="N82" i="19" s="1"/>
  <c r="N49" i="18"/>
  <c r="N49" i="19" s="1"/>
  <c r="N63" i="18"/>
  <c r="N63" i="19" s="1"/>
  <c r="N77" i="18"/>
  <c r="N77" i="19" s="1"/>
  <c r="N85" i="18"/>
  <c r="N85" i="19" s="1"/>
  <c r="N98" i="18"/>
  <c r="N98" i="19" s="1"/>
  <c r="N52" i="18"/>
  <c r="N52" i="19" s="1"/>
  <c r="N69" i="18"/>
  <c r="N69" i="19" s="1"/>
  <c r="N88" i="18"/>
  <c r="N88" i="19" s="1"/>
  <c r="N51" i="18"/>
  <c r="N51" i="19" s="1"/>
  <c r="N61" i="18"/>
  <c r="N61" i="19" s="1"/>
  <c r="N83" i="18"/>
  <c r="N83" i="19" s="1"/>
  <c r="L31" i="21" l="1"/>
  <c r="Q31" i="19"/>
  <c r="L55" i="21"/>
  <c r="Q55" i="19"/>
  <c r="L64" i="21"/>
  <c r="Q64" i="19"/>
  <c r="L60" i="21"/>
  <c r="Q60" i="19"/>
  <c r="L58" i="21"/>
  <c r="Q58" i="19"/>
  <c r="L47" i="21"/>
  <c r="Q47" i="19"/>
  <c r="L42" i="21"/>
  <c r="Q42" i="19"/>
  <c r="L88" i="21"/>
  <c r="Q88" i="19"/>
  <c r="L96" i="21"/>
  <c r="Q96" i="19"/>
  <c r="L30" i="21"/>
  <c r="Q30" i="19"/>
  <c r="L69" i="21"/>
  <c r="Q69" i="19"/>
  <c r="L53" i="21"/>
  <c r="Q53" i="19"/>
  <c r="L39" i="21"/>
  <c r="Q39" i="19"/>
  <c r="L45" i="21"/>
  <c r="Q45" i="19"/>
  <c r="L63" i="21"/>
  <c r="Q63" i="19"/>
  <c r="L61" i="21"/>
  <c r="Q61" i="19"/>
  <c r="N26" i="23"/>
  <c r="Q62" i="19"/>
  <c r="L100" i="21"/>
  <c r="Q100" i="19"/>
  <c r="L86" i="21"/>
  <c r="Q86" i="19"/>
  <c r="L40" i="21"/>
  <c r="Q40" i="19"/>
  <c r="L74" i="21"/>
  <c r="Q74" i="19"/>
  <c r="L72" i="21"/>
  <c r="Q72" i="19"/>
  <c r="L83" i="21"/>
  <c r="Q83" i="19"/>
  <c r="L67" i="21"/>
  <c r="Q67" i="19"/>
  <c r="L77" i="21"/>
  <c r="Q77" i="19"/>
  <c r="L51" i="21"/>
  <c r="Q51" i="19"/>
  <c r="L75" i="21"/>
  <c r="Q75" i="19"/>
  <c r="L99" i="21"/>
  <c r="Q99" i="19"/>
  <c r="L70" i="21"/>
  <c r="Q70" i="19"/>
  <c r="L90" i="21"/>
  <c r="Q90" i="19"/>
  <c r="L65" i="21"/>
  <c r="Q65" i="19"/>
  <c r="L92" i="21"/>
  <c r="Q92" i="19"/>
  <c r="L49" i="13"/>
  <c r="D5" i="21"/>
  <c r="H5" i="19"/>
  <c r="F13" i="23"/>
  <c r="H13" i="19"/>
  <c r="F14" i="23"/>
  <c r="H14" i="19"/>
  <c r="F7" i="23"/>
  <c r="H7" i="19"/>
  <c r="F16" i="23"/>
  <c r="H16" i="19"/>
  <c r="D6" i="21"/>
  <c r="H6" i="19"/>
  <c r="D18" i="21"/>
  <c r="H18" i="19"/>
  <c r="F20" i="23"/>
  <c r="H25" i="19"/>
  <c r="F17" i="23"/>
  <c r="H17" i="19"/>
  <c r="D21" i="21"/>
  <c r="H21" i="19"/>
  <c r="D9" i="21"/>
  <c r="H9" i="19"/>
  <c r="D15" i="21"/>
  <c r="H15" i="19"/>
  <c r="D12" i="21"/>
  <c r="H12" i="19"/>
  <c r="D24" i="21"/>
  <c r="H24" i="19"/>
  <c r="K48" i="14"/>
  <c r="K52" i="14"/>
  <c r="D7" i="21"/>
  <c r="D17" i="21"/>
  <c r="D19" i="21"/>
  <c r="F5" i="23"/>
  <c r="F12" i="23"/>
  <c r="D26" i="21"/>
  <c r="L89" i="21"/>
  <c r="H65" i="20"/>
  <c r="L71" i="21"/>
  <c r="L41" i="21"/>
  <c r="L80" i="21"/>
  <c r="L85" i="21"/>
  <c r="K85" i="20"/>
  <c r="L94" i="21"/>
  <c r="K10" i="20"/>
  <c r="L36" i="21"/>
  <c r="K83" i="20"/>
  <c r="L56" i="21"/>
  <c r="K43" i="20"/>
  <c r="N30" i="23"/>
  <c r="K77" i="20"/>
  <c r="L68" i="21"/>
  <c r="K69" i="20"/>
  <c r="K72" i="20"/>
  <c r="K84" i="20"/>
  <c r="K37" i="20"/>
  <c r="K82" i="20"/>
  <c r="K53" i="20"/>
  <c r="K5" i="20"/>
  <c r="K56" i="20"/>
  <c r="L79" i="21"/>
  <c r="K65" i="20"/>
  <c r="L48" i="21"/>
  <c r="K81" i="20"/>
  <c r="K57" i="20"/>
  <c r="K74" i="20"/>
  <c r="L59" i="21"/>
  <c r="K79" i="20"/>
  <c r="L82" i="21"/>
  <c r="K38" i="20"/>
  <c r="K45" i="20"/>
  <c r="L73" i="21"/>
  <c r="N25" i="23"/>
  <c r="L78" i="21"/>
  <c r="L50" i="21"/>
  <c r="N28" i="23"/>
  <c r="L57" i="21"/>
  <c r="L46" i="21"/>
  <c r="L97" i="21"/>
  <c r="N24" i="23"/>
  <c r="L91" i="21"/>
  <c r="N31" i="23"/>
  <c r="N29" i="23"/>
  <c r="L95" i="21"/>
  <c r="L43" i="21"/>
  <c r="N27" i="23"/>
  <c r="L52" i="21"/>
  <c r="K16" i="20"/>
  <c r="L54" i="21"/>
  <c r="L84" i="21"/>
  <c r="L49" i="21"/>
  <c r="L87" i="21"/>
  <c r="L98" i="21"/>
  <c r="L28" i="21"/>
  <c r="N22" i="23"/>
  <c r="L93" i="21"/>
  <c r="L66" i="21"/>
  <c r="L62" i="21"/>
  <c r="N23" i="23"/>
  <c r="L81" i="21"/>
  <c r="L76" i="21"/>
  <c r="H41" i="20"/>
  <c r="D23" i="21"/>
  <c r="D22" i="21"/>
  <c r="F9" i="23"/>
  <c r="F8" i="23"/>
  <c r="D8" i="21"/>
  <c r="D10" i="21"/>
  <c r="F10" i="23"/>
  <c r="F11" i="23"/>
  <c r="D11" i="21"/>
  <c r="F19" i="23"/>
  <c r="D25" i="21"/>
  <c r="F6" i="23"/>
  <c r="D16" i="21"/>
  <c r="F15" i="23"/>
  <c r="D14" i="21"/>
  <c r="D20" i="21"/>
  <c r="F18" i="23"/>
  <c r="D13" i="21"/>
  <c r="D27" i="21"/>
  <c r="L32" i="21"/>
  <c r="L33" i="21"/>
  <c r="L44" i="21"/>
  <c r="L22" i="21"/>
  <c r="L35" i="21"/>
  <c r="N5" i="23"/>
  <c r="L5" i="21"/>
  <c r="K15" i="20"/>
  <c r="L50" i="13"/>
  <c r="I42" i="20"/>
  <c r="L38" i="21"/>
  <c r="D50" i="20"/>
  <c r="N10" i="23"/>
  <c r="L10" i="21"/>
  <c r="H47" i="20"/>
  <c r="H67" i="20"/>
  <c r="L24" i="21"/>
  <c r="L8" i="21"/>
  <c r="N8" i="23"/>
  <c r="L21" i="21"/>
  <c r="L23" i="21"/>
  <c r="N6" i="23"/>
  <c r="L6" i="21"/>
  <c r="N9" i="23"/>
  <c r="L9" i="21"/>
  <c r="K3" i="20"/>
  <c r="L20" i="21"/>
  <c r="L18" i="21"/>
  <c r="N18" i="23"/>
  <c r="L14" i="21"/>
  <c r="N14" i="23"/>
  <c r="N7" i="23"/>
  <c r="L7" i="21"/>
  <c r="L17" i="21"/>
  <c r="N17" i="23"/>
  <c r="L25" i="21"/>
  <c r="N20" i="23"/>
  <c r="H13" i="20"/>
  <c r="L34" i="21"/>
  <c r="L16" i="21"/>
  <c r="N16" i="23"/>
  <c r="L11" i="21"/>
  <c r="N11" i="23"/>
  <c r="L29" i="21"/>
  <c r="E14" i="20"/>
  <c r="Q22" i="9"/>
  <c r="N21" i="23"/>
  <c r="L37" i="21"/>
  <c r="L12" i="21"/>
  <c r="N12" i="23"/>
  <c r="L27" i="21"/>
  <c r="N13" i="23"/>
  <c r="L13" i="21"/>
  <c r="N19" i="23"/>
  <c r="L19" i="21"/>
  <c r="L15" i="21"/>
  <c r="N15" i="23"/>
  <c r="K13" i="20"/>
  <c r="Q24" i="9"/>
  <c r="B95" i="21"/>
  <c r="B29" i="21"/>
  <c r="B70" i="21"/>
  <c r="B10" i="21"/>
  <c r="B10" i="23"/>
  <c r="B58" i="21"/>
  <c r="B34" i="21"/>
  <c r="B51" i="21"/>
  <c r="B83" i="21"/>
  <c r="B16" i="23"/>
  <c r="B16" i="21"/>
  <c r="B31" i="23"/>
  <c r="B87" i="21"/>
  <c r="B28" i="23"/>
  <c r="B72" i="21"/>
  <c r="B30" i="23"/>
  <c r="B82" i="21"/>
  <c r="B36" i="21"/>
  <c r="B61" i="21"/>
  <c r="C5" i="21"/>
  <c r="B5" i="23"/>
  <c r="B5" i="21"/>
  <c r="B26" i="23"/>
  <c r="B62" i="21"/>
  <c r="B33" i="21"/>
  <c r="B96" i="21"/>
  <c r="B88" i="21"/>
  <c r="B78" i="21"/>
  <c r="B60" i="21"/>
  <c r="B39" i="21"/>
  <c r="B21" i="21"/>
  <c r="B13" i="23"/>
  <c r="B13" i="21"/>
  <c r="B77" i="21"/>
  <c r="B29" i="23"/>
  <c r="B73" i="21"/>
  <c r="B50" i="21"/>
  <c r="B54" i="21"/>
  <c r="B56" i="21"/>
  <c r="B49" i="21"/>
  <c r="B63" i="21"/>
  <c r="B66" i="21"/>
  <c r="B8" i="23"/>
  <c r="B8" i="21"/>
  <c r="B35" i="21"/>
  <c r="B71" i="21"/>
  <c r="B75" i="21"/>
  <c r="B97" i="21"/>
  <c r="B42" i="21"/>
  <c r="B22" i="23"/>
  <c r="B76" i="21"/>
  <c r="B30" i="21"/>
  <c r="B44" i="21"/>
  <c r="B94" i="21"/>
  <c r="B86" i="21"/>
  <c r="B74" i="21"/>
  <c r="B55" i="21"/>
  <c r="B27" i="21"/>
  <c r="B19" i="23"/>
  <c r="B19" i="21"/>
  <c r="B11" i="23"/>
  <c r="B11" i="21"/>
  <c r="B20" i="21"/>
  <c r="B93" i="21"/>
  <c r="B26" i="21"/>
  <c r="B40" i="21"/>
  <c r="B32" i="21"/>
  <c r="B59" i="21"/>
  <c r="B99" i="21"/>
  <c r="B45" i="21"/>
  <c r="B46" i="21"/>
  <c r="B12" i="23"/>
  <c r="B12" i="21"/>
  <c r="B53" i="21"/>
  <c r="B27" i="23"/>
  <c r="B67" i="21"/>
  <c r="B89" i="21"/>
  <c r="B22" i="21"/>
  <c r="B24" i="23"/>
  <c r="B52" i="21"/>
  <c r="B31" i="21"/>
  <c r="B100" i="21"/>
  <c r="B92" i="21"/>
  <c r="B84" i="21"/>
  <c r="B69" i="21"/>
  <c r="B48" i="21"/>
  <c r="B20" i="23"/>
  <c r="B25" i="21"/>
  <c r="B17" i="23"/>
  <c r="B17" i="21"/>
  <c r="B9" i="23"/>
  <c r="B9" i="21"/>
  <c r="B37" i="21"/>
  <c r="B21" i="23"/>
  <c r="B68" i="21"/>
  <c r="B85" i="21"/>
  <c r="B18" i="21"/>
  <c r="B18" i="23"/>
  <c r="B6" i="23"/>
  <c r="B6" i="21"/>
  <c r="B38" i="21"/>
  <c r="B41" i="21"/>
  <c r="B91" i="21"/>
  <c r="B24" i="21"/>
  <c r="B47" i="21"/>
  <c r="B23" i="23"/>
  <c r="B80" i="21"/>
  <c r="B25" i="23"/>
  <c r="B57" i="21"/>
  <c r="B28" i="21"/>
  <c r="B79" i="21"/>
  <c r="B14" i="21"/>
  <c r="B14" i="23"/>
  <c r="B65" i="21"/>
  <c r="B98" i="21"/>
  <c r="B90" i="21"/>
  <c r="B81" i="21"/>
  <c r="B64" i="21"/>
  <c r="B43" i="21"/>
  <c r="B23" i="21"/>
  <c r="B15" i="23"/>
  <c r="B15" i="21"/>
  <c r="B7" i="23"/>
  <c r="B7" i="21"/>
  <c r="D19" i="23"/>
  <c r="C19" i="21"/>
  <c r="D18" i="23"/>
  <c r="C18" i="21"/>
  <c r="D17" i="23"/>
  <c r="C17" i="21"/>
  <c r="C20" i="21"/>
  <c r="D15" i="23"/>
  <c r="C15" i="21"/>
  <c r="D14" i="23"/>
  <c r="C14" i="21"/>
  <c r="C13" i="21"/>
  <c r="D13" i="23"/>
  <c r="D16" i="23"/>
  <c r="C16" i="21"/>
  <c r="C27" i="21"/>
  <c r="C11" i="21"/>
  <c r="D11" i="23"/>
  <c r="C26" i="21"/>
  <c r="C10" i="21"/>
  <c r="D10" i="23"/>
  <c r="D20" i="23"/>
  <c r="C25" i="21"/>
  <c r="D9" i="23"/>
  <c r="C9" i="21"/>
  <c r="C12" i="21"/>
  <c r="D12" i="23"/>
  <c r="C23" i="21"/>
  <c r="C7" i="21"/>
  <c r="D7" i="23"/>
  <c r="C22" i="21"/>
  <c r="C6" i="21"/>
  <c r="D6" i="23"/>
  <c r="C21" i="21"/>
  <c r="D5" i="23"/>
  <c r="C24" i="21"/>
  <c r="D8" i="23"/>
  <c r="C8" i="21"/>
  <c r="E6" i="23"/>
  <c r="E5" i="23"/>
  <c r="E10" i="23"/>
  <c r="E16" i="23"/>
  <c r="E17" i="23"/>
  <c r="E12" i="23"/>
  <c r="E7" i="23"/>
  <c r="E18" i="23"/>
  <c r="E13" i="23"/>
  <c r="E8" i="23"/>
  <c r="E20" i="23"/>
  <c r="E14" i="23"/>
  <c r="E15" i="23"/>
  <c r="E11" i="23"/>
  <c r="E9" i="23"/>
  <c r="E19" i="23"/>
  <c r="C10" i="23"/>
  <c r="C13" i="23"/>
  <c r="C16" i="23"/>
  <c r="C19" i="23"/>
  <c r="C15" i="23"/>
  <c r="C6" i="23"/>
  <c r="C9" i="23"/>
  <c r="C12" i="23"/>
  <c r="C7" i="23"/>
  <c r="C18" i="23"/>
  <c r="C5" i="23"/>
  <c r="C8" i="23"/>
  <c r="C11" i="23"/>
  <c r="C20" i="23"/>
  <c r="C14" i="23"/>
  <c r="C17" i="23"/>
  <c r="K24" i="21"/>
  <c r="K100" i="21"/>
  <c r="K96" i="21"/>
  <c r="K68" i="21"/>
  <c r="K52" i="21"/>
  <c r="M24" i="23"/>
  <c r="K36" i="21"/>
  <c r="K20" i="21"/>
  <c r="K91" i="21"/>
  <c r="K71" i="21"/>
  <c r="K55" i="21"/>
  <c r="K39" i="21"/>
  <c r="K23" i="21"/>
  <c r="M7" i="23"/>
  <c r="K7" i="21"/>
  <c r="M31" i="23"/>
  <c r="K87" i="21"/>
  <c r="K70" i="21"/>
  <c r="K54" i="21"/>
  <c r="K38" i="21"/>
  <c r="K22" i="21"/>
  <c r="K6" i="21"/>
  <c r="M6" i="23"/>
  <c r="K83" i="21"/>
  <c r="K69" i="21"/>
  <c r="K53" i="21"/>
  <c r="K37" i="21"/>
  <c r="M21" i="23"/>
  <c r="K21" i="21"/>
  <c r="K5" i="21"/>
  <c r="M5" i="23"/>
  <c r="K93" i="21"/>
  <c r="K80" i="21"/>
  <c r="K64" i="21"/>
  <c r="K48" i="21"/>
  <c r="K32" i="21"/>
  <c r="K16" i="21"/>
  <c r="M16" i="23"/>
  <c r="K99" i="21"/>
  <c r="K92" i="21"/>
  <c r="K67" i="21"/>
  <c r="M27" i="23"/>
  <c r="K51" i="21"/>
  <c r="K35" i="21"/>
  <c r="M19" i="23"/>
  <c r="K19" i="21"/>
  <c r="K98" i="21"/>
  <c r="K88" i="21"/>
  <c r="K66" i="21"/>
  <c r="K50" i="21"/>
  <c r="K34" i="21"/>
  <c r="M18" i="23"/>
  <c r="K18" i="21"/>
  <c r="K97" i="21"/>
  <c r="K84" i="21"/>
  <c r="K65" i="21"/>
  <c r="K49" i="21"/>
  <c r="K33" i="21"/>
  <c r="K17" i="21"/>
  <c r="M17" i="23"/>
  <c r="K94" i="21"/>
  <c r="K76" i="21"/>
  <c r="K60" i="21"/>
  <c r="K44" i="21"/>
  <c r="K28" i="21"/>
  <c r="K12" i="21"/>
  <c r="M12" i="23"/>
  <c r="K89" i="21"/>
  <c r="K79" i="21"/>
  <c r="K63" i="21"/>
  <c r="M23" i="23"/>
  <c r="K47" i="21"/>
  <c r="K31" i="21"/>
  <c r="K15" i="21"/>
  <c r="M15" i="23"/>
  <c r="K85" i="21"/>
  <c r="K78" i="21"/>
  <c r="M26" i="23"/>
  <c r="K62" i="21"/>
  <c r="K46" i="21"/>
  <c r="K30" i="21"/>
  <c r="K14" i="21"/>
  <c r="M14" i="23"/>
  <c r="K81" i="21"/>
  <c r="M29" i="23"/>
  <c r="K77" i="21"/>
  <c r="K61" i="21"/>
  <c r="K45" i="21"/>
  <c r="K29" i="21"/>
  <c r="K13" i="21"/>
  <c r="M13" i="23"/>
  <c r="K95" i="21"/>
  <c r="K72" i="21"/>
  <c r="M28" i="23"/>
  <c r="K56" i="21"/>
  <c r="K40" i="21"/>
  <c r="M8" i="23"/>
  <c r="K8" i="21"/>
  <c r="K90" i="21"/>
  <c r="K75" i="21"/>
  <c r="K59" i="21"/>
  <c r="K43" i="21"/>
  <c r="K27" i="21"/>
  <c r="M11" i="23"/>
  <c r="K11" i="21"/>
  <c r="K86" i="21"/>
  <c r="K74" i="21"/>
  <c r="K58" i="21"/>
  <c r="K42" i="21"/>
  <c r="M22" i="23"/>
  <c r="K26" i="21"/>
  <c r="K10" i="21"/>
  <c r="M10" i="23"/>
  <c r="K82" i="21"/>
  <c r="M30" i="23"/>
  <c r="K73" i="21"/>
  <c r="K57" i="21"/>
  <c r="M25" i="23"/>
  <c r="K41" i="21"/>
  <c r="K25" i="21"/>
  <c r="M20" i="23"/>
  <c r="M9" i="23"/>
  <c r="K9" i="21"/>
  <c r="J84" i="21"/>
  <c r="J68" i="21"/>
  <c r="J75" i="21"/>
  <c r="J98" i="21"/>
  <c r="J82" i="21"/>
  <c r="L30" i="23"/>
  <c r="L25" i="23"/>
  <c r="J57" i="21"/>
  <c r="J41" i="21"/>
  <c r="J25" i="21"/>
  <c r="L20" i="23"/>
  <c r="J9" i="21"/>
  <c r="L9" i="23"/>
  <c r="J62" i="21"/>
  <c r="L26" i="23"/>
  <c r="J94" i="21"/>
  <c r="J60" i="21"/>
  <c r="J44" i="21"/>
  <c r="J28" i="21"/>
  <c r="L12" i="23"/>
  <c r="J12" i="21"/>
  <c r="J70" i="21"/>
  <c r="J71" i="21"/>
  <c r="J73" i="21"/>
  <c r="L23" i="23"/>
  <c r="J47" i="21"/>
  <c r="J31" i="21"/>
  <c r="J15" i="21"/>
  <c r="L15" i="23"/>
  <c r="J69" i="21"/>
  <c r="J64" i="21"/>
  <c r="L27" i="23"/>
  <c r="J67" i="21"/>
  <c r="J46" i="21"/>
  <c r="J30" i="21"/>
  <c r="J14" i="21"/>
  <c r="L14" i="23"/>
  <c r="J85" i="21"/>
  <c r="J65" i="21"/>
  <c r="J53" i="21"/>
  <c r="L21" i="23"/>
  <c r="J37" i="21"/>
  <c r="J21" i="21"/>
  <c r="J5" i="21"/>
  <c r="L5" i="23"/>
  <c r="J97" i="21"/>
  <c r="J80" i="21"/>
  <c r="J56" i="21"/>
  <c r="J40" i="21"/>
  <c r="J24" i="21"/>
  <c r="J8" i="21"/>
  <c r="L8" i="23"/>
  <c r="J100" i="21"/>
  <c r="J90" i="21"/>
  <c r="J59" i="21"/>
  <c r="J43" i="21"/>
  <c r="J27" i="21"/>
  <c r="J11" i="21"/>
  <c r="L11" i="23"/>
  <c r="J99" i="21"/>
  <c r="J86" i="21"/>
  <c r="J58" i="21"/>
  <c r="J42" i="21"/>
  <c r="L22" i="23"/>
  <c r="J26" i="21"/>
  <c r="J10" i="21"/>
  <c r="L10" i="23"/>
  <c r="J77" i="21"/>
  <c r="L29" i="23"/>
  <c r="J83" i="21"/>
  <c r="J49" i="21"/>
  <c r="J33" i="21"/>
  <c r="J17" i="21"/>
  <c r="L17" i="23"/>
  <c r="J96" i="21"/>
  <c r="J81" i="21"/>
  <c r="J95" i="21"/>
  <c r="J52" i="21"/>
  <c r="L24" i="23"/>
  <c r="J36" i="21"/>
  <c r="J20" i="21"/>
  <c r="J93" i="21"/>
  <c r="J72" i="21"/>
  <c r="L28" i="23"/>
  <c r="J55" i="21"/>
  <c r="J39" i="21"/>
  <c r="J23" i="21"/>
  <c r="L7" i="23"/>
  <c r="J7" i="21"/>
  <c r="J89" i="21"/>
  <c r="J66" i="21"/>
  <c r="J54" i="21"/>
  <c r="J38" i="21"/>
  <c r="J22" i="21"/>
  <c r="J6" i="21"/>
  <c r="L6" i="23"/>
  <c r="J63" i="21"/>
  <c r="J61" i="21"/>
  <c r="J45" i="21"/>
  <c r="J29" i="21"/>
  <c r="L13" i="23"/>
  <c r="J13" i="21"/>
  <c r="J76" i="21"/>
  <c r="J74" i="21"/>
  <c r="J48" i="21"/>
  <c r="J32" i="21"/>
  <c r="L16" i="23"/>
  <c r="J16" i="21"/>
  <c r="J92" i="21"/>
  <c r="J79" i="21"/>
  <c r="J91" i="21"/>
  <c r="J51" i="21"/>
  <c r="J35" i="21"/>
  <c r="J19" i="21"/>
  <c r="L19" i="23"/>
  <c r="J88" i="21"/>
  <c r="J78" i="21"/>
  <c r="J87" i="21"/>
  <c r="L31" i="23"/>
  <c r="J50" i="21"/>
  <c r="J34" i="21"/>
  <c r="L18" i="23"/>
  <c r="J18" i="21"/>
  <c r="I13" i="23"/>
  <c r="G13" i="21"/>
  <c r="G20" i="21"/>
  <c r="G7" i="21"/>
  <c r="I7" i="23"/>
  <c r="G10" i="21"/>
  <c r="I10" i="23"/>
  <c r="G14" i="21"/>
  <c r="I14" i="23"/>
  <c r="I20" i="23"/>
  <c r="G25" i="21"/>
  <c r="I11" i="23"/>
  <c r="G11" i="21"/>
  <c r="I18" i="23"/>
  <c r="G18" i="21"/>
  <c r="I17" i="23"/>
  <c r="G17" i="21"/>
  <c r="G8" i="21"/>
  <c r="I8" i="23"/>
  <c r="I5" i="23"/>
  <c r="G5" i="21"/>
  <c r="G15" i="21"/>
  <c r="I15" i="23"/>
  <c r="G24" i="21"/>
  <c r="G23" i="21"/>
  <c r="G22" i="21"/>
  <c r="I12" i="23"/>
  <c r="G12" i="21"/>
  <c r="G27" i="21"/>
  <c r="I19" i="23"/>
  <c r="G19" i="21"/>
  <c r="G9" i="21"/>
  <c r="I9" i="23"/>
  <c r="G26" i="21"/>
  <c r="I16" i="23"/>
  <c r="G16" i="21"/>
  <c r="G6" i="21"/>
  <c r="I6" i="23"/>
  <c r="G21" i="21"/>
  <c r="G6" i="23"/>
  <c r="E6" i="21"/>
  <c r="G14" i="23"/>
  <c r="E14" i="21"/>
  <c r="E27" i="21"/>
  <c r="E25" i="21"/>
  <c r="G20" i="23"/>
  <c r="E7" i="21"/>
  <c r="G7" i="23"/>
  <c r="G16" i="23"/>
  <c r="E16" i="21"/>
  <c r="G5" i="23"/>
  <c r="E5" i="21"/>
  <c r="E22" i="21"/>
  <c r="E19" i="21"/>
  <c r="G19" i="23"/>
  <c r="G13" i="23"/>
  <c r="E13" i="21"/>
  <c r="E20" i="21"/>
  <c r="E18" i="21"/>
  <c r="G18" i="23"/>
  <c r="E17" i="21"/>
  <c r="G17" i="23"/>
  <c r="E11" i="21"/>
  <c r="G11" i="23"/>
  <c r="E8" i="21"/>
  <c r="G8" i="23"/>
  <c r="E26" i="21"/>
  <c r="E24" i="21"/>
  <c r="E12" i="21"/>
  <c r="G12" i="23"/>
  <c r="E10" i="21"/>
  <c r="G10" i="23"/>
  <c r="G15" i="23"/>
  <c r="E15" i="21"/>
  <c r="E9" i="21"/>
  <c r="G9" i="23"/>
  <c r="E23" i="21"/>
  <c r="E21" i="21"/>
  <c r="F17" i="21"/>
  <c r="H17" i="23"/>
  <c r="F13" i="21"/>
  <c r="H13" i="23"/>
  <c r="F22" i="21"/>
  <c r="H11" i="23"/>
  <c r="F11" i="21"/>
  <c r="F24" i="21"/>
  <c r="F16" i="21"/>
  <c r="H16" i="23"/>
  <c r="H12" i="23"/>
  <c r="F12" i="21"/>
  <c r="F9" i="21"/>
  <c r="H9" i="23"/>
  <c r="H14" i="23"/>
  <c r="F14" i="21"/>
  <c r="F7" i="21"/>
  <c r="H7" i="23"/>
  <c r="F23" i="21"/>
  <c r="F27" i="21"/>
  <c r="F8" i="21"/>
  <c r="H8" i="23"/>
  <c r="F21" i="21"/>
  <c r="H10" i="23"/>
  <c r="F10" i="21"/>
  <c r="F26" i="21"/>
  <c r="F20" i="21"/>
  <c r="F6" i="21"/>
  <c r="H6" i="23"/>
  <c r="H19" i="23"/>
  <c r="F19" i="21"/>
  <c r="F5" i="21"/>
  <c r="H5" i="23"/>
  <c r="F25" i="21"/>
  <c r="H20" i="23"/>
  <c r="F15" i="21"/>
  <c r="H15" i="23"/>
  <c r="F18" i="21"/>
  <c r="H18" i="23"/>
  <c r="H20" i="21"/>
  <c r="J14" i="23"/>
  <c r="H14" i="21"/>
  <c r="H23" i="21"/>
  <c r="H17" i="21"/>
  <c r="J17" i="23"/>
  <c r="H16" i="21"/>
  <c r="J16" i="23"/>
  <c r="H15" i="21"/>
  <c r="J15" i="23"/>
  <c r="H8" i="21"/>
  <c r="J8" i="23"/>
  <c r="J18" i="23"/>
  <c r="H18" i="21"/>
  <c r="H13" i="21"/>
  <c r="J13" i="23"/>
  <c r="H22" i="21"/>
  <c r="H11" i="21"/>
  <c r="J11" i="23"/>
  <c r="J10" i="23"/>
  <c r="H10" i="21"/>
  <c r="H24" i="21"/>
  <c r="H12" i="21"/>
  <c r="J12" i="23"/>
  <c r="J20" i="23"/>
  <c r="H25" i="21"/>
  <c r="J9" i="23"/>
  <c r="H9" i="21"/>
  <c r="H27" i="21"/>
  <c r="H6" i="21"/>
  <c r="J6" i="23"/>
  <c r="H26" i="21"/>
  <c r="J19" i="23"/>
  <c r="H19" i="21"/>
  <c r="H7" i="21"/>
  <c r="J7" i="23"/>
  <c r="H21" i="21"/>
  <c r="H5" i="21"/>
  <c r="J5" i="23"/>
  <c r="I88" i="21"/>
  <c r="K21" i="23"/>
  <c r="I37" i="21"/>
  <c r="I94" i="21"/>
  <c r="K29" i="23"/>
  <c r="I77" i="21"/>
  <c r="I33" i="21"/>
  <c r="I95" i="21"/>
  <c r="I81" i="21"/>
  <c r="I80" i="21"/>
  <c r="I20" i="21"/>
  <c r="I96" i="21"/>
  <c r="I93" i="21"/>
  <c r="I90" i="21"/>
  <c r="I39" i="21"/>
  <c r="I23" i="21"/>
  <c r="I7" i="21"/>
  <c r="K7" i="23"/>
  <c r="I92" i="21"/>
  <c r="I89" i="21"/>
  <c r="I86" i="21"/>
  <c r="I38" i="21"/>
  <c r="I22" i="21"/>
  <c r="I6" i="21"/>
  <c r="K6" i="23"/>
  <c r="I85" i="21"/>
  <c r="I21" i="21"/>
  <c r="I48" i="21"/>
  <c r="I24" i="21"/>
  <c r="I83" i="21"/>
  <c r="I69" i="21"/>
  <c r="I65" i="21"/>
  <c r="K17" i="23"/>
  <c r="I17" i="21"/>
  <c r="I84" i="21"/>
  <c r="I36" i="21"/>
  <c r="I61" i="21"/>
  <c r="I52" i="21"/>
  <c r="K24" i="23"/>
  <c r="I63" i="21"/>
  <c r="I45" i="21"/>
  <c r="I29" i="21"/>
  <c r="I13" i="21"/>
  <c r="K13" i="23"/>
  <c r="I74" i="21"/>
  <c r="I68" i="21"/>
  <c r="I76" i="21"/>
  <c r="I59" i="21"/>
  <c r="I32" i="21"/>
  <c r="I16" i="21"/>
  <c r="K16" i="23"/>
  <c r="I91" i="21"/>
  <c r="I75" i="21"/>
  <c r="I79" i="21"/>
  <c r="K28" i="23"/>
  <c r="I72" i="21"/>
  <c r="I35" i="21"/>
  <c r="K19" i="23"/>
  <c r="I19" i="21"/>
  <c r="I87" i="21"/>
  <c r="K31" i="23"/>
  <c r="I70" i="21"/>
  <c r="I78" i="21"/>
  <c r="I66" i="21"/>
  <c r="I34" i="21"/>
  <c r="I18" i="21"/>
  <c r="K18" i="23"/>
  <c r="I51" i="21"/>
  <c r="I98" i="21"/>
  <c r="I49" i="21"/>
  <c r="I41" i="21"/>
  <c r="K20" i="23"/>
  <c r="I25" i="21"/>
  <c r="K9" i="23"/>
  <c r="I9" i="21"/>
  <c r="I60" i="21"/>
  <c r="I46" i="21"/>
  <c r="I56" i="21"/>
  <c r="I44" i="21"/>
  <c r="I28" i="21"/>
  <c r="I12" i="21"/>
  <c r="K12" i="23"/>
  <c r="I73" i="21"/>
  <c r="I62" i="21"/>
  <c r="K26" i="23"/>
  <c r="I71" i="21"/>
  <c r="I54" i="21"/>
  <c r="I31" i="21"/>
  <c r="K15" i="23"/>
  <c r="I15" i="21"/>
  <c r="K27" i="23"/>
  <c r="I67" i="21"/>
  <c r="I58" i="21"/>
  <c r="I64" i="21"/>
  <c r="K23" i="23"/>
  <c r="I47" i="21"/>
  <c r="I30" i="21"/>
  <c r="I14" i="21"/>
  <c r="K14" i="23"/>
  <c r="I82" i="21"/>
  <c r="K30" i="23"/>
  <c r="K5" i="23"/>
  <c r="I5" i="21"/>
  <c r="I97" i="21"/>
  <c r="I40" i="21"/>
  <c r="K8" i="23"/>
  <c r="I8" i="21"/>
  <c r="K25" i="23"/>
  <c r="I57" i="21"/>
  <c r="I100" i="21"/>
  <c r="I53" i="21"/>
  <c r="I43" i="21"/>
  <c r="I27" i="21"/>
  <c r="K11" i="23"/>
  <c r="I11" i="21"/>
  <c r="I55" i="21"/>
  <c r="I99" i="21"/>
  <c r="I50" i="21"/>
  <c r="I42" i="21"/>
  <c r="K22" i="23"/>
  <c r="I26" i="21"/>
  <c r="K10" i="23"/>
  <c r="I10" i="21"/>
  <c r="Q99" i="10"/>
  <c r="Q90" i="10"/>
  <c r="Q97" i="10"/>
  <c r="Q98" i="10"/>
  <c r="Q96" i="10"/>
  <c r="E35" i="7"/>
  <c r="E34" i="7"/>
  <c r="H29" i="17" s="1"/>
  <c r="H28" i="18" s="1"/>
  <c r="H28" i="19" s="1"/>
  <c r="W20" i="1"/>
  <c r="AB19" i="1" s="1"/>
  <c r="I5" i="6" s="1"/>
  <c r="U20" i="1"/>
  <c r="Z36" i="1" s="1"/>
  <c r="G3" i="7"/>
  <c r="E38" i="7" s="1"/>
  <c r="H33" i="17" s="1"/>
  <c r="H32" i="18" s="1"/>
  <c r="H32" i="19" s="1"/>
  <c r="V20" i="1"/>
  <c r="AA22" i="1" s="1"/>
  <c r="I4" i="8" s="1"/>
  <c r="G2" i="7"/>
  <c r="E77" i="7" s="1"/>
  <c r="Z16" i="1" l="1"/>
  <c r="I3" i="3" s="1"/>
  <c r="AB36" i="1"/>
  <c r="D34" i="7"/>
  <c r="E41" i="7"/>
  <c r="H36" i="17" s="1"/>
  <c r="H35" i="18" s="1"/>
  <c r="E36" i="7"/>
  <c r="H31" i="17" s="1"/>
  <c r="H30" i="18" s="1"/>
  <c r="H30" i="19" s="1"/>
  <c r="E100" i="7"/>
  <c r="H95" i="17" s="1"/>
  <c r="H94" i="18" s="1"/>
  <c r="H94" i="19" s="1"/>
  <c r="E43" i="7"/>
  <c r="D43" i="7" s="1"/>
  <c r="E98" i="7"/>
  <c r="H93" i="17" s="1"/>
  <c r="H92" i="18" s="1"/>
  <c r="H92" i="19" s="1"/>
  <c r="E102" i="7"/>
  <c r="D102" i="7" s="1"/>
  <c r="H102" i="7" s="1"/>
  <c r="E48" i="7"/>
  <c r="H43" i="17" s="1"/>
  <c r="H42" i="18" s="1"/>
  <c r="H42" i="19" s="1"/>
  <c r="H72" i="17"/>
  <c r="H71" i="18" s="1"/>
  <c r="H71" i="19" s="1"/>
  <c r="D77" i="7"/>
  <c r="AA25" i="1"/>
  <c r="I4" i="11" s="1"/>
  <c r="AB15" i="1"/>
  <c r="AB37" i="1"/>
  <c r="AB16" i="1"/>
  <c r="I5" i="3" s="1"/>
  <c r="AB24" i="1"/>
  <c r="I5" i="10" s="1"/>
  <c r="W24" i="1" s="1"/>
  <c r="AB26" i="1"/>
  <c r="AB18" i="1"/>
  <c r="I5" i="5" s="1"/>
  <c r="W18" i="1" s="1"/>
  <c r="AB20" i="1"/>
  <c r="AB23" i="1"/>
  <c r="AB25" i="1"/>
  <c r="I5" i="11" s="1"/>
  <c r="W25" i="1" s="1"/>
  <c r="AA16" i="1"/>
  <c r="I4" i="3" s="1"/>
  <c r="AB22" i="1"/>
  <c r="I5" i="8" s="1"/>
  <c r="Z17" i="1"/>
  <c r="I3" i="4" s="1"/>
  <c r="Z22" i="1"/>
  <c r="I3" i="8" s="1"/>
  <c r="E85" i="7"/>
  <c r="E59" i="7"/>
  <c r="E66" i="7"/>
  <c r="AA15" i="1"/>
  <c r="AB35" i="1"/>
  <c r="Z20" i="1"/>
  <c r="H30" i="17"/>
  <c r="H29" i="18" s="1"/>
  <c r="H29" i="19" s="1"/>
  <c r="D35" i="7"/>
  <c r="E78" i="7"/>
  <c r="E94" i="7"/>
  <c r="E51" i="7"/>
  <c r="E55" i="7"/>
  <c r="AA36" i="1"/>
  <c r="AA26" i="1"/>
  <c r="AA18" i="1"/>
  <c r="I4" i="5" s="1"/>
  <c r="AA23" i="1"/>
  <c r="AA19" i="1"/>
  <c r="I4" i="6" s="1"/>
  <c r="AA34" i="1"/>
  <c r="AA17" i="1"/>
  <c r="I4" i="4" s="1"/>
  <c r="AA20" i="1"/>
  <c r="Z18" i="1"/>
  <c r="I3" i="5" s="1"/>
  <c r="Z15" i="1"/>
  <c r="Z19" i="1"/>
  <c r="I3" i="6" s="1"/>
  <c r="Z23" i="1"/>
  <c r="Z34" i="1"/>
  <c r="Z35" i="1"/>
  <c r="Z26" i="1"/>
  <c r="Z25" i="1"/>
  <c r="I3" i="11" s="1"/>
  <c r="Z24" i="1"/>
  <c r="I3" i="10" s="1"/>
  <c r="E86" i="7"/>
  <c r="E64" i="7"/>
  <c r="E99" i="7"/>
  <c r="E73" i="7"/>
  <c r="E79" i="7"/>
  <c r="E95" i="7"/>
  <c r="E62" i="7"/>
  <c r="E83" i="7"/>
  <c r="E57" i="7"/>
  <c r="E87" i="7"/>
  <c r="E84" i="7"/>
  <c r="E104" i="7"/>
  <c r="E53" i="7"/>
  <c r="E76" i="7"/>
  <c r="E82" i="7"/>
  <c r="E69" i="7"/>
  <c r="E52" i="7"/>
  <c r="E103" i="7"/>
  <c r="E106" i="7"/>
  <c r="E56" i="7"/>
  <c r="E101" i="7"/>
  <c r="E91" i="7"/>
  <c r="E92" i="7"/>
  <c r="E97" i="7"/>
  <c r="E80" i="7"/>
  <c r="E67" i="7"/>
  <c r="E70" i="7"/>
  <c r="E49" i="7"/>
  <c r="E88" i="7"/>
  <c r="E65" i="7"/>
  <c r="E47" i="7"/>
  <c r="E58" i="7"/>
  <c r="E71" i="7"/>
  <c r="E72" i="7"/>
  <c r="E105" i="7"/>
  <c r="E81" i="7"/>
  <c r="E68" i="7"/>
  <c r="E61" i="7"/>
  <c r="E74" i="7"/>
  <c r="E54" i="7"/>
  <c r="E90" i="7"/>
  <c r="E96" i="7"/>
  <c r="AA24" i="1"/>
  <c r="I4" i="10" s="1"/>
  <c r="AA35" i="1"/>
  <c r="AA37" i="1"/>
  <c r="AB34" i="1"/>
  <c r="AB17" i="1"/>
  <c r="I5" i="4" s="1"/>
  <c r="W17" i="1" s="1"/>
  <c r="Z37" i="1"/>
  <c r="E50" i="7"/>
  <c r="E93" i="7"/>
  <c r="E63" i="7"/>
  <c r="E75" i="7"/>
  <c r="E60" i="7"/>
  <c r="E89" i="7"/>
  <c r="D32" i="21"/>
  <c r="E39" i="7"/>
  <c r="E37" i="7"/>
  <c r="E42" i="7"/>
  <c r="D28" i="21"/>
  <c r="E45" i="7"/>
  <c r="E44" i="7"/>
  <c r="E40" i="7"/>
  <c r="E46" i="7"/>
  <c r="D38" i="7"/>
  <c r="D35" i="21" l="1"/>
  <c r="H35" i="19"/>
  <c r="K43" i="7"/>
  <c r="H43" i="7"/>
  <c r="K34" i="7"/>
  <c r="H34" i="7"/>
  <c r="K35" i="7"/>
  <c r="H35" i="7"/>
  <c r="K38" i="7"/>
  <c r="H38" i="7"/>
  <c r="K77" i="7"/>
  <c r="H77" i="7"/>
  <c r="D41" i="7"/>
  <c r="D98" i="7"/>
  <c r="D100" i="7"/>
  <c r="D30" i="21"/>
  <c r="D36" i="7"/>
  <c r="H38" i="17"/>
  <c r="H37" i="18" s="1"/>
  <c r="H97" i="17"/>
  <c r="H96" i="18" s="1"/>
  <c r="H96" i="19" s="1"/>
  <c r="D48" i="7"/>
  <c r="E34" i="6"/>
  <c r="E34" i="5"/>
  <c r="U18" i="1"/>
  <c r="E34" i="4"/>
  <c r="U17" i="1"/>
  <c r="G2" i="6"/>
  <c r="G3" i="6"/>
  <c r="E44" i="6" s="1"/>
  <c r="G3" i="3"/>
  <c r="G2" i="3"/>
  <c r="V17" i="1"/>
  <c r="G3" i="4"/>
  <c r="E38" i="4" s="1"/>
  <c r="G2" i="4"/>
  <c r="E82" i="4" s="1"/>
  <c r="V18" i="1"/>
  <c r="G2" i="5"/>
  <c r="E103" i="5" s="1"/>
  <c r="G3" i="5"/>
  <c r="E36" i="5" s="1"/>
  <c r="H34" i="17"/>
  <c r="H33" i="18" s="1"/>
  <c r="H33" i="19" s="1"/>
  <c r="D39" i="7"/>
  <c r="H63" i="17"/>
  <c r="H62" i="18" s="1"/>
  <c r="H62" i="19" s="1"/>
  <c r="D68" i="7"/>
  <c r="H75" i="17"/>
  <c r="H74" i="18" s="1"/>
  <c r="H74" i="19" s="1"/>
  <c r="D80" i="7"/>
  <c r="H48" i="17"/>
  <c r="H47" i="18" s="1"/>
  <c r="H47" i="19" s="1"/>
  <c r="D53" i="7"/>
  <c r="H81" i="17"/>
  <c r="H80" i="18" s="1"/>
  <c r="H80" i="19" s="1"/>
  <c r="D86" i="7"/>
  <c r="I4" i="9"/>
  <c r="H70" i="17"/>
  <c r="H69" i="18" s="1"/>
  <c r="H69" i="19" s="1"/>
  <c r="D75" i="7"/>
  <c r="H49" i="17"/>
  <c r="H48" i="18" s="1"/>
  <c r="H48" i="19" s="1"/>
  <c r="D54" i="7"/>
  <c r="H76" i="17"/>
  <c r="H75" i="18" s="1"/>
  <c r="H75" i="19" s="1"/>
  <c r="D81" i="7"/>
  <c r="H53" i="17"/>
  <c r="H52" i="18" s="1"/>
  <c r="H52" i="19" s="1"/>
  <c r="D58" i="7"/>
  <c r="H44" i="17"/>
  <c r="H43" i="18" s="1"/>
  <c r="H43" i="19" s="1"/>
  <c r="D49" i="7"/>
  <c r="H92" i="17"/>
  <c r="H91" i="18" s="1"/>
  <c r="H91" i="19" s="1"/>
  <c r="D97" i="7"/>
  <c r="H51" i="17"/>
  <c r="H50" i="18" s="1"/>
  <c r="H50" i="19" s="1"/>
  <c r="D56" i="7"/>
  <c r="H64" i="17"/>
  <c r="H63" i="18" s="1"/>
  <c r="H63" i="19" s="1"/>
  <c r="D69" i="7"/>
  <c r="H99" i="17"/>
  <c r="H98" i="18" s="1"/>
  <c r="H98" i="19" s="1"/>
  <c r="D104" i="7"/>
  <c r="H104" i="7" s="1"/>
  <c r="H78" i="17"/>
  <c r="H77" i="18" s="1"/>
  <c r="H77" i="19" s="1"/>
  <c r="D83" i="7"/>
  <c r="D73" i="7"/>
  <c r="H68" i="17"/>
  <c r="H67" i="18" s="1"/>
  <c r="H67" i="19" s="1"/>
  <c r="E36" i="10"/>
  <c r="U24" i="1"/>
  <c r="E34" i="10"/>
  <c r="E35" i="10"/>
  <c r="H46" i="17"/>
  <c r="H45" i="18" s="1"/>
  <c r="H45" i="19" s="1"/>
  <c r="D51" i="7"/>
  <c r="D29" i="21"/>
  <c r="H61" i="17"/>
  <c r="H60" i="18" s="1"/>
  <c r="H60" i="19" s="1"/>
  <c r="D66" i="7"/>
  <c r="W22" i="1"/>
  <c r="I5" i="9"/>
  <c r="W23" i="1" s="1"/>
  <c r="V25" i="1"/>
  <c r="G3" i="11"/>
  <c r="E39" i="11" s="1"/>
  <c r="G2" i="11"/>
  <c r="E58" i="11" s="1"/>
  <c r="H39" i="17"/>
  <c r="H38" i="18" s="1"/>
  <c r="H38" i="19" s="1"/>
  <c r="D44" i="7"/>
  <c r="H55" i="17"/>
  <c r="H54" i="18" s="1"/>
  <c r="H54" i="19" s="1"/>
  <c r="D60" i="7"/>
  <c r="H85" i="17"/>
  <c r="H84" i="18" s="1"/>
  <c r="H84" i="19" s="1"/>
  <c r="D90" i="7"/>
  <c r="H83" i="17"/>
  <c r="H82" i="18" s="1"/>
  <c r="H82" i="19" s="1"/>
  <c r="D88" i="7"/>
  <c r="H96" i="17"/>
  <c r="H95" i="18" s="1"/>
  <c r="H95" i="19" s="1"/>
  <c r="D101" i="7"/>
  <c r="H101" i="7" s="1"/>
  <c r="H52" i="17"/>
  <c r="H51" i="18" s="1"/>
  <c r="H51" i="19" s="1"/>
  <c r="D57" i="7"/>
  <c r="H50" i="17"/>
  <c r="H49" i="18" s="1"/>
  <c r="H49" i="19" s="1"/>
  <c r="D55" i="7"/>
  <c r="H40" i="17"/>
  <c r="H39" i="18" s="1"/>
  <c r="H39" i="19" s="1"/>
  <c r="D45" i="7"/>
  <c r="H37" i="17"/>
  <c r="H36" i="18" s="1"/>
  <c r="H36" i="19" s="1"/>
  <c r="D42" i="7"/>
  <c r="H41" i="17"/>
  <c r="H40" i="18" s="1"/>
  <c r="H40" i="19" s="1"/>
  <c r="D46" i="7"/>
  <c r="H58" i="17"/>
  <c r="H57" i="18" s="1"/>
  <c r="H57" i="19" s="1"/>
  <c r="D63" i="7"/>
  <c r="V24" i="1"/>
  <c r="G2" i="10"/>
  <c r="E71" i="10" s="1"/>
  <c r="G3" i="10"/>
  <c r="E38" i="10" s="1"/>
  <c r="H69" i="17"/>
  <c r="H68" i="18" s="1"/>
  <c r="H68" i="19" s="1"/>
  <c r="D74" i="7"/>
  <c r="H100" i="17"/>
  <c r="H99" i="18" s="1"/>
  <c r="H99" i="19" s="1"/>
  <c r="D105" i="7"/>
  <c r="H105" i="7" s="1"/>
  <c r="H42" i="17"/>
  <c r="H41" i="18" s="1"/>
  <c r="H41" i="19" s="1"/>
  <c r="D47" i="7"/>
  <c r="H65" i="17"/>
  <c r="H64" i="18" s="1"/>
  <c r="H64" i="19" s="1"/>
  <c r="D70" i="7"/>
  <c r="H87" i="17"/>
  <c r="H86" i="18" s="1"/>
  <c r="H86" i="19" s="1"/>
  <c r="D92" i="7"/>
  <c r="H101" i="17"/>
  <c r="H100" i="18" s="1"/>
  <c r="H100" i="19" s="1"/>
  <c r="D106" i="7"/>
  <c r="H106" i="7" s="1"/>
  <c r="H77" i="17"/>
  <c r="H76" i="18" s="1"/>
  <c r="H76" i="19" s="1"/>
  <c r="D82" i="7"/>
  <c r="H79" i="17"/>
  <c r="H78" i="18" s="1"/>
  <c r="H78" i="19" s="1"/>
  <c r="D84" i="7"/>
  <c r="H57" i="17"/>
  <c r="H56" i="18" s="1"/>
  <c r="H56" i="19" s="1"/>
  <c r="D62" i="7"/>
  <c r="H94" i="17"/>
  <c r="H93" i="18" s="1"/>
  <c r="H93" i="19" s="1"/>
  <c r="D99" i="7"/>
  <c r="E35" i="11"/>
  <c r="U25" i="1"/>
  <c r="E36" i="11"/>
  <c r="E37" i="11"/>
  <c r="E34" i="11"/>
  <c r="I3" i="9"/>
  <c r="H89" i="17"/>
  <c r="H88" i="18" s="1"/>
  <c r="H88" i="19" s="1"/>
  <c r="D94" i="7"/>
  <c r="H54" i="17"/>
  <c r="H53" i="18" s="1"/>
  <c r="H53" i="19" s="1"/>
  <c r="D59" i="7"/>
  <c r="H45" i="17"/>
  <c r="H44" i="18" s="1"/>
  <c r="H44" i="19" s="1"/>
  <c r="D50" i="7"/>
  <c r="H66" i="17"/>
  <c r="H65" i="18" s="1"/>
  <c r="H65" i="19" s="1"/>
  <c r="D71" i="7"/>
  <c r="H47" i="17"/>
  <c r="H46" i="18" s="1"/>
  <c r="H46" i="19" s="1"/>
  <c r="D52" i="7"/>
  <c r="H74" i="17"/>
  <c r="H73" i="18" s="1"/>
  <c r="H73" i="19" s="1"/>
  <c r="D79" i="7"/>
  <c r="H35" i="17"/>
  <c r="H34" i="18" s="1"/>
  <c r="H34" i="19" s="1"/>
  <c r="D40" i="7"/>
  <c r="H32" i="17"/>
  <c r="H31" i="18" s="1"/>
  <c r="H31" i="19" s="1"/>
  <c r="D37" i="7"/>
  <c r="H84" i="17"/>
  <c r="H83" i="18" s="1"/>
  <c r="H83" i="19" s="1"/>
  <c r="D89" i="7"/>
  <c r="H88" i="17"/>
  <c r="H87" i="18" s="1"/>
  <c r="H87" i="19" s="1"/>
  <c r="D93" i="7"/>
  <c r="H91" i="17"/>
  <c r="H90" i="18" s="1"/>
  <c r="H90" i="19" s="1"/>
  <c r="D96" i="7"/>
  <c r="H56" i="17"/>
  <c r="H55" i="18" s="1"/>
  <c r="H55" i="19" s="1"/>
  <c r="D61" i="7"/>
  <c r="H67" i="17"/>
  <c r="H66" i="18" s="1"/>
  <c r="H66" i="19" s="1"/>
  <c r="D72" i="7"/>
  <c r="H60" i="17"/>
  <c r="H59" i="18" s="1"/>
  <c r="H59" i="19" s="1"/>
  <c r="D65" i="7"/>
  <c r="H62" i="17"/>
  <c r="H61" i="18" s="1"/>
  <c r="H61" i="19" s="1"/>
  <c r="D67" i="7"/>
  <c r="H86" i="17"/>
  <c r="H85" i="18" s="1"/>
  <c r="H85" i="19" s="1"/>
  <c r="D91" i="7"/>
  <c r="H98" i="17"/>
  <c r="H97" i="18" s="1"/>
  <c r="H97" i="19" s="1"/>
  <c r="D103" i="7"/>
  <c r="H103" i="7" s="1"/>
  <c r="H71" i="17"/>
  <c r="H70" i="18" s="1"/>
  <c r="H70" i="19" s="1"/>
  <c r="D76" i="7"/>
  <c r="H82" i="17"/>
  <c r="H81" i="18" s="1"/>
  <c r="H81" i="19" s="1"/>
  <c r="D87" i="7"/>
  <c r="H90" i="17"/>
  <c r="H89" i="18" s="1"/>
  <c r="H89" i="19" s="1"/>
  <c r="D95" i="7"/>
  <c r="H59" i="17"/>
  <c r="H58" i="18" s="1"/>
  <c r="H58" i="19" s="1"/>
  <c r="D64" i="7"/>
  <c r="D92" i="21"/>
  <c r="H73" i="17"/>
  <c r="H72" i="18" s="1"/>
  <c r="H72" i="19" s="1"/>
  <c r="D78" i="7"/>
  <c r="D94" i="21"/>
  <c r="H80" i="17"/>
  <c r="H79" i="18" s="1"/>
  <c r="H79" i="19" s="1"/>
  <c r="D85" i="7"/>
  <c r="D42" i="21"/>
  <c r="F22" i="23"/>
  <c r="D71" i="21"/>
  <c r="D37" i="21" l="1"/>
  <c r="H37" i="19"/>
  <c r="K85" i="7"/>
  <c r="H85" i="7"/>
  <c r="K78" i="7"/>
  <c r="H78" i="7"/>
  <c r="K64" i="7"/>
  <c r="H64" i="7"/>
  <c r="K87" i="7"/>
  <c r="H87" i="7"/>
  <c r="K67" i="7"/>
  <c r="H67" i="7"/>
  <c r="K72" i="7"/>
  <c r="H72" i="7"/>
  <c r="K96" i="7"/>
  <c r="H96" i="7"/>
  <c r="K89" i="7"/>
  <c r="H89" i="7"/>
  <c r="K40" i="7"/>
  <c r="H40" i="7"/>
  <c r="K52" i="7"/>
  <c r="H52" i="7"/>
  <c r="K50" i="7"/>
  <c r="H50" i="7"/>
  <c r="K94" i="7"/>
  <c r="H94" i="7"/>
  <c r="K99" i="7"/>
  <c r="H99" i="7"/>
  <c r="K84" i="7"/>
  <c r="H84" i="7"/>
  <c r="K70" i="7"/>
  <c r="H70" i="7"/>
  <c r="K56" i="7"/>
  <c r="H56" i="7"/>
  <c r="K49" i="7"/>
  <c r="H49" i="7"/>
  <c r="K81" i="7"/>
  <c r="H81" i="7"/>
  <c r="K75" i="7"/>
  <c r="H75" i="7"/>
  <c r="K48" i="7"/>
  <c r="H48" i="7"/>
  <c r="K41" i="7"/>
  <c r="H41" i="7"/>
  <c r="K46" i="7"/>
  <c r="H46" i="7"/>
  <c r="K45" i="7"/>
  <c r="H45" i="7"/>
  <c r="K57" i="7"/>
  <c r="H57" i="7"/>
  <c r="K88" i="7"/>
  <c r="H88" i="7"/>
  <c r="K60" i="7"/>
  <c r="H60" i="7"/>
  <c r="K73" i="7"/>
  <c r="H73" i="7"/>
  <c r="K53" i="7"/>
  <c r="H53" i="7"/>
  <c r="K68" i="7"/>
  <c r="H68" i="7"/>
  <c r="K95" i="7"/>
  <c r="H95" i="7"/>
  <c r="K76" i="7"/>
  <c r="H76" i="7"/>
  <c r="K91" i="7"/>
  <c r="H91" i="7"/>
  <c r="K65" i="7"/>
  <c r="H65" i="7"/>
  <c r="K61" i="7"/>
  <c r="H61" i="7"/>
  <c r="K93" i="7"/>
  <c r="H93" i="7"/>
  <c r="K37" i="7"/>
  <c r="H37" i="7"/>
  <c r="K79" i="7"/>
  <c r="H79" i="7"/>
  <c r="K71" i="7"/>
  <c r="H71" i="7"/>
  <c r="K59" i="7"/>
  <c r="H59" i="7"/>
  <c r="K62" i="7"/>
  <c r="H62" i="7"/>
  <c r="K82" i="7"/>
  <c r="H82" i="7"/>
  <c r="K92" i="7"/>
  <c r="H92" i="7"/>
  <c r="K47" i="7"/>
  <c r="H47" i="7"/>
  <c r="K74" i="7"/>
  <c r="H74" i="7"/>
  <c r="K66" i="7"/>
  <c r="H66" i="7"/>
  <c r="K51" i="7"/>
  <c r="H51" i="7"/>
  <c r="K83" i="7"/>
  <c r="H83" i="7"/>
  <c r="K69" i="7"/>
  <c r="H69" i="7"/>
  <c r="K97" i="7"/>
  <c r="H97" i="7"/>
  <c r="K58" i="7"/>
  <c r="H58" i="7"/>
  <c r="K54" i="7"/>
  <c r="H54" i="7"/>
  <c r="K100" i="7"/>
  <c r="H100" i="7"/>
  <c r="K63" i="7"/>
  <c r="H63" i="7"/>
  <c r="K42" i="7"/>
  <c r="H42" i="7"/>
  <c r="K55" i="7"/>
  <c r="H55" i="7"/>
  <c r="K90" i="7"/>
  <c r="H90" i="7"/>
  <c r="K44" i="7"/>
  <c r="H44" i="7"/>
  <c r="K86" i="7"/>
  <c r="H86" i="7"/>
  <c r="K80" i="7"/>
  <c r="H80" i="7"/>
  <c r="K39" i="7"/>
  <c r="H39" i="7"/>
  <c r="K36" i="7"/>
  <c r="H36" i="7"/>
  <c r="K98" i="7"/>
  <c r="H98" i="7"/>
  <c r="E45" i="3"/>
  <c r="D40" i="17" s="1"/>
  <c r="D39" i="18" s="1"/>
  <c r="D39" i="19" s="1"/>
  <c r="E35" i="6"/>
  <c r="D35" i="6" s="1"/>
  <c r="E35" i="5"/>
  <c r="F30" i="17" s="1"/>
  <c r="F29" i="18" s="1"/>
  <c r="F29" i="19" s="1"/>
  <c r="E36" i="3"/>
  <c r="D36" i="3" s="1"/>
  <c r="E34" i="3"/>
  <c r="E88" i="11"/>
  <c r="M83" i="17" s="1"/>
  <c r="M82" i="18" s="1"/>
  <c r="M82" i="19" s="1"/>
  <c r="D96" i="21"/>
  <c r="F21" i="23"/>
  <c r="E42" i="3"/>
  <c r="D37" i="17" s="1"/>
  <c r="D36" i="18" s="1"/>
  <c r="D36" i="19" s="1"/>
  <c r="E41" i="11"/>
  <c r="M36" i="17" s="1"/>
  <c r="M35" i="18" s="1"/>
  <c r="M35" i="19" s="1"/>
  <c r="E61" i="5"/>
  <c r="D61" i="5" s="1"/>
  <c r="G61" i="5" s="1"/>
  <c r="E70" i="4"/>
  <c r="D70" i="4" s="1"/>
  <c r="E101" i="3"/>
  <c r="D101" i="3" s="1"/>
  <c r="E37" i="3"/>
  <c r="D32" i="17" s="1"/>
  <c r="D31" i="18" s="1"/>
  <c r="D31" i="19" s="1"/>
  <c r="E43" i="3"/>
  <c r="D43" i="3" s="1"/>
  <c r="E42" i="6"/>
  <c r="D42" i="6" s="1"/>
  <c r="E40" i="3"/>
  <c r="D35" i="17" s="1"/>
  <c r="D34" i="18" s="1"/>
  <c r="D34" i="19" s="1"/>
  <c r="E39" i="6"/>
  <c r="D39" i="6" s="1"/>
  <c r="E38" i="3"/>
  <c r="D38" i="3" s="1"/>
  <c r="E36" i="6"/>
  <c r="G31" i="17" s="1"/>
  <c r="G30" i="18" s="1"/>
  <c r="G30" i="19" s="1"/>
  <c r="E40" i="11"/>
  <c r="M35" i="17" s="1"/>
  <c r="M34" i="18" s="1"/>
  <c r="M34" i="19" s="1"/>
  <c r="E91" i="5"/>
  <c r="D91" i="5" s="1"/>
  <c r="G91" i="5" s="1"/>
  <c r="E65" i="5"/>
  <c r="D65" i="5" s="1"/>
  <c r="G65" i="5" s="1"/>
  <c r="E97" i="5"/>
  <c r="D97" i="5" s="1"/>
  <c r="G97" i="5" s="1"/>
  <c r="E86" i="5"/>
  <c r="D86" i="5" s="1"/>
  <c r="G86" i="5" s="1"/>
  <c r="E71" i="5"/>
  <c r="F66" i="17" s="1"/>
  <c r="F65" i="18" s="1"/>
  <c r="F65" i="19" s="1"/>
  <c r="E55" i="5"/>
  <c r="F50" i="17" s="1"/>
  <c r="F49" i="18" s="1"/>
  <c r="F49" i="19" s="1"/>
  <c r="E39" i="3"/>
  <c r="D39" i="3" s="1"/>
  <c r="E44" i="3"/>
  <c r="D39" i="17" s="1"/>
  <c r="D38" i="18" s="1"/>
  <c r="D38" i="19" s="1"/>
  <c r="E48" i="3"/>
  <c r="D43" i="17" s="1"/>
  <c r="D42" i="18" s="1"/>
  <c r="D42" i="19" s="1"/>
  <c r="E69" i="3"/>
  <c r="D64" i="17" s="1"/>
  <c r="D63" i="18" s="1"/>
  <c r="D63" i="19" s="1"/>
  <c r="E40" i="6"/>
  <c r="G35" i="17" s="1"/>
  <c r="G34" i="18" s="1"/>
  <c r="G34" i="19" s="1"/>
  <c r="E43" i="6"/>
  <c r="G38" i="17" s="1"/>
  <c r="G37" i="18" s="1"/>
  <c r="G37" i="19" s="1"/>
  <c r="E100" i="5"/>
  <c r="F95" i="17" s="1"/>
  <c r="F94" i="18" s="1"/>
  <c r="F94" i="19" s="1"/>
  <c r="E104" i="5"/>
  <c r="D104" i="5" s="1"/>
  <c r="E67" i="5"/>
  <c r="F62" i="17" s="1"/>
  <c r="F61" i="18" s="1"/>
  <c r="F61" i="19" s="1"/>
  <c r="E105" i="5"/>
  <c r="D105" i="5" s="1"/>
  <c r="E70" i="5"/>
  <c r="F65" i="17" s="1"/>
  <c r="F64" i="18" s="1"/>
  <c r="F64" i="19" s="1"/>
  <c r="E80" i="3"/>
  <c r="D75" i="17" s="1"/>
  <c r="D74" i="18" s="1"/>
  <c r="D74" i="19" s="1"/>
  <c r="E102" i="3"/>
  <c r="D102" i="3" s="1"/>
  <c r="E83" i="3"/>
  <c r="D78" i="17" s="1"/>
  <c r="D77" i="18" s="1"/>
  <c r="D77" i="19" s="1"/>
  <c r="E41" i="6"/>
  <c r="G36" i="17" s="1"/>
  <c r="G35" i="18" s="1"/>
  <c r="G35" i="19" s="1"/>
  <c r="E37" i="6"/>
  <c r="D37" i="6" s="1"/>
  <c r="E93" i="5"/>
  <c r="D93" i="5" s="1"/>
  <c r="G93" i="5" s="1"/>
  <c r="E54" i="5"/>
  <c r="D54" i="5" s="1"/>
  <c r="E59" i="5"/>
  <c r="D59" i="5" s="1"/>
  <c r="E69" i="5"/>
  <c r="F64" i="17" s="1"/>
  <c r="F63" i="18" s="1"/>
  <c r="F63" i="19" s="1"/>
  <c r="E62" i="5"/>
  <c r="F57" i="17" s="1"/>
  <c r="F56" i="18" s="1"/>
  <c r="F56" i="19" s="1"/>
  <c r="E98" i="5"/>
  <c r="F93" i="17" s="1"/>
  <c r="F92" i="18" s="1"/>
  <c r="F92" i="19" s="1"/>
  <c r="E44" i="5"/>
  <c r="F39" i="17" s="1"/>
  <c r="F38" i="18" s="1"/>
  <c r="F38" i="19" s="1"/>
  <c r="E88" i="5"/>
  <c r="F83" i="17" s="1"/>
  <c r="F82" i="18" s="1"/>
  <c r="F82" i="19" s="1"/>
  <c r="E63" i="5"/>
  <c r="F58" i="17" s="1"/>
  <c r="F57" i="18" s="1"/>
  <c r="F57" i="19" s="1"/>
  <c r="E50" i="5"/>
  <c r="F45" i="17" s="1"/>
  <c r="F44" i="18" s="1"/>
  <c r="F44" i="19" s="1"/>
  <c r="E53" i="5"/>
  <c r="F48" i="17" s="1"/>
  <c r="F47" i="18" s="1"/>
  <c r="F47" i="19" s="1"/>
  <c r="E83" i="5"/>
  <c r="F78" i="17" s="1"/>
  <c r="F77" i="18" s="1"/>
  <c r="F77" i="19" s="1"/>
  <c r="E47" i="5"/>
  <c r="F42" i="17" s="1"/>
  <c r="F41" i="18" s="1"/>
  <c r="F41" i="19" s="1"/>
  <c r="E48" i="5"/>
  <c r="F43" i="17" s="1"/>
  <c r="F42" i="18" s="1"/>
  <c r="F42" i="19" s="1"/>
  <c r="E99" i="5"/>
  <c r="F94" i="17" s="1"/>
  <c r="F93" i="18" s="1"/>
  <c r="F93" i="19" s="1"/>
  <c r="E82" i="5"/>
  <c r="D82" i="5" s="1"/>
  <c r="G82" i="5" s="1"/>
  <c r="E87" i="5"/>
  <c r="F82" i="17" s="1"/>
  <c r="F81" i="18" s="1"/>
  <c r="F81" i="19" s="1"/>
  <c r="E40" i="5"/>
  <c r="D40" i="5" s="1"/>
  <c r="G40" i="5" s="1"/>
  <c r="E49" i="5"/>
  <c r="D49" i="5" s="1"/>
  <c r="E95" i="5"/>
  <c r="F90" i="17" s="1"/>
  <c r="F89" i="18" s="1"/>
  <c r="F89" i="19" s="1"/>
  <c r="E74" i="5"/>
  <c r="F69" i="17" s="1"/>
  <c r="F68" i="18" s="1"/>
  <c r="F68" i="19" s="1"/>
  <c r="E64" i="5"/>
  <c r="F59" i="17" s="1"/>
  <c r="F58" i="18" s="1"/>
  <c r="F58" i="19" s="1"/>
  <c r="E80" i="5"/>
  <c r="F75" i="17" s="1"/>
  <c r="F74" i="18" s="1"/>
  <c r="F74" i="19" s="1"/>
  <c r="E102" i="5"/>
  <c r="D102" i="5" s="1"/>
  <c r="E42" i="5"/>
  <c r="D42" i="5" s="1"/>
  <c r="G42" i="5" s="1"/>
  <c r="E75" i="5"/>
  <c r="F70" i="17" s="1"/>
  <c r="F69" i="18" s="1"/>
  <c r="F69" i="19" s="1"/>
  <c r="E85" i="5"/>
  <c r="F80" i="17" s="1"/>
  <c r="F79" i="18" s="1"/>
  <c r="F79" i="19" s="1"/>
  <c r="E78" i="4"/>
  <c r="E73" i="17" s="1"/>
  <c r="E72" i="18" s="1"/>
  <c r="E72" i="19" s="1"/>
  <c r="E42" i="4"/>
  <c r="E37" i="17" s="1"/>
  <c r="E36" i="18" s="1"/>
  <c r="E36" i="19" s="1"/>
  <c r="E101" i="5"/>
  <c r="D101" i="5" s="1"/>
  <c r="E56" i="5"/>
  <c r="F51" i="17" s="1"/>
  <c r="F50" i="18" s="1"/>
  <c r="F50" i="19" s="1"/>
  <c r="E106" i="5"/>
  <c r="D106" i="5" s="1"/>
  <c r="E90" i="5"/>
  <c r="F85" i="17" s="1"/>
  <c r="F84" i="18" s="1"/>
  <c r="F84" i="19" s="1"/>
  <c r="E52" i="5"/>
  <c r="F47" i="17" s="1"/>
  <c r="F46" i="18" s="1"/>
  <c r="F46" i="19" s="1"/>
  <c r="E96" i="5"/>
  <c r="F91" i="17" s="1"/>
  <c r="F90" i="18" s="1"/>
  <c r="F90" i="19" s="1"/>
  <c r="E58" i="5"/>
  <c r="D58" i="5" s="1"/>
  <c r="G58" i="5" s="1"/>
  <c r="E77" i="5"/>
  <c r="D77" i="5" s="1"/>
  <c r="G77" i="5" s="1"/>
  <c r="E73" i="5"/>
  <c r="D73" i="5" s="1"/>
  <c r="G73" i="5" s="1"/>
  <c r="E103" i="3"/>
  <c r="D98" i="17" s="1"/>
  <c r="D97" i="18" s="1"/>
  <c r="D97" i="19" s="1"/>
  <c r="E97" i="3"/>
  <c r="D97" i="3" s="1"/>
  <c r="E45" i="5"/>
  <c r="D45" i="5" s="1"/>
  <c r="G45" i="5" s="1"/>
  <c r="E38" i="5"/>
  <c r="D38" i="5" s="1"/>
  <c r="G38" i="5" s="1"/>
  <c r="E41" i="5"/>
  <c r="F36" i="17" s="1"/>
  <c r="F35" i="18" s="1"/>
  <c r="F35" i="19" s="1"/>
  <c r="E65" i="4"/>
  <c r="E60" i="17" s="1"/>
  <c r="E59" i="18" s="1"/>
  <c r="E59" i="19" s="1"/>
  <c r="E103" i="4"/>
  <c r="E98" i="17" s="1"/>
  <c r="E97" i="18" s="1"/>
  <c r="E97" i="19" s="1"/>
  <c r="E63" i="4"/>
  <c r="D63" i="4" s="1"/>
  <c r="E56" i="4"/>
  <c r="D56" i="4" s="1"/>
  <c r="E59" i="4"/>
  <c r="E54" i="17" s="1"/>
  <c r="E53" i="18" s="1"/>
  <c r="E53" i="19" s="1"/>
  <c r="E46" i="5"/>
  <c r="F41" i="17" s="1"/>
  <c r="F40" i="18" s="1"/>
  <c r="F40" i="19" s="1"/>
  <c r="E88" i="4"/>
  <c r="D88" i="4" s="1"/>
  <c r="E68" i="4"/>
  <c r="D68" i="4" s="1"/>
  <c r="E74" i="4"/>
  <c r="D74" i="4" s="1"/>
  <c r="E47" i="4"/>
  <c r="E42" i="17" s="1"/>
  <c r="E41" i="18" s="1"/>
  <c r="E41" i="19" s="1"/>
  <c r="E57" i="4"/>
  <c r="D57" i="4" s="1"/>
  <c r="E37" i="4"/>
  <c r="E32" i="17" s="1"/>
  <c r="E31" i="18" s="1"/>
  <c r="E31" i="19" s="1"/>
  <c r="E72" i="4"/>
  <c r="D72" i="4" s="1"/>
  <c r="E67" i="3"/>
  <c r="D62" i="17" s="1"/>
  <c r="D61" i="18" s="1"/>
  <c r="D61" i="19" s="1"/>
  <c r="E86" i="6"/>
  <c r="D86" i="6" s="1"/>
  <c r="E77" i="6"/>
  <c r="G72" i="17" s="1"/>
  <c r="G71" i="18" s="1"/>
  <c r="G71" i="19" s="1"/>
  <c r="E71" i="6"/>
  <c r="G66" i="17" s="1"/>
  <c r="G65" i="18" s="1"/>
  <c r="G65" i="19" s="1"/>
  <c r="E68" i="6"/>
  <c r="G63" i="17" s="1"/>
  <c r="G62" i="18" s="1"/>
  <c r="G62" i="19" s="1"/>
  <c r="E55" i="6"/>
  <c r="D55" i="6" s="1"/>
  <c r="E92" i="6"/>
  <c r="G87" i="17" s="1"/>
  <c r="G86" i="18" s="1"/>
  <c r="G86" i="19" s="1"/>
  <c r="E65" i="6"/>
  <c r="D65" i="6" s="1"/>
  <c r="E106" i="6"/>
  <c r="G101" i="17" s="1"/>
  <c r="G100" i="18" s="1"/>
  <c r="G100" i="19" s="1"/>
  <c r="E73" i="6"/>
  <c r="D73" i="6" s="1"/>
  <c r="E94" i="6"/>
  <c r="G89" i="17" s="1"/>
  <c r="G88" i="18" s="1"/>
  <c r="G88" i="19" s="1"/>
  <c r="E89" i="6"/>
  <c r="D89" i="6" s="1"/>
  <c r="E51" i="6"/>
  <c r="G46" i="17" s="1"/>
  <c r="G45" i="18" s="1"/>
  <c r="G45" i="19" s="1"/>
  <c r="E69" i="6"/>
  <c r="D69" i="6" s="1"/>
  <c r="E101" i="6"/>
  <c r="D101" i="6" s="1"/>
  <c r="E90" i="6"/>
  <c r="G85" i="17" s="1"/>
  <c r="G84" i="18" s="1"/>
  <c r="G84" i="19" s="1"/>
  <c r="E53" i="6"/>
  <c r="G48" i="17" s="1"/>
  <c r="G47" i="18" s="1"/>
  <c r="G47" i="19" s="1"/>
  <c r="E82" i="6"/>
  <c r="D82" i="6" s="1"/>
  <c r="E60" i="6"/>
  <c r="D60" i="6" s="1"/>
  <c r="E63" i="6"/>
  <c r="D63" i="6" s="1"/>
  <c r="E102" i="6"/>
  <c r="G97" i="17" s="1"/>
  <c r="G96" i="18" s="1"/>
  <c r="G96" i="19" s="1"/>
  <c r="E93" i="6"/>
  <c r="G88" i="17" s="1"/>
  <c r="G87" i="18" s="1"/>
  <c r="G87" i="19" s="1"/>
  <c r="E105" i="6"/>
  <c r="D105" i="6" s="1"/>
  <c r="E67" i="6"/>
  <c r="G62" i="17" s="1"/>
  <c r="G61" i="18" s="1"/>
  <c r="G61" i="19" s="1"/>
  <c r="E66" i="3"/>
  <c r="D66" i="3" s="1"/>
  <c r="E78" i="3"/>
  <c r="D78" i="3" s="1"/>
  <c r="E62" i="3"/>
  <c r="D57" i="17" s="1"/>
  <c r="D56" i="18" s="1"/>
  <c r="D56" i="19" s="1"/>
  <c r="E95" i="3"/>
  <c r="D95" i="3" s="1"/>
  <c r="E93" i="3"/>
  <c r="D88" i="17" s="1"/>
  <c r="D87" i="18" s="1"/>
  <c r="D87" i="19" s="1"/>
  <c r="E77" i="3"/>
  <c r="D77" i="3" s="1"/>
  <c r="E58" i="3"/>
  <c r="D53" i="17" s="1"/>
  <c r="D52" i="18" s="1"/>
  <c r="D52" i="19" s="1"/>
  <c r="E72" i="3"/>
  <c r="D67" i="17" s="1"/>
  <c r="D66" i="18" s="1"/>
  <c r="D66" i="19" s="1"/>
  <c r="E53" i="3"/>
  <c r="D48" i="17" s="1"/>
  <c r="D47" i="18" s="1"/>
  <c r="D47" i="19" s="1"/>
  <c r="E104" i="3"/>
  <c r="D99" i="17" s="1"/>
  <c r="D98" i="18" s="1"/>
  <c r="D98" i="19" s="1"/>
  <c r="E82" i="3"/>
  <c r="D77" i="17" s="1"/>
  <c r="D76" i="18" s="1"/>
  <c r="D76" i="19" s="1"/>
  <c r="E99" i="3"/>
  <c r="D99" i="3" s="1"/>
  <c r="E56" i="3"/>
  <c r="D51" i="17" s="1"/>
  <c r="D50" i="18" s="1"/>
  <c r="D50" i="19" s="1"/>
  <c r="E49" i="3"/>
  <c r="D44" i="17" s="1"/>
  <c r="D43" i="18" s="1"/>
  <c r="D43" i="19" s="1"/>
  <c r="E89" i="3"/>
  <c r="D84" i="17" s="1"/>
  <c r="D83" i="18" s="1"/>
  <c r="D83" i="19" s="1"/>
  <c r="E61" i="3"/>
  <c r="D61" i="3" s="1"/>
  <c r="E91" i="3"/>
  <c r="D86" i="17" s="1"/>
  <c r="D85" i="18" s="1"/>
  <c r="D85" i="19" s="1"/>
  <c r="E51" i="3"/>
  <c r="D46" i="17" s="1"/>
  <c r="D45" i="18" s="1"/>
  <c r="D45" i="19" s="1"/>
  <c r="E88" i="3"/>
  <c r="D83" i="17" s="1"/>
  <c r="D82" i="18" s="1"/>
  <c r="D82" i="19" s="1"/>
  <c r="E84" i="3"/>
  <c r="D84" i="3" s="1"/>
  <c r="E92" i="3"/>
  <c r="D87" i="17" s="1"/>
  <c r="D86" i="18" s="1"/>
  <c r="D86" i="19" s="1"/>
  <c r="E86" i="3"/>
  <c r="D86" i="3" s="1"/>
  <c r="E60" i="3"/>
  <c r="D55" i="17" s="1"/>
  <c r="D54" i="18" s="1"/>
  <c r="D54" i="19" s="1"/>
  <c r="E57" i="3"/>
  <c r="D52" i="17" s="1"/>
  <c r="D51" i="18" s="1"/>
  <c r="D51" i="19" s="1"/>
  <c r="E94" i="3"/>
  <c r="D89" i="17" s="1"/>
  <c r="D88" i="18" s="1"/>
  <c r="D88" i="19" s="1"/>
  <c r="E76" i="3"/>
  <c r="D76" i="3" s="1"/>
  <c r="E62" i="6"/>
  <c r="D62" i="6" s="1"/>
  <c r="E54" i="6"/>
  <c r="G49" i="17" s="1"/>
  <c r="G48" i="18" s="1"/>
  <c r="G48" i="19" s="1"/>
  <c r="E75" i="6"/>
  <c r="D75" i="6" s="1"/>
  <c r="E70" i="6"/>
  <c r="G65" i="17" s="1"/>
  <c r="G64" i="18" s="1"/>
  <c r="G64" i="19" s="1"/>
  <c r="E71" i="3"/>
  <c r="D66" i="17" s="1"/>
  <c r="D65" i="18" s="1"/>
  <c r="D65" i="19" s="1"/>
  <c r="E85" i="3"/>
  <c r="D80" i="17" s="1"/>
  <c r="D79" i="18" s="1"/>
  <c r="D79" i="19" s="1"/>
  <c r="E50" i="3"/>
  <c r="D50" i="3" s="1"/>
  <c r="E65" i="3"/>
  <c r="D60" i="17" s="1"/>
  <c r="D59" i="18" s="1"/>
  <c r="D59" i="19" s="1"/>
  <c r="E99" i="6"/>
  <c r="G94" i="17" s="1"/>
  <c r="G93" i="18" s="1"/>
  <c r="G93" i="19" s="1"/>
  <c r="E57" i="6"/>
  <c r="G52" i="17" s="1"/>
  <c r="G51" i="18" s="1"/>
  <c r="G51" i="19" s="1"/>
  <c r="E96" i="6"/>
  <c r="G91" i="17" s="1"/>
  <c r="G90" i="18" s="1"/>
  <c r="G90" i="19" s="1"/>
  <c r="E83" i="4"/>
  <c r="E78" i="17" s="1"/>
  <c r="E77" i="18" s="1"/>
  <c r="E77" i="19" s="1"/>
  <c r="E92" i="4"/>
  <c r="D92" i="4" s="1"/>
  <c r="E106" i="4"/>
  <c r="E101" i="17" s="1"/>
  <c r="E100" i="18" s="1"/>
  <c r="E100" i="19" s="1"/>
  <c r="E97" i="4"/>
  <c r="E92" i="17" s="1"/>
  <c r="E91" i="18" s="1"/>
  <c r="E91" i="19" s="1"/>
  <c r="E87" i="4"/>
  <c r="E82" i="17" s="1"/>
  <c r="E81" i="18" s="1"/>
  <c r="E81" i="19" s="1"/>
  <c r="E81" i="4"/>
  <c r="E76" i="17" s="1"/>
  <c r="E75" i="18" s="1"/>
  <c r="E75" i="19" s="1"/>
  <c r="E52" i="4"/>
  <c r="E47" i="17" s="1"/>
  <c r="E46" i="18" s="1"/>
  <c r="E46" i="19" s="1"/>
  <c r="E90" i="4"/>
  <c r="E85" i="17" s="1"/>
  <c r="E84" i="18" s="1"/>
  <c r="E84" i="19" s="1"/>
  <c r="E99" i="4"/>
  <c r="E94" i="17" s="1"/>
  <c r="E93" i="18" s="1"/>
  <c r="E93" i="19" s="1"/>
  <c r="E71" i="4"/>
  <c r="E66" i="17" s="1"/>
  <c r="E65" i="18" s="1"/>
  <c r="E65" i="19" s="1"/>
  <c r="E89" i="4"/>
  <c r="E84" i="17" s="1"/>
  <c r="E83" i="18" s="1"/>
  <c r="E83" i="19" s="1"/>
  <c r="E84" i="4"/>
  <c r="E79" i="17" s="1"/>
  <c r="E78" i="18" s="1"/>
  <c r="E78" i="19" s="1"/>
  <c r="E54" i="4"/>
  <c r="D54" i="4" s="1"/>
  <c r="E51" i="4"/>
  <c r="E46" i="17" s="1"/>
  <c r="E45" i="18" s="1"/>
  <c r="E45" i="19" s="1"/>
  <c r="E105" i="3"/>
  <c r="D100" i="17" s="1"/>
  <c r="D99" i="18" s="1"/>
  <c r="D99" i="19" s="1"/>
  <c r="E47" i="3"/>
  <c r="D42" i="17" s="1"/>
  <c r="D41" i="18" s="1"/>
  <c r="D41" i="19" s="1"/>
  <c r="E74" i="3"/>
  <c r="D69" i="17" s="1"/>
  <c r="D68" i="18" s="1"/>
  <c r="D68" i="19" s="1"/>
  <c r="E70" i="3"/>
  <c r="D65" i="17" s="1"/>
  <c r="D64" i="18" s="1"/>
  <c r="D64" i="19" s="1"/>
  <c r="E106" i="3"/>
  <c r="D101" i="17" s="1"/>
  <c r="D100" i="18" s="1"/>
  <c r="D100" i="19" s="1"/>
  <c r="E88" i="6"/>
  <c r="G83" i="17" s="1"/>
  <c r="G82" i="18" s="1"/>
  <c r="G82" i="19" s="1"/>
  <c r="F29" i="17"/>
  <c r="F28" i="18" s="1"/>
  <c r="F28" i="19" s="1"/>
  <c r="D34" i="5"/>
  <c r="E29" i="17"/>
  <c r="E28" i="18" s="1"/>
  <c r="E28" i="19" s="1"/>
  <c r="D34" i="4"/>
  <c r="G29" i="17"/>
  <c r="G28" i="18" s="1"/>
  <c r="G28" i="19" s="1"/>
  <c r="D34" i="6"/>
  <c r="E92" i="5"/>
  <c r="F87" i="17" s="1"/>
  <c r="F86" i="18" s="1"/>
  <c r="F86" i="19" s="1"/>
  <c r="E68" i="5"/>
  <c r="F63" i="17" s="1"/>
  <c r="F62" i="18" s="1"/>
  <c r="F62" i="19" s="1"/>
  <c r="E94" i="5"/>
  <c r="F89" i="17" s="1"/>
  <c r="F88" i="18" s="1"/>
  <c r="F88" i="19" s="1"/>
  <c r="E60" i="5"/>
  <c r="F55" i="17" s="1"/>
  <c r="F54" i="18" s="1"/>
  <c r="F54" i="19" s="1"/>
  <c r="E43" i="5"/>
  <c r="F38" i="17" s="1"/>
  <c r="F37" i="18" s="1"/>
  <c r="F37" i="19" s="1"/>
  <c r="E66" i="5"/>
  <c r="D66" i="5" s="1"/>
  <c r="G66" i="5" s="1"/>
  <c r="E37" i="5"/>
  <c r="F32" i="17" s="1"/>
  <c r="F31" i="18" s="1"/>
  <c r="F31" i="19" s="1"/>
  <c r="E81" i="5"/>
  <c r="F76" i="17" s="1"/>
  <c r="F75" i="18" s="1"/>
  <c r="F75" i="19" s="1"/>
  <c r="E39" i="5"/>
  <c r="F34" i="17" s="1"/>
  <c r="F33" i="18" s="1"/>
  <c r="F33" i="19" s="1"/>
  <c r="E79" i="5"/>
  <c r="D79" i="5" s="1"/>
  <c r="G79" i="5" s="1"/>
  <c r="E78" i="5"/>
  <c r="D78" i="5" s="1"/>
  <c r="G78" i="5" s="1"/>
  <c r="E76" i="5"/>
  <c r="F71" i="17" s="1"/>
  <c r="F70" i="18" s="1"/>
  <c r="F70" i="19" s="1"/>
  <c r="E57" i="5"/>
  <c r="F52" i="17" s="1"/>
  <c r="F51" i="18" s="1"/>
  <c r="F51" i="19" s="1"/>
  <c r="E84" i="5"/>
  <c r="F79" i="17" s="1"/>
  <c r="F78" i="18" s="1"/>
  <c r="F78" i="19" s="1"/>
  <c r="E72" i="5"/>
  <c r="F67" i="17" s="1"/>
  <c r="F66" i="18" s="1"/>
  <c r="F66" i="19" s="1"/>
  <c r="E51" i="5"/>
  <c r="F46" i="17" s="1"/>
  <c r="F45" i="18" s="1"/>
  <c r="F45" i="19" s="1"/>
  <c r="E89" i="5"/>
  <c r="F84" i="17" s="1"/>
  <c r="F83" i="18" s="1"/>
  <c r="F83" i="19" s="1"/>
  <c r="E41" i="3"/>
  <c r="D41" i="3" s="1"/>
  <c r="E35" i="3"/>
  <c r="E45" i="6"/>
  <c r="G40" i="17" s="1"/>
  <c r="G39" i="18" s="1"/>
  <c r="G39" i="19" s="1"/>
  <c r="E38" i="6"/>
  <c r="G33" i="17" s="1"/>
  <c r="G32" i="18" s="1"/>
  <c r="G32" i="19" s="1"/>
  <c r="E46" i="6"/>
  <c r="G41" i="17" s="1"/>
  <c r="G40" i="18" s="1"/>
  <c r="G40" i="19" s="1"/>
  <c r="E35" i="4"/>
  <c r="E33" i="17"/>
  <c r="E32" i="18" s="1"/>
  <c r="E32" i="19" s="1"/>
  <c r="D38" i="4"/>
  <c r="D36" i="17"/>
  <c r="D35" i="18" s="1"/>
  <c r="D35" i="19" s="1"/>
  <c r="F31" i="17"/>
  <c r="F30" i="18" s="1"/>
  <c r="F30" i="19" s="1"/>
  <c r="D36" i="5"/>
  <c r="G36" i="5" s="1"/>
  <c r="E77" i="17"/>
  <c r="E76" i="18" s="1"/>
  <c r="E76" i="19" s="1"/>
  <c r="D82" i="4"/>
  <c r="E41" i="4"/>
  <c r="E39" i="4"/>
  <c r="E45" i="4"/>
  <c r="E44" i="4"/>
  <c r="E104" i="4"/>
  <c r="E46" i="4"/>
  <c r="E40" i="4"/>
  <c r="E36" i="4"/>
  <c r="E98" i="4"/>
  <c r="E69" i="4"/>
  <c r="E101" i="4"/>
  <c r="E102" i="4"/>
  <c r="E73" i="4"/>
  <c r="E43" i="4"/>
  <c r="E50" i="4"/>
  <c r="E67" i="4"/>
  <c r="E66" i="4"/>
  <c r="E91" i="4"/>
  <c r="E77" i="4"/>
  <c r="E60" i="4"/>
  <c r="E80" i="4"/>
  <c r="E75" i="4"/>
  <c r="E55" i="4"/>
  <c r="E64" i="6"/>
  <c r="E104" i="6"/>
  <c r="E72" i="6"/>
  <c r="E91" i="6"/>
  <c r="E56" i="6"/>
  <c r="E49" i="6"/>
  <c r="E80" i="6"/>
  <c r="E83" i="6"/>
  <c r="E81" i="6"/>
  <c r="E59" i="6"/>
  <c r="E87" i="6"/>
  <c r="E78" i="6"/>
  <c r="E97" i="6"/>
  <c r="E61" i="6"/>
  <c r="E100" i="6"/>
  <c r="E103" i="6"/>
  <c r="D103" i="5"/>
  <c r="F98" i="17"/>
  <c r="F97" i="18" s="1"/>
  <c r="F97" i="19" s="1"/>
  <c r="E95" i="4"/>
  <c r="E58" i="4"/>
  <c r="E93" i="4"/>
  <c r="E79" i="4"/>
  <c r="E100" i="4"/>
  <c r="E53" i="4"/>
  <c r="E49" i="4"/>
  <c r="E48" i="4"/>
  <c r="E61" i="4"/>
  <c r="E96" i="4"/>
  <c r="E105" i="4"/>
  <c r="E64" i="4"/>
  <c r="E76" i="4"/>
  <c r="E85" i="4"/>
  <c r="E94" i="4"/>
  <c r="E62" i="4"/>
  <c r="E86" i="4"/>
  <c r="E100" i="3"/>
  <c r="E59" i="3"/>
  <c r="E81" i="3"/>
  <c r="E54" i="3"/>
  <c r="E96" i="3"/>
  <c r="E75" i="3"/>
  <c r="E98" i="3"/>
  <c r="E64" i="3"/>
  <c r="E63" i="3"/>
  <c r="E46" i="3"/>
  <c r="E52" i="3"/>
  <c r="E90" i="3"/>
  <c r="E55" i="3"/>
  <c r="E73" i="3"/>
  <c r="E68" i="3"/>
  <c r="E79" i="3"/>
  <c r="E87" i="3"/>
  <c r="E58" i="6"/>
  <c r="E76" i="6"/>
  <c r="E66" i="6"/>
  <c r="E50" i="6"/>
  <c r="E47" i="6"/>
  <c r="E98" i="6"/>
  <c r="E95" i="6"/>
  <c r="E48" i="6"/>
  <c r="E79" i="6"/>
  <c r="E85" i="6"/>
  <c r="E84" i="6"/>
  <c r="G39" i="17"/>
  <c r="G38" i="18" s="1"/>
  <c r="G38" i="19" s="1"/>
  <c r="D44" i="6"/>
  <c r="E74" i="6"/>
  <c r="E52" i="6"/>
  <c r="E68" i="11"/>
  <c r="D68" i="11" s="1"/>
  <c r="N68" i="11" s="1"/>
  <c r="E48" i="11"/>
  <c r="M43" i="17" s="1"/>
  <c r="M42" i="18" s="1"/>
  <c r="M42" i="19" s="1"/>
  <c r="E45" i="11"/>
  <c r="D45" i="11" s="1"/>
  <c r="N45" i="11" s="1"/>
  <c r="E105" i="11"/>
  <c r="D105" i="11" s="1"/>
  <c r="E74" i="11"/>
  <c r="M69" i="17" s="1"/>
  <c r="M68" i="18" s="1"/>
  <c r="M68" i="19" s="1"/>
  <c r="E55" i="11"/>
  <c r="M50" i="17" s="1"/>
  <c r="M49" i="18" s="1"/>
  <c r="M49" i="19" s="1"/>
  <c r="E59" i="11"/>
  <c r="D59" i="11" s="1"/>
  <c r="N59" i="11" s="1"/>
  <c r="E83" i="11"/>
  <c r="M78" i="17" s="1"/>
  <c r="M77" i="18" s="1"/>
  <c r="M77" i="19" s="1"/>
  <c r="E89" i="11"/>
  <c r="M84" i="17" s="1"/>
  <c r="M83" i="18" s="1"/>
  <c r="M83" i="19" s="1"/>
  <c r="E76" i="11"/>
  <c r="D76" i="11" s="1"/>
  <c r="N76" i="11" s="1"/>
  <c r="E46" i="10"/>
  <c r="L41" i="17" s="1"/>
  <c r="L40" i="18" s="1"/>
  <c r="L40" i="19" s="1"/>
  <c r="E44" i="11"/>
  <c r="D44" i="11" s="1"/>
  <c r="N44" i="11" s="1"/>
  <c r="E46" i="11"/>
  <c r="D46" i="11" s="1"/>
  <c r="E43" i="11"/>
  <c r="M38" i="17" s="1"/>
  <c r="M37" i="18" s="1"/>
  <c r="M37" i="19" s="1"/>
  <c r="E100" i="11"/>
  <c r="M95" i="17" s="1"/>
  <c r="M94" i="18" s="1"/>
  <c r="M94" i="19" s="1"/>
  <c r="E84" i="11"/>
  <c r="M79" i="17" s="1"/>
  <c r="M78" i="18" s="1"/>
  <c r="M78" i="19" s="1"/>
  <c r="E86" i="11"/>
  <c r="D86" i="11" s="1"/>
  <c r="N86" i="11" s="1"/>
  <c r="E82" i="11"/>
  <c r="D82" i="11" s="1"/>
  <c r="N82" i="11" s="1"/>
  <c r="E93" i="11"/>
  <c r="D93" i="11" s="1"/>
  <c r="E101" i="11"/>
  <c r="D101" i="11" s="1"/>
  <c r="E80" i="11"/>
  <c r="D80" i="11" s="1"/>
  <c r="N80" i="11" s="1"/>
  <c r="E75" i="11"/>
  <c r="D75" i="11" s="1"/>
  <c r="N75" i="11" s="1"/>
  <c r="E106" i="11"/>
  <c r="M101" i="17" s="1"/>
  <c r="M100" i="18" s="1"/>
  <c r="M100" i="19" s="1"/>
  <c r="E73" i="11"/>
  <c r="D73" i="11" s="1"/>
  <c r="N73" i="11" s="1"/>
  <c r="E87" i="11"/>
  <c r="M82" i="17" s="1"/>
  <c r="M81" i="18" s="1"/>
  <c r="M81" i="19" s="1"/>
  <c r="E72" i="11"/>
  <c r="D72" i="11" s="1"/>
  <c r="N72" i="11" s="1"/>
  <c r="E97" i="11"/>
  <c r="D97" i="11" s="1"/>
  <c r="E38" i="11"/>
  <c r="M33" i="17" s="1"/>
  <c r="M32" i="18" s="1"/>
  <c r="M32" i="19" s="1"/>
  <c r="E42" i="11"/>
  <c r="D42" i="11" s="1"/>
  <c r="N42" i="11" s="1"/>
  <c r="E81" i="11"/>
  <c r="M76" i="17" s="1"/>
  <c r="M75" i="18" s="1"/>
  <c r="M75" i="19" s="1"/>
  <c r="E99" i="11"/>
  <c r="M94" i="17" s="1"/>
  <c r="M93" i="18" s="1"/>
  <c r="M93" i="19" s="1"/>
  <c r="E65" i="11"/>
  <c r="M60" i="17" s="1"/>
  <c r="M59" i="18" s="1"/>
  <c r="M59" i="19" s="1"/>
  <c r="E63" i="11"/>
  <c r="D63" i="11" s="1"/>
  <c r="N63" i="11" s="1"/>
  <c r="E69" i="11"/>
  <c r="D69" i="11" s="1"/>
  <c r="N69" i="11" s="1"/>
  <c r="E56" i="11"/>
  <c r="D56" i="11" s="1"/>
  <c r="N56" i="11" s="1"/>
  <c r="E61" i="11"/>
  <c r="D61" i="11" s="1"/>
  <c r="N61" i="11" s="1"/>
  <c r="E42" i="10"/>
  <c r="L37" i="17" s="1"/>
  <c r="L36" i="18" s="1"/>
  <c r="L36" i="19" s="1"/>
  <c r="E96" i="11"/>
  <c r="D96" i="11" s="1"/>
  <c r="E51" i="11"/>
  <c r="D51" i="11" s="1"/>
  <c r="E54" i="11"/>
  <c r="M49" i="17" s="1"/>
  <c r="M48" i="18" s="1"/>
  <c r="M48" i="19" s="1"/>
  <c r="E94" i="11"/>
  <c r="M89" i="17" s="1"/>
  <c r="M88" i="18" s="1"/>
  <c r="M88" i="19" s="1"/>
  <c r="E95" i="11"/>
  <c r="M90" i="17" s="1"/>
  <c r="M89" i="18" s="1"/>
  <c r="M89" i="19" s="1"/>
  <c r="E47" i="11"/>
  <c r="M42" i="17" s="1"/>
  <c r="M41" i="18" s="1"/>
  <c r="M41" i="19" s="1"/>
  <c r="E90" i="11"/>
  <c r="M85" i="17" s="1"/>
  <c r="M84" i="18" s="1"/>
  <c r="M84" i="19" s="1"/>
  <c r="E57" i="11"/>
  <c r="M52" i="17" s="1"/>
  <c r="M51" i="18" s="1"/>
  <c r="M51" i="19" s="1"/>
  <c r="E66" i="11"/>
  <c r="M61" i="17" s="1"/>
  <c r="M60" i="18" s="1"/>
  <c r="M60" i="19" s="1"/>
  <c r="E62" i="11"/>
  <c r="M57" i="17" s="1"/>
  <c r="M56" i="18" s="1"/>
  <c r="M56" i="19" s="1"/>
  <c r="E64" i="11"/>
  <c r="M59" i="17" s="1"/>
  <c r="M58" i="18" s="1"/>
  <c r="M58" i="19" s="1"/>
  <c r="E52" i="11"/>
  <c r="M47" i="17" s="1"/>
  <c r="M46" i="18" s="1"/>
  <c r="M46" i="19" s="1"/>
  <c r="E79" i="11"/>
  <c r="M74" i="17" s="1"/>
  <c r="M73" i="18" s="1"/>
  <c r="M73" i="19" s="1"/>
  <c r="E70" i="11"/>
  <c r="M65" i="17" s="1"/>
  <c r="M64" i="18" s="1"/>
  <c r="M64" i="19" s="1"/>
  <c r="E77" i="11"/>
  <c r="M72" i="17" s="1"/>
  <c r="M71" i="18" s="1"/>
  <c r="M71" i="19" s="1"/>
  <c r="E53" i="11"/>
  <c r="M48" i="17" s="1"/>
  <c r="M47" i="18" s="1"/>
  <c r="M47" i="19" s="1"/>
  <c r="E102" i="11"/>
  <c r="M97" i="17" s="1"/>
  <c r="M96" i="18" s="1"/>
  <c r="M96" i="19" s="1"/>
  <c r="E98" i="11"/>
  <c r="M93" i="17" s="1"/>
  <c r="M92" i="18" s="1"/>
  <c r="M92" i="19" s="1"/>
  <c r="E104" i="11"/>
  <c r="M99" i="17" s="1"/>
  <c r="M98" i="18" s="1"/>
  <c r="M98" i="19" s="1"/>
  <c r="E67" i="11"/>
  <c r="M62" i="17" s="1"/>
  <c r="M61" i="18" s="1"/>
  <c r="M61" i="19" s="1"/>
  <c r="E85" i="11"/>
  <c r="M80" i="17" s="1"/>
  <c r="M79" i="18" s="1"/>
  <c r="M79" i="19" s="1"/>
  <c r="E103" i="11"/>
  <c r="D103" i="11" s="1"/>
  <c r="E78" i="11"/>
  <c r="M73" i="17" s="1"/>
  <c r="M72" i="18" s="1"/>
  <c r="M72" i="19" s="1"/>
  <c r="E50" i="11"/>
  <c r="M45" i="17" s="1"/>
  <c r="M44" i="18" s="1"/>
  <c r="M44" i="19" s="1"/>
  <c r="E92" i="11"/>
  <c r="M87" i="17" s="1"/>
  <c r="M86" i="18" s="1"/>
  <c r="M86" i="19" s="1"/>
  <c r="E71" i="11"/>
  <c r="M66" i="17" s="1"/>
  <c r="M65" i="18" s="1"/>
  <c r="M65" i="19" s="1"/>
  <c r="E49" i="11"/>
  <c r="M44" i="17" s="1"/>
  <c r="M43" i="18" s="1"/>
  <c r="M43" i="19" s="1"/>
  <c r="E91" i="11"/>
  <c r="M86" i="17" s="1"/>
  <c r="M85" i="18" s="1"/>
  <c r="M85" i="19" s="1"/>
  <c r="E60" i="11"/>
  <c r="D60" i="11" s="1"/>
  <c r="N60" i="11" s="1"/>
  <c r="E39" i="10"/>
  <c r="L34" i="17" s="1"/>
  <c r="L33" i="18" s="1"/>
  <c r="L33" i="19" s="1"/>
  <c r="L33" i="17"/>
  <c r="L32" i="18" s="1"/>
  <c r="L32" i="19" s="1"/>
  <c r="D38" i="10"/>
  <c r="L38" i="10" s="1"/>
  <c r="D71" i="10"/>
  <c r="L71" i="10" s="1"/>
  <c r="L66" i="17"/>
  <c r="L65" i="18" s="1"/>
  <c r="L65" i="19" s="1"/>
  <c r="D85" i="21"/>
  <c r="D87" i="21"/>
  <c r="F31" i="23"/>
  <c r="D53" i="21"/>
  <c r="M53" i="17"/>
  <c r="M52" i="18" s="1"/>
  <c r="M52" i="19" s="1"/>
  <c r="D58" i="11"/>
  <c r="N58" i="11" s="1"/>
  <c r="D100" i="21"/>
  <c r="D60" i="21"/>
  <c r="E64" i="10"/>
  <c r="E79" i="10"/>
  <c r="E52" i="10"/>
  <c r="E53" i="10"/>
  <c r="E77" i="10"/>
  <c r="E50" i="10"/>
  <c r="E51" i="10"/>
  <c r="E58" i="10"/>
  <c r="G2" i="8"/>
  <c r="E59" i="8" s="1"/>
  <c r="G3" i="8"/>
  <c r="E45" i="8" s="1"/>
  <c r="V22" i="1"/>
  <c r="M29" i="17"/>
  <c r="M28" i="18" s="1"/>
  <c r="M28" i="19" s="1"/>
  <c r="D34" i="11"/>
  <c r="D40" i="21"/>
  <c r="D39" i="21"/>
  <c r="D51" i="21"/>
  <c r="F30" i="23"/>
  <c r="D82" i="21"/>
  <c r="D54" i="21"/>
  <c r="E95" i="10"/>
  <c r="E104" i="10"/>
  <c r="E100" i="10"/>
  <c r="L29" i="17"/>
  <c r="L28" i="18" s="1"/>
  <c r="L28" i="19" s="1"/>
  <c r="D34" i="10"/>
  <c r="L34" i="10" s="1"/>
  <c r="E68" i="10"/>
  <c r="E106" i="10"/>
  <c r="E62" i="10"/>
  <c r="E54" i="10"/>
  <c r="E59" i="10"/>
  <c r="E57" i="10"/>
  <c r="E67" i="10"/>
  <c r="E44" i="10"/>
  <c r="E92" i="10"/>
  <c r="E70" i="10"/>
  <c r="E43" i="10"/>
  <c r="E74" i="10"/>
  <c r="E45" i="10"/>
  <c r="E56" i="10"/>
  <c r="D77" i="21"/>
  <c r="F29" i="23"/>
  <c r="D63" i="21"/>
  <c r="D91" i="21"/>
  <c r="D52" i="21"/>
  <c r="F24" i="23"/>
  <c r="D48" i="21"/>
  <c r="V23" i="1"/>
  <c r="G2" i="9"/>
  <c r="E92" i="9" s="1"/>
  <c r="G3" i="9"/>
  <c r="E41" i="9" s="1"/>
  <c r="F23" i="23"/>
  <c r="D47" i="21"/>
  <c r="F26" i="23"/>
  <c r="D62" i="21"/>
  <c r="D70" i="21"/>
  <c r="D55" i="21"/>
  <c r="D73" i="21"/>
  <c r="M34" i="17"/>
  <c r="M33" i="18" s="1"/>
  <c r="M33" i="19" s="1"/>
  <c r="D39" i="11"/>
  <c r="M31" i="17"/>
  <c r="M30" i="18" s="1"/>
  <c r="M30" i="19" s="1"/>
  <c r="D36" i="11"/>
  <c r="M30" i="17"/>
  <c r="M29" i="18" s="1"/>
  <c r="M29" i="19" s="1"/>
  <c r="D35" i="11"/>
  <c r="D93" i="21"/>
  <c r="D99" i="21"/>
  <c r="E80" i="10"/>
  <c r="E102" i="10"/>
  <c r="E55" i="10"/>
  <c r="E47" i="10"/>
  <c r="D58" i="21"/>
  <c r="D97" i="21"/>
  <c r="D61" i="21"/>
  <c r="D90" i="21"/>
  <c r="D83" i="21"/>
  <c r="D34" i="21"/>
  <c r="D46" i="21"/>
  <c r="D44" i="21"/>
  <c r="D88" i="21"/>
  <c r="M32" i="17"/>
  <c r="M31" i="18" s="1"/>
  <c r="M31" i="19" s="1"/>
  <c r="D37" i="11"/>
  <c r="D56" i="21"/>
  <c r="D76" i="21"/>
  <c r="D86" i="21"/>
  <c r="D41" i="21"/>
  <c r="D68" i="21"/>
  <c r="E88" i="10"/>
  <c r="E94" i="10"/>
  <c r="E103" i="10"/>
  <c r="E81" i="10"/>
  <c r="E82" i="10"/>
  <c r="E83" i="10"/>
  <c r="E75" i="10"/>
  <c r="E96" i="10"/>
  <c r="E97" i="10"/>
  <c r="E90" i="10"/>
  <c r="E99" i="10"/>
  <c r="E40" i="10"/>
  <c r="E41" i="10"/>
  <c r="E63" i="10"/>
  <c r="E85" i="10"/>
  <c r="E86" i="10"/>
  <c r="E73" i="10"/>
  <c r="E61" i="10"/>
  <c r="D67" i="21"/>
  <c r="F27" i="23"/>
  <c r="D89" i="21"/>
  <c r="D59" i="21"/>
  <c r="D31" i="21"/>
  <c r="D65" i="21"/>
  <c r="E35" i="8"/>
  <c r="E36" i="8"/>
  <c r="E34" i="8"/>
  <c r="U22" i="1"/>
  <c r="D78" i="21"/>
  <c r="D64" i="21"/>
  <c r="E93" i="10"/>
  <c r="E49" i="10"/>
  <c r="E72" i="10"/>
  <c r="E65" i="10"/>
  <c r="D79" i="21"/>
  <c r="D72" i="21"/>
  <c r="F28" i="23"/>
  <c r="D81" i="21"/>
  <c r="D66" i="21"/>
  <c r="E35" i="9"/>
  <c r="E34" i="9"/>
  <c r="U23" i="1"/>
  <c r="E36" i="9"/>
  <c r="F25" i="23"/>
  <c r="D57" i="21"/>
  <c r="D36" i="21"/>
  <c r="D49" i="21"/>
  <c r="D95" i="21"/>
  <c r="D84" i="21"/>
  <c r="D38" i="21"/>
  <c r="D45" i="21"/>
  <c r="L30" i="17"/>
  <c r="L29" i="18" s="1"/>
  <c r="L29" i="19" s="1"/>
  <c r="D35" i="10"/>
  <c r="E37" i="10"/>
  <c r="E98" i="10"/>
  <c r="E105" i="10"/>
  <c r="E69" i="10"/>
  <c r="E89" i="10"/>
  <c r="E48" i="10"/>
  <c r="L31" i="17"/>
  <c r="L30" i="18" s="1"/>
  <c r="L30" i="19" s="1"/>
  <c r="D36" i="10"/>
  <c r="L36" i="10" s="1"/>
  <c r="E101" i="10"/>
  <c r="E91" i="10"/>
  <c r="E84" i="10"/>
  <c r="E60" i="10"/>
  <c r="E76" i="10"/>
  <c r="E87" i="10"/>
  <c r="E78" i="10"/>
  <c r="E66" i="10"/>
  <c r="D98" i="21"/>
  <c r="D50" i="21"/>
  <c r="D43" i="21"/>
  <c r="D75" i="21"/>
  <c r="D69" i="21"/>
  <c r="D80" i="21"/>
  <c r="D74" i="21"/>
  <c r="D33" i="21"/>
  <c r="M98" i="17" l="1"/>
  <c r="M97" i="18" s="1"/>
  <c r="M97" i="19" s="1"/>
  <c r="M100" i="17"/>
  <c r="M99" i="18" s="1"/>
  <c r="M99" i="19" s="1"/>
  <c r="D49" i="11"/>
  <c r="N49" i="11" s="1"/>
  <c r="G41" i="20" s="1"/>
  <c r="G30" i="17"/>
  <c r="G29" i="18" s="1"/>
  <c r="G29" i="19" s="1"/>
  <c r="D31" i="17"/>
  <c r="D30" i="18" s="1"/>
  <c r="D30" i="19" s="1"/>
  <c r="D88" i="11"/>
  <c r="N88" i="11" s="1"/>
  <c r="G80" i="20" s="1"/>
  <c r="M40" i="17"/>
  <c r="M39" i="18" s="1"/>
  <c r="D45" i="3"/>
  <c r="D40" i="3"/>
  <c r="D96" i="17"/>
  <c r="D95" i="18" s="1"/>
  <c r="D95" i="19" s="1"/>
  <c r="D35" i="5"/>
  <c r="G35" i="5" s="1"/>
  <c r="D29" i="17"/>
  <c r="D28" i="18" s="1"/>
  <c r="D28" i="19" s="1"/>
  <c r="D34" i="3"/>
  <c r="D42" i="3"/>
  <c r="D37" i="3"/>
  <c r="F56" i="17"/>
  <c r="F55" i="18" s="1"/>
  <c r="F55" i="19" s="1"/>
  <c r="M71" i="17"/>
  <c r="M70" i="18" s="1"/>
  <c r="G34" i="17"/>
  <c r="G33" i="18" s="1"/>
  <c r="G33" i="19" s="1"/>
  <c r="D41" i="11"/>
  <c r="Q41" i="11" s="1"/>
  <c r="E65" i="17"/>
  <c r="E64" i="18" s="1"/>
  <c r="E64" i="19" s="1"/>
  <c r="E98" i="8"/>
  <c r="D98" i="8" s="1"/>
  <c r="E85" i="8"/>
  <c r="J80" i="17" s="1"/>
  <c r="J79" i="18" s="1"/>
  <c r="J79" i="19" s="1"/>
  <c r="D36" i="6"/>
  <c r="D38" i="17"/>
  <c r="D37" i="18" s="1"/>
  <c r="D37" i="19" s="1"/>
  <c r="D33" i="17"/>
  <c r="D32" i="18" s="1"/>
  <c r="D32" i="19" s="1"/>
  <c r="G37" i="17"/>
  <c r="G36" i="18" s="1"/>
  <c r="G36" i="19" s="1"/>
  <c r="E68" i="9"/>
  <c r="K63" i="17" s="1"/>
  <c r="K62" i="18" s="1"/>
  <c r="K62" i="19" s="1"/>
  <c r="E58" i="9"/>
  <c r="D58" i="9" s="1"/>
  <c r="J58" i="9" s="1"/>
  <c r="E101" i="9"/>
  <c r="K96" i="17" s="1"/>
  <c r="K95" i="18" s="1"/>
  <c r="K95" i="19" s="1"/>
  <c r="D40" i="11"/>
  <c r="N40" i="11" s="1"/>
  <c r="E57" i="9"/>
  <c r="D57" i="9" s="1"/>
  <c r="E72" i="9"/>
  <c r="K67" i="17" s="1"/>
  <c r="K66" i="18" s="1"/>
  <c r="K66" i="19" s="1"/>
  <c r="M54" i="17"/>
  <c r="M53" i="18" s="1"/>
  <c r="M63" i="17"/>
  <c r="M62" i="18" s="1"/>
  <c r="M62" i="19" s="1"/>
  <c r="D97" i="4"/>
  <c r="D87" i="5"/>
  <c r="G87" i="5" s="1"/>
  <c r="L87" i="5" s="1"/>
  <c r="D80" i="3"/>
  <c r="F60" i="17"/>
  <c r="F59" i="18" s="1"/>
  <c r="F86" i="17"/>
  <c r="F85" i="18" s="1"/>
  <c r="E83" i="17"/>
  <c r="E82" i="18" s="1"/>
  <c r="E82" i="19" s="1"/>
  <c r="F72" i="17"/>
  <c r="F71" i="18" s="1"/>
  <c r="F71" i="19" s="1"/>
  <c r="D91" i="3"/>
  <c r="D34" i="17"/>
  <c r="D33" i="18" s="1"/>
  <c r="D33" i="19" s="1"/>
  <c r="D84" i="4"/>
  <c r="D40" i="6"/>
  <c r="F92" i="17"/>
  <c r="F91" i="18" s="1"/>
  <c r="D67" i="5"/>
  <c r="G67" i="5" s="1"/>
  <c r="C59" i="20" s="1"/>
  <c r="D61" i="17"/>
  <c r="D60" i="18" s="1"/>
  <c r="D60" i="19" s="1"/>
  <c r="D70" i="5"/>
  <c r="G70" i="5" s="1"/>
  <c r="C62" i="20" s="1"/>
  <c r="D68" i="5"/>
  <c r="G68" i="5" s="1"/>
  <c r="C60" i="20" s="1"/>
  <c r="F49" i="17"/>
  <c r="F48" i="18" s="1"/>
  <c r="F100" i="17"/>
  <c r="F99" i="18" s="1"/>
  <c r="F99" i="19" s="1"/>
  <c r="D63" i="5"/>
  <c r="G63" i="5" s="1"/>
  <c r="L63" i="5" s="1"/>
  <c r="D47" i="5"/>
  <c r="J47" i="5" s="1"/>
  <c r="F88" i="17"/>
  <c r="F87" i="18" s="1"/>
  <c r="D96" i="6"/>
  <c r="D92" i="3"/>
  <c r="F81" i="17"/>
  <c r="F80" i="18" s="1"/>
  <c r="F80" i="19" s="1"/>
  <c r="D97" i="17"/>
  <c r="D96" i="18" s="1"/>
  <c r="D96" i="19" s="1"/>
  <c r="D46" i="5"/>
  <c r="J46" i="5" s="1"/>
  <c r="D88" i="6"/>
  <c r="F61" i="17"/>
  <c r="F60" i="18" s="1"/>
  <c r="D43" i="6"/>
  <c r="D83" i="3"/>
  <c r="D44" i="3"/>
  <c r="D94" i="3"/>
  <c r="D71" i="5"/>
  <c r="G71" i="5" s="1"/>
  <c r="L71" i="5" s="1"/>
  <c r="D50" i="5"/>
  <c r="J50" i="5" s="1"/>
  <c r="F37" i="17"/>
  <c r="F36" i="18" s="1"/>
  <c r="F36" i="19" s="1"/>
  <c r="F96" i="17"/>
  <c r="F95" i="18" s="1"/>
  <c r="D46" i="6"/>
  <c r="D93" i="3"/>
  <c r="D42" i="4"/>
  <c r="D103" i="4"/>
  <c r="D43" i="5"/>
  <c r="G43" i="5" s="1"/>
  <c r="C35" i="20" s="1"/>
  <c r="D41" i="6"/>
  <c r="D100" i="5"/>
  <c r="G100" i="5" s="1"/>
  <c r="L100" i="5" s="1"/>
  <c r="G32" i="17"/>
  <c r="G31" i="18" s="1"/>
  <c r="G31" i="19" s="1"/>
  <c r="D69" i="5"/>
  <c r="G69" i="5" s="1"/>
  <c r="L69" i="5" s="1"/>
  <c r="F74" i="17"/>
  <c r="F73" i="18" s="1"/>
  <c r="F53" i="17"/>
  <c r="F52" i="18" s="1"/>
  <c r="F54" i="17"/>
  <c r="F53" i="18" s="1"/>
  <c r="D48" i="3"/>
  <c r="F99" i="17"/>
  <c r="F98" i="18" s="1"/>
  <c r="F98" i="19" s="1"/>
  <c r="D67" i="6"/>
  <c r="D69" i="3"/>
  <c r="D55" i="5"/>
  <c r="G55" i="5" s="1"/>
  <c r="L55" i="5" s="1"/>
  <c r="E69" i="17"/>
  <c r="E68" i="18" s="1"/>
  <c r="E68" i="19" s="1"/>
  <c r="F101" i="17"/>
  <c r="F100" i="18" s="1"/>
  <c r="F100" i="19" s="1"/>
  <c r="D88" i="5"/>
  <c r="G88" i="5" s="1"/>
  <c r="C80" i="20" s="1"/>
  <c r="E67" i="17"/>
  <c r="E66" i="18" s="1"/>
  <c r="E66" i="19" s="1"/>
  <c r="D65" i="4"/>
  <c r="D92" i="17"/>
  <c r="D91" i="18" s="1"/>
  <c r="D91" i="19" s="1"/>
  <c r="E51" i="17"/>
  <c r="E50" i="18" s="1"/>
  <c r="E50" i="19" s="1"/>
  <c r="D75" i="5"/>
  <c r="G75" i="5" s="1"/>
  <c r="L75" i="5" s="1"/>
  <c r="G81" i="17"/>
  <c r="G80" i="18" s="1"/>
  <c r="G80" i="19" s="1"/>
  <c r="D74" i="5"/>
  <c r="G74" i="5" s="1"/>
  <c r="C66" i="20" s="1"/>
  <c r="D51" i="6"/>
  <c r="D48" i="5"/>
  <c r="G48" i="5" s="1"/>
  <c r="D62" i="5"/>
  <c r="G62" i="5" s="1"/>
  <c r="C54" i="20" s="1"/>
  <c r="D102" i="6"/>
  <c r="D80" i="5"/>
  <c r="G80" i="5" s="1"/>
  <c r="L80" i="5" s="1"/>
  <c r="F44" i="17"/>
  <c r="F43" i="18" s="1"/>
  <c r="D99" i="5"/>
  <c r="G99" i="5" s="1"/>
  <c r="L99" i="5" s="1"/>
  <c r="D44" i="5"/>
  <c r="G44" i="5" s="1"/>
  <c r="C36" i="20" s="1"/>
  <c r="D71" i="3"/>
  <c r="D64" i="5"/>
  <c r="G64" i="5" s="1"/>
  <c r="L64" i="5" s="1"/>
  <c r="D53" i="5"/>
  <c r="J53" i="5" s="1"/>
  <c r="F68" i="17"/>
  <c r="F67" i="18" s="1"/>
  <c r="D98" i="5"/>
  <c r="D58" i="3"/>
  <c r="E63" i="17"/>
  <c r="E62" i="18" s="1"/>
  <c r="E62" i="19" s="1"/>
  <c r="F35" i="17"/>
  <c r="F34" i="18" s="1"/>
  <c r="F34" i="19" s="1"/>
  <c r="D53" i="3"/>
  <c r="D56" i="3"/>
  <c r="D104" i="3"/>
  <c r="D99" i="4"/>
  <c r="E58" i="17"/>
  <c r="E57" i="18" s="1"/>
  <c r="D90" i="5"/>
  <c r="G68" i="17"/>
  <c r="G67" i="18" s="1"/>
  <c r="D81" i="4"/>
  <c r="F77" i="17"/>
  <c r="F76" i="18" s="1"/>
  <c r="F76" i="19" s="1"/>
  <c r="D83" i="5"/>
  <c r="G83" i="5" s="1"/>
  <c r="L83" i="5" s="1"/>
  <c r="F97" i="17"/>
  <c r="F96" i="18" s="1"/>
  <c r="D95" i="5"/>
  <c r="G95" i="5" s="1"/>
  <c r="L95" i="5" s="1"/>
  <c r="D38" i="6"/>
  <c r="D106" i="3"/>
  <c r="D59" i="4"/>
  <c r="D39" i="5"/>
  <c r="G39" i="5" s="1"/>
  <c r="C31" i="20" s="1"/>
  <c r="D85" i="5"/>
  <c r="G85" i="5" s="1"/>
  <c r="L85" i="5" s="1"/>
  <c r="D57" i="6"/>
  <c r="D45" i="6"/>
  <c r="D78" i="4"/>
  <c r="D90" i="17"/>
  <c r="D89" i="18" s="1"/>
  <c r="D89" i="19" s="1"/>
  <c r="D52" i="5"/>
  <c r="G52" i="5" s="1"/>
  <c r="L52" i="5" s="1"/>
  <c r="G50" i="17"/>
  <c r="G49" i="18" s="1"/>
  <c r="G49" i="19" s="1"/>
  <c r="G57" i="17"/>
  <c r="G56" i="18" s="1"/>
  <c r="G56" i="19" s="1"/>
  <c r="D56" i="17"/>
  <c r="D55" i="18" s="1"/>
  <c r="D55" i="19" s="1"/>
  <c r="D51" i="4"/>
  <c r="D89" i="4"/>
  <c r="D57" i="5"/>
  <c r="G57" i="5" s="1"/>
  <c r="C49" i="20" s="1"/>
  <c r="D41" i="5"/>
  <c r="G41" i="5" s="1"/>
  <c r="C33" i="20" s="1"/>
  <c r="D56" i="5"/>
  <c r="J56" i="5" s="1"/>
  <c r="D99" i="6"/>
  <c r="D60" i="3"/>
  <c r="D51" i="5"/>
  <c r="J51" i="5" s="1"/>
  <c r="D96" i="5"/>
  <c r="G96" i="5" s="1"/>
  <c r="C88" i="20" s="1"/>
  <c r="F33" i="17"/>
  <c r="F32" i="18" s="1"/>
  <c r="F32" i="19" s="1"/>
  <c r="G55" i="17"/>
  <c r="G54" i="18" s="1"/>
  <c r="G54" i="19" s="1"/>
  <c r="G100" i="17"/>
  <c r="G99" i="18" s="1"/>
  <c r="G99" i="19" s="1"/>
  <c r="D71" i="17"/>
  <c r="D70" i="18" s="1"/>
  <c r="D70" i="19" s="1"/>
  <c r="D71" i="4"/>
  <c r="E49" i="17"/>
  <c r="E48" i="18" s="1"/>
  <c r="E48" i="19" s="1"/>
  <c r="D77" i="6"/>
  <c r="G96" i="17"/>
  <c r="G95" i="18" s="1"/>
  <c r="G95" i="19" s="1"/>
  <c r="D70" i="3"/>
  <c r="D103" i="3"/>
  <c r="D37" i="4"/>
  <c r="D89" i="3"/>
  <c r="D45" i="17"/>
  <c r="D44" i="18" s="1"/>
  <c r="D44" i="19" s="1"/>
  <c r="D88" i="3"/>
  <c r="D92" i="6"/>
  <c r="D73" i="17"/>
  <c r="D72" i="18" s="1"/>
  <c r="D72" i="19" s="1"/>
  <c r="G70" i="17"/>
  <c r="G69" i="18" s="1"/>
  <c r="G69" i="19" s="1"/>
  <c r="D90" i="4"/>
  <c r="D94" i="5"/>
  <c r="G94" i="5" s="1"/>
  <c r="C86" i="20" s="1"/>
  <c r="D81" i="17"/>
  <c r="D80" i="18" s="1"/>
  <c r="D80" i="19" s="1"/>
  <c r="E52" i="17"/>
  <c r="E51" i="18" s="1"/>
  <c r="E51" i="19" s="1"/>
  <c r="D70" i="6"/>
  <c r="D49" i="3"/>
  <c r="D65" i="3"/>
  <c r="F73" i="17"/>
  <c r="F72" i="18" s="1"/>
  <c r="F72" i="19" s="1"/>
  <c r="D47" i="3"/>
  <c r="F40" i="17"/>
  <c r="F39" i="18" s="1"/>
  <c r="F39" i="19" s="1"/>
  <c r="G77" i="17"/>
  <c r="G76" i="18" s="1"/>
  <c r="G76" i="19" s="1"/>
  <c r="D68" i="6"/>
  <c r="G64" i="17"/>
  <c r="G63" i="18" s="1"/>
  <c r="G63" i="19" s="1"/>
  <c r="D106" i="6"/>
  <c r="D67" i="3"/>
  <c r="D47" i="4"/>
  <c r="D93" i="6"/>
  <c r="D53" i="6"/>
  <c r="D74" i="3"/>
  <c r="D51" i="3"/>
  <c r="D84" i="5"/>
  <c r="G84" i="5" s="1"/>
  <c r="L84" i="5" s="1"/>
  <c r="D37" i="5"/>
  <c r="G37" i="5" s="1"/>
  <c r="C29" i="20" s="1"/>
  <c r="D72" i="17"/>
  <c r="D71" i="18" s="1"/>
  <c r="D71" i="19" s="1"/>
  <c r="D94" i="17"/>
  <c r="D93" i="18" s="1"/>
  <c r="D93" i="19" s="1"/>
  <c r="D79" i="17"/>
  <c r="D78" i="18" s="1"/>
  <c r="D78" i="19" s="1"/>
  <c r="D83" i="4"/>
  <c r="D87" i="4"/>
  <c r="D72" i="5"/>
  <c r="G72" i="5" s="1"/>
  <c r="L72" i="5" s="1"/>
  <c r="D92" i="5"/>
  <c r="G92" i="5" s="1"/>
  <c r="L92" i="5" s="1"/>
  <c r="C29" i="21"/>
  <c r="D85" i="3"/>
  <c r="D71" i="6"/>
  <c r="G58" i="17"/>
  <c r="G57" i="18" s="1"/>
  <c r="D54" i="6"/>
  <c r="D90" i="6"/>
  <c r="D105" i="3"/>
  <c r="J34" i="5"/>
  <c r="G34" i="5"/>
  <c r="D94" i="6"/>
  <c r="G84" i="17"/>
  <c r="G83" i="18" s="1"/>
  <c r="G83" i="19" s="1"/>
  <c r="G60" i="17"/>
  <c r="G59" i="18" s="1"/>
  <c r="G59" i="19" s="1"/>
  <c r="D57" i="3"/>
  <c r="D62" i="3"/>
  <c r="D72" i="3"/>
  <c r="D82" i="3"/>
  <c r="E87" i="17"/>
  <c r="E86" i="18" s="1"/>
  <c r="E86" i="19" s="1"/>
  <c r="D106" i="4"/>
  <c r="D52" i="4"/>
  <c r="D89" i="5"/>
  <c r="G89" i="5" s="1"/>
  <c r="C81" i="20" s="1"/>
  <c r="D76" i="5"/>
  <c r="G76" i="5" s="1"/>
  <c r="L76" i="5" s="1"/>
  <c r="D81" i="5"/>
  <c r="G81" i="5" s="1"/>
  <c r="L81" i="5" s="1"/>
  <c r="D60" i="5"/>
  <c r="G60" i="5" s="1"/>
  <c r="L60" i="5" s="1"/>
  <c r="E30" i="17"/>
  <c r="E29" i="18" s="1"/>
  <c r="E29" i="19" s="1"/>
  <c r="D35" i="4"/>
  <c r="D30" i="17"/>
  <c r="D29" i="18" s="1"/>
  <c r="D29" i="19" s="1"/>
  <c r="D35" i="3"/>
  <c r="C28" i="21"/>
  <c r="G47" i="17"/>
  <c r="G46" i="18" s="1"/>
  <c r="G46" i="19" s="1"/>
  <c r="D52" i="6"/>
  <c r="G79" i="17"/>
  <c r="G78" i="18" s="1"/>
  <c r="G78" i="19" s="1"/>
  <c r="D84" i="6"/>
  <c r="G90" i="17"/>
  <c r="G89" i="18" s="1"/>
  <c r="G89" i="19" s="1"/>
  <c r="D95" i="6"/>
  <c r="G53" i="17"/>
  <c r="G52" i="18" s="1"/>
  <c r="G52" i="19" s="1"/>
  <c r="D58" i="6"/>
  <c r="D68" i="17"/>
  <c r="D67" i="18" s="1"/>
  <c r="D67" i="19" s="1"/>
  <c r="D73" i="3"/>
  <c r="D41" i="17"/>
  <c r="D40" i="18" s="1"/>
  <c r="D40" i="19" s="1"/>
  <c r="D46" i="3"/>
  <c r="D70" i="17"/>
  <c r="D69" i="18" s="1"/>
  <c r="D69" i="19" s="1"/>
  <c r="D75" i="3"/>
  <c r="D54" i="17"/>
  <c r="D53" i="18" s="1"/>
  <c r="D53" i="19" s="1"/>
  <c r="D59" i="3"/>
  <c r="D94" i="4"/>
  <c r="E89" i="17"/>
  <c r="E88" i="18" s="1"/>
  <c r="E88" i="19" s="1"/>
  <c r="E100" i="17"/>
  <c r="E99" i="18" s="1"/>
  <c r="E99" i="19" s="1"/>
  <c r="D105" i="4"/>
  <c r="E44" i="17"/>
  <c r="E43" i="18" s="1"/>
  <c r="E43" i="19" s="1"/>
  <c r="D49" i="4"/>
  <c r="E88" i="17"/>
  <c r="E87" i="18" s="1"/>
  <c r="E87" i="19" s="1"/>
  <c r="D93" i="4"/>
  <c r="L86" i="5"/>
  <c r="C78" i="20"/>
  <c r="C58" i="21"/>
  <c r="C68" i="21"/>
  <c r="C77" i="21"/>
  <c r="D29" i="23"/>
  <c r="G82" i="17"/>
  <c r="G81" i="18" s="1"/>
  <c r="G81" i="19" s="1"/>
  <c r="D87" i="6"/>
  <c r="G76" i="17"/>
  <c r="G75" i="18" s="1"/>
  <c r="G75" i="19" s="1"/>
  <c r="D81" i="6"/>
  <c r="G51" i="17"/>
  <c r="G50" i="18" s="1"/>
  <c r="G50" i="19" s="1"/>
  <c r="D56" i="6"/>
  <c r="G59" i="17"/>
  <c r="G58" i="18" s="1"/>
  <c r="G58" i="19" s="1"/>
  <c r="D64" i="6"/>
  <c r="E70" i="17"/>
  <c r="E69" i="18" s="1"/>
  <c r="E69" i="19" s="1"/>
  <c r="D75" i="4"/>
  <c r="E86" i="17"/>
  <c r="E85" i="18" s="1"/>
  <c r="E85" i="19" s="1"/>
  <c r="D91" i="4"/>
  <c r="E38" i="17"/>
  <c r="E37" i="18" s="1"/>
  <c r="E37" i="19" s="1"/>
  <c r="D43" i="4"/>
  <c r="E64" i="17"/>
  <c r="E63" i="18" s="1"/>
  <c r="E63" i="19" s="1"/>
  <c r="D69" i="4"/>
  <c r="E41" i="17"/>
  <c r="E40" i="18" s="1"/>
  <c r="E40" i="19" s="1"/>
  <c r="D46" i="4"/>
  <c r="C57" i="21"/>
  <c r="D25" i="23"/>
  <c r="C35" i="21"/>
  <c r="C46" i="21"/>
  <c r="C41" i="21"/>
  <c r="C50" i="21"/>
  <c r="L45" i="5"/>
  <c r="C37" i="20"/>
  <c r="C44" i="21"/>
  <c r="E26" i="23"/>
  <c r="E34" i="17"/>
  <c r="E33" i="18" s="1"/>
  <c r="E33" i="19" s="1"/>
  <c r="D39" i="4"/>
  <c r="C81" i="21"/>
  <c r="C57" i="20"/>
  <c r="L65" i="5"/>
  <c r="C84" i="21"/>
  <c r="C56" i="21"/>
  <c r="L91" i="5"/>
  <c r="C83" i="20"/>
  <c r="C28" i="20"/>
  <c r="L36" i="5"/>
  <c r="C88" i="21"/>
  <c r="G69" i="17"/>
  <c r="G68" i="18" s="1"/>
  <c r="G68" i="19" s="1"/>
  <c r="D74" i="6"/>
  <c r="G80" i="17"/>
  <c r="G79" i="18" s="1"/>
  <c r="G79" i="19" s="1"/>
  <c r="D85" i="6"/>
  <c r="G93" i="17"/>
  <c r="G92" i="18" s="1"/>
  <c r="G92" i="19" s="1"/>
  <c r="D98" i="6"/>
  <c r="G71" i="17"/>
  <c r="G70" i="18" s="1"/>
  <c r="G70" i="19" s="1"/>
  <c r="D76" i="6"/>
  <c r="D82" i="17"/>
  <c r="D81" i="18" s="1"/>
  <c r="D81" i="19" s="1"/>
  <c r="D87" i="3"/>
  <c r="D50" i="17"/>
  <c r="D49" i="18" s="1"/>
  <c r="D49" i="19" s="1"/>
  <c r="D55" i="3"/>
  <c r="D58" i="17"/>
  <c r="D57" i="18" s="1"/>
  <c r="D57" i="19" s="1"/>
  <c r="D63" i="3"/>
  <c r="D91" i="17"/>
  <c r="D90" i="18" s="1"/>
  <c r="D90" i="19" s="1"/>
  <c r="D96" i="3"/>
  <c r="D95" i="17"/>
  <c r="D94" i="18" s="1"/>
  <c r="D94" i="19" s="1"/>
  <c r="D100" i="3"/>
  <c r="E80" i="17"/>
  <c r="E79" i="18" s="1"/>
  <c r="E79" i="19" s="1"/>
  <c r="D85" i="4"/>
  <c r="E91" i="17"/>
  <c r="E90" i="18" s="1"/>
  <c r="E90" i="19" s="1"/>
  <c r="D96" i="4"/>
  <c r="D53" i="4"/>
  <c r="E48" i="17"/>
  <c r="E47" i="18" s="1"/>
  <c r="E47" i="19" s="1"/>
  <c r="E53" i="17"/>
  <c r="E52" i="18" s="1"/>
  <c r="E52" i="19" s="1"/>
  <c r="D58" i="4"/>
  <c r="G59" i="5"/>
  <c r="C51" i="20" s="1"/>
  <c r="J59" i="5"/>
  <c r="L38" i="5"/>
  <c r="C30" i="20"/>
  <c r="G98" i="17"/>
  <c r="G97" i="18" s="1"/>
  <c r="G97" i="19" s="1"/>
  <c r="D103" i="6"/>
  <c r="G78" i="17"/>
  <c r="G77" i="18" s="1"/>
  <c r="G77" i="19" s="1"/>
  <c r="D83" i="6"/>
  <c r="G86" i="17"/>
  <c r="G85" i="18" s="1"/>
  <c r="G85" i="19" s="1"/>
  <c r="D91" i="6"/>
  <c r="E75" i="17"/>
  <c r="E74" i="18" s="1"/>
  <c r="E74" i="19" s="1"/>
  <c r="D80" i="4"/>
  <c r="E61" i="17"/>
  <c r="E60" i="18" s="1"/>
  <c r="E60" i="19" s="1"/>
  <c r="D66" i="4"/>
  <c r="E68" i="17"/>
  <c r="E67" i="18" s="1"/>
  <c r="E67" i="19" s="1"/>
  <c r="D73" i="4"/>
  <c r="E93" i="17"/>
  <c r="E92" i="18" s="1"/>
  <c r="E92" i="19" s="1"/>
  <c r="D98" i="4"/>
  <c r="C64" i="21"/>
  <c r="C65" i="20"/>
  <c r="L73" i="5"/>
  <c r="C50" i="20"/>
  <c r="L58" i="5"/>
  <c r="L93" i="5"/>
  <c r="C85" i="20"/>
  <c r="D104" i="4"/>
  <c r="E99" i="17"/>
  <c r="E98" i="18" s="1"/>
  <c r="E98" i="19" s="1"/>
  <c r="C79" i="21"/>
  <c r="C49" i="21"/>
  <c r="C89" i="21"/>
  <c r="C28" i="23"/>
  <c r="C45" i="21"/>
  <c r="C30" i="21"/>
  <c r="C51" i="21"/>
  <c r="C70" i="20"/>
  <c r="L78" i="5"/>
  <c r="C33" i="21"/>
  <c r="C31" i="21"/>
  <c r="D21" i="23"/>
  <c r="C37" i="21"/>
  <c r="C86" i="21"/>
  <c r="D79" i="6"/>
  <c r="G74" i="17"/>
  <c r="G73" i="18" s="1"/>
  <c r="G73" i="19" s="1"/>
  <c r="G42" i="17"/>
  <c r="G41" i="18" s="1"/>
  <c r="G41" i="19" s="1"/>
  <c r="D47" i="6"/>
  <c r="G61" i="17"/>
  <c r="G60" i="18" s="1"/>
  <c r="G60" i="19" s="1"/>
  <c r="D66" i="6"/>
  <c r="D74" i="17"/>
  <c r="D73" i="18" s="1"/>
  <c r="D73" i="19" s="1"/>
  <c r="D79" i="3"/>
  <c r="D85" i="17"/>
  <c r="D84" i="18" s="1"/>
  <c r="D84" i="19" s="1"/>
  <c r="D90" i="3"/>
  <c r="D59" i="17"/>
  <c r="D58" i="18" s="1"/>
  <c r="D58" i="19" s="1"/>
  <c r="D64" i="3"/>
  <c r="D49" i="17"/>
  <c r="D48" i="18" s="1"/>
  <c r="D48" i="19" s="1"/>
  <c r="D54" i="3"/>
  <c r="E81" i="17"/>
  <c r="E80" i="18" s="1"/>
  <c r="E80" i="19" s="1"/>
  <c r="D86" i="4"/>
  <c r="E71" i="17"/>
  <c r="E70" i="18" s="1"/>
  <c r="E70" i="19" s="1"/>
  <c r="D76" i="4"/>
  <c r="E56" i="17"/>
  <c r="E55" i="18" s="1"/>
  <c r="E55" i="19" s="1"/>
  <c r="D61" i="4"/>
  <c r="E95" i="17"/>
  <c r="E94" i="18" s="1"/>
  <c r="E94" i="19" s="1"/>
  <c r="D100" i="4"/>
  <c r="D95" i="4"/>
  <c r="E90" i="17"/>
  <c r="E89" i="18" s="1"/>
  <c r="E89" i="19" s="1"/>
  <c r="C69" i="21"/>
  <c r="L82" i="5"/>
  <c r="C74" i="20"/>
  <c r="C90" i="21"/>
  <c r="J54" i="5"/>
  <c r="G54" i="5"/>
  <c r="D23" i="23"/>
  <c r="C47" i="21"/>
  <c r="G95" i="17"/>
  <c r="G94" i="18" s="1"/>
  <c r="G94" i="19" s="1"/>
  <c r="D100" i="6"/>
  <c r="G92" i="17"/>
  <c r="G91" i="18" s="1"/>
  <c r="G91" i="19" s="1"/>
  <c r="D97" i="6"/>
  <c r="E21" i="23"/>
  <c r="G75" i="17"/>
  <c r="G74" i="18" s="1"/>
  <c r="G74" i="19" s="1"/>
  <c r="D80" i="6"/>
  <c r="G67" i="17"/>
  <c r="G66" i="18" s="1"/>
  <c r="G66" i="19" s="1"/>
  <c r="D72" i="6"/>
  <c r="E55" i="17"/>
  <c r="E54" i="18" s="1"/>
  <c r="E54" i="19" s="1"/>
  <c r="D60" i="4"/>
  <c r="E62" i="17"/>
  <c r="E61" i="18" s="1"/>
  <c r="E61" i="19" s="1"/>
  <c r="D67" i="4"/>
  <c r="E97" i="17"/>
  <c r="E96" i="18" s="1"/>
  <c r="E96" i="19" s="1"/>
  <c r="D102" i="4"/>
  <c r="E31" i="17"/>
  <c r="E30" i="18" s="1"/>
  <c r="E30" i="19" s="1"/>
  <c r="D36" i="4"/>
  <c r="D30" i="23"/>
  <c r="C82" i="21"/>
  <c r="C94" i="21"/>
  <c r="C92" i="21"/>
  <c r="C65" i="21"/>
  <c r="C89" i="20"/>
  <c r="L97" i="5"/>
  <c r="E39" i="17"/>
  <c r="E38" i="18" s="1"/>
  <c r="E38" i="19" s="1"/>
  <c r="D44" i="4"/>
  <c r="C63" i="21"/>
  <c r="L42" i="5"/>
  <c r="C34" i="20"/>
  <c r="L79" i="5"/>
  <c r="C71" i="20"/>
  <c r="C58" i="20"/>
  <c r="L66" i="5"/>
  <c r="G43" i="17"/>
  <c r="G42" i="18" s="1"/>
  <c r="G42" i="19" s="1"/>
  <c r="D48" i="6"/>
  <c r="D50" i="6"/>
  <c r="G45" i="17"/>
  <c r="G44" i="18" s="1"/>
  <c r="G44" i="19" s="1"/>
  <c r="D63" i="17"/>
  <c r="D62" i="18" s="1"/>
  <c r="D62" i="19" s="1"/>
  <c r="D68" i="3"/>
  <c r="D47" i="17"/>
  <c r="D46" i="18" s="1"/>
  <c r="D46" i="19" s="1"/>
  <c r="D52" i="3"/>
  <c r="D93" i="17"/>
  <c r="D92" i="18" s="1"/>
  <c r="D92" i="19" s="1"/>
  <c r="D98" i="3"/>
  <c r="D76" i="17"/>
  <c r="D75" i="18" s="1"/>
  <c r="D75" i="19" s="1"/>
  <c r="D81" i="3"/>
  <c r="D62" i="4"/>
  <c r="E57" i="17"/>
  <c r="E56" i="18" s="1"/>
  <c r="E56" i="19" s="1"/>
  <c r="E59" i="17"/>
  <c r="E58" i="18" s="1"/>
  <c r="E58" i="19" s="1"/>
  <c r="D64" i="4"/>
  <c r="D48" i="4"/>
  <c r="E43" i="17"/>
  <c r="E42" i="18" s="1"/>
  <c r="E42" i="19" s="1"/>
  <c r="E74" i="17"/>
  <c r="E73" i="18" s="1"/>
  <c r="E73" i="19" s="1"/>
  <c r="D79" i="4"/>
  <c r="C97" i="21"/>
  <c r="C69" i="20"/>
  <c r="L77" i="5"/>
  <c r="C74" i="21"/>
  <c r="J49" i="5"/>
  <c r="G49" i="5"/>
  <c r="C32" i="20"/>
  <c r="L40" i="5"/>
  <c r="G56" i="17"/>
  <c r="G55" i="18" s="1"/>
  <c r="G55" i="19" s="1"/>
  <c r="D61" i="6"/>
  <c r="G73" i="17"/>
  <c r="G72" i="18" s="1"/>
  <c r="G72" i="19" s="1"/>
  <c r="D78" i="6"/>
  <c r="G54" i="17"/>
  <c r="G53" i="18" s="1"/>
  <c r="G53" i="19" s="1"/>
  <c r="D59" i="6"/>
  <c r="G44" i="17"/>
  <c r="G43" i="18" s="1"/>
  <c r="G43" i="19" s="1"/>
  <c r="D49" i="6"/>
  <c r="G99" i="17"/>
  <c r="G98" i="18" s="1"/>
  <c r="G98" i="19" s="1"/>
  <c r="D104" i="6"/>
  <c r="E50" i="17"/>
  <c r="E49" i="18" s="1"/>
  <c r="E49" i="19" s="1"/>
  <c r="D55" i="4"/>
  <c r="E72" i="17"/>
  <c r="E71" i="18" s="1"/>
  <c r="E71" i="19" s="1"/>
  <c r="D77" i="4"/>
  <c r="E45" i="17"/>
  <c r="E44" i="18" s="1"/>
  <c r="E44" i="19" s="1"/>
  <c r="D50" i="4"/>
  <c r="E96" i="17"/>
  <c r="E95" i="18" s="1"/>
  <c r="E95" i="19" s="1"/>
  <c r="D101" i="4"/>
  <c r="D40" i="4"/>
  <c r="E35" i="17"/>
  <c r="E34" i="18" s="1"/>
  <c r="E34" i="19" s="1"/>
  <c r="L61" i="5"/>
  <c r="C53" i="20"/>
  <c r="C29" i="23"/>
  <c r="E40" i="17"/>
  <c r="E39" i="18" s="1"/>
  <c r="E39" i="19" s="1"/>
  <c r="D45" i="4"/>
  <c r="E36" i="17"/>
  <c r="E35" i="18" s="1"/>
  <c r="E35" i="19" s="1"/>
  <c r="D41" i="4"/>
  <c r="C93" i="21"/>
  <c r="C38" i="21"/>
  <c r="D22" i="23"/>
  <c r="C42" i="21"/>
  <c r="C61" i="21"/>
  <c r="C40" i="21"/>
  <c r="E31" i="23"/>
  <c r="E30" i="23"/>
  <c r="E23" i="23"/>
  <c r="C83" i="21"/>
  <c r="C66" i="21"/>
  <c r="C78" i="21"/>
  <c r="C70" i="21"/>
  <c r="C75" i="21"/>
  <c r="C54" i="21"/>
  <c r="D26" i="23"/>
  <c r="C62" i="21"/>
  <c r="D55" i="11"/>
  <c r="N55" i="11" s="1"/>
  <c r="G47" i="20" s="1"/>
  <c r="D43" i="11"/>
  <c r="N43" i="11" s="1"/>
  <c r="S43" i="11" s="1"/>
  <c r="D48" i="11"/>
  <c r="N48" i="11" s="1"/>
  <c r="D74" i="11"/>
  <c r="N74" i="11" s="1"/>
  <c r="S74" i="11" s="1"/>
  <c r="D89" i="11"/>
  <c r="N89" i="11" s="1"/>
  <c r="S89" i="11" s="1"/>
  <c r="E71" i="9"/>
  <c r="K66" i="17" s="1"/>
  <c r="K65" i="18" s="1"/>
  <c r="K65" i="19" s="1"/>
  <c r="E98" i="9"/>
  <c r="K93" i="17" s="1"/>
  <c r="K92" i="18" s="1"/>
  <c r="K92" i="19" s="1"/>
  <c r="E49" i="9"/>
  <c r="K44" i="17" s="1"/>
  <c r="K43" i="18" s="1"/>
  <c r="K43" i="19" s="1"/>
  <c r="D83" i="11"/>
  <c r="N83" i="11" s="1"/>
  <c r="G75" i="20" s="1"/>
  <c r="E86" i="9"/>
  <c r="K81" i="17" s="1"/>
  <c r="K80" i="18" s="1"/>
  <c r="K80" i="19" s="1"/>
  <c r="E78" i="9"/>
  <c r="K73" i="17" s="1"/>
  <c r="K72" i="18" s="1"/>
  <c r="K72" i="19" s="1"/>
  <c r="E46" i="9"/>
  <c r="D46" i="9" s="1"/>
  <c r="E75" i="8"/>
  <c r="D75" i="8" s="1"/>
  <c r="L75" i="8" s="1"/>
  <c r="Q75" i="8" s="1"/>
  <c r="E72" i="8"/>
  <c r="D72" i="8" s="1"/>
  <c r="L72" i="8" s="1"/>
  <c r="Q72" i="8" s="1"/>
  <c r="M41" i="17"/>
  <c r="M40" i="18" s="1"/>
  <c r="M92" i="17"/>
  <c r="M91" i="18" s="1"/>
  <c r="M75" i="17"/>
  <c r="M74" i="18" s="1"/>
  <c r="M74" i="19" s="1"/>
  <c r="M39" i="17"/>
  <c r="M38" i="18" s="1"/>
  <c r="M38" i="19" s="1"/>
  <c r="D46" i="10"/>
  <c r="L46" i="10" s="1"/>
  <c r="D47" i="11"/>
  <c r="N47" i="11" s="1"/>
  <c r="M64" i="17"/>
  <c r="M63" i="18" s="1"/>
  <c r="M63" i="19" s="1"/>
  <c r="M91" i="17"/>
  <c r="M90" i="18" s="1"/>
  <c r="M90" i="19" s="1"/>
  <c r="M81" i="17"/>
  <c r="M80" i="18" s="1"/>
  <c r="M80" i="19" s="1"/>
  <c r="D79" i="11"/>
  <c r="N79" i="11" s="1"/>
  <c r="S79" i="11" s="1"/>
  <c r="D102" i="11"/>
  <c r="D81" i="11"/>
  <c r="N81" i="11" s="1"/>
  <c r="G73" i="20" s="1"/>
  <c r="D92" i="11"/>
  <c r="N92" i="11" s="1"/>
  <c r="S92" i="11" s="1"/>
  <c r="M67" i="17"/>
  <c r="M66" i="18" s="1"/>
  <c r="M70" i="17"/>
  <c r="M69" i="18" s="1"/>
  <c r="M69" i="19" s="1"/>
  <c r="M55" i="17"/>
  <c r="M54" i="18" s="1"/>
  <c r="D95" i="11"/>
  <c r="M77" i="17"/>
  <c r="M76" i="18" s="1"/>
  <c r="M76" i="19" s="1"/>
  <c r="D70" i="11"/>
  <c r="N70" i="11" s="1"/>
  <c r="S70" i="11" s="1"/>
  <c r="M37" i="17"/>
  <c r="M36" i="18" s="1"/>
  <c r="M36" i="19" s="1"/>
  <c r="M56" i="17"/>
  <c r="M55" i="18" s="1"/>
  <c r="M55" i="19" s="1"/>
  <c r="D38" i="11"/>
  <c r="Q38" i="11" s="1"/>
  <c r="D99" i="11"/>
  <c r="D66" i="11"/>
  <c r="N66" i="11" s="1"/>
  <c r="G58" i="20" s="1"/>
  <c r="D64" i="11"/>
  <c r="N64" i="11" s="1"/>
  <c r="G56" i="20" s="1"/>
  <c r="D100" i="11"/>
  <c r="M46" i="17"/>
  <c r="M45" i="18" s="1"/>
  <c r="D106" i="11"/>
  <c r="D85" i="11"/>
  <c r="N85" i="11" s="1"/>
  <c r="G77" i="20" s="1"/>
  <c r="D57" i="11"/>
  <c r="N57" i="11" s="1"/>
  <c r="S57" i="11" s="1"/>
  <c r="E54" i="8"/>
  <c r="D54" i="8" s="1"/>
  <c r="L54" i="8" s="1"/>
  <c r="Q54" i="8" s="1"/>
  <c r="E93" i="8"/>
  <c r="D93" i="8" s="1"/>
  <c r="E48" i="8"/>
  <c r="J43" i="17" s="1"/>
  <c r="J42" i="18" s="1"/>
  <c r="J42" i="19" s="1"/>
  <c r="E103" i="8"/>
  <c r="J98" i="17" s="1"/>
  <c r="J97" i="18" s="1"/>
  <c r="J97" i="19" s="1"/>
  <c r="E80" i="8"/>
  <c r="J75" i="17" s="1"/>
  <c r="J74" i="18" s="1"/>
  <c r="J74" i="19" s="1"/>
  <c r="M58" i="17"/>
  <c r="M57" i="18" s="1"/>
  <c r="M57" i="19" s="1"/>
  <c r="D78" i="11"/>
  <c r="N78" i="11" s="1"/>
  <c r="G70" i="20" s="1"/>
  <c r="E94" i="8"/>
  <c r="D94" i="8" s="1"/>
  <c r="E91" i="8"/>
  <c r="J86" i="17" s="1"/>
  <c r="J85" i="18" s="1"/>
  <c r="J85" i="19" s="1"/>
  <c r="M68" i="17"/>
  <c r="M67" i="18" s="1"/>
  <c r="D84" i="11"/>
  <c r="N84" i="11" s="1"/>
  <c r="G76" i="20" s="1"/>
  <c r="E104" i="8"/>
  <c r="J99" i="17" s="1"/>
  <c r="J98" i="18" s="1"/>
  <c r="J98" i="19" s="1"/>
  <c r="E88" i="8"/>
  <c r="J83" i="17" s="1"/>
  <c r="J82" i="18" s="1"/>
  <c r="J82" i="19" s="1"/>
  <c r="E84" i="8"/>
  <c r="J79" i="17" s="1"/>
  <c r="J78" i="18" s="1"/>
  <c r="J78" i="19" s="1"/>
  <c r="M51" i="17"/>
  <c r="M50" i="18" s="1"/>
  <c r="M50" i="19" s="1"/>
  <c r="D65" i="11"/>
  <c r="N65" i="11" s="1"/>
  <c r="G57" i="20" s="1"/>
  <c r="M88" i="17"/>
  <c r="M87" i="18" s="1"/>
  <c r="D98" i="11"/>
  <c r="M96" i="17"/>
  <c r="M95" i="18" s="1"/>
  <c r="M95" i="19" s="1"/>
  <c r="D94" i="11"/>
  <c r="N94" i="11" s="1"/>
  <c r="S94" i="11" s="1"/>
  <c r="D67" i="11"/>
  <c r="N67" i="11" s="1"/>
  <c r="G59" i="20" s="1"/>
  <c r="D91" i="11"/>
  <c r="N91" i="11" s="1"/>
  <c r="S91" i="11" s="1"/>
  <c r="D87" i="11"/>
  <c r="N87" i="11" s="1"/>
  <c r="G79" i="20" s="1"/>
  <c r="D50" i="11"/>
  <c r="N50" i="11" s="1"/>
  <c r="D53" i="11"/>
  <c r="Q53" i="11" s="1"/>
  <c r="D52" i="11"/>
  <c r="N52" i="11" s="1"/>
  <c r="E90" i="8"/>
  <c r="J85" i="17" s="1"/>
  <c r="J84" i="18" s="1"/>
  <c r="J84" i="19" s="1"/>
  <c r="E83" i="8"/>
  <c r="J78" i="17" s="1"/>
  <c r="J77" i="18" s="1"/>
  <c r="J77" i="19" s="1"/>
  <c r="E81" i="8"/>
  <c r="J76" i="17" s="1"/>
  <c r="J75" i="18" s="1"/>
  <c r="J75" i="19" s="1"/>
  <c r="E79" i="8"/>
  <c r="J74" i="17" s="1"/>
  <c r="J73" i="18" s="1"/>
  <c r="J73" i="19" s="1"/>
  <c r="E67" i="8"/>
  <c r="D67" i="8" s="1"/>
  <c r="L67" i="8" s="1"/>
  <c r="Q67" i="8" s="1"/>
  <c r="E58" i="8"/>
  <c r="D58" i="8" s="1"/>
  <c r="L58" i="8" s="1"/>
  <c r="Q58" i="8" s="1"/>
  <c r="D42" i="10"/>
  <c r="L42" i="10" s="1"/>
  <c r="Q42" i="10" s="1"/>
  <c r="E42" i="9"/>
  <c r="D42" i="9" s="1"/>
  <c r="J42" i="9" s="1"/>
  <c r="E100" i="8"/>
  <c r="J95" i="17" s="1"/>
  <c r="J94" i="18" s="1"/>
  <c r="J94" i="19" s="1"/>
  <c r="E102" i="8"/>
  <c r="J97" i="17" s="1"/>
  <c r="J96" i="18" s="1"/>
  <c r="J96" i="19" s="1"/>
  <c r="E74" i="8"/>
  <c r="J69" i="17" s="1"/>
  <c r="J68" i="18" s="1"/>
  <c r="J68" i="19" s="1"/>
  <c r="E69" i="8"/>
  <c r="D69" i="8" s="1"/>
  <c r="L69" i="8" s="1"/>
  <c r="Q69" i="8" s="1"/>
  <c r="E106" i="8"/>
  <c r="J101" i="17" s="1"/>
  <c r="J100" i="18" s="1"/>
  <c r="J100" i="19" s="1"/>
  <c r="E44" i="9"/>
  <c r="K39" i="17" s="1"/>
  <c r="K38" i="18" s="1"/>
  <c r="K38" i="19" s="1"/>
  <c r="E40" i="9"/>
  <c r="K35" i="17" s="1"/>
  <c r="K34" i="18" s="1"/>
  <c r="K34" i="19" s="1"/>
  <c r="D77" i="11"/>
  <c r="N77" i="11" s="1"/>
  <c r="G69" i="20" s="1"/>
  <c r="D62" i="11"/>
  <c r="N62" i="11" s="1"/>
  <c r="S62" i="11" s="1"/>
  <c r="D90" i="11"/>
  <c r="D54" i="11"/>
  <c r="N54" i="11" s="1"/>
  <c r="G46" i="20" s="1"/>
  <c r="E37" i="9"/>
  <c r="K32" i="17" s="1"/>
  <c r="K31" i="18" s="1"/>
  <c r="K31" i="19" s="1"/>
  <c r="E39" i="9"/>
  <c r="K34" i="17" s="1"/>
  <c r="K33" i="18" s="1"/>
  <c r="K33" i="19" s="1"/>
  <c r="E100" i="9"/>
  <c r="D100" i="9" s="1"/>
  <c r="E43" i="9"/>
  <c r="K38" i="17" s="1"/>
  <c r="K37" i="18" s="1"/>
  <c r="K37" i="19" s="1"/>
  <c r="E38" i="9"/>
  <c r="K33" i="17" s="1"/>
  <c r="K32" i="18" s="1"/>
  <c r="K32" i="19" s="1"/>
  <c r="E45" i="9"/>
  <c r="K40" i="17" s="1"/>
  <c r="K39" i="18" s="1"/>
  <c r="K39" i="19" s="1"/>
  <c r="E82" i="9"/>
  <c r="K77" i="17" s="1"/>
  <c r="K76" i="18" s="1"/>
  <c r="K76" i="19" s="1"/>
  <c r="E60" i="9"/>
  <c r="D60" i="9" s="1"/>
  <c r="J60" i="9" s="1"/>
  <c r="D71" i="11"/>
  <c r="N71" i="11" s="1"/>
  <c r="S71" i="11" s="1"/>
  <c r="D39" i="10"/>
  <c r="L39" i="10" s="1"/>
  <c r="F31" i="20" s="1"/>
  <c r="D104" i="11"/>
  <c r="E99" i="9"/>
  <c r="K94" i="17" s="1"/>
  <c r="K93" i="18" s="1"/>
  <c r="K93" i="19" s="1"/>
  <c r="E83" i="9"/>
  <c r="K78" i="17" s="1"/>
  <c r="K77" i="18" s="1"/>
  <c r="K77" i="19" s="1"/>
  <c r="E99" i="8"/>
  <c r="J94" i="17" s="1"/>
  <c r="J93" i="18" s="1"/>
  <c r="J93" i="19" s="1"/>
  <c r="E61" i="8"/>
  <c r="J56" i="17" s="1"/>
  <c r="J55" i="18" s="1"/>
  <c r="J55" i="19" s="1"/>
  <c r="E92" i="8"/>
  <c r="J87" i="17" s="1"/>
  <c r="J86" i="18" s="1"/>
  <c r="J86" i="19" s="1"/>
  <c r="E96" i="8"/>
  <c r="J91" i="17" s="1"/>
  <c r="J90" i="18" s="1"/>
  <c r="J90" i="19" s="1"/>
  <c r="E68" i="8"/>
  <c r="D68" i="8" s="1"/>
  <c r="L68" i="8" s="1"/>
  <c r="Q68" i="8" s="1"/>
  <c r="E56" i="8"/>
  <c r="J51" i="17" s="1"/>
  <c r="J50" i="18" s="1"/>
  <c r="J50" i="19" s="1"/>
  <c r="E63" i="8"/>
  <c r="J58" i="17" s="1"/>
  <c r="J57" i="18" s="1"/>
  <c r="J57" i="19" s="1"/>
  <c r="E39" i="8"/>
  <c r="J34" i="17" s="1"/>
  <c r="J33" i="18" s="1"/>
  <c r="J33" i="19" s="1"/>
  <c r="E97" i="8"/>
  <c r="J92" i="17" s="1"/>
  <c r="J91" i="18" s="1"/>
  <c r="J91" i="19" s="1"/>
  <c r="E46" i="8"/>
  <c r="J41" i="17" s="1"/>
  <c r="J40" i="18" s="1"/>
  <c r="J40" i="19" s="1"/>
  <c r="E37" i="8"/>
  <c r="D37" i="8" s="1"/>
  <c r="E78" i="8"/>
  <c r="D78" i="8" s="1"/>
  <c r="L78" i="8" s="1"/>
  <c r="Q78" i="8" s="1"/>
  <c r="E105" i="8"/>
  <c r="J100" i="17" s="1"/>
  <c r="J99" i="18" s="1"/>
  <c r="J99" i="19" s="1"/>
  <c r="E89" i="8"/>
  <c r="D89" i="8" s="1"/>
  <c r="E49" i="8"/>
  <c r="J44" i="17" s="1"/>
  <c r="J43" i="18" s="1"/>
  <c r="J43" i="19" s="1"/>
  <c r="E50" i="8"/>
  <c r="D50" i="8" s="1"/>
  <c r="L50" i="8" s="1"/>
  <c r="Q50" i="8" s="1"/>
  <c r="E51" i="8"/>
  <c r="D51" i="8" s="1"/>
  <c r="L51" i="8" s="1"/>
  <c r="Q51" i="8" s="1"/>
  <c r="E43" i="8"/>
  <c r="D43" i="8" s="1"/>
  <c r="L43" i="8" s="1"/>
  <c r="Q43" i="8" s="1"/>
  <c r="E73" i="8"/>
  <c r="J68" i="17" s="1"/>
  <c r="J67" i="18" s="1"/>
  <c r="J67" i="19" s="1"/>
  <c r="E95" i="8"/>
  <c r="D95" i="8" s="1"/>
  <c r="E70" i="8"/>
  <c r="J65" i="17" s="1"/>
  <c r="J64" i="18" s="1"/>
  <c r="J64" i="19" s="1"/>
  <c r="E86" i="8"/>
  <c r="D86" i="8" s="1"/>
  <c r="L86" i="8" s="1"/>
  <c r="Q86" i="8" s="1"/>
  <c r="E42" i="8"/>
  <c r="D42" i="8" s="1"/>
  <c r="L42" i="8" s="1"/>
  <c r="Q42" i="8" s="1"/>
  <c r="E44" i="8"/>
  <c r="D44" i="8" s="1"/>
  <c r="L44" i="8" s="1"/>
  <c r="Q44" i="8" s="1"/>
  <c r="E65" i="8"/>
  <c r="J60" i="17" s="1"/>
  <c r="J59" i="18" s="1"/>
  <c r="J59" i="19" s="1"/>
  <c r="E76" i="8"/>
  <c r="D76" i="8" s="1"/>
  <c r="L76" i="8" s="1"/>
  <c r="Q76" i="8" s="1"/>
  <c r="E87" i="8"/>
  <c r="J82" i="17" s="1"/>
  <c r="J81" i="18" s="1"/>
  <c r="J81" i="19" s="1"/>
  <c r="E60" i="8"/>
  <c r="J55" i="17" s="1"/>
  <c r="J54" i="18" s="1"/>
  <c r="J54" i="19" s="1"/>
  <c r="E77" i="8"/>
  <c r="D77" i="8" s="1"/>
  <c r="L77" i="8" s="1"/>
  <c r="Q77" i="8" s="1"/>
  <c r="E47" i="8"/>
  <c r="D47" i="8" s="1"/>
  <c r="E41" i="8"/>
  <c r="J36" i="17" s="1"/>
  <c r="J35" i="18" s="1"/>
  <c r="J35" i="19" s="1"/>
  <c r="E66" i="8"/>
  <c r="J61" i="17" s="1"/>
  <c r="J60" i="18" s="1"/>
  <c r="J60" i="19" s="1"/>
  <c r="E57" i="8"/>
  <c r="J52" i="17" s="1"/>
  <c r="J51" i="18" s="1"/>
  <c r="J51" i="19" s="1"/>
  <c r="E38" i="8"/>
  <c r="D38" i="8" s="1"/>
  <c r="L38" i="8" s="1"/>
  <c r="Q38" i="8" s="1"/>
  <c r="E71" i="8"/>
  <c r="J66" i="17" s="1"/>
  <c r="J65" i="18" s="1"/>
  <c r="J65" i="19" s="1"/>
  <c r="E53" i="8"/>
  <c r="J48" i="17" s="1"/>
  <c r="J47" i="18" s="1"/>
  <c r="J47" i="19" s="1"/>
  <c r="E82" i="8"/>
  <c r="J77" i="17" s="1"/>
  <c r="J76" i="18" s="1"/>
  <c r="J76" i="19" s="1"/>
  <c r="E52" i="8"/>
  <c r="D52" i="8" s="1"/>
  <c r="L52" i="8" s="1"/>
  <c r="Q52" i="8" s="1"/>
  <c r="E101" i="8"/>
  <c r="J96" i="17" s="1"/>
  <c r="J95" i="18" s="1"/>
  <c r="J95" i="19" s="1"/>
  <c r="E64" i="8"/>
  <c r="D64" i="8" s="1"/>
  <c r="L64" i="8" s="1"/>
  <c r="Q64" i="8" s="1"/>
  <c r="E62" i="8"/>
  <c r="D62" i="8" s="1"/>
  <c r="L62" i="8" s="1"/>
  <c r="Q62" i="8" s="1"/>
  <c r="E40" i="8"/>
  <c r="D40" i="8" s="1"/>
  <c r="E55" i="8"/>
  <c r="J50" i="17" s="1"/>
  <c r="J49" i="18" s="1"/>
  <c r="J49" i="19" s="1"/>
  <c r="K87" i="17"/>
  <c r="K86" i="18" s="1"/>
  <c r="K86" i="19" s="1"/>
  <c r="D92" i="9"/>
  <c r="J92" i="9" s="1"/>
  <c r="L86" i="17"/>
  <c r="L85" i="18" s="1"/>
  <c r="L85" i="19" s="1"/>
  <c r="D91" i="10"/>
  <c r="L91" i="10" s="1"/>
  <c r="H71" i="21"/>
  <c r="H56" i="21"/>
  <c r="H89" i="21"/>
  <c r="J40" i="17"/>
  <c r="J39" i="18" s="1"/>
  <c r="J39" i="19" s="1"/>
  <c r="D45" i="8"/>
  <c r="L45" i="8" s="1"/>
  <c r="Q45" i="8" s="1"/>
  <c r="L94" i="17"/>
  <c r="L93" i="18" s="1"/>
  <c r="L93" i="19" s="1"/>
  <c r="D99" i="10"/>
  <c r="H75" i="21"/>
  <c r="H92" i="21"/>
  <c r="L69" i="17"/>
  <c r="L68" i="18" s="1"/>
  <c r="L68" i="19" s="1"/>
  <c r="D74" i="10"/>
  <c r="L74" i="10" s="1"/>
  <c r="L39" i="17"/>
  <c r="L38" i="18" s="1"/>
  <c r="L38" i="19" s="1"/>
  <c r="D44" i="10"/>
  <c r="L44" i="10" s="1"/>
  <c r="F26" i="20"/>
  <c r="Q34" i="10"/>
  <c r="G74" i="20"/>
  <c r="S82" i="11"/>
  <c r="G36" i="20"/>
  <c r="S44" i="11"/>
  <c r="L72" i="17"/>
  <c r="L71" i="18" s="1"/>
  <c r="L71" i="19" s="1"/>
  <c r="D77" i="10"/>
  <c r="L77" i="10" s="1"/>
  <c r="J23" i="23"/>
  <c r="H47" i="21"/>
  <c r="L71" i="17"/>
  <c r="L70" i="18" s="1"/>
  <c r="L70" i="19" s="1"/>
  <c r="D76" i="10"/>
  <c r="L76" i="10" s="1"/>
  <c r="L96" i="17"/>
  <c r="L95" i="18" s="1"/>
  <c r="L95" i="19" s="1"/>
  <c r="D101" i="10"/>
  <c r="L84" i="17"/>
  <c r="L83" i="18" s="1"/>
  <c r="L83" i="19" s="1"/>
  <c r="D89" i="10"/>
  <c r="L89" i="10" s="1"/>
  <c r="L32" i="17"/>
  <c r="L31" i="18" s="1"/>
  <c r="L31" i="19" s="1"/>
  <c r="D37" i="10"/>
  <c r="L37" i="10" s="1"/>
  <c r="S45" i="11"/>
  <c r="G37" i="20"/>
  <c r="N51" i="11"/>
  <c r="Q51" i="11"/>
  <c r="E97" i="9"/>
  <c r="E74" i="9"/>
  <c r="E84" i="9"/>
  <c r="E93" i="9"/>
  <c r="E73" i="9"/>
  <c r="E59" i="9"/>
  <c r="E66" i="9"/>
  <c r="E80" i="9"/>
  <c r="E102" i="9"/>
  <c r="K29" i="17"/>
  <c r="K28" i="18" s="1"/>
  <c r="K28" i="19" s="1"/>
  <c r="D34" i="9"/>
  <c r="E55" i="9"/>
  <c r="E61" i="9"/>
  <c r="E50" i="9"/>
  <c r="E87" i="9"/>
  <c r="D93" i="10"/>
  <c r="L93" i="10" s="1"/>
  <c r="L88" i="17"/>
  <c r="L87" i="18" s="1"/>
  <c r="L87" i="19" s="1"/>
  <c r="H65" i="21"/>
  <c r="H61" i="21"/>
  <c r="J29" i="17"/>
  <c r="J28" i="18" s="1"/>
  <c r="J28" i="19" s="1"/>
  <c r="D34" i="8"/>
  <c r="L34" i="8" s="1"/>
  <c r="Q34" i="8" s="1"/>
  <c r="L56" i="17"/>
  <c r="L55" i="18" s="1"/>
  <c r="L55" i="19" s="1"/>
  <c r="D61" i="10"/>
  <c r="L61" i="10" s="1"/>
  <c r="L58" i="17"/>
  <c r="L57" i="18" s="1"/>
  <c r="L57" i="19" s="1"/>
  <c r="D63" i="10"/>
  <c r="L63" i="10" s="1"/>
  <c r="L85" i="17"/>
  <c r="L84" i="18" s="1"/>
  <c r="L84" i="19" s="1"/>
  <c r="D90" i="10"/>
  <c r="L78" i="17"/>
  <c r="L77" i="18" s="1"/>
  <c r="L77" i="19" s="1"/>
  <c r="D83" i="10"/>
  <c r="L83" i="10" s="1"/>
  <c r="L89" i="17"/>
  <c r="L88" i="18" s="1"/>
  <c r="L88" i="19" s="1"/>
  <c r="D94" i="10"/>
  <c r="G51" i="20"/>
  <c r="S59" i="11"/>
  <c r="L42" i="17"/>
  <c r="L41" i="18" s="1"/>
  <c r="L41" i="19" s="1"/>
  <c r="D47" i="10"/>
  <c r="N35" i="11"/>
  <c r="Q35" i="11"/>
  <c r="N39" i="11"/>
  <c r="Q39" i="11"/>
  <c r="L38" i="17"/>
  <c r="L37" i="18" s="1"/>
  <c r="L37" i="19" s="1"/>
  <c r="D43" i="10"/>
  <c r="L43" i="10" s="1"/>
  <c r="L62" i="17"/>
  <c r="L61" i="18" s="1"/>
  <c r="L61" i="19" s="1"/>
  <c r="D67" i="10"/>
  <c r="L67" i="10" s="1"/>
  <c r="L57" i="17"/>
  <c r="L56" i="18" s="1"/>
  <c r="L56" i="19" s="1"/>
  <c r="D62" i="10"/>
  <c r="L62" i="10" s="1"/>
  <c r="G28" i="21"/>
  <c r="H94" i="21"/>
  <c r="G40" i="21"/>
  <c r="L48" i="17"/>
  <c r="L47" i="18" s="1"/>
  <c r="L47" i="19" s="1"/>
  <c r="D53" i="10"/>
  <c r="G50" i="20"/>
  <c r="S58" i="11"/>
  <c r="Q71" i="10"/>
  <c r="F63" i="20"/>
  <c r="L43" i="17"/>
  <c r="L42" i="18" s="1"/>
  <c r="L42" i="19" s="1"/>
  <c r="D48" i="10"/>
  <c r="H73" i="21"/>
  <c r="H60" i="21"/>
  <c r="H48" i="21"/>
  <c r="K36" i="17"/>
  <c r="K35" i="18" s="1"/>
  <c r="K35" i="19" s="1"/>
  <c r="D41" i="9"/>
  <c r="J54" i="17"/>
  <c r="J53" i="18" s="1"/>
  <c r="J53" i="19" s="1"/>
  <c r="D59" i="8"/>
  <c r="L59" i="8" s="1"/>
  <c r="Q59" i="8" s="1"/>
  <c r="L70" i="17"/>
  <c r="L69" i="18" s="1"/>
  <c r="L69" i="19" s="1"/>
  <c r="D75" i="10"/>
  <c r="L75" i="10" s="1"/>
  <c r="H31" i="21"/>
  <c r="L75" i="17"/>
  <c r="L74" i="18" s="1"/>
  <c r="L74" i="19" s="1"/>
  <c r="D80" i="10"/>
  <c r="L80" i="10" s="1"/>
  <c r="H30" i="21"/>
  <c r="L49" i="17"/>
  <c r="L48" i="18" s="1"/>
  <c r="L48" i="19" s="1"/>
  <c r="D54" i="10"/>
  <c r="G61" i="20"/>
  <c r="S69" i="11"/>
  <c r="G67" i="20"/>
  <c r="S75" i="11"/>
  <c r="G36" i="21"/>
  <c r="H43" i="21"/>
  <c r="L61" i="17"/>
  <c r="L60" i="18" s="1"/>
  <c r="L60" i="19" s="1"/>
  <c r="D66" i="10"/>
  <c r="L66" i="10" s="1"/>
  <c r="L64" i="17"/>
  <c r="L63" i="18" s="1"/>
  <c r="L63" i="19" s="1"/>
  <c r="D69" i="10"/>
  <c r="L69" i="10" s="1"/>
  <c r="H64" i="21"/>
  <c r="H58" i="21"/>
  <c r="H51" i="21"/>
  <c r="H88" i="21"/>
  <c r="E51" i="9"/>
  <c r="E62" i="9"/>
  <c r="E48" i="9"/>
  <c r="E53" i="9"/>
  <c r="E104" i="9"/>
  <c r="E103" i="9"/>
  <c r="E88" i="9"/>
  <c r="E47" i="9"/>
  <c r="E94" i="9"/>
  <c r="E106" i="9"/>
  <c r="E52" i="9"/>
  <c r="E56" i="9"/>
  <c r="E81" i="9"/>
  <c r="E91" i="9"/>
  <c r="E67" i="9"/>
  <c r="K30" i="17"/>
  <c r="K29" i="18" s="1"/>
  <c r="K29" i="19" s="1"/>
  <c r="D35" i="9"/>
  <c r="E77" i="9"/>
  <c r="L60" i="17"/>
  <c r="L59" i="18" s="1"/>
  <c r="L59" i="19" s="1"/>
  <c r="D65" i="10"/>
  <c r="L65" i="10" s="1"/>
  <c r="G52" i="20"/>
  <c r="S60" i="11"/>
  <c r="L68" i="17"/>
  <c r="L67" i="18" s="1"/>
  <c r="L67" i="19" s="1"/>
  <c r="D73" i="10"/>
  <c r="L73" i="10" s="1"/>
  <c r="L36" i="17"/>
  <c r="L35" i="18" s="1"/>
  <c r="L35" i="19" s="1"/>
  <c r="D41" i="10"/>
  <c r="L41" i="10" s="1"/>
  <c r="L92" i="17"/>
  <c r="L91" i="18" s="1"/>
  <c r="L91" i="19" s="1"/>
  <c r="D97" i="10"/>
  <c r="L77" i="17"/>
  <c r="L76" i="18" s="1"/>
  <c r="L76" i="19" s="1"/>
  <c r="D82" i="10"/>
  <c r="L82" i="10" s="1"/>
  <c r="L83" i="17"/>
  <c r="L82" i="18" s="1"/>
  <c r="L82" i="19" s="1"/>
  <c r="D88" i="10"/>
  <c r="L88" i="10" s="1"/>
  <c r="J30" i="23"/>
  <c r="H82" i="21"/>
  <c r="H42" i="21"/>
  <c r="J22" i="23"/>
  <c r="H83" i="21"/>
  <c r="H59" i="21"/>
  <c r="H100" i="21"/>
  <c r="H68" i="21"/>
  <c r="H78" i="21"/>
  <c r="H77" i="21"/>
  <c r="J29" i="23"/>
  <c r="L50" i="17"/>
  <c r="L49" i="18" s="1"/>
  <c r="L49" i="19" s="1"/>
  <c r="D55" i="10"/>
  <c r="H85" i="21"/>
  <c r="H29" i="21"/>
  <c r="H79" i="21"/>
  <c r="H33" i="21"/>
  <c r="L51" i="17"/>
  <c r="L50" i="18" s="1"/>
  <c r="L50" i="19" s="1"/>
  <c r="D56" i="10"/>
  <c r="L56" i="10" s="1"/>
  <c r="L65" i="17"/>
  <c r="L64" i="18" s="1"/>
  <c r="L64" i="19" s="1"/>
  <c r="D70" i="10"/>
  <c r="L70" i="10" s="1"/>
  <c r="L52" i="17"/>
  <c r="L51" i="18" s="1"/>
  <c r="L51" i="19" s="1"/>
  <c r="D57" i="10"/>
  <c r="L57" i="10" s="1"/>
  <c r="L101" i="17"/>
  <c r="L100" i="18" s="1"/>
  <c r="L100" i="19" s="1"/>
  <c r="D106" i="10"/>
  <c r="L95" i="17"/>
  <c r="L94" i="18" s="1"/>
  <c r="L94" i="19" s="1"/>
  <c r="D100" i="10"/>
  <c r="G64" i="20"/>
  <c r="S72" i="11"/>
  <c r="G78" i="20"/>
  <c r="S86" i="11"/>
  <c r="Q34" i="11"/>
  <c r="N34" i="11"/>
  <c r="S68" i="11"/>
  <c r="G60" i="20"/>
  <c r="L46" i="17"/>
  <c r="L45" i="18" s="1"/>
  <c r="L45" i="19" s="1"/>
  <c r="D51" i="10"/>
  <c r="L47" i="17"/>
  <c r="L46" i="18" s="1"/>
  <c r="L46" i="19" s="1"/>
  <c r="D52" i="10"/>
  <c r="G33" i="21"/>
  <c r="H52" i="21"/>
  <c r="J24" i="23"/>
  <c r="H44" i="21"/>
  <c r="H98" i="21"/>
  <c r="F30" i="20"/>
  <c r="Q38" i="10"/>
  <c r="L82" i="17"/>
  <c r="L81" i="18" s="1"/>
  <c r="L81" i="19" s="1"/>
  <c r="D87" i="10"/>
  <c r="L87" i="10" s="1"/>
  <c r="L93" i="17"/>
  <c r="L92" i="18" s="1"/>
  <c r="L92" i="19" s="1"/>
  <c r="D98" i="10"/>
  <c r="H46" i="21"/>
  <c r="H84" i="21"/>
  <c r="H32" i="21"/>
  <c r="L44" i="17"/>
  <c r="L43" i="18" s="1"/>
  <c r="L43" i="19" s="1"/>
  <c r="D49" i="10"/>
  <c r="L80" i="17"/>
  <c r="L79" i="18" s="1"/>
  <c r="L79" i="19" s="1"/>
  <c r="D85" i="10"/>
  <c r="L85" i="10" s="1"/>
  <c r="L98" i="17"/>
  <c r="L97" i="18" s="1"/>
  <c r="L97" i="19" s="1"/>
  <c r="D103" i="10"/>
  <c r="H34" i="21"/>
  <c r="H86" i="21"/>
  <c r="L90" i="17"/>
  <c r="L89" i="18" s="1"/>
  <c r="L89" i="19" s="1"/>
  <c r="D95" i="10"/>
  <c r="G68" i="20"/>
  <c r="S76" i="11"/>
  <c r="G55" i="20"/>
  <c r="S63" i="11"/>
  <c r="S80" i="11"/>
  <c r="G72" i="20"/>
  <c r="L59" i="17"/>
  <c r="L58" i="18" s="1"/>
  <c r="L58" i="19" s="1"/>
  <c r="D64" i="10"/>
  <c r="L64" i="10" s="1"/>
  <c r="G65" i="21"/>
  <c r="L55" i="17"/>
  <c r="L54" i="18" s="1"/>
  <c r="L54" i="19" s="1"/>
  <c r="D60" i="10"/>
  <c r="L60" i="10" s="1"/>
  <c r="Q36" i="10"/>
  <c r="F28" i="20"/>
  <c r="L35" i="10"/>
  <c r="O35" i="10"/>
  <c r="H37" i="21"/>
  <c r="J21" i="23"/>
  <c r="H41" i="21"/>
  <c r="E95" i="9"/>
  <c r="D78" i="10"/>
  <c r="L78" i="10" s="1"/>
  <c r="L73" i="17"/>
  <c r="L72" i="18" s="1"/>
  <c r="L72" i="19" s="1"/>
  <c r="L79" i="17"/>
  <c r="L78" i="18" s="1"/>
  <c r="L78" i="19" s="1"/>
  <c r="D84" i="10"/>
  <c r="L84" i="10" s="1"/>
  <c r="G30" i="21"/>
  <c r="L100" i="17"/>
  <c r="L99" i="18" s="1"/>
  <c r="L99" i="19" s="1"/>
  <c r="D105" i="10"/>
  <c r="G29" i="21"/>
  <c r="E65" i="9"/>
  <c r="K31" i="17"/>
  <c r="K30" i="18" s="1"/>
  <c r="K30" i="19" s="1"/>
  <c r="D36" i="9"/>
  <c r="E63" i="9"/>
  <c r="E54" i="9"/>
  <c r="E89" i="9"/>
  <c r="E79" i="9"/>
  <c r="E90" i="9"/>
  <c r="E105" i="9"/>
  <c r="E69" i="9"/>
  <c r="E96" i="9"/>
  <c r="E85" i="9"/>
  <c r="E75" i="9"/>
  <c r="E76" i="9"/>
  <c r="E64" i="9"/>
  <c r="E70" i="9"/>
  <c r="L67" i="17"/>
  <c r="L66" i="18" s="1"/>
  <c r="L66" i="19" s="1"/>
  <c r="D72" i="10"/>
  <c r="L72" i="10" s="1"/>
  <c r="J28" i="23"/>
  <c r="H72" i="21"/>
  <c r="H96" i="21"/>
  <c r="J31" i="17"/>
  <c r="J30" i="18" s="1"/>
  <c r="J30" i="19" s="1"/>
  <c r="D36" i="8"/>
  <c r="J30" i="17"/>
  <c r="J29" i="18" s="1"/>
  <c r="J29" i="19" s="1"/>
  <c r="D35" i="8"/>
  <c r="L81" i="17"/>
  <c r="L80" i="18" s="1"/>
  <c r="L80" i="19" s="1"/>
  <c r="D86" i="10"/>
  <c r="L86" i="10" s="1"/>
  <c r="L35" i="17"/>
  <c r="L34" i="18" s="1"/>
  <c r="L34" i="19" s="1"/>
  <c r="D40" i="10"/>
  <c r="L40" i="10" s="1"/>
  <c r="L91" i="17"/>
  <c r="L90" i="18" s="1"/>
  <c r="L90" i="19" s="1"/>
  <c r="D96" i="10"/>
  <c r="L76" i="17"/>
  <c r="L75" i="18" s="1"/>
  <c r="L75" i="19" s="1"/>
  <c r="D81" i="10"/>
  <c r="L81" i="10" s="1"/>
  <c r="S61" i="11"/>
  <c r="G53" i="20"/>
  <c r="G48" i="20"/>
  <c r="S56" i="11"/>
  <c r="Q46" i="11"/>
  <c r="N46" i="11"/>
  <c r="G65" i="20"/>
  <c r="S73" i="11"/>
  <c r="Q37" i="11"/>
  <c r="N37" i="11"/>
  <c r="G34" i="20"/>
  <c r="S42" i="11"/>
  <c r="L97" i="17"/>
  <c r="L96" i="18" s="1"/>
  <c r="L96" i="19" s="1"/>
  <c r="D102" i="10"/>
  <c r="N36" i="11"/>
  <c r="Q36" i="11"/>
  <c r="L40" i="17"/>
  <c r="L39" i="18" s="1"/>
  <c r="L39" i="19" s="1"/>
  <c r="D45" i="10"/>
  <c r="L45" i="10" s="1"/>
  <c r="L87" i="17"/>
  <c r="L86" i="18" s="1"/>
  <c r="L86" i="19" s="1"/>
  <c r="D92" i="10"/>
  <c r="L92" i="10" s="1"/>
  <c r="L54" i="17"/>
  <c r="L53" i="18" s="1"/>
  <c r="L53" i="19" s="1"/>
  <c r="D59" i="10"/>
  <c r="L59" i="10" s="1"/>
  <c r="L63" i="17"/>
  <c r="L62" i="18" s="1"/>
  <c r="L62" i="19" s="1"/>
  <c r="D68" i="10"/>
  <c r="L68" i="10" s="1"/>
  <c r="L99" i="17"/>
  <c r="L98" i="18" s="1"/>
  <c r="L98" i="19" s="1"/>
  <c r="D104" i="10"/>
  <c r="H81" i="21"/>
  <c r="H49" i="21"/>
  <c r="H93" i="21"/>
  <c r="H35" i="21"/>
  <c r="H28" i="21"/>
  <c r="L53" i="17"/>
  <c r="L52" i="18" s="1"/>
  <c r="L52" i="19" s="1"/>
  <c r="D58" i="10"/>
  <c r="L58" i="10" s="1"/>
  <c r="L45" i="17"/>
  <c r="L44" i="18" s="1"/>
  <c r="L44" i="19" s="1"/>
  <c r="D50" i="10"/>
  <c r="L74" i="17"/>
  <c r="L73" i="18" s="1"/>
  <c r="L73" i="19" s="1"/>
  <c r="D79" i="10"/>
  <c r="L79" i="10" s="1"/>
  <c r="G32" i="21"/>
  <c r="S49" i="11" l="1"/>
  <c r="H99" i="21"/>
  <c r="S88" i="11"/>
  <c r="H97" i="21"/>
  <c r="H53" i="21"/>
  <c r="M53" i="19"/>
  <c r="H70" i="21"/>
  <c r="M70" i="19"/>
  <c r="H45" i="21"/>
  <c r="M45" i="19"/>
  <c r="H66" i="21"/>
  <c r="M66" i="19"/>
  <c r="H91" i="21"/>
  <c r="M91" i="19"/>
  <c r="H39" i="21"/>
  <c r="M39" i="19"/>
  <c r="J27" i="23"/>
  <c r="M67" i="19"/>
  <c r="H54" i="21"/>
  <c r="M54" i="19"/>
  <c r="J31" i="23"/>
  <c r="M87" i="19"/>
  <c r="H40" i="21"/>
  <c r="M40" i="19"/>
  <c r="C25" i="23"/>
  <c r="E57" i="19"/>
  <c r="C53" i="21"/>
  <c r="F53" i="19"/>
  <c r="C95" i="21"/>
  <c r="F95" i="19"/>
  <c r="C60" i="21"/>
  <c r="F60" i="19"/>
  <c r="C91" i="21"/>
  <c r="F91" i="19"/>
  <c r="C59" i="21"/>
  <c r="F59" i="19"/>
  <c r="E25" i="23"/>
  <c r="G57" i="19"/>
  <c r="C67" i="21"/>
  <c r="F67" i="19"/>
  <c r="D24" i="23"/>
  <c r="F52" i="19"/>
  <c r="C96" i="21"/>
  <c r="F96" i="19"/>
  <c r="E27" i="23"/>
  <c r="G67" i="19"/>
  <c r="C73" i="21"/>
  <c r="F73" i="19"/>
  <c r="C43" i="21"/>
  <c r="F43" i="19"/>
  <c r="C87" i="21"/>
  <c r="F87" i="19"/>
  <c r="C48" i="21"/>
  <c r="F48" i="19"/>
  <c r="C85" i="21"/>
  <c r="F85" i="19"/>
  <c r="J93" i="17"/>
  <c r="J92" i="18" s="1"/>
  <c r="J92" i="19" s="1"/>
  <c r="J35" i="5"/>
  <c r="L35" i="5" s="1"/>
  <c r="C55" i="21"/>
  <c r="C79" i="20"/>
  <c r="D68" i="9"/>
  <c r="M68" i="9" s="1"/>
  <c r="K52" i="17"/>
  <c r="K51" i="18" s="1"/>
  <c r="N41" i="11"/>
  <c r="S41" i="11" s="1"/>
  <c r="H62" i="21"/>
  <c r="Q40" i="11"/>
  <c r="S40" i="11" s="1"/>
  <c r="D85" i="8"/>
  <c r="G62" i="20"/>
  <c r="D101" i="9"/>
  <c r="G81" i="20"/>
  <c r="Q48" i="11"/>
  <c r="S48" i="11" s="1"/>
  <c r="K53" i="17"/>
  <c r="K52" i="18" s="1"/>
  <c r="D72" i="9"/>
  <c r="J72" i="9" s="1"/>
  <c r="J26" i="23"/>
  <c r="D78" i="9"/>
  <c r="J78" i="9" s="1"/>
  <c r="D98" i="9"/>
  <c r="D49" i="9"/>
  <c r="J49" i="9" s="1"/>
  <c r="G66" i="20"/>
  <c r="K41" i="17"/>
  <c r="K40" i="18" s="1"/>
  <c r="G35" i="20"/>
  <c r="D31" i="23"/>
  <c r="C30" i="23"/>
  <c r="G46" i="5"/>
  <c r="C38" i="20" s="1"/>
  <c r="L67" i="5"/>
  <c r="C72" i="20"/>
  <c r="C71" i="21"/>
  <c r="C84" i="20"/>
  <c r="C91" i="20"/>
  <c r="C99" i="21"/>
  <c r="G50" i="5"/>
  <c r="L50" i="5" s="1"/>
  <c r="C61" i="20"/>
  <c r="J48" i="5"/>
  <c r="L48" i="5" s="1"/>
  <c r="C76" i="21"/>
  <c r="C63" i="20"/>
  <c r="C67" i="20"/>
  <c r="C47" i="20"/>
  <c r="G47" i="5"/>
  <c r="C39" i="20" s="1"/>
  <c r="C80" i="21"/>
  <c r="L68" i="5"/>
  <c r="C77" i="20"/>
  <c r="L70" i="5"/>
  <c r="C55" i="20"/>
  <c r="C36" i="21"/>
  <c r="L43" i="5"/>
  <c r="C92" i="20"/>
  <c r="C34" i="21"/>
  <c r="C98" i="21"/>
  <c r="C52" i="21"/>
  <c r="C100" i="21"/>
  <c r="L44" i="5"/>
  <c r="C39" i="21"/>
  <c r="L88" i="5"/>
  <c r="L37" i="5"/>
  <c r="C76" i="20"/>
  <c r="L39" i="5"/>
  <c r="G51" i="5"/>
  <c r="C43" i="20" s="1"/>
  <c r="L89" i="5"/>
  <c r="J57" i="5"/>
  <c r="L57" i="5" s="1"/>
  <c r="L74" i="5"/>
  <c r="C52" i="20"/>
  <c r="D27" i="23"/>
  <c r="C87" i="20"/>
  <c r="C56" i="20"/>
  <c r="L62" i="5"/>
  <c r="L41" i="5"/>
  <c r="G53" i="5"/>
  <c r="C45" i="20" s="1"/>
  <c r="C75" i="20"/>
  <c r="C26" i="23"/>
  <c r="L94" i="5"/>
  <c r="C44" i="20"/>
  <c r="G56" i="5"/>
  <c r="L56" i="5" s="1"/>
  <c r="L59" i="5"/>
  <c r="C32" i="21"/>
  <c r="L96" i="5"/>
  <c r="C72" i="21"/>
  <c r="C64" i="20"/>
  <c r="D28" i="23"/>
  <c r="C26" i="20"/>
  <c r="L34" i="5"/>
  <c r="C73" i="20"/>
  <c r="C68" i="20"/>
  <c r="C27" i="20"/>
  <c r="C41" i="20"/>
  <c r="L49" i="5"/>
  <c r="C40" i="20"/>
  <c r="C31" i="23"/>
  <c r="E24" i="23"/>
  <c r="C46" i="20"/>
  <c r="L54" i="5"/>
  <c r="C24" i="23"/>
  <c r="C21" i="23"/>
  <c r="C22" i="23"/>
  <c r="C23" i="23"/>
  <c r="E28" i="23"/>
  <c r="E22" i="23"/>
  <c r="C27" i="23"/>
  <c r="E29" i="23"/>
  <c r="H38" i="21"/>
  <c r="S55" i="11"/>
  <c r="S83" i="11"/>
  <c r="J70" i="17"/>
  <c r="J69" i="18" s="1"/>
  <c r="H90" i="21"/>
  <c r="H74" i="21"/>
  <c r="J67" i="17"/>
  <c r="J66" i="18" s="1"/>
  <c r="D71" i="9"/>
  <c r="M71" i="9" s="1"/>
  <c r="D86" i="9"/>
  <c r="J86" i="9" s="1"/>
  <c r="E78" i="20" s="1"/>
  <c r="S81" i="11"/>
  <c r="O46" i="10"/>
  <c r="Q46" i="10" s="1"/>
  <c r="G84" i="20"/>
  <c r="Q47" i="11"/>
  <c r="S47" i="11" s="1"/>
  <c r="H69" i="21"/>
  <c r="H63" i="21"/>
  <c r="G71" i="20"/>
  <c r="H76" i="21"/>
  <c r="H80" i="21"/>
  <c r="S87" i="11"/>
  <c r="S54" i="11"/>
  <c r="D88" i="8"/>
  <c r="L88" i="8" s="1"/>
  <c r="Q88" i="8" s="1"/>
  <c r="D91" i="8"/>
  <c r="K55" i="17"/>
  <c r="K54" i="18" s="1"/>
  <c r="D40" i="9"/>
  <c r="J40" i="9" s="1"/>
  <c r="J25" i="23"/>
  <c r="J88" i="17"/>
  <c r="J87" i="18" s="1"/>
  <c r="D104" i="8"/>
  <c r="N38" i="11"/>
  <c r="S38" i="11" s="1"/>
  <c r="H36" i="21"/>
  <c r="S78" i="11"/>
  <c r="Q39" i="10"/>
  <c r="H95" i="21"/>
  <c r="S84" i="11"/>
  <c r="D39" i="9"/>
  <c r="M39" i="9" s="1"/>
  <c r="K37" i="17"/>
  <c r="K36" i="18" s="1"/>
  <c r="K36" i="19" s="1"/>
  <c r="S66" i="11"/>
  <c r="J62" i="17"/>
  <c r="J61" i="18" s="1"/>
  <c r="H55" i="21"/>
  <c r="S85" i="11"/>
  <c r="D48" i="8"/>
  <c r="O48" i="8" s="1"/>
  <c r="J49" i="17"/>
  <c r="J48" i="18" s="1"/>
  <c r="J48" i="19" s="1"/>
  <c r="Q50" i="11"/>
  <c r="S50" i="11" s="1"/>
  <c r="J89" i="17"/>
  <c r="J88" i="18" s="1"/>
  <c r="S64" i="11"/>
  <c r="D84" i="8"/>
  <c r="L84" i="8" s="1"/>
  <c r="Q84" i="8" s="1"/>
  <c r="D100" i="8"/>
  <c r="H67" i="21"/>
  <c r="J53" i="17"/>
  <c r="J52" i="18" s="1"/>
  <c r="S65" i="11"/>
  <c r="D103" i="8"/>
  <c r="D44" i="9"/>
  <c r="J44" i="9" s="1"/>
  <c r="E36" i="20" s="1"/>
  <c r="G54" i="20"/>
  <c r="H50" i="21"/>
  <c r="D45" i="9"/>
  <c r="J45" i="9" s="1"/>
  <c r="Q45" i="9" s="1"/>
  <c r="D106" i="8"/>
  <c r="D90" i="8"/>
  <c r="L90" i="8" s="1"/>
  <c r="Q90" i="8" s="1"/>
  <c r="J63" i="17"/>
  <c r="J62" i="18" s="1"/>
  <c r="G49" i="20"/>
  <c r="D83" i="8"/>
  <c r="L83" i="8" s="1"/>
  <c r="Q83" i="8" s="1"/>
  <c r="D97" i="8"/>
  <c r="D102" i="8"/>
  <c r="G86" i="20"/>
  <c r="D83" i="9"/>
  <c r="J83" i="9" s="1"/>
  <c r="E75" i="20" s="1"/>
  <c r="H57" i="21"/>
  <c r="J64" i="17"/>
  <c r="J63" i="18" s="1"/>
  <c r="D79" i="8"/>
  <c r="L79" i="8" s="1"/>
  <c r="Q79" i="8" s="1"/>
  <c r="J59" i="17"/>
  <c r="J58" i="18" s="1"/>
  <c r="N53" i="11"/>
  <c r="S53" i="11" s="1"/>
  <c r="Q52" i="11"/>
  <c r="S52" i="11" s="1"/>
  <c r="D80" i="8"/>
  <c r="L80" i="8" s="1"/>
  <c r="Q80" i="8" s="1"/>
  <c r="D81" i="8"/>
  <c r="L81" i="8" s="1"/>
  <c r="Q81" i="8" s="1"/>
  <c r="H87" i="21"/>
  <c r="S67" i="11"/>
  <c r="F34" i="20"/>
  <c r="K95" i="17"/>
  <c r="K94" i="18" s="1"/>
  <c r="G83" i="20"/>
  <c r="D37" i="9"/>
  <c r="M37" i="9" s="1"/>
  <c r="D74" i="8"/>
  <c r="L74" i="8" s="1"/>
  <c r="Q74" i="8" s="1"/>
  <c r="D43" i="9"/>
  <c r="J43" i="9" s="1"/>
  <c r="E35" i="20" s="1"/>
  <c r="D82" i="9"/>
  <c r="J82" i="9" s="1"/>
  <c r="E74" i="20" s="1"/>
  <c r="D38" i="9"/>
  <c r="J38" i="9" s="1"/>
  <c r="J39" i="17"/>
  <c r="J38" i="18" s="1"/>
  <c r="S77" i="11"/>
  <c r="G63" i="20"/>
  <c r="D99" i="9"/>
  <c r="D66" i="8"/>
  <c r="L66" i="8" s="1"/>
  <c r="Q66" i="8" s="1"/>
  <c r="J81" i="17"/>
  <c r="J80" i="18" s="1"/>
  <c r="J80" i="19" s="1"/>
  <c r="D105" i="8"/>
  <c r="D56" i="8"/>
  <c r="L56" i="8" s="1"/>
  <c r="Q56" i="8" s="1"/>
  <c r="D99" i="8"/>
  <c r="J32" i="17"/>
  <c r="J31" i="18" s="1"/>
  <c r="D46" i="8"/>
  <c r="O46" i="8" s="1"/>
  <c r="D61" i="8"/>
  <c r="L61" i="8" s="1"/>
  <c r="Q61" i="8" s="1"/>
  <c r="J73" i="17"/>
  <c r="J72" i="18" s="1"/>
  <c r="J72" i="19" s="1"/>
  <c r="D53" i="8"/>
  <c r="L53" i="8" s="1"/>
  <c r="Q53" i="8" s="1"/>
  <c r="D87" i="8"/>
  <c r="L87" i="8" s="1"/>
  <c r="Q87" i="8" s="1"/>
  <c r="J90" i="17"/>
  <c r="J89" i="18" s="1"/>
  <c r="D63" i="8"/>
  <c r="L63" i="8" s="1"/>
  <c r="Q63" i="8" s="1"/>
  <c r="D39" i="8"/>
  <c r="L39" i="8" s="1"/>
  <c r="D96" i="8"/>
  <c r="D92" i="8"/>
  <c r="J71" i="17"/>
  <c r="J70" i="18" s="1"/>
  <c r="J70" i="19" s="1"/>
  <c r="J45" i="17"/>
  <c r="J44" i="18" s="1"/>
  <c r="J44" i="19" s="1"/>
  <c r="D71" i="8"/>
  <c r="L71" i="8" s="1"/>
  <c r="Q71" i="8" s="1"/>
  <c r="J35" i="17"/>
  <c r="J34" i="18" s="1"/>
  <c r="J46" i="17"/>
  <c r="J45" i="18" s="1"/>
  <c r="J72" i="17"/>
  <c r="J71" i="18" s="1"/>
  <c r="J37" i="17"/>
  <c r="J36" i="18" s="1"/>
  <c r="J36" i="19" s="1"/>
  <c r="D55" i="8"/>
  <c r="L55" i="8" s="1"/>
  <c r="Q55" i="8" s="1"/>
  <c r="D73" i="8"/>
  <c r="L73" i="8" s="1"/>
  <c r="Q73" i="8" s="1"/>
  <c r="D49" i="8"/>
  <c r="O49" i="8" s="1"/>
  <c r="J33" i="17"/>
  <c r="J32" i="18" s="1"/>
  <c r="J32" i="19" s="1"/>
  <c r="J38" i="17"/>
  <c r="J37" i="18" s="1"/>
  <c r="J84" i="17"/>
  <c r="J83" i="18" s="1"/>
  <c r="J57" i="17"/>
  <c r="J56" i="18" s="1"/>
  <c r="J56" i="19" s="1"/>
  <c r="D41" i="8"/>
  <c r="L41" i="8" s="1"/>
  <c r="Q41" i="8" s="1"/>
  <c r="D65" i="8"/>
  <c r="L65" i="8" s="1"/>
  <c r="Q65" i="8" s="1"/>
  <c r="D57" i="8"/>
  <c r="L57" i="8" s="1"/>
  <c r="Q57" i="8" s="1"/>
  <c r="J47" i="17"/>
  <c r="J46" i="18" s="1"/>
  <c r="D82" i="8"/>
  <c r="L82" i="8" s="1"/>
  <c r="Q82" i="8" s="1"/>
  <c r="J42" i="17"/>
  <c r="J41" i="18" s="1"/>
  <c r="J41" i="19" s="1"/>
  <c r="D70" i="8"/>
  <c r="L70" i="8" s="1"/>
  <c r="Q70" i="8" s="1"/>
  <c r="D60" i="8"/>
  <c r="L60" i="8" s="1"/>
  <c r="Q60" i="8" s="1"/>
  <c r="D101" i="8"/>
  <c r="L35" i="8"/>
  <c r="O35" i="8"/>
  <c r="L49" i="8"/>
  <c r="K70" i="17"/>
  <c r="K69" i="18" s="1"/>
  <c r="K69" i="19" s="1"/>
  <c r="D75" i="9"/>
  <c r="J36" i="9"/>
  <c r="M36" i="9"/>
  <c r="G99" i="21"/>
  <c r="G97" i="21"/>
  <c r="H29" i="23"/>
  <c r="F77" i="21"/>
  <c r="Q57" i="10"/>
  <c r="F49" i="20"/>
  <c r="G91" i="21"/>
  <c r="E78" i="21"/>
  <c r="E68" i="21"/>
  <c r="E77" i="21"/>
  <c r="G29" i="23"/>
  <c r="K89" i="17"/>
  <c r="K88" i="18" s="1"/>
  <c r="K88" i="19" s="1"/>
  <c r="D94" i="9"/>
  <c r="G63" i="21"/>
  <c r="G74" i="21"/>
  <c r="G56" i="21"/>
  <c r="G84" i="21"/>
  <c r="E33" i="21"/>
  <c r="E55" i="21"/>
  <c r="F85" i="20"/>
  <c r="Q93" i="10"/>
  <c r="K54" i="17"/>
  <c r="K53" i="18" s="1"/>
  <c r="K53" i="19" s="1"/>
  <c r="D59" i="9"/>
  <c r="J59" i="9" s="1"/>
  <c r="G71" i="21"/>
  <c r="F83" i="20"/>
  <c r="Q91" i="10"/>
  <c r="Q79" i="10"/>
  <c r="F71" i="20"/>
  <c r="L50" i="10"/>
  <c r="O50" i="10"/>
  <c r="G98" i="21"/>
  <c r="G53" i="21"/>
  <c r="G39" i="21"/>
  <c r="G75" i="21"/>
  <c r="G34" i="21"/>
  <c r="E81" i="21"/>
  <c r="E59" i="21"/>
  <c r="E29" i="21"/>
  <c r="E30" i="21"/>
  <c r="E64" i="21"/>
  <c r="G27" i="23"/>
  <c r="E67" i="21"/>
  <c r="E43" i="21"/>
  <c r="E99" i="21"/>
  <c r="E34" i="20"/>
  <c r="Q42" i="9"/>
  <c r="K71" i="17"/>
  <c r="K70" i="18" s="1"/>
  <c r="K70" i="19" s="1"/>
  <c r="D76" i="9"/>
  <c r="K80" i="17"/>
  <c r="K79" i="18" s="1"/>
  <c r="K79" i="19" s="1"/>
  <c r="D85" i="9"/>
  <c r="J85" i="9" s="1"/>
  <c r="E77" i="20" s="1"/>
  <c r="K85" i="17"/>
  <c r="K84" i="18" s="1"/>
  <c r="K84" i="19" s="1"/>
  <c r="D90" i="9"/>
  <c r="J90" i="9" s="1"/>
  <c r="K84" i="17"/>
  <c r="K83" i="18" s="1"/>
  <c r="K83" i="19" s="1"/>
  <c r="D89" i="9"/>
  <c r="F30" i="21"/>
  <c r="G72" i="21"/>
  <c r="I28" i="23"/>
  <c r="Q60" i="10"/>
  <c r="F52" i="20"/>
  <c r="F56" i="20"/>
  <c r="Q64" i="10"/>
  <c r="F77" i="20"/>
  <c r="Q85" i="10"/>
  <c r="F79" i="20"/>
  <c r="Q87" i="10"/>
  <c r="G45" i="21"/>
  <c r="G94" i="21"/>
  <c r="G51" i="21"/>
  <c r="G50" i="21"/>
  <c r="Q82" i="10"/>
  <c r="F74" i="20"/>
  <c r="F33" i="20"/>
  <c r="Q41" i="10"/>
  <c r="F57" i="20"/>
  <c r="Q65" i="10"/>
  <c r="F29" i="21"/>
  <c r="K51" i="17"/>
  <c r="K50" i="18" s="1"/>
  <c r="K50" i="19" s="1"/>
  <c r="D56" i="9"/>
  <c r="K42" i="17"/>
  <c r="K41" i="18" s="1"/>
  <c r="K41" i="19" s="1"/>
  <c r="D47" i="9"/>
  <c r="K48" i="17"/>
  <c r="K47" i="18" s="1"/>
  <c r="K47" i="19" s="1"/>
  <c r="D53" i="9"/>
  <c r="F58" i="20"/>
  <c r="Q66" i="10"/>
  <c r="G69" i="21"/>
  <c r="E65" i="21"/>
  <c r="E54" i="21"/>
  <c r="F43" i="21"/>
  <c r="F72" i="21"/>
  <c r="H28" i="23"/>
  <c r="F95" i="21"/>
  <c r="G42" i="21"/>
  <c r="I22" i="23"/>
  <c r="G42" i="20"/>
  <c r="F59" i="20"/>
  <c r="Q67" i="10"/>
  <c r="L47" i="10"/>
  <c r="O47" i="10"/>
  <c r="Q83" i="10"/>
  <c r="F75" i="20"/>
  <c r="F55" i="20"/>
  <c r="Q63" i="10"/>
  <c r="K82" i="17"/>
  <c r="K81" i="18" s="1"/>
  <c r="K81" i="19" s="1"/>
  <c r="D87" i="9"/>
  <c r="J87" i="9" s="1"/>
  <c r="J34" i="9"/>
  <c r="M34" i="9"/>
  <c r="K68" i="17"/>
  <c r="K67" i="18" s="1"/>
  <c r="K67" i="19" s="1"/>
  <c r="D73" i="9"/>
  <c r="F33" i="21"/>
  <c r="S51" i="11"/>
  <c r="G43" i="20"/>
  <c r="G39" i="20"/>
  <c r="G31" i="21"/>
  <c r="G95" i="21"/>
  <c r="F66" i="20"/>
  <c r="Q74" i="10"/>
  <c r="G93" i="21"/>
  <c r="E76" i="21"/>
  <c r="E35" i="21"/>
  <c r="F66" i="21"/>
  <c r="F65" i="21"/>
  <c r="F80" i="21"/>
  <c r="G85" i="21"/>
  <c r="Q59" i="10"/>
  <c r="F51" i="20"/>
  <c r="Q81" i="10"/>
  <c r="F73" i="20"/>
  <c r="Q40" i="10"/>
  <c r="F32" i="20"/>
  <c r="L36" i="8"/>
  <c r="O36" i="8"/>
  <c r="K59" i="17"/>
  <c r="K58" i="18" s="1"/>
  <c r="K58" i="19" s="1"/>
  <c r="D64" i="9"/>
  <c r="F38" i="21"/>
  <c r="G23" i="23"/>
  <c r="E47" i="21"/>
  <c r="F39" i="21"/>
  <c r="G92" i="21"/>
  <c r="G26" i="20"/>
  <c r="S34" i="11"/>
  <c r="G82" i="21"/>
  <c r="I30" i="23"/>
  <c r="E100" i="21"/>
  <c r="K76" i="17"/>
  <c r="K75" i="18" s="1"/>
  <c r="K75" i="19" s="1"/>
  <c r="D81" i="9"/>
  <c r="K46" i="17"/>
  <c r="K45" i="18" s="1"/>
  <c r="K45" i="19" s="1"/>
  <c r="D51" i="9"/>
  <c r="F67" i="20"/>
  <c r="Q75" i="10"/>
  <c r="L48" i="10"/>
  <c r="O48" i="10"/>
  <c r="G88" i="21"/>
  <c r="E91" i="21"/>
  <c r="E50" i="21"/>
  <c r="E90" i="21"/>
  <c r="E93" i="21"/>
  <c r="K75" i="17"/>
  <c r="K74" i="18" s="1"/>
  <c r="K74" i="19" s="1"/>
  <c r="D80" i="9"/>
  <c r="F29" i="20"/>
  <c r="Q37" i="10"/>
  <c r="G73" i="21"/>
  <c r="Q68" i="10"/>
  <c r="F60" i="20"/>
  <c r="G29" i="20"/>
  <c r="S37" i="11"/>
  <c r="G38" i="20"/>
  <c r="S46" i="11"/>
  <c r="Q86" i="10"/>
  <c r="F78" i="20"/>
  <c r="K91" i="17"/>
  <c r="K90" i="18" s="1"/>
  <c r="K90" i="19" s="1"/>
  <c r="D96" i="9"/>
  <c r="K74" i="17"/>
  <c r="K73" i="18" s="1"/>
  <c r="K73" i="19" s="1"/>
  <c r="D79" i="9"/>
  <c r="K49" i="17"/>
  <c r="K48" i="18" s="1"/>
  <c r="K48" i="19" s="1"/>
  <c r="D54" i="9"/>
  <c r="K60" i="17"/>
  <c r="K59" i="18" s="1"/>
  <c r="K59" i="19" s="1"/>
  <c r="D65" i="9"/>
  <c r="F70" i="20"/>
  <c r="Q78" i="10"/>
  <c r="Q35" i="10"/>
  <c r="F27" i="20"/>
  <c r="G54" i="21"/>
  <c r="G58" i="21"/>
  <c r="G89" i="21"/>
  <c r="G79" i="21"/>
  <c r="E95" i="21"/>
  <c r="E51" i="21"/>
  <c r="F76" i="21"/>
  <c r="H26" i="23"/>
  <c r="F62" i="21"/>
  <c r="F93" i="21"/>
  <c r="G81" i="21"/>
  <c r="L52" i="10"/>
  <c r="O52" i="10"/>
  <c r="F62" i="20"/>
  <c r="Q70" i="10"/>
  <c r="L55" i="10"/>
  <c r="O55" i="10"/>
  <c r="G76" i="21"/>
  <c r="G35" i="21"/>
  <c r="E74" i="21"/>
  <c r="E79" i="21"/>
  <c r="G25" i="23"/>
  <c r="E57" i="21"/>
  <c r="E40" i="21"/>
  <c r="G22" i="23"/>
  <c r="E42" i="21"/>
  <c r="E75" i="21"/>
  <c r="E94" i="21"/>
  <c r="E98" i="21"/>
  <c r="G59" i="21"/>
  <c r="K62" i="17"/>
  <c r="K61" i="18" s="1"/>
  <c r="K61" i="19" s="1"/>
  <c r="D67" i="9"/>
  <c r="K47" i="17"/>
  <c r="K46" i="18" s="1"/>
  <c r="K46" i="19" s="1"/>
  <c r="D52" i="9"/>
  <c r="K83" i="17"/>
  <c r="K82" i="18" s="1"/>
  <c r="K82" i="19" s="1"/>
  <c r="D88" i="9"/>
  <c r="J88" i="9" s="1"/>
  <c r="K43" i="17"/>
  <c r="K42" i="18" s="1"/>
  <c r="K42" i="19" s="1"/>
  <c r="D48" i="9"/>
  <c r="G60" i="21"/>
  <c r="F38" i="20"/>
  <c r="E60" i="21"/>
  <c r="E52" i="20"/>
  <c r="Q60" i="9"/>
  <c r="J41" i="9"/>
  <c r="M41" i="9"/>
  <c r="L53" i="10"/>
  <c r="O53" i="10"/>
  <c r="G61" i="21"/>
  <c r="S39" i="11"/>
  <c r="G31" i="20"/>
  <c r="G27" i="20"/>
  <c r="S35" i="11"/>
  <c r="G41" i="21"/>
  <c r="G40" i="20"/>
  <c r="I29" i="23"/>
  <c r="G77" i="21"/>
  <c r="I25" i="23"/>
  <c r="G57" i="21"/>
  <c r="E85" i="21"/>
  <c r="E28" i="21"/>
  <c r="E73" i="21"/>
  <c r="E96" i="21"/>
  <c r="K45" i="17"/>
  <c r="K44" i="18" s="1"/>
  <c r="K44" i="19" s="1"/>
  <c r="D50" i="9"/>
  <c r="F28" i="21"/>
  <c r="F32" i="21"/>
  <c r="F37" i="21"/>
  <c r="H21" i="23"/>
  <c r="K88" i="17"/>
  <c r="K87" i="18" s="1"/>
  <c r="K87" i="19" s="1"/>
  <c r="D93" i="9"/>
  <c r="K69" i="17"/>
  <c r="K68" i="18" s="1"/>
  <c r="K68" i="19" s="1"/>
  <c r="D74" i="9"/>
  <c r="Q89" i="10"/>
  <c r="F81" i="20"/>
  <c r="F68" i="20"/>
  <c r="Q76" i="10"/>
  <c r="G68" i="21"/>
  <c r="L47" i="8"/>
  <c r="O47" i="8"/>
  <c r="Q58" i="9"/>
  <c r="E50" i="20"/>
  <c r="J57" i="9"/>
  <c r="M57" i="9"/>
  <c r="Q92" i="9"/>
  <c r="E84" i="20"/>
  <c r="G52" i="21"/>
  <c r="I24" i="23"/>
  <c r="F37" i="20"/>
  <c r="Q45" i="10"/>
  <c r="G66" i="21"/>
  <c r="K100" i="17"/>
  <c r="K99" i="18" s="1"/>
  <c r="K99" i="19" s="1"/>
  <c r="D105" i="9"/>
  <c r="G78" i="21"/>
  <c r="E49" i="21"/>
  <c r="G43" i="21"/>
  <c r="F31" i="21"/>
  <c r="L51" i="10"/>
  <c r="O51" i="10"/>
  <c r="F48" i="20"/>
  <c r="Q56" i="10"/>
  <c r="I27" i="23"/>
  <c r="G67" i="21"/>
  <c r="G30" i="23"/>
  <c r="E82" i="21"/>
  <c r="E84" i="21"/>
  <c r="M35" i="9"/>
  <c r="J35" i="9"/>
  <c r="K99" i="17"/>
  <c r="K98" i="18" s="1"/>
  <c r="K98" i="19" s="1"/>
  <c r="D104" i="9"/>
  <c r="G48" i="21"/>
  <c r="G37" i="21"/>
  <c r="I21" i="23"/>
  <c r="G55" i="21"/>
  <c r="E97" i="21"/>
  <c r="E86" i="21"/>
  <c r="K50" i="17"/>
  <c r="K49" i="18" s="1"/>
  <c r="K49" i="19" s="1"/>
  <c r="D55" i="9"/>
  <c r="J55" i="9" s="1"/>
  <c r="G38" i="21"/>
  <c r="L40" i="8"/>
  <c r="O40" i="8"/>
  <c r="G44" i="21"/>
  <c r="F84" i="20"/>
  <c r="Q92" i="10"/>
  <c r="F50" i="20"/>
  <c r="Q58" i="10"/>
  <c r="G62" i="21"/>
  <c r="I26" i="23"/>
  <c r="G86" i="21"/>
  <c r="G28" i="20"/>
  <c r="S36" i="11"/>
  <c r="G96" i="21"/>
  <c r="G32" i="20"/>
  <c r="G90" i="21"/>
  <c r="G80" i="21"/>
  <c r="F64" i="20"/>
  <c r="Q72" i="10"/>
  <c r="K65" i="17"/>
  <c r="K64" i="18" s="1"/>
  <c r="K64" i="19" s="1"/>
  <c r="D70" i="9"/>
  <c r="F34" i="21"/>
  <c r="K64" i="17"/>
  <c r="K63" i="18" s="1"/>
  <c r="K63" i="19" s="1"/>
  <c r="D69" i="9"/>
  <c r="K58" i="17"/>
  <c r="K57" i="18" s="1"/>
  <c r="K57" i="19" s="1"/>
  <c r="D63" i="9"/>
  <c r="G44" i="20"/>
  <c r="Q84" i="10"/>
  <c r="F76" i="20"/>
  <c r="K90" i="17"/>
  <c r="K89" i="18" s="1"/>
  <c r="K89" i="19" s="1"/>
  <c r="D95" i="9"/>
  <c r="L49" i="10"/>
  <c r="O49" i="10"/>
  <c r="G46" i="21"/>
  <c r="G100" i="21"/>
  <c r="G64" i="21"/>
  <c r="G49" i="21"/>
  <c r="F80" i="20"/>
  <c r="Q88" i="10"/>
  <c r="F65" i="20"/>
  <c r="Q73" i="10"/>
  <c r="L37" i="8"/>
  <c r="O37" i="8"/>
  <c r="K72" i="17"/>
  <c r="K71" i="18" s="1"/>
  <c r="K71" i="19" s="1"/>
  <c r="D77" i="9"/>
  <c r="K86" i="17"/>
  <c r="K85" i="18" s="1"/>
  <c r="K85" i="19" s="1"/>
  <c r="D91" i="9"/>
  <c r="J91" i="9" s="1"/>
  <c r="K101" i="17"/>
  <c r="K100" i="18" s="1"/>
  <c r="K100" i="19" s="1"/>
  <c r="D106" i="9"/>
  <c r="K98" i="17"/>
  <c r="K97" i="18" s="1"/>
  <c r="K97" i="19" s="1"/>
  <c r="D103" i="9"/>
  <c r="K57" i="17"/>
  <c r="K56" i="18" s="1"/>
  <c r="K56" i="19" s="1"/>
  <c r="D62" i="9"/>
  <c r="F61" i="20"/>
  <c r="Q69" i="10"/>
  <c r="L54" i="10"/>
  <c r="O54" i="10"/>
  <c r="Q80" i="10"/>
  <c r="F72" i="20"/>
  <c r="E53" i="21"/>
  <c r="F35" i="21"/>
  <c r="G47" i="21"/>
  <c r="I23" i="23"/>
  <c r="F54" i="20"/>
  <c r="Q62" i="10"/>
  <c r="F35" i="20"/>
  <c r="Q43" i="10"/>
  <c r="F53" i="20"/>
  <c r="Q61" i="10"/>
  <c r="I31" i="23"/>
  <c r="G87" i="21"/>
  <c r="K56" i="17"/>
  <c r="K55" i="18" s="1"/>
  <c r="K55" i="19" s="1"/>
  <c r="D61" i="9"/>
  <c r="J46" i="9"/>
  <c r="M46" i="9"/>
  <c r="K97" i="17"/>
  <c r="K96" i="18" s="1"/>
  <c r="K96" i="19" s="1"/>
  <c r="D102" i="9"/>
  <c r="K61" i="17"/>
  <c r="K60" i="18" s="1"/>
  <c r="K60" i="19" s="1"/>
  <c r="D66" i="9"/>
  <c r="K79" i="17"/>
  <c r="K78" i="18" s="1"/>
  <c r="K78" i="19" s="1"/>
  <c r="D84" i="9"/>
  <c r="J84" i="9" s="1"/>
  <c r="K92" i="17"/>
  <c r="K91" i="18" s="1"/>
  <c r="K91" i="19" s="1"/>
  <c r="D97" i="9"/>
  <c r="G83" i="21"/>
  <c r="G70" i="21"/>
  <c r="F69" i="20"/>
  <c r="Q77" i="10"/>
  <c r="F36" i="20"/>
  <c r="Q44" i="10"/>
  <c r="E39" i="21"/>
  <c r="F92" i="21"/>
  <c r="F86" i="21"/>
  <c r="G24" i="23" l="1"/>
  <c r="J52" i="19"/>
  <c r="E46" i="21"/>
  <c r="J46" i="19"/>
  <c r="F94" i="21"/>
  <c r="K94" i="19"/>
  <c r="E58" i="21"/>
  <c r="J58" i="19"/>
  <c r="E88" i="21"/>
  <c r="J88" i="19"/>
  <c r="F54" i="21"/>
  <c r="K54" i="19"/>
  <c r="E66" i="21"/>
  <c r="J66" i="19"/>
  <c r="F52" i="21"/>
  <c r="K52" i="19"/>
  <c r="E69" i="21"/>
  <c r="J69" i="19"/>
  <c r="E71" i="21"/>
  <c r="J71" i="19"/>
  <c r="E31" i="21"/>
  <c r="J31" i="19"/>
  <c r="E83" i="21"/>
  <c r="J83" i="19"/>
  <c r="E45" i="21"/>
  <c r="J45" i="19"/>
  <c r="E38" i="21"/>
  <c r="J38" i="19"/>
  <c r="E87" i="21"/>
  <c r="J87" i="19"/>
  <c r="F40" i="21"/>
  <c r="K40" i="19"/>
  <c r="F51" i="21"/>
  <c r="K51" i="19"/>
  <c r="G21" i="23"/>
  <c r="J37" i="19"/>
  <c r="E34" i="21"/>
  <c r="J34" i="19"/>
  <c r="E89" i="21"/>
  <c r="J89" i="19"/>
  <c r="E63" i="21"/>
  <c r="J63" i="19"/>
  <c r="E62" i="21"/>
  <c r="J62" i="19"/>
  <c r="E61" i="21"/>
  <c r="J61" i="19"/>
  <c r="G33" i="20"/>
  <c r="E92" i="21"/>
  <c r="J68" i="9"/>
  <c r="Q68" i="9" s="1"/>
  <c r="M49" i="9"/>
  <c r="Q49" i="9" s="1"/>
  <c r="M72" i="9"/>
  <c r="Q72" i="9" s="1"/>
  <c r="M78" i="9"/>
  <c r="Q78" i="9" s="1"/>
  <c r="H24" i="23"/>
  <c r="G26" i="23"/>
  <c r="J71" i="9"/>
  <c r="E63" i="20" s="1"/>
  <c r="Q86" i="9"/>
  <c r="L46" i="5"/>
  <c r="C48" i="20"/>
  <c r="C42" i="20"/>
  <c r="L47" i="5"/>
  <c r="L51" i="5"/>
  <c r="L53" i="5"/>
  <c r="M40" i="9"/>
  <c r="Q40" i="9" s="1"/>
  <c r="E48" i="21"/>
  <c r="L48" i="8"/>
  <c r="Q48" i="8" s="1"/>
  <c r="G31" i="23"/>
  <c r="E52" i="21"/>
  <c r="J39" i="9"/>
  <c r="Q39" i="9" s="1"/>
  <c r="G30" i="20"/>
  <c r="Q83" i="9"/>
  <c r="Q44" i="9"/>
  <c r="F36" i="21"/>
  <c r="E37" i="20"/>
  <c r="E72" i="21"/>
  <c r="J37" i="9"/>
  <c r="E29" i="20" s="1"/>
  <c r="M38" i="9"/>
  <c r="Q38" i="9" s="1"/>
  <c r="Q82" i="9"/>
  <c r="G45" i="20"/>
  <c r="Q43" i="9"/>
  <c r="E80" i="21"/>
  <c r="G28" i="23"/>
  <c r="E56" i="21"/>
  <c r="O39" i="8"/>
  <c r="Q39" i="8" s="1"/>
  <c r="E70" i="21"/>
  <c r="L46" i="8"/>
  <c r="Q46" i="8" s="1"/>
  <c r="E44" i="21"/>
  <c r="E32" i="21"/>
  <c r="E36" i="21"/>
  <c r="E37" i="21"/>
  <c r="E41" i="21"/>
  <c r="Q40" i="8"/>
  <c r="Q47" i="8"/>
  <c r="Q36" i="8"/>
  <c r="E27" i="20"/>
  <c r="Q35" i="9"/>
  <c r="Q57" i="9"/>
  <c r="E49" i="20"/>
  <c r="Q88" i="9"/>
  <c r="E80" i="20"/>
  <c r="F73" i="21"/>
  <c r="F41" i="21"/>
  <c r="F42" i="20"/>
  <c r="Q50" i="10"/>
  <c r="E41" i="20"/>
  <c r="F91" i="21"/>
  <c r="F60" i="21"/>
  <c r="Q46" i="9"/>
  <c r="E38" i="20"/>
  <c r="F97" i="21"/>
  <c r="F85" i="21"/>
  <c r="Q37" i="8"/>
  <c r="F89" i="21"/>
  <c r="E47" i="20"/>
  <c r="Q55" i="9"/>
  <c r="F99" i="21"/>
  <c r="Q41" i="9"/>
  <c r="E33" i="20"/>
  <c r="F82" i="21"/>
  <c r="H30" i="23"/>
  <c r="F61" i="21"/>
  <c r="Q55" i="10"/>
  <c r="F47" i="20"/>
  <c r="Q52" i="10"/>
  <c r="F44" i="20"/>
  <c r="J54" i="9"/>
  <c r="M54" i="9"/>
  <c r="J51" i="9"/>
  <c r="M51" i="9"/>
  <c r="J73" i="9"/>
  <c r="M73" i="9"/>
  <c r="E30" i="20"/>
  <c r="E79" i="20"/>
  <c r="Q87" i="9"/>
  <c r="J53" i="9"/>
  <c r="M53" i="9"/>
  <c r="J56" i="9"/>
  <c r="M56" i="9"/>
  <c r="F83" i="21"/>
  <c r="F79" i="21"/>
  <c r="E64" i="20"/>
  <c r="Q59" i="9"/>
  <c r="E51" i="20"/>
  <c r="Q36" i="9"/>
  <c r="E28" i="20"/>
  <c r="Q49" i="8"/>
  <c r="J66" i="9"/>
  <c r="M66" i="9"/>
  <c r="E83" i="20"/>
  <c r="Q91" i="9"/>
  <c r="M67" i="9"/>
  <c r="J67" i="9"/>
  <c r="F59" i="21"/>
  <c r="F74" i="21"/>
  <c r="F40" i="20"/>
  <c r="Q48" i="10"/>
  <c r="F58" i="21"/>
  <c r="E26" i="20"/>
  <c r="Q34" i="9"/>
  <c r="F39" i="20"/>
  <c r="Q47" i="10"/>
  <c r="E76" i="20"/>
  <c r="Q84" i="9"/>
  <c r="J61" i="9"/>
  <c r="M61" i="9"/>
  <c r="J62" i="9"/>
  <c r="M62" i="9"/>
  <c r="J77" i="9"/>
  <c r="M77" i="9"/>
  <c r="M63" i="9"/>
  <c r="J63" i="9"/>
  <c r="J69" i="9"/>
  <c r="M69" i="9"/>
  <c r="J70" i="9"/>
  <c r="M70" i="9"/>
  <c r="F49" i="21"/>
  <c r="F87" i="21"/>
  <c r="H31" i="23"/>
  <c r="J50" i="9"/>
  <c r="M50" i="9"/>
  <c r="J48" i="9"/>
  <c r="M48" i="9"/>
  <c r="J52" i="9"/>
  <c r="M52" i="9"/>
  <c r="F48" i="21"/>
  <c r="F90" i="21"/>
  <c r="E70" i="20"/>
  <c r="F45" i="21"/>
  <c r="F67" i="21"/>
  <c r="H27" i="23"/>
  <c r="F81" i="21"/>
  <c r="F47" i="21"/>
  <c r="H23" i="23"/>
  <c r="F50" i="21"/>
  <c r="Q90" i="9"/>
  <c r="E82" i="20"/>
  <c r="J76" i="9"/>
  <c r="M76" i="9"/>
  <c r="F53" i="21"/>
  <c r="J75" i="9"/>
  <c r="M75" i="9"/>
  <c r="F68" i="21"/>
  <c r="E32" i="20"/>
  <c r="F75" i="21"/>
  <c r="F78" i="21"/>
  <c r="F96" i="21"/>
  <c r="F55" i="21"/>
  <c r="Q54" i="10"/>
  <c r="F46" i="20"/>
  <c r="F56" i="21"/>
  <c r="F100" i="21"/>
  <c r="F71" i="21"/>
  <c r="F41" i="20"/>
  <c r="Q49" i="10"/>
  <c r="F57" i="21"/>
  <c r="H25" i="23"/>
  <c r="F63" i="21"/>
  <c r="F64" i="21"/>
  <c r="F98" i="21"/>
  <c r="F43" i="20"/>
  <c r="Q51" i="10"/>
  <c r="J74" i="9"/>
  <c r="M74" i="9"/>
  <c r="F44" i="21"/>
  <c r="Q53" i="10"/>
  <c r="F45" i="20"/>
  <c r="F42" i="21"/>
  <c r="H22" i="23"/>
  <c r="F46" i="21"/>
  <c r="J65" i="9"/>
  <c r="M65" i="9"/>
  <c r="J79" i="9"/>
  <c r="M79" i="9"/>
  <c r="J80" i="9"/>
  <c r="M80" i="9"/>
  <c r="J81" i="9"/>
  <c r="M81" i="9"/>
  <c r="J64" i="9"/>
  <c r="M64" i="9"/>
  <c r="J47" i="9"/>
  <c r="M47" i="9"/>
  <c r="F84" i="21"/>
  <c r="F70" i="21"/>
  <c r="F88" i="21"/>
  <c r="F69" i="21"/>
  <c r="Q35" i="8"/>
  <c r="Q71" i="9" l="1"/>
  <c r="E60" i="20"/>
  <c r="Q37" i="9"/>
  <c r="E31" i="20"/>
  <c r="Q47" i="9"/>
  <c r="E39" i="20"/>
  <c r="Q81" i="9"/>
  <c r="E73" i="20"/>
  <c r="Q79" i="9"/>
  <c r="E71" i="20"/>
  <c r="Q75" i="9"/>
  <c r="E67" i="20"/>
  <c r="E68" i="20"/>
  <c r="Q76" i="9"/>
  <c r="Q52" i="9"/>
  <c r="E44" i="20"/>
  <c r="E42" i="20"/>
  <c r="Q50" i="9"/>
  <c r="E59" i="20"/>
  <c r="Q67" i="9"/>
  <c r="E45" i="20"/>
  <c r="Q53" i="9"/>
  <c r="Q51" i="9"/>
  <c r="E43" i="20"/>
  <c r="Q62" i="9"/>
  <c r="E54" i="20"/>
  <c r="E66" i="20"/>
  <c r="Q74" i="9"/>
  <c r="E61" i="20"/>
  <c r="Q69" i="9"/>
  <c r="E69" i="20"/>
  <c r="Q77" i="9"/>
  <c r="E53" i="20"/>
  <c r="Q61" i="9"/>
  <c r="E58" i="20"/>
  <c r="Q66" i="9"/>
  <c r="E62" i="20"/>
  <c r="Q70" i="9"/>
  <c r="E56" i="20"/>
  <c r="Q64" i="9"/>
  <c r="E72" i="20"/>
  <c r="Q80" i="9"/>
  <c r="E57" i="20"/>
  <c r="Q65" i="9"/>
  <c r="Q48" i="9"/>
  <c r="E40" i="20"/>
  <c r="E55" i="20"/>
  <c r="Q63" i="9"/>
  <c r="Q56" i="9"/>
  <c r="E48" i="20"/>
  <c r="Q73" i="9"/>
  <c r="E65" i="20"/>
  <c r="E46" i="20"/>
  <c r="Q54" i="9"/>
</calcChain>
</file>

<file path=xl/sharedStrings.xml><?xml version="1.0" encoding="utf-8"?>
<sst xmlns="http://schemas.openxmlformats.org/spreadsheetml/2006/main" count="3036" uniqueCount="1283">
  <si>
    <t>Distance</t>
  </si>
  <si>
    <t>100</t>
  </si>
  <si>
    <t>200</t>
  </si>
  <si>
    <t>400</t>
  </si>
  <si>
    <t>800</t>
  </si>
  <si>
    <t>1500</t>
  </si>
  <si>
    <t>1 Mile</t>
  </si>
  <si>
    <t>3000</t>
  </si>
  <si>
    <t>2 Mile</t>
  </si>
  <si>
    <t>5000</t>
  </si>
  <si>
    <t>10,000</t>
  </si>
  <si>
    <t>H. Mar</t>
  </si>
  <si>
    <t>Marathon</t>
  </si>
  <si>
    <t>5K</t>
  </si>
  <si>
    <t>6K</t>
  </si>
  <si>
    <t>4MI</t>
  </si>
  <si>
    <t>8K</t>
  </si>
  <si>
    <t>5 Miles</t>
  </si>
  <si>
    <t>10K</t>
  </si>
  <si>
    <t>12K</t>
  </si>
  <si>
    <t>15K</t>
  </si>
  <si>
    <t>10MI</t>
  </si>
  <si>
    <t>20K</t>
  </si>
  <si>
    <t>25K</t>
  </si>
  <si>
    <t>30K</t>
  </si>
  <si>
    <t>30MI</t>
  </si>
  <si>
    <t>50K</t>
  </si>
  <si>
    <t>40MI</t>
  </si>
  <si>
    <t>50MI</t>
  </si>
  <si>
    <t>100K</t>
  </si>
  <si>
    <t>150K</t>
  </si>
  <si>
    <t>100MI</t>
  </si>
  <si>
    <t>200K</t>
  </si>
  <si>
    <t>km</t>
  </si>
  <si>
    <t>Road Record</t>
  </si>
  <si>
    <t>Record pace</t>
  </si>
  <si>
    <t>Rec. (sec)</t>
  </si>
  <si>
    <t>Record (min)</t>
  </si>
  <si>
    <t>Adjusted record</t>
  </si>
  <si>
    <t>Record</t>
  </si>
  <si>
    <t>Adjusted Rec (sec)</t>
  </si>
  <si>
    <t>Phillips 2004 OC</t>
  </si>
  <si>
    <t>Adjusted record (s)</t>
  </si>
  <si>
    <t>Road Adjusted pace</t>
  </si>
  <si>
    <t>Phillips Minutes</t>
  </si>
  <si>
    <t>Track adjusted record</t>
  </si>
  <si>
    <t>Track Adjusted pace</t>
  </si>
  <si>
    <t>Phillips OC pace</t>
  </si>
  <si>
    <t>log(km)</t>
  </si>
  <si>
    <t>Youth &lt; 2004.05.30:</t>
  </si>
  <si>
    <t>Phillips Pace</t>
  </si>
  <si>
    <t>log(pace)</t>
  </si>
  <si>
    <t>LDR Pace</t>
  </si>
  <si>
    <t>Computed pace</t>
  </si>
  <si>
    <t>log(Road pace)</t>
  </si>
  <si>
    <t>Youth Coef-1 - B</t>
  </si>
  <si>
    <t>Youth Coef-2 - A</t>
  </si>
  <si>
    <t>Masters Coef-1 - E</t>
  </si>
  <si>
    <t>Masters Coef-2 - F</t>
  </si>
  <si>
    <t>Youth age 1 - c</t>
  </si>
  <si>
    <t>Youth age 1 - b</t>
  </si>
  <si>
    <t>Youth age 2 - a</t>
  </si>
  <si>
    <t>Masters age 1 - d</t>
  </si>
  <si>
    <t>Masters age 1 - e</t>
  </si>
  <si>
    <t>Masters age 2 - f</t>
  </si>
  <si>
    <t>d</t>
  </si>
  <si>
    <t>e</t>
  </si>
  <si>
    <t>f</t>
  </si>
  <si>
    <t>E</t>
  </si>
  <si>
    <t>F</t>
  </si>
  <si>
    <t>Pace (sec/km)</t>
  </si>
  <si>
    <t>Delta pace</t>
  </si>
  <si>
    <t>1994 WAVA</t>
  </si>
  <si>
    <t>1994 WAVA min</t>
  </si>
  <si>
    <t>1994 WAVA pace</t>
  </si>
  <si>
    <t>Phillips pace</t>
  </si>
  <si>
    <t>1:12:45    Paul Kosgei (KEN)  July 2004</t>
  </si>
  <si>
    <t>Compute factors for USATF performance guidlines</t>
  </si>
  <si>
    <t>Dist</t>
  </si>
  <si>
    <t>x</t>
  </si>
  <si>
    <t>Percentage for 5K</t>
  </si>
  <si>
    <t>Percentage for Marathon</t>
  </si>
  <si>
    <t>p1*(1-x)+p2*x</t>
  </si>
  <si>
    <t>Male 5 km</t>
  </si>
  <si>
    <t>Age</t>
  </si>
  <si>
    <t>Single age records</t>
  </si>
  <si>
    <t>Records (min)</t>
  </si>
  <si>
    <t>Jones time</t>
  </si>
  <si>
    <t>Decimal record</t>
  </si>
  <si>
    <t>Jones factor</t>
  </si>
  <si>
    <t>Youth Coefficient</t>
  </si>
  <si>
    <t>WAVA Factor</t>
  </si>
  <si>
    <t>Masters Coefficient</t>
  </si>
  <si>
    <t>WAVA time</t>
  </si>
  <si>
    <t>Maximum Youth age</t>
  </si>
  <si>
    <t>Minimum Masters age</t>
  </si>
  <si>
    <t>Fair inverted</t>
  </si>
  <si>
    <t>Fair Time</t>
  </si>
  <si>
    <t>ARRS records</t>
  </si>
  <si>
    <t>ARRS min</t>
  </si>
  <si>
    <t>AARS %</t>
  </si>
  <si>
    <t>Discarded</t>
  </si>
  <si>
    <t>USATF Perf factor</t>
  </si>
  <si>
    <t>Open</t>
  </si>
  <si>
    <t>Male 4 Mile</t>
  </si>
  <si>
    <t>Male 8 km</t>
  </si>
  <si>
    <t xml:space="preserve"> </t>
  </si>
  <si>
    <t>Records</t>
  </si>
  <si>
    <t>Phillips factor</t>
  </si>
  <si>
    <t>Single-Age Records</t>
  </si>
  <si>
    <t>Proposed</t>
  </si>
  <si>
    <t>Phillips time</t>
  </si>
  <si>
    <t>Male 5 Mile</t>
  </si>
  <si>
    <t>Male 10 km</t>
  </si>
  <si>
    <t>Phillips 5K factor</t>
  </si>
  <si>
    <t>Fair factor</t>
  </si>
  <si>
    <t>Fair time</t>
  </si>
  <si>
    <t>Male 12 km</t>
  </si>
  <si>
    <t>Jones Single age %</t>
  </si>
  <si>
    <t>Male 15 km</t>
  </si>
  <si>
    <t>15 km is different than the others.  These parameters seem to allow a fit between the shorter and longer distances:</t>
  </si>
  <si>
    <t>Ages: 32, 40, 70.5</t>
  </si>
  <si>
    <t>E: 0.007850</t>
  </si>
  <si>
    <t>F: 0.000354</t>
  </si>
  <si>
    <t>Jones factor 12K</t>
  </si>
  <si>
    <t>Jones factor 10MI</t>
  </si>
  <si>
    <t>Perf</t>
  </si>
  <si>
    <t>Male 10 Mile</t>
  </si>
  <si>
    <t>Male 20 km</t>
  </si>
  <si>
    <t xml:space="preserve">  </t>
  </si>
  <si>
    <t>Phillips Factor 2003</t>
  </si>
  <si>
    <t>Jones</t>
  </si>
  <si>
    <t>Phillips Time 2003</t>
  </si>
  <si>
    <t>Phillips Factor 2004</t>
  </si>
  <si>
    <t>Phillips Time 2004</t>
  </si>
  <si>
    <t>TAC</t>
  </si>
  <si>
    <t>Faustin Baha (TAN)               30 May 1982   17 Oct 1999  Paris FRA</t>
  </si>
  <si>
    <t>Male Half Marathon</t>
  </si>
  <si>
    <t>WMA records min</t>
  </si>
  <si>
    <t>Male 25 km</t>
  </si>
  <si>
    <t>Male 30 km</t>
  </si>
  <si>
    <t>Male Marathon</t>
  </si>
  <si>
    <t>Phillips Factor</t>
  </si>
  <si>
    <t>Phillips F. 2004</t>
  </si>
  <si>
    <t>Phillips t 2004</t>
  </si>
  <si>
    <t>World records</t>
  </si>
  <si>
    <t>World records Minutes</t>
  </si>
  <si>
    <t>Phillips 5K time</t>
  </si>
  <si>
    <t>WMA records seconds</t>
  </si>
  <si>
    <t>WMA Jones %</t>
  </si>
  <si>
    <t>AARS records min</t>
  </si>
  <si>
    <t>RRIC Jones</t>
  </si>
  <si>
    <t>Comments</t>
  </si>
  <si>
    <t>You can safely use Kjell-Erik Stahl's marks if they contribute to our curve; he ran several times in the Twin Cities Marathon and was a multiple sub-2:20 marathoner as a Masters.  (45,46,49,51)</t>
  </si>
  <si>
    <t>Reject the age 48 performance by Haile Satain at Venice per Ryan's claim of a downhill and short course (performance is too much better than his 2:30 of the previous year).</t>
  </si>
  <si>
    <t>Reject Fauja Singh's marks based on Ryan's statement that his birth-date has not been verified.</t>
  </si>
  <si>
    <t>Male 100 km Road</t>
  </si>
  <si>
    <t>World Ultra records</t>
  </si>
  <si>
    <t>World Ultra minutes</t>
  </si>
  <si>
    <t>World rec  %</t>
  </si>
  <si>
    <t>WMA records sec</t>
  </si>
  <si>
    <t>WMA data</t>
  </si>
  <si>
    <t>Don Ritchie GBR</t>
  </si>
  <si>
    <t>Jean-Paul Praet BEL</t>
  </si>
  <si>
    <t xml:space="preserve">6.30.37 Domingo CATALAN  (ESP)  4.08.48  Palamos   (ESP) 16.02.1992 </t>
  </si>
  <si>
    <t>Bernd Heinrich USA</t>
  </si>
  <si>
    <t xml:space="preserve">6.30.35  Roland VUILLEMENOT (FRA) 21.08.46   Chavagnes  (FRA)   05.1995 </t>
  </si>
  <si>
    <t>6.43.33 Roland VUILLEMENOT (FRA)  21.08.46  Cleder  (FRA)   08.1996   Â </t>
  </si>
  <si>
    <t>John L. Sullivan USA</t>
  </si>
  <si>
    <t>7.10.51 Karl ENGELÃ„NDER  (GER)   16.07.37  Rheine-Elte (GER)   5.09.1992   Â </t>
  </si>
  <si>
    <t>Gard Leighton</t>
  </si>
  <si>
    <t xml:space="preserve">8.02.38  Peter WIMMER  (GER) .38  Endingen  (GER)  3.10.1999 </t>
  </si>
  <si>
    <t>Ray Piva USA</t>
  </si>
  <si>
    <t>8.07.22  Will VAN DER LEE  (NED)  23.10.29 Â   Winschoten (NED)   16.09.1995 </t>
  </si>
  <si>
    <t xml:space="preserve">8.53.45  Max COURTILLON  (FRA)  11.01.27  Rodenbach  (GER)  12.04.1997 </t>
  </si>
  <si>
    <t>Edson Sower USA</t>
  </si>
  <si>
    <t>Howard Henry USA</t>
  </si>
  <si>
    <t xml:space="preserve">9.43.51 Heinrich GUTBIER  (GER)   3.12.23  Troisdorf  (GER)   10.04.1998 </t>
  </si>
  <si>
    <t xml:space="preserve">12.46.27 Horst FEILER 6.03.22 Â     Rheine-Elte Â   (GER)  31.08.2002  </t>
  </si>
  <si>
    <t xml:space="preserve">21.32.00  Adolf WEIDMANN  (GER)   8.10.01  Bienne  (SUI)   4/05.06.1988  </t>
  </si>
  <si>
    <t xml:space="preserve">22.35.13   Adolf WEIDMANN (GER)   8.10.01  Bienne  (SUI)    8/09.06.1992 </t>
  </si>
  <si>
    <t>London</t>
  </si>
  <si>
    <t>Winschoten</t>
  </si>
  <si>
    <t>Chicago</t>
  </si>
  <si>
    <t>Brunswick</t>
  </si>
  <si>
    <t>Hayward</t>
  </si>
  <si>
    <t>San Francisco</t>
  </si>
  <si>
    <t>Sacramento</t>
  </si>
  <si>
    <t>Phoenix</t>
  </si>
  <si>
    <t>Sylvania</t>
  </si>
  <si>
    <t>OC sec</t>
  </si>
  <si>
    <t>OC</t>
  </si>
  <si>
    <t>5 km</t>
  </si>
  <si>
    <t>6 km</t>
  </si>
  <si>
    <t>4 Mile</t>
  </si>
  <si>
    <t>8 km</t>
  </si>
  <si>
    <t>5 Mile</t>
  </si>
  <si>
    <t>10 km</t>
  </si>
  <si>
    <t>12 km</t>
  </si>
  <si>
    <t>15 km</t>
  </si>
  <si>
    <t>10 Mile</t>
  </si>
  <si>
    <t>20 km</t>
  </si>
  <si>
    <t>25 km</t>
  </si>
  <si>
    <t>30 km</t>
  </si>
  <si>
    <t>50 km</t>
  </si>
  <si>
    <t>50 Mile</t>
  </si>
  <si>
    <t>100 km</t>
  </si>
  <si>
    <t>150 km</t>
  </si>
  <si>
    <t>100 Mile</t>
  </si>
  <si>
    <t>200 km</t>
  </si>
  <si>
    <t>Male Road Age Allowance Per Kilometer in Seconds</t>
  </si>
  <si>
    <t>USATF Men's Road Running Guidelines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</si>
  <si>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</si>
  <si>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</si>
  <si>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</si>
  <si>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</si>
  <si>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</si>
  <si>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</si>
  <si>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</si>
  <si>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</si>
  <si>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</si>
  <si>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</si>
  <si>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</si>
  <si>
    <t>Adjusted record (min)</t>
  </si>
  <si>
    <t xml:space="preserve"> .......     </t>
  </si>
  <si>
    <t>Below is for interpolating between 10K and Half-Marathon</t>
  </si>
  <si>
    <t>2014-10-07</t>
  </si>
  <si>
    <t xml:space="preserve">  6y339d   1:56:21     Nicholas Trigg (USA)              18 Dec 2006   22 Nov 2013  Creola AL USA</t>
  </si>
  <si>
    <t xml:space="preserve">  7y360d   1:20:07     Jason Parks (USA)                 07 Mar 2006   02 Mar 2014  Reston VA USA</t>
  </si>
  <si>
    <t xml:space="preserve">  8y205d   1:15:42     Jason Parks (USA)                 07 Mar 2006   28 Sep 2014  Reston VA USA</t>
  </si>
  <si>
    <t xml:space="preserve">  9y300d   1:36:28.5   Nikolas Toocheck (USA)            19 Mar 2003   13 Jan 2013  Wilmington DE USA</t>
  </si>
  <si>
    <t xml:space="preserve"> 10y 50d   1:11:24     Rheinhardt Harrison (USA)         15 Feb 2004   06 Apr 2014  Washington DC USA </t>
  </si>
  <si>
    <t xml:space="preserve"> 12y224d     58:56     Jeff Campbell (USA)               07 Apr 1971   18 Mar 1984  Olney PA USA</t>
  </si>
  <si>
    <t xml:space="preserve"> 15y347d     50:31     Simon Cheprot (KEN)               02 Jul 1993   14 Jun 2009  Manitou Springs CO USA</t>
  </si>
  <si>
    <t xml:space="preserve"> 16y257d     46:07     Tsegay Tuemay (ERI)               20 Dec 1995   02 Sep 2012  Tilburg NED</t>
  </si>
  <si>
    <t xml:space="preserve"> 17y354d     45:30     Martin Irungu Mathathi (KEN)      25 Dec 1985   14 Dec 2003  Kosa JPN</t>
  </si>
  <si>
    <t xml:space="preserve"> 18y353d     44:51     Martin Irungu Mathathi (KEN)      25 Dec 1985   12 Dec 2004  Kosa JPN </t>
  </si>
  <si>
    <t xml:space="preserve"> 19y 31d     45:10     Samuel Wanjiru Kamau (KEN)        10 Nov 1986   11 Dec 2005  Kosa JPN</t>
  </si>
  <si>
    <t xml:space="preserve"> 20y350d     45:01     Martin Irungu Mathathi (KEN)      25 Dec 1985   10 Dec 2006  Kosa JPN </t>
  </si>
  <si>
    <t xml:space="preserve"> 21y 29d     45:24     John Kariuki (KEN)                10 Nov 1986   09 Dec 2007  Kosa JPN</t>
  </si>
  <si>
    <t xml:space="preserve"> 22y 58d     45:15     Gideon Ngatuny Lekumok (KEN)      10 Oct 1986   07 Dec 2008  Kosa JPN</t>
  </si>
  <si>
    <t xml:space="preserve"> 24y345d     44:59     Martin Irungu Mathathi (KEN)      25 Dec 1985   05 Dec 2010  Kosa JPN</t>
  </si>
  <si>
    <t xml:space="preserve"> 25y 55d     45:20     Julius Maina Nderitu (KEN)        14 Oct 1977   08 Dec 2002  Kosa JPN</t>
  </si>
  <si>
    <t xml:space="preserve"> 26y 61d     45:40     Hisatoshi Shintaku (JPN)          20 Dec 1957   19 Feb 1984  Karatsu JPN</t>
  </si>
  <si>
    <t xml:space="preserve"> 27y184d     45:41     Patrick Makau Musyoki (KEN)       02 Mar 1985   02 Sep 2012  Tilburg NED</t>
  </si>
  <si>
    <t xml:space="preserve"> 28y 12d     45:55     Julius Kiprotich Kogo (KEN)       12 Aug 1985   24 Aug 2013  Flint MI USA</t>
  </si>
  <si>
    <t xml:space="preserve"> 29y319d     45:37     Ondoro Osoro (KEN                 03 Dec 1967   18 Oct 1997  Saint Petersburg FL USA</t>
  </si>
  <si>
    <t xml:space="preserve"> 30y187d     45:52     Shinji Kawashima (JPN)            04 Jun 1966   08 Dec 1996  Kosa JPN</t>
  </si>
  <si>
    <t xml:space="preserve"> 31y275d     45:55     Godfrey Kiprotich Chirchir (KEN)  23 Nov 1964   24 Aug 1996  Flint MI USA</t>
  </si>
  <si>
    <t xml:space="preserve"> 32y139d     44:23.0   Haile Gebreselasie (ETH)          18 Apr 1973   04 sep 2005  Tilburg NED</t>
  </si>
  <si>
    <t xml:space="preserve"> 33y 55d     46:29     Richard Nerurkar (ENG)            06 Jan 1964   02 Mar 1997  Woking ENG</t>
  </si>
  <si>
    <t xml:space="preserve"> 34y117d     46:05     John Korir Kipsang (KEN)          15 Dec 1975   11 Apr 2010  Washington DC USA</t>
  </si>
  <si>
    <t xml:space="preserve"> 35y224d     46:10     Simon Karori (KEN)                28 Aug 1959   09 Apr 1995  Washington DC USA</t>
  </si>
  <si>
    <t xml:space="preserve"> 36y128d     46:25     John Treacy (IRL)                 04 Jun 1957   10 Oct 1993  Portsmouth ENG</t>
  </si>
  <si>
    <t xml:space="preserve"> 37y  4d     47:16     Jose-Manuel Martinez (ESP)        22 Oct 1971   26 Oct 2008  Portsmouth ENG</t>
  </si>
  <si>
    <t xml:space="preserve"> 38y166d     47:06     Martin Mondragon Avila (MEX)      11 Nov 1953   25 Apr 1992  New York NY USA</t>
  </si>
  <si>
    <t xml:space="preserve"> 39y357d     47:30     Kenjiro Jitsui (JPN)              16 Dec 1968   07 Dec 2008  Kosa JPN</t>
  </si>
  <si>
    <t xml:space="preserve"> 40y 30d     46:59.9   Haile Gebreselasie (ETH)          18 Apr 1973   18 May 2013  Bern SUI</t>
  </si>
  <si>
    <t xml:space="preserve"> 41y200d     47:55     John Campbell (NZL)               06 Feb 1949   25 Aug 1990  Flint MI USA</t>
  </si>
  <si>
    <t xml:space="preserve"> 42y197d     47:57     Masaaki Kobayashi (JPN)           19 May 1970   02 Dec 2012  Kosa JPN</t>
  </si>
  <si>
    <t xml:space="preserve"> 43y  7d     47:26     Jackson Kipngok Yegon (KEN)       16 Aug 1960   23 Aug 2003  Flint MI USA</t>
  </si>
  <si>
    <t xml:space="preserve"> 44y  2d     49:23     Martin Rees (WAL)                 28 Feb 1953   02 Mar 1997  Woking ENG</t>
  </si>
  <si>
    <t xml:space="preserve"> 45y  1d     49:36     Martin Rees (WAL)                 28 Feb 1953   01 Mar 1998  Woking ENG</t>
  </si>
  <si>
    <t xml:space="preserve"> 46y203d     50:05     Martin Rees (WAL)                 28 Feb 1953   19 Sep 1999  Portsmouth ENG</t>
  </si>
  <si>
    <t xml:space="preserve"> 47y174d     51:28     Martin Rees (WAL)                 28 Feb 1953   20 Aug 2000  Sandiacre ENG</t>
  </si>
  <si>
    <t xml:space="preserve"> 48y350d     52:55     Michael Hager (ENG)               06 Sep 1950   22 Aug 1999  Sandiacre ENG</t>
  </si>
  <si>
    <t xml:space="preserve"> 49y255d     51:01     Martin Rees (WAL)                 28 Feb 1953   10 Nov 2002  Llandudno WAL</t>
  </si>
  <si>
    <t xml:space="preserve"> 50y 30d     50:43     Martin Rees (WAL)                 28 Feb 1953   30 Mar 2003  Woking ENG</t>
  </si>
  <si>
    <t xml:space="preserve"> 51y  2d     52:23     Ronald Grove (ENG)                30 Jun 1938   02 Jul 1989  March ENG</t>
  </si>
  <si>
    <t xml:space="preserve"> 52y357d     53:03     Stephen James (ENG)               10 Mar 1938   02 Mar 1991  Inglemire ENG</t>
  </si>
  <si>
    <t xml:space="preserve"> 53y341d     51:45     Martin Rees (WAL)                 28 Feb 1953   04 Feb 2007  Pontypridd WAL</t>
  </si>
  <si>
    <t xml:space="preserve"> 54y340d     54:06     Martin Rees (WAL)                 28 Feb 1953   03 Feb 2009  Pontypridd WAL</t>
  </si>
  <si>
    <t xml:space="preserve"> 55y234d     53:21     Martin Rees (WAL)                 28 Feb 1953   19 Oct 2008  Twickenham ENG</t>
  </si>
  <si>
    <t xml:space="preserve"> 56y279d     54:40     Norman Green (USA)                27 Jun 1932   02 Apr 1989  Washington DC USA</t>
  </si>
  <si>
    <t xml:space="preserve"> 57y278d     54:53     Norman Green (USA)                27 Jun 1932   01 Apr 1990  Washington DC USA</t>
  </si>
  <si>
    <t xml:space="preserve"> 58y319d     58:48     John Exley (ENG)                  16 Nov 1947   01 Oct 2006  Lytham Saint Annes ENG</t>
  </si>
  <si>
    <t xml:space="preserve"> 59y355d     55:47     Martin Rees (WAL)                 28 Feb 1953   17 Feb 2013  Llanelli WAL</t>
  </si>
  <si>
    <t xml:space="preserve"> 60y234d     55:02     Martin Rees (WAL)                 28 Feb 1953   20 Oct 2013  Twickenham ENG</t>
  </si>
  <si>
    <t xml:space="preserve"> 61y 51d     55:27     Martin Rees (WAL)                 28 Feb 1953   20 Apr 2014  Lampeter WAL</t>
  </si>
  <si>
    <t xml:space="preserve"> 62y 45d     56:49     Michael Hager (ENG)               06 Sep 1950   21 Oct 2012  Twickenham ENG</t>
  </si>
  <si>
    <t xml:space="preserve"> 63y276d   1:01:24     Rene VandePutte (BEL)             06 Dec 1944   07 Sep 2008  Tilburg NED</t>
  </si>
  <si>
    <t xml:space="preserve"> 64y295d   1:00:09     Ed Whitlock (CAN)                 06 Mar 1931   26 Dec 1995  Hamilton ON CAN</t>
  </si>
  <si>
    <t xml:space="preserve"> 65y295d   1:03:12     Ed Whitlock (CAN)                 06 Mar 1931   26 Dec 1996  Hamilton ON CAN</t>
  </si>
  <si>
    <t xml:space="preserve"> 66y149d   1:02:00     Ed Whitlock (CAN)                 06 Mar 1931   02 Aug 1997  Hamilton ON CAN</t>
  </si>
  <si>
    <t xml:space="preserve"> 67y169d   1:01:26     Ed Whitlock (CAN)                 06 Mar 1931   22 Aug 1998  Flint MI USA</t>
  </si>
  <si>
    <t xml:space="preserve"> 68y 85d   1:00:11     Ed Whitlock (CAN)                 06 Mar 1931   30 May 1999  Toronto ON CAN</t>
  </si>
  <si>
    <t xml:space="preserve"> 69y 71d   1:02:07     Warren Utes (USA)                 25 Jun 1920   04 Sep 1989  Park Forest IL USA</t>
  </si>
  <si>
    <t xml:space="preserve"> 70y 38d   1:02:19     Ed Whitlock (CAN)                 06 Mar 1931   13 Apr 2001  Burlington ON CAN</t>
  </si>
  <si>
    <t xml:space="preserve"> 71y230d   1:05:27     Joop Ruter (NED)                  19 Apr 1933   05 Dec 2004  Brielle NED</t>
  </si>
  <si>
    <t xml:space="preserve"> 72y170d   1:02:25     Ed Whitlock (CAN)                 06 Mar 1931   23 Aug 2003  Flint MI USA</t>
  </si>
  <si>
    <t xml:space="preserve"> 73y290d   1:14:56.9   Inocencio Cantu (USA)             28 Dec 1933   14 Oct 2007  Houston TX USA</t>
  </si>
  <si>
    <t xml:space="preserve"> 74y189d   1:18:03     Paul Flanagan (USA)               03 Jul 1931   08 Jan 2006  Stockton CA USA</t>
  </si>
  <si>
    <t xml:space="preserve"> 75y 71d   1:06:27     Warren Utes (USA)                 25 Jun 1920   04 Sep 1995  Park Forest IL USA</t>
  </si>
  <si>
    <t xml:space="preserve"> 76y 69d   1:09:40     Warren Utes (USA)                 25 Jun 1920   02 Sep 1996  Park Forest IL USA</t>
  </si>
  <si>
    <t xml:space="preserve"> 77y 68d   1:09:56     Warren Utes (USA)                 25 Jun 1920   01 Sep 1997  Park Forest IL USA</t>
  </si>
  <si>
    <t xml:space="preserve"> 78y 58d   1:11:39     Warren Utes (USA)                 25 Jun 1920   22 Aug 1998  Flint MI USA</t>
  </si>
  <si>
    <t xml:space="preserve"> 79y 73d   1:12:26     Warren Utes (USA)                 25 Jun 1920   06 Sep 1999  Park Forest IL USA</t>
  </si>
  <si>
    <t xml:space="preserve"> 80y 71d   1:14:57     Warren Utes (USA)                 25 Jun 1920   04 Sep 2000  Park Forest IL USA</t>
  </si>
  <si>
    <t xml:space="preserve"> 81y 10d   1:14:25     Stephen Charlton (ENG)            04 Oct 1926   14 Oct 2007  Tadley ENG</t>
  </si>
  <si>
    <t xml:space="preserve"> 82y 69d   1:27:01     Warren Utes (USA)                 25 Jun 1920   02 Sep 2002  Park Forest IL USA </t>
  </si>
  <si>
    <t xml:space="preserve"> 84y 38d   1:34:36     Louis Lodovico (USA)              28 Feb 1924   06 Apr 2008  Washington DC USA</t>
  </si>
  <si>
    <t xml:space="preserve"> 85y 36d   1:35:10     Louis Lodovico (USA)              28 Feb 1924   05 Apr 2009  Washington DC USA</t>
  </si>
  <si>
    <t xml:space="preserve"> 86y202d   1:51:04     Jerry Johncock (USA)              02 Feb 1928   24 Aug 2014  Flint MI USA</t>
  </si>
  <si>
    <t>23y346d     44:52     Martin Irungu Mathathi (KEN)      25 Dec 1985   06 Dec 2009  Kosa JPN</t>
  </si>
  <si>
    <t xml:space="preserve">   </t>
  </si>
  <si>
    <t xml:space="preserve"> :</t>
  </si>
  <si>
    <t xml:space="preserve"> 12y224d   0:58:56     Jeff Campbell (USA)               07 Apr 1971   18 Mar 1984  Olney PA USA</t>
  </si>
  <si>
    <t xml:space="preserve">      </t>
  </si>
  <si>
    <t xml:space="preserve"> .......    :</t>
  </si>
  <si>
    <t xml:space="preserve"> 15y347d   0:50:31     Simon Cheprot (KEN)               02 Jul 1993   14 Jun 2009  Manitou Springs CO USA</t>
  </si>
  <si>
    <t xml:space="preserve"> 16y257d   0:46:07     Tsegay Tuemay (ERI)               20 Dec 1995   02 Sep 2012  Tilburg NED</t>
  </si>
  <si>
    <t xml:space="preserve"> 17y354d   0:45:30     Martin Irungu Mathathi (KEN)      25 Dec 1985   14 Dec 2003  Kosa JPN</t>
  </si>
  <si>
    <t xml:space="preserve"> 18y353d   0:44:51     Martin Irungu Mathathi (KEN)      25 Dec 1985   12 Dec 2004  Kosa JPN </t>
  </si>
  <si>
    <t xml:space="preserve"> 19y 31d   0:45:10     Samuel Wanjiru Kamau (KEN)        10 Nov 1986   11 Dec 2005  Kosa JPN</t>
  </si>
  <si>
    <t xml:space="preserve"> 20y350d   0:45:01     Martin Irungu Mathathi (KEN)      25 Dec 1985   10 Dec 2006  Kosa JPN </t>
  </si>
  <si>
    <t xml:space="preserve"> 21y 29d   0:45:24     John Kariuki (KEN)                10 Nov 1986   09 Dec 2007  Kosa JPN</t>
  </si>
  <si>
    <t xml:space="preserve"> 22y 58d   0:45:15     Gideon Ngatuny Lekumok (KEN)      10 Oct 1986   07 Dec 2008  Kosa JPN</t>
  </si>
  <si>
    <t xml:space="preserve"> 23y346d   0:44:52     Martin Irungu Mathathi (KEN)      25 Dec 1985   06 Dec 2009  Kosa JPN</t>
  </si>
  <si>
    <t xml:space="preserve"> 24y345d   0:44:59     Martin Irungu Mathathi (KEN)      25 Dec 1985   05 Dec 2010  Kosa JPN</t>
  </si>
  <si>
    <t xml:space="preserve"> 25y 55d   0:45:20     Julius Maina Nderitu (KEN)        14 Oct 1977   08 Dec 2002  Kosa JPN</t>
  </si>
  <si>
    <t xml:space="preserve"> 26y 61d   0:45:40     Hisatoshi Shintaku (JPN)          20 Dec 1957   19 Feb 1984  Karatsu JPN</t>
  </si>
  <si>
    <t xml:space="preserve"> 27y184d   0:45:41     Patrick Makau Musyoki (KEN)       02 Mar 1985   02 Sep 2012  Tilburg NED</t>
  </si>
  <si>
    <t xml:space="preserve"> 28y 12d   0:45:55     Julius Kiprotich Kogo (KEN)       12 Aug 1985   24 Aug 2013  Flint MI USA</t>
  </si>
  <si>
    <t xml:space="preserve"> 29y319d   0:45:37     Ondoro Osoro (KEN                 03 Dec 1967   18 Oct 1997  Saint Petersburg FL USA</t>
  </si>
  <si>
    <t xml:space="preserve"> 30y187d   0:45:52     Shinji Kawashima (JPN)            04 Jun 1966   08 Dec 1996  Kosa JPN</t>
  </si>
  <si>
    <t xml:space="preserve"> 31y275d   0:45:55     Godfrey Kiprotich Chirchir (KEN)  23 Nov 1964   24 Aug 1996  Flint MI USA</t>
  </si>
  <si>
    <t xml:space="preserve"> 32y139d   0:44:23.0   Haile Gebreselasie (ETH)          18 Apr 1973   04 sep 2005  Tilburg NED</t>
  </si>
  <si>
    <t xml:space="preserve"> 33y 55d   0:46:29     Richard Nerurkar (ENG)            06 Jan 1964   02 Mar 1997  Woking ENG</t>
  </si>
  <si>
    <t xml:space="preserve"> 34y117d   0:46:05     John Korir Kipsang (KEN)          15 Dec 1975   11 Apr 2010  Washington DC USA</t>
  </si>
  <si>
    <t xml:space="preserve"> 35y224d   0:46:10     Simon Karori (KEN)                28 Aug 1959   09 Apr 1995  Washington DC USA</t>
  </si>
  <si>
    <t xml:space="preserve"> 36y128d   0:46:25     John Treacy (IRL)                 04 Jun 1957   10 Oct 1993  Portsmouth ENG</t>
  </si>
  <si>
    <t xml:space="preserve"> 37y  4d   0:47:16     Jose-Manuel Martinez (ESP)        22 Oct 1971   26 Oct 2008  Portsmouth ENG</t>
  </si>
  <si>
    <t xml:space="preserve"> 38y166d   0:47:06     Martin Mondragon Avila (MEX)      11 Nov 1953   25 Apr 1992  New York NY USA</t>
  </si>
  <si>
    <t xml:space="preserve"> 39y357d   0:47:30     Kenjiro Jitsui (JPN)              16 Dec 1968   07 Dec 2008  Kosa JPN</t>
  </si>
  <si>
    <t xml:space="preserve"> 40y 30d   0:46:59.9   Haile Gebreselasie (ETH)          18 Apr 1973   18 May 2013  Bern SUI</t>
  </si>
  <si>
    <t xml:space="preserve"> 41y200d   0:47:55     John Campbell (NZL)               06 Feb 1949   25 Aug 1990  Flint MI USA</t>
  </si>
  <si>
    <t xml:space="preserve"> 42y197d   0:47:57     Masaaki Kobayashi (JPN)           19 May 1970   02 Dec 2012  Kosa JPN</t>
  </si>
  <si>
    <t xml:space="preserve"> 43y  7d   0:47:26     Jackson Kipngok Yegon (KEN)       16 Aug 1960   23 Aug 2003  Flint MI USA</t>
  </si>
  <si>
    <t xml:space="preserve"> 44y  2d   0:49:23     Martin Rees (WAL)                 28 Feb 1953   02 Mar 1997  Woking ENG</t>
  </si>
  <si>
    <t xml:space="preserve"> 45y  1d   0:49:36     Martin Rees (WAL)                 28 Feb 1953   01 Mar 1998  Woking ENG</t>
  </si>
  <si>
    <t xml:space="preserve"> 46y203d   0:50:05     Martin Rees (WAL)                 28 Feb 1953   19 Sep 1999  Portsmouth ENG</t>
  </si>
  <si>
    <t xml:space="preserve"> 47y174d   0:51:28     Martin Rees (WAL)                 28 Feb 1953   20 Aug 2000  Sandiacre ENG</t>
  </si>
  <si>
    <t xml:space="preserve"> 48y350d   0:52:55     Michael Hager (ENG)               06 Sep 1950   22 Aug 1999  Sandiacre ENG</t>
  </si>
  <si>
    <t xml:space="preserve"> 49y255d   0:51:01     Martin Rees (WAL)                 28 Feb 1953   10 Nov 2002  Llandudno WAL</t>
  </si>
  <si>
    <t xml:space="preserve"> 50y 30d   0:50:43     Martin Rees (WAL)                 28 Feb 1953   30 Mar 2003  Woking ENG</t>
  </si>
  <si>
    <t xml:space="preserve"> 51y  2d   0:52:23     Ronald Grove (ENG)                30 Jun 1938   02 Jul 1989  March ENG</t>
  </si>
  <si>
    <t xml:space="preserve"> 52y357d   0:53:03     Stephen James (ENG)               10 Mar 1938   02 Mar 1991  Inglemire ENG</t>
  </si>
  <si>
    <t xml:space="preserve"> 53y341d   0:51:45     Martin Rees (WAL)                 28 Feb 1953   04 Feb 2007  Pontypridd WAL</t>
  </si>
  <si>
    <t xml:space="preserve"> 54y340d   0:54:06     Martin Rees (WAL)                 28 Feb 1953   03 Feb 2009  Pontypridd WAL</t>
  </si>
  <si>
    <t xml:space="preserve"> 55y234d   0:53:21     Martin Rees (WAL)                 28 Feb 1953   19 Oct 2008  Twickenham ENG</t>
  </si>
  <si>
    <t xml:space="preserve"> 56y279d   0:54:40     Norman Green (USA)                27 Jun 1932   02 Apr 1989  Washington DC USA</t>
  </si>
  <si>
    <t xml:space="preserve"> 57y278d   0:54:53     Norman Green (USA)                27 Jun 1932   01 Apr 1990  Washington DC USA</t>
  </si>
  <si>
    <t xml:space="preserve"> 58y319d   0:58:48     John Exley (ENG)                  16 Nov 1947   01 Oct 2006  Lytham Saint Annes ENG</t>
  </si>
  <si>
    <t xml:space="preserve"> 59y355d   0:55:47     Martin Rees (WAL)                 28 Feb 1953   17 Feb 2013  Llanelli WAL</t>
  </si>
  <si>
    <t xml:space="preserve"> 60y234d   0:55:02     Martin Rees (WAL)                 28 Feb 1953   20 Oct 2013  Twickenham ENG</t>
  </si>
  <si>
    <t xml:space="preserve"> 61y 51d   0:55:27     Martin Rees (WAL)                 28 Feb 1953   20 Apr 2014  Lampeter WAL</t>
  </si>
  <si>
    <t xml:space="preserve"> 62y 45d   0:56:49     Michael Hager (ENG)               06 Sep 1950   21 Oct 2012  Twickenham ENG</t>
  </si>
  <si>
    <t>Male Performance Factors based on single-age records</t>
  </si>
  <si>
    <t>Alan L. Jones, alanjones@stny.rr.com</t>
  </si>
  <si>
    <t>Age Factor</t>
  </si>
  <si>
    <t>Proposed 2020</t>
  </si>
  <si>
    <t>2015 AARS Single age records</t>
  </si>
  <si>
    <t>Age-grade factor</t>
  </si>
  <si>
    <t>Age Grade Factor</t>
  </si>
  <si>
    <t>FNAME</t>
  </si>
  <si>
    <t>LNAME</t>
  </si>
  <si>
    <t>Country</t>
  </si>
  <si>
    <t>DOB</t>
  </si>
  <si>
    <t>RACE_NAME</t>
  </si>
  <si>
    <t>RACE_LOC</t>
  </si>
  <si>
    <t>RACE_DATE</t>
  </si>
  <si>
    <t>Matthew</t>
  </si>
  <si>
    <t>Feibush</t>
  </si>
  <si>
    <t>USA</t>
  </si>
  <si>
    <t>Irvine CA USA</t>
  </si>
  <si>
    <t>Charlie</t>
  </si>
  <si>
    <t>Westrip</t>
  </si>
  <si>
    <t>Huntsville AL USA</t>
  </si>
  <si>
    <t>Jaden</t>
  </si>
  <si>
    <t xml:space="preserve">Merrick </t>
  </si>
  <si>
    <t>Waterloo IA USA</t>
  </si>
  <si>
    <t>Grattan</t>
  </si>
  <si>
    <t xml:space="preserve">O'Neill </t>
  </si>
  <si>
    <t>Elkmont AL USA</t>
  </si>
  <si>
    <t>Nathaniel</t>
  </si>
  <si>
    <t xml:space="preserve">Lee </t>
  </si>
  <si>
    <t>Norwalk CT USA</t>
  </si>
  <si>
    <t>Jerome-Dino</t>
  </si>
  <si>
    <t xml:space="preserve">Daniels </t>
  </si>
  <si>
    <t>Hayward CA USA</t>
  </si>
  <si>
    <t>Ayden</t>
  </si>
  <si>
    <t xml:space="preserve">Buchanan </t>
  </si>
  <si>
    <t>Valencia CA USA</t>
  </si>
  <si>
    <t>Wesley</t>
  </si>
  <si>
    <t xml:space="preserve">Paul </t>
  </si>
  <si>
    <t>Kansas City MO USA</t>
  </si>
  <si>
    <t>Jacob</t>
  </si>
  <si>
    <t xml:space="preserve">Bragg </t>
  </si>
  <si>
    <t>AUS</t>
  </si>
  <si>
    <t>Brisbane AUS</t>
  </si>
  <si>
    <t>Jeff</t>
  </si>
  <si>
    <t xml:space="preserve">Taylor </t>
  </si>
  <si>
    <t>Philadelphia PA USA</t>
  </si>
  <si>
    <t>Alene</t>
  </si>
  <si>
    <t>Emere Reta</t>
  </si>
  <si>
    <t>ETH</t>
  </si>
  <si>
    <t>Kosice SVK</t>
  </si>
  <si>
    <t>Faustin</t>
  </si>
  <si>
    <t>Baha Sulle</t>
  </si>
  <si>
    <t>TAN</t>
  </si>
  <si>
    <t>Vitry-sur-Seine FRA</t>
  </si>
  <si>
    <t>Eric</t>
  </si>
  <si>
    <t xml:space="preserve">Ndiema </t>
  </si>
  <si>
    <t>KEN</t>
  </si>
  <si>
    <t>Den Haag NED</t>
  </si>
  <si>
    <t>Samuel</t>
  </si>
  <si>
    <t>Wanjiru Kamau</t>
  </si>
  <si>
    <t>Rotterdam NED</t>
  </si>
  <si>
    <t>Jorum</t>
  </si>
  <si>
    <t>Lumbasi Okombo</t>
  </si>
  <si>
    <t>Copenhagen DEN</t>
  </si>
  <si>
    <t>Abadi</t>
  </si>
  <si>
    <t>Hadis</t>
  </si>
  <si>
    <t>Medio Maratón Valencia Trinidad Alfonso EDP</t>
  </si>
  <si>
    <t>Valencia ESP</t>
  </si>
  <si>
    <t>Jemal</t>
  </si>
  <si>
    <t>Yimer</t>
  </si>
  <si>
    <t>Patrick</t>
  </si>
  <si>
    <t>Makau Musyoki</t>
  </si>
  <si>
    <t>Ras Al Khaimah UAE</t>
  </si>
  <si>
    <t>Abraham</t>
  </si>
  <si>
    <t>Cheroben Naibei</t>
  </si>
  <si>
    <t>BRN</t>
  </si>
  <si>
    <t>Steven</t>
  </si>
  <si>
    <t>Kibet Kosgei</t>
  </si>
  <si>
    <t>Alexander</t>
  </si>
  <si>
    <t>Korio Oloitiptip</t>
  </si>
  <si>
    <t>Paul</t>
  </si>
  <si>
    <t>Kosgei Malakwen</t>
  </si>
  <si>
    <t>Berlin GER</t>
  </si>
  <si>
    <t>Zersenay</t>
  </si>
  <si>
    <t xml:space="preserve">Tadese </t>
  </si>
  <si>
    <t>ERI</t>
  </si>
  <si>
    <t>Lisbon POR</t>
  </si>
  <si>
    <t>Kiptum</t>
  </si>
  <si>
    <t>Kenneth</t>
  </si>
  <si>
    <t>Kiprop Kipkemoi</t>
  </si>
  <si>
    <t>Geoffrey</t>
  </si>
  <si>
    <t>Mutai Kiprono</t>
  </si>
  <si>
    <t>New Delhi IND</t>
  </si>
  <si>
    <t>Haile</t>
  </si>
  <si>
    <t xml:space="preserve">Gebreselasie </t>
  </si>
  <si>
    <t>Gilbert</t>
  </si>
  <si>
    <t xml:space="preserve">Masai </t>
  </si>
  <si>
    <t>Jaouad</t>
  </si>
  <si>
    <t xml:space="preserve">Gharib </t>
  </si>
  <si>
    <t>MAR</t>
  </si>
  <si>
    <t>Vienna AUT</t>
  </si>
  <si>
    <t>Glasgow SCO</t>
  </si>
  <si>
    <t>John</t>
  </si>
  <si>
    <t xml:space="preserve">Campbell </t>
  </si>
  <si>
    <t>NZL</t>
  </si>
  <si>
    <t>Bernard</t>
  </si>
  <si>
    <t>Lagat</t>
  </si>
  <si>
    <t>Great North Run Half Marathon</t>
  </si>
  <si>
    <t>Newcastle GB</t>
  </si>
  <si>
    <t>Houston Half Marathon</t>
  </si>
  <si>
    <t>Houston, TX</t>
  </si>
  <si>
    <t>Jack</t>
  </si>
  <si>
    <t xml:space="preserve">Foster </t>
  </si>
  <si>
    <t>Coamo PUR</t>
  </si>
  <si>
    <t>Jackson</t>
  </si>
  <si>
    <t>Kipngok Yegon</t>
  </si>
  <si>
    <t>Guadalajara MEX</t>
  </si>
  <si>
    <t>Martin</t>
  </si>
  <si>
    <t xml:space="preserve">Rees </t>
  </si>
  <si>
    <t>WAL</t>
  </si>
  <si>
    <t>Bristol ENG</t>
  </si>
  <si>
    <t>Las Vegas NV USA</t>
  </si>
  <si>
    <t>Cheddar ENG</t>
  </si>
  <si>
    <t>Bath ENG</t>
  </si>
  <si>
    <t>Titus</t>
  </si>
  <si>
    <t xml:space="preserve">Mamabolo </t>
  </si>
  <si>
    <t>RSA</t>
  </si>
  <si>
    <t>East London RSA</t>
  </si>
  <si>
    <t>Gloucester ENG</t>
  </si>
  <si>
    <t>Norman</t>
  </si>
  <si>
    <t xml:space="preserve">Green </t>
  </si>
  <si>
    <t>Jim</t>
  </si>
  <si>
    <t>Dayton, OH</t>
  </si>
  <si>
    <t>Sergio</t>
  </si>
  <si>
    <t>Fernandez Infestus</t>
  </si>
  <si>
    <t>ESP</t>
  </si>
  <si>
    <t>Granollers ESP</t>
  </si>
  <si>
    <t>Michael</t>
  </si>
  <si>
    <t xml:space="preserve">Hager </t>
  </si>
  <si>
    <t>ENG</t>
  </si>
  <si>
    <t>Aubiere FRA</t>
  </si>
  <si>
    <t>Cardiff WAL</t>
  </si>
  <si>
    <t xml:space="preserve">Roussel </t>
  </si>
  <si>
    <t>FRA</t>
  </si>
  <si>
    <t>Thionville FRA</t>
  </si>
  <si>
    <t>Nancy FRA</t>
  </si>
  <si>
    <t>Luciano</t>
  </si>
  <si>
    <t xml:space="preserve">Acquarone </t>
  </si>
  <si>
    <t>ITA</t>
  </si>
  <si>
    <t>Bologna ITA</t>
  </si>
  <si>
    <t>Wil</t>
  </si>
  <si>
    <t xml:space="preserve">vanderLee </t>
  </si>
  <si>
    <t>NED</t>
  </si>
  <si>
    <t>Rosmalen NED</t>
  </si>
  <si>
    <t>Ed</t>
  </si>
  <si>
    <t xml:space="preserve">Whitlock </t>
  </si>
  <si>
    <t>CAN</t>
  </si>
  <si>
    <t>Toronto ON CAN</t>
  </si>
  <si>
    <t>Grand Island NY USA</t>
  </si>
  <si>
    <t>Robert</t>
  </si>
  <si>
    <t xml:space="preserve">Newell </t>
  </si>
  <si>
    <t>Doncaster ENG</t>
  </si>
  <si>
    <t>Joop</t>
  </si>
  <si>
    <t xml:space="preserve">Ruter </t>
  </si>
  <si>
    <t>Maassluis NED</t>
  </si>
  <si>
    <t>Aurora ON CAN</t>
  </si>
  <si>
    <t>Warren</t>
  </si>
  <si>
    <t xml:space="preserve">Utes </t>
  </si>
  <si>
    <t>Schaumburg IL USA</t>
  </si>
  <si>
    <t>Karl-Walter</t>
  </si>
  <si>
    <t xml:space="preserve">Trumper </t>
  </si>
  <si>
    <t>GER</t>
  </si>
  <si>
    <t>Essen GER</t>
  </si>
  <si>
    <t>London ON CAN</t>
  </si>
  <si>
    <t>Indianapolis IN USA</t>
  </si>
  <si>
    <t xml:space="preserve">Keston </t>
  </si>
  <si>
    <t>Saint Cloud MN USA</t>
  </si>
  <si>
    <t>Milton ON CAN</t>
  </si>
  <si>
    <t>Johnny</t>
  </si>
  <si>
    <t>A Kelley</t>
  </si>
  <si>
    <t>n/a MA USA</t>
  </si>
  <si>
    <t>Waterloo ON CAN</t>
  </si>
  <si>
    <t xml:space="preserve">Benham </t>
  </si>
  <si>
    <t>n/a FL USA</t>
  </si>
  <si>
    <t>Charles</t>
  </si>
  <si>
    <t xml:space="preserve">Bancarel </t>
  </si>
  <si>
    <t>Villeneuve de Marsan FRA</t>
  </si>
  <si>
    <t>Eddie</t>
  </si>
  <si>
    <t xml:space="preserve">Naisby </t>
  </si>
  <si>
    <t>Chester ENG</t>
  </si>
  <si>
    <t>Knut</t>
  </si>
  <si>
    <t xml:space="preserve">Angstrom </t>
  </si>
  <si>
    <t>SWE</t>
  </si>
  <si>
    <t>Stockholm SWE</t>
  </si>
  <si>
    <t>Mike</t>
  </si>
  <si>
    <t xml:space="preserve">Fremont </t>
  </si>
  <si>
    <t>Morrow OH USA</t>
  </si>
  <si>
    <t>Knoxville TN USA</t>
  </si>
  <si>
    <t>2015 Age-Grade Standard</t>
  </si>
  <si>
    <t>Performance 2020 data vs 2015 standards</t>
  </si>
  <si>
    <t>2020 Age-Grade (Proposed)</t>
  </si>
  <si>
    <t>Performance 2020 data vs 2020 standards</t>
  </si>
  <si>
    <t>Kevin</t>
  </si>
  <si>
    <t xml:space="preserve">Nakano  </t>
  </si>
  <si>
    <t>Juneau AK USA</t>
  </si>
  <si>
    <t xml:space="preserve">McHugh  </t>
  </si>
  <si>
    <t>Gulf Shores AL USA</t>
  </si>
  <si>
    <t>Columbia MO USA</t>
  </si>
  <si>
    <t>Chicago Marathon</t>
  </si>
  <si>
    <t>Chicago IL USA</t>
  </si>
  <si>
    <t>Sedalia MO USA</t>
  </si>
  <si>
    <t>Tom</t>
  </si>
  <si>
    <t xml:space="preserve">Ansberry </t>
  </si>
  <si>
    <t>San Diego CA USA</t>
  </si>
  <si>
    <t xml:space="preserve">Kitze </t>
  </si>
  <si>
    <t>Allendale MI USA</t>
  </si>
  <si>
    <t>Mitch</t>
  </si>
  <si>
    <t xml:space="preserve">Kingery </t>
  </si>
  <si>
    <t>Burlingame CA USA</t>
  </si>
  <si>
    <t>Zhu-hong</t>
  </si>
  <si>
    <t xml:space="preserve">Li </t>
  </si>
  <si>
    <t>CHN</t>
  </si>
  <si>
    <t>Beijing CHN</t>
  </si>
  <si>
    <t>Tsegay</t>
  </si>
  <si>
    <t>Mekonen Assefa</t>
  </si>
  <si>
    <t>Dubai Marathon</t>
  </si>
  <si>
    <t>Dubai UAE</t>
  </si>
  <si>
    <t>Berhanu</t>
  </si>
  <si>
    <t>Shiferaw Tolcha</t>
  </si>
  <si>
    <t>Ayele</t>
  </si>
  <si>
    <t>Abshiro Biza</t>
  </si>
  <si>
    <t>Feyisa</t>
  </si>
  <si>
    <t>Lelisa Gemechu</t>
  </si>
  <si>
    <t>Birhanu</t>
  </si>
  <si>
    <t>Legese Gurmese</t>
  </si>
  <si>
    <t>Leul</t>
  </si>
  <si>
    <t xml:space="preserve">Gebrselasie </t>
  </si>
  <si>
    <t>Berlin Marathon</t>
  </si>
  <si>
    <t>Mosinet</t>
  </si>
  <si>
    <t>Geremew Bayih</t>
  </si>
  <si>
    <t>London Marathon</t>
  </si>
  <si>
    <t>London ENG</t>
  </si>
  <si>
    <t>Sisay</t>
  </si>
  <si>
    <t>Lemma Kasaye</t>
  </si>
  <si>
    <t>Emanuel</t>
  </si>
  <si>
    <t>Mutai Kipchirchir</t>
  </si>
  <si>
    <t>Dennis</t>
  </si>
  <si>
    <t>Kipruto Kimetto</t>
  </si>
  <si>
    <t>Eliud</t>
  </si>
  <si>
    <t xml:space="preserve">Kipchoge </t>
  </si>
  <si>
    <t>Kenenisa</t>
  </si>
  <si>
    <t>Bekele Beyeche</t>
  </si>
  <si>
    <t>Mariko</t>
  </si>
  <si>
    <t>Kiplagat Kipchumba</t>
  </si>
  <si>
    <t>Reims FRA</t>
  </si>
  <si>
    <t>Mark</t>
  </si>
  <si>
    <t>Kiptoo Kosgei</t>
  </si>
  <si>
    <t>Eindhoven NED</t>
  </si>
  <si>
    <t>Andres</t>
  </si>
  <si>
    <t>Espinosa Perez</t>
  </si>
  <si>
    <t>MEX</t>
  </si>
  <si>
    <t>Mburu Mungara</t>
  </si>
  <si>
    <t>Gold Coast Marathon</t>
  </si>
  <si>
    <t>Gold Coast AUS</t>
  </si>
  <si>
    <t>Frankfurt GER</t>
  </si>
  <si>
    <t>Hong Kong HKG</t>
  </si>
  <si>
    <t>Reuben</t>
  </si>
  <si>
    <t>Chesang Kambich</t>
  </si>
  <si>
    <t>Twin Cities Marathon</t>
  </si>
  <si>
    <t>Saint Paul MN USA</t>
  </si>
  <si>
    <t>Monterrey MEX</t>
  </si>
  <si>
    <t xml:space="preserve">Setegne </t>
  </si>
  <si>
    <t>ISR</t>
  </si>
  <si>
    <t>Tiberias ISR</t>
  </si>
  <si>
    <t>Kjell-Erik</t>
  </si>
  <si>
    <t xml:space="preserve">Stahl </t>
  </si>
  <si>
    <t>Durban RSA</t>
  </si>
  <si>
    <t>Piet</t>
  </si>
  <si>
    <t xml:space="preserve">vanAlphen </t>
  </si>
  <si>
    <t>Eugene OR USA</t>
  </si>
  <si>
    <t>Rotterdam Marathon</t>
  </si>
  <si>
    <t>Etten-Leur NED</t>
  </si>
  <si>
    <t>Erik-Verner</t>
  </si>
  <si>
    <t xml:space="preserve">Ostbye </t>
  </si>
  <si>
    <t>Goteborg SWE</t>
  </si>
  <si>
    <t>Alex</t>
  </si>
  <si>
    <t xml:space="preserve">Ratelle </t>
  </si>
  <si>
    <t>Thomas</t>
  </si>
  <si>
    <t xml:space="preserve">Hughes </t>
  </si>
  <si>
    <t>IRL</t>
  </si>
  <si>
    <t>Yoshihisa</t>
  </si>
  <si>
    <t xml:space="preserve">Hosaka </t>
  </si>
  <si>
    <t>JPN</t>
  </si>
  <si>
    <t>Oita JPN</t>
  </si>
  <si>
    <t xml:space="preserve">Gilmour </t>
  </si>
  <si>
    <t>Albany AUS</t>
  </si>
  <si>
    <t xml:space="preserve">Shaw </t>
  </si>
  <si>
    <t>Clive</t>
  </si>
  <si>
    <t xml:space="preserve">Davies </t>
  </si>
  <si>
    <t>Portland Marathon</t>
  </si>
  <si>
    <t>Portland OR USA</t>
  </si>
  <si>
    <t>Derek</t>
  </si>
  <si>
    <t xml:space="preserve">Turnbull </t>
  </si>
  <si>
    <t>Luigi</t>
  </si>
  <si>
    <t xml:space="preserve">Passerini </t>
  </si>
  <si>
    <t>Mirandola ITA</t>
  </si>
  <si>
    <t>Columbus Marathon</t>
  </si>
  <si>
    <t>Columbus OH USA</t>
  </si>
  <si>
    <t>Gene</t>
  </si>
  <si>
    <t xml:space="preserve">Dykes </t>
  </si>
  <si>
    <t>Jacksonville Marathon</t>
  </si>
  <si>
    <t>Jacksonville FL USA</t>
  </si>
  <si>
    <t>Toronto Waterfront Marathon</t>
  </si>
  <si>
    <t>Wigal Champ</t>
  </si>
  <si>
    <t>Antonino</t>
  </si>
  <si>
    <t xml:space="preserve">Caponetto </t>
  </si>
  <si>
    <t>Bergamo ITA</t>
  </si>
  <si>
    <t>Porto San Giorgio ITA</t>
  </si>
  <si>
    <t xml:space="preserve">Horman </t>
  </si>
  <si>
    <t>Toulouse FRA</t>
  </si>
  <si>
    <t>Cincinnati OH USA</t>
  </si>
  <si>
    <t>Sam</t>
  </si>
  <si>
    <t xml:space="preserve">Gadless </t>
  </si>
  <si>
    <t>Los Angeles CA USA</t>
  </si>
  <si>
    <t>Huntington WV USA</t>
  </si>
  <si>
    <t>Gadless</t>
  </si>
  <si>
    <t>NYC Marathon</t>
  </si>
  <si>
    <t>New York, NY</t>
  </si>
  <si>
    <t>Fauja</t>
  </si>
  <si>
    <t>Singh</t>
  </si>
  <si>
    <t>India</t>
  </si>
  <si>
    <t>First Name</t>
  </si>
  <si>
    <t>Last Name</t>
  </si>
  <si>
    <t>Event</t>
  </si>
  <si>
    <t>Location</t>
  </si>
  <si>
    <t>Race date</t>
  </si>
  <si>
    <t>Proposed 2020 factor</t>
  </si>
  <si>
    <t>2015 Age-Grade Standards</t>
  </si>
  <si>
    <t>COURSE_CERT_SOURCE</t>
  </si>
  <si>
    <t>Aaron</t>
  </si>
  <si>
    <t>Duncan SC USA</t>
  </si>
  <si>
    <t>Marietta GA USA</t>
  </si>
  <si>
    <t>James</t>
  </si>
  <si>
    <t>Reed</t>
  </si>
  <si>
    <t>Duluth GA USA</t>
  </si>
  <si>
    <t>Salvatore</t>
  </si>
  <si>
    <t>Dubon</t>
  </si>
  <si>
    <t>Oxnard CA USA</t>
  </si>
  <si>
    <t>Daniel</t>
  </si>
  <si>
    <t>Skandera</t>
  </si>
  <si>
    <t>Chico CA USA</t>
  </si>
  <si>
    <t>San Jose CA USA</t>
  </si>
  <si>
    <t>San Mateo CA USA</t>
  </si>
  <si>
    <t>William</t>
  </si>
  <si>
    <t>Pluma</t>
  </si>
  <si>
    <t>Tustin CA USA</t>
  </si>
  <si>
    <t>Aidan</t>
  </si>
  <si>
    <t>Cox</t>
  </si>
  <si>
    <t>Newington NH USA</t>
  </si>
  <si>
    <t>Riley</t>
  </si>
  <si>
    <t>Nedrow</t>
  </si>
  <si>
    <t>Flower Mound TX USA</t>
  </si>
  <si>
    <t>Puffer</t>
  </si>
  <si>
    <t>Providence RI USA</t>
  </si>
  <si>
    <t>Yohei</t>
  </si>
  <si>
    <t>Kondo</t>
  </si>
  <si>
    <t>Himeji JPN</t>
  </si>
  <si>
    <t>Eiji</t>
  </si>
  <si>
    <t>Nakao</t>
  </si>
  <si>
    <t>Cherkos Feleke</t>
  </si>
  <si>
    <t>Carlsbad 5000</t>
  </si>
  <si>
    <t>Carlsbad CA USA</t>
  </si>
  <si>
    <t>Hagos</t>
  </si>
  <si>
    <t>Gebrehiwit</t>
  </si>
  <si>
    <t>Sammy</t>
  </si>
  <si>
    <t>Kipketer</t>
  </si>
  <si>
    <t>Richard</t>
  </si>
  <si>
    <t>Chelimo</t>
  </si>
  <si>
    <t>Dejene</t>
  </si>
  <si>
    <t>Gebremeskel</t>
  </si>
  <si>
    <t>Kipchoge</t>
  </si>
  <si>
    <t>Koech</t>
  </si>
  <si>
    <t>Benjamin</t>
  </si>
  <si>
    <t>True</t>
  </si>
  <si>
    <t>Boston MA USA</t>
  </si>
  <si>
    <t>Khalid</t>
  </si>
  <si>
    <t>Kairouani</t>
  </si>
  <si>
    <t>Koskei Kimutai</t>
  </si>
  <si>
    <t>Gardena CA USA</t>
  </si>
  <si>
    <t>Doug</t>
  </si>
  <si>
    <t>Padilla</t>
  </si>
  <si>
    <t>Kibowen</t>
  </si>
  <si>
    <t>Balmoral SCO</t>
  </si>
  <si>
    <t>McLeod</t>
  </si>
  <si>
    <t>Newcastle ENG</t>
  </si>
  <si>
    <t>Keith</t>
  </si>
  <si>
    <t>Anderson</t>
  </si>
  <si>
    <t>Wilson</t>
  </si>
  <si>
    <t>Waigwa</t>
  </si>
  <si>
    <t>Campbell</t>
  </si>
  <si>
    <t>Ft Myers FL USA</t>
  </si>
  <si>
    <t>Bell</t>
  </si>
  <si>
    <t>Phoenix AZ USA</t>
  </si>
  <si>
    <t>Castille</t>
  </si>
  <si>
    <t>USATF Master's 5 km Championships</t>
  </si>
  <si>
    <t>Syracuse NY USA</t>
  </si>
  <si>
    <t>Peter</t>
  </si>
  <si>
    <t>Magill</t>
  </si>
  <si>
    <t>Simonaitis</t>
  </si>
  <si>
    <t>Rees</t>
  </si>
  <si>
    <t>Magic Shoe 5K</t>
  </si>
  <si>
    <t>Corona Del Mar, CA</t>
  </si>
  <si>
    <t>CA12054RS</t>
  </si>
  <si>
    <t>Andrew</t>
  </si>
  <si>
    <t>Green</t>
  </si>
  <si>
    <t>Barrowford ENG</t>
  </si>
  <si>
    <t>Gunther</t>
  </si>
  <si>
    <t>Mielke</t>
  </si>
  <si>
    <t>Darmstadt GER</t>
  </si>
  <si>
    <t>Brian</t>
  </si>
  <si>
    <t>Pilcher</t>
  </si>
  <si>
    <t>Bob</t>
  </si>
  <si>
    <t>Atkinson</t>
  </si>
  <si>
    <t>Lancaster ENG</t>
  </si>
  <si>
    <t>Nelson</t>
  </si>
  <si>
    <t>Run By The River 5K</t>
  </si>
  <si>
    <t>Clarksville, TN</t>
  </si>
  <si>
    <t>RRIC &amp; Andy Carr</t>
  </si>
  <si>
    <t>Sandhurst ENG</t>
  </si>
  <si>
    <t>Bernhard</t>
  </si>
  <si>
    <t>Freedom Fest 5K</t>
  </si>
  <si>
    <t>Morgan Hill CA USA</t>
  </si>
  <si>
    <t>Whitlock</t>
  </si>
  <si>
    <t>Buffalo NY USA</t>
  </si>
  <si>
    <t>Utes</t>
  </si>
  <si>
    <t>Park Ridge Charity Classic</t>
  </si>
  <si>
    <t>Park Ridge, IL</t>
  </si>
  <si>
    <t>M70-74 AR</t>
  </si>
  <si>
    <t>Berwyn 5000</t>
  </si>
  <si>
    <t>Berwyn, IL</t>
  </si>
  <si>
    <t>Alden/Norsom 5K</t>
  </si>
  <si>
    <t>Naperville, IL</t>
  </si>
  <si>
    <t>Joseph</t>
  </si>
  <si>
    <t>Gigante</t>
  </si>
  <si>
    <t>MA</t>
  </si>
  <si>
    <t>RRIC</t>
  </si>
  <si>
    <t>Rose</t>
  </si>
  <si>
    <t>CPCC Skyline 5K</t>
  </si>
  <si>
    <t>Charlotte, NC</t>
  </si>
  <si>
    <t>NC08034PH</t>
  </si>
  <si>
    <t>Band On The Run 5K</t>
  </si>
  <si>
    <t>Orland Park, IL</t>
  </si>
  <si>
    <t>Andy Carr</t>
  </si>
  <si>
    <t>Flossmoor Fest</t>
  </si>
  <si>
    <t>Flossmoor, IL</t>
  </si>
  <si>
    <t>M80-84 AR</t>
  </si>
  <si>
    <t>Stephen</t>
  </si>
  <si>
    <t>Charlton</t>
  </si>
  <si>
    <t>Battersea ENG</t>
  </si>
  <si>
    <t>Etherington</t>
  </si>
  <si>
    <t>Standown House 5K</t>
  </si>
  <si>
    <t>West Palm Beach, FL</t>
  </si>
  <si>
    <t>FL13005EBM</t>
  </si>
  <si>
    <t>Horwich ENG</t>
  </si>
  <si>
    <t>Jerry</t>
  </si>
  <si>
    <t>Johncock</t>
  </si>
  <si>
    <t>Brian Diemer 5K</t>
  </si>
  <si>
    <t>Cutlerville, MI</t>
  </si>
  <si>
    <t>MI06007SH</t>
  </si>
  <si>
    <t>Henry</t>
  </si>
  <si>
    <t>Sypniewski</t>
  </si>
  <si>
    <t>Nickel City 5K</t>
  </si>
  <si>
    <t>Buffalo, NY</t>
  </si>
  <si>
    <t>NY97026AM</t>
  </si>
  <si>
    <t>Hugh</t>
  </si>
  <si>
    <t>Haddonfield NJ USA</t>
  </si>
  <si>
    <t>McKeague</t>
  </si>
  <si>
    <t>Park Ridge Charity Classic 5K</t>
  </si>
  <si>
    <t>IL09081JW</t>
  </si>
  <si>
    <t>Bob Ivory 5k</t>
  </si>
  <si>
    <t>NY09068JG</t>
  </si>
  <si>
    <t>Roy</t>
  </si>
  <si>
    <t>Englert</t>
  </si>
  <si>
    <t>Birmingham AL USA</t>
  </si>
  <si>
    <t xml:space="preserve">Westrip </t>
  </si>
  <si>
    <t>Smyna GA USA</t>
  </si>
  <si>
    <t>Gavin</t>
  </si>
  <si>
    <t xml:space="preserve">Clewley </t>
  </si>
  <si>
    <t>Charlottesville VA USA</t>
  </si>
  <si>
    <t>Florence AL USA</t>
  </si>
  <si>
    <t>Hunt</t>
  </si>
  <si>
    <t xml:space="preserve">Dickson </t>
  </si>
  <si>
    <t>Mobile AL USA</t>
  </si>
  <si>
    <t>Constantine</t>
  </si>
  <si>
    <t xml:space="preserve">Yap </t>
  </si>
  <si>
    <t>Santa Monica CA USA</t>
  </si>
  <si>
    <t>Caleb</t>
  </si>
  <si>
    <t xml:space="preserve">Hymans </t>
  </si>
  <si>
    <t>Reston VA USA</t>
  </si>
  <si>
    <t>Quantico VA USA</t>
  </si>
  <si>
    <t>Damian Paul</t>
  </si>
  <si>
    <t xml:space="preserve">Chopa </t>
  </si>
  <si>
    <t>Arusha TAN</t>
  </si>
  <si>
    <t>Dida</t>
  </si>
  <si>
    <t xml:space="preserve">Deriba Bonsa </t>
  </si>
  <si>
    <t>Luanda ANG</t>
  </si>
  <si>
    <t>Abayneh</t>
  </si>
  <si>
    <t>Degu Tsehay</t>
  </si>
  <si>
    <t>Appingedam NED</t>
  </si>
  <si>
    <t>Stanley</t>
  </si>
  <si>
    <t>Kipkosgei Salil</t>
  </si>
  <si>
    <t>Prague CZE</t>
  </si>
  <si>
    <t>Mathew</t>
  </si>
  <si>
    <t>Kimeli Kipkorir</t>
  </si>
  <si>
    <t>Micah</t>
  </si>
  <si>
    <t>Kogo Kemboi</t>
  </si>
  <si>
    <t>Brunssum NED</t>
  </si>
  <si>
    <t>Leonard</t>
  </si>
  <si>
    <t>Patrick Komon</t>
  </si>
  <si>
    <t>Utrecht NED</t>
  </si>
  <si>
    <t>Kitwara Kirop</t>
  </si>
  <si>
    <t>Manchester ENG</t>
  </si>
  <si>
    <t>Zane</t>
  </si>
  <si>
    <t xml:space="preserve">Robertson </t>
  </si>
  <si>
    <t>Voorthuizen NED</t>
  </si>
  <si>
    <t>Deribe</t>
  </si>
  <si>
    <t>Merga Ejigu</t>
  </si>
  <si>
    <t>Ottawa ON CAN</t>
  </si>
  <si>
    <t>Josphat</t>
  </si>
  <si>
    <t>Kiprono Menjo</t>
  </si>
  <si>
    <t>Barcelona ESP</t>
  </si>
  <si>
    <t xml:space="preserve">Ronoh </t>
  </si>
  <si>
    <t>Kamais Lotagor</t>
  </si>
  <si>
    <t>Tilburg NED</t>
  </si>
  <si>
    <t xml:space="preserve">Kibowen </t>
  </si>
  <si>
    <t xml:space="preserve">Lagat </t>
  </si>
  <si>
    <t>Andrea</t>
  </si>
  <si>
    <t>Sipe Sambu</t>
  </si>
  <si>
    <t>Dar es Salaam TAN</t>
  </si>
  <si>
    <t xml:space="preserve">Chirchir </t>
  </si>
  <si>
    <t>Paris FRA</t>
  </si>
  <si>
    <t xml:space="preserve">Castille </t>
  </si>
  <si>
    <t>Houston TX USA</t>
  </si>
  <si>
    <t>Rodeo Run 10K</t>
  </si>
  <si>
    <t>pending M45-49 AR</t>
  </si>
  <si>
    <t xml:space="preserve">Moneghetti </t>
  </si>
  <si>
    <t>Launceston AUS</t>
  </si>
  <si>
    <t>Cooper River Bridge Run 10K</t>
  </si>
  <si>
    <t>Charleston, SC</t>
  </si>
  <si>
    <t>SC12007DW</t>
  </si>
  <si>
    <t>Antonio</t>
  </si>
  <si>
    <t xml:space="preserve">Villanueva </t>
  </si>
  <si>
    <t>Orlando FL USA</t>
  </si>
  <si>
    <t>Tecwyn</t>
  </si>
  <si>
    <t>GBR</t>
  </si>
  <si>
    <t>Reading ENG</t>
  </si>
  <si>
    <t>Melbourne AUS</t>
  </si>
  <si>
    <t>Vladimir</t>
  </si>
  <si>
    <t xml:space="preserve">Kotov </t>
  </si>
  <si>
    <t>BLR</t>
  </si>
  <si>
    <t>Cape Town RSA</t>
  </si>
  <si>
    <t>Bourton on the Water ENG</t>
  </si>
  <si>
    <t>Llanelli WAL</t>
  </si>
  <si>
    <t>Leeds ENG</t>
  </si>
  <si>
    <t>O'Neill</t>
  </si>
  <si>
    <t>Blade Run 10K</t>
  </si>
  <si>
    <t>Toledo, OH</t>
  </si>
  <si>
    <t>Aart</t>
  </si>
  <si>
    <t xml:space="preserve">Stigter </t>
  </si>
  <si>
    <t>Nunspeet NED</t>
  </si>
  <si>
    <t>Swansea WAL</t>
  </si>
  <si>
    <t>Alan</t>
  </si>
  <si>
    <t xml:space="preserve">Lessing </t>
  </si>
  <si>
    <t>Rheinzabern GER</t>
  </si>
  <si>
    <t>Albert</t>
  </si>
  <si>
    <t xml:space="preserve">Anderegg </t>
  </si>
  <si>
    <t>SUI</t>
  </si>
  <si>
    <t>Lyss SUI</t>
  </si>
  <si>
    <t>Ales FRA</t>
  </si>
  <si>
    <t>Grimsby ON CAN</t>
  </si>
  <si>
    <t>Condell Distance Classic</t>
  </si>
  <si>
    <t>Libertyville, IL</t>
  </si>
  <si>
    <t xml:space="preserve">Charlton </t>
  </si>
  <si>
    <t>Portsmouth ENG</t>
  </si>
  <si>
    <t>Pac Sun 10K</t>
  </si>
  <si>
    <t>Kentfield CA USA</t>
  </si>
  <si>
    <t>Benham</t>
  </si>
  <si>
    <t>NJ</t>
  </si>
  <si>
    <t>Prestwold Hall ENG</t>
  </si>
  <si>
    <t>Vado Ligure ITA</t>
  </si>
  <si>
    <t xml:space="preserve">Johncock </t>
  </si>
  <si>
    <t>Decatur MI USA</t>
  </si>
  <si>
    <t>Raymond</t>
  </si>
  <si>
    <t xml:space="preserve">Bonet </t>
  </si>
  <si>
    <t>Tulle FRA</t>
  </si>
  <si>
    <t>Futrell</t>
  </si>
  <si>
    <t>CA</t>
  </si>
  <si>
    <t>Ernest</t>
  </si>
  <si>
    <t>Van Leeuwen</t>
  </si>
  <si>
    <t>Paramount 10K</t>
  </si>
  <si>
    <t>Paramount, CA</t>
  </si>
  <si>
    <t>Julian</t>
  </si>
  <si>
    <t>Bernal Medina</t>
  </si>
  <si>
    <t>Ribadavia ESP</t>
  </si>
  <si>
    <t>Spangler</t>
  </si>
  <si>
    <t>George</t>
  </si>
  <si>
    <t>Etzweiler</t>
  </si>
  <si>
    <t xml:space="preserve">Arts Festival 10k </t>
  </si>
  <si>
    <t>State College, PA</t>
  </si>
  <si>
    <t>PA97016WB</t>
  </si>
  <si>
    <t>expired</t>
  </si>
  <si>
    <t>2020 Bernard Single Age Bests</t>
  </si>
  <si>
    <t>2015 AARS Single-Age Bests</t>
  </si>
  <si>
    <t>2020 Barnhard Bests</t>
  </si>
  <si>
    <t>2020 Barnhard Single-Age Bests</t>
  </si>
  <si>
    <t>2020 Bernhard Single-Age Bests</t>
  </si>
  <si>
    <t>2020 Bernhard Single Age Bests</t>
  </si>
  <si>
    <t>2020 Bernhard Bests</t>
  </si>
  <si>
    <t>Proposed 2020 Factor</t>
  </si>
  <si>
    <t>48:35</t>
  </si>
  <si>
    <t>Judah</t>
  </si>
  <si>
    <t xml:space="preserve">Hall </t>
  </si>
  <si>
    <t>Bishop GA USA</t>
  </si>
  <si>
    <t>41:04</t>
  </si>
  <si>
    <t>34:09</t>
  </si>
  <si>
    <t>Carrboro NC USA</t>
  </si>
  <si>
    <t>33:38</t>
  </si>
  <si>
    <t>Montgomery AL USA</t>
  </si>
  <si>
    <t>31:29</t>
  </si>
  <si>
    <t>Zachary</t>
  </si>
  <si>
    <t xml:space="preserve">Blum </t>
  </si>
  <si>
    <t>Brea Classic 8K</t>
  </si>
  <si>
    <t>Brea CA USA</t>
  </si>
  <si>
    <t>30:30</t>
  </si>
  <si>
    <t>30:15</t>
  </si>
  <si>
    <t>Reese</t>
  </si>
  <si>
    <t xml:space="preserve">Vannerson </t>
  </si>
  <si>
    <t>28:58</t>
  </si>
  <si>
    <t>Fairfax VA USA</t>
  </si>
  <si>
    <t>26:04</t>
  </si>
  <si>
    <t>Dan</t>
  </si>
  <si>
    <t xml:space="preserve">Hennigar </t>
  </si>
  <si>
    <t>Newburyport MA USA</t>
  </si>
  <si>
    <t>22:59</t>
  </si>
  <si>
    <t>Rono Kipkurgat</t>
  </si>
  <si>
    <t>Korschenbroich GER</t>
  </si>
  <si>
    <t>22:06</t>
  </si>
  <si>
    <t>Shadrack</t>
  </si>
  <si>
    <t xml:space="preserve">Kosgei </t>
  </si>
  <si>
    <t>Kingsport TN USA</t>
  </si>
  <si>
    <t>22:25</t>
  </si>
  <si>
    <t>Emmanuel</t>
  </si>
  <si>
    <t>Chamer Mnangat</t>
  </si>
  <si>
    <t>Richmond VA USA</t>
  </si>
  <si>
    <t>22:08</t>
  </si>
  <si>
    <t>Ismael</t>
  </si>
  <si>
    <t xml:space="preserve">Kirui </t>
  </si>
  <si>
    <t>Dublin IRL</t>
  </si>
  <si>
    <t>22:04</t>
  </si>
  <si>
    <t>Enock</t>
  </si>
  <si>
    <t>Mitei Kipchirchir</t>
  </si>
  <si>
    <t>22:16</t>
  </si>
  <si>
    <t>Simon</t>
  </si>
  <si>
    <t>Ndirangu Githuka</t>
  </si>
  <si>
    <t>Alberto</t>
  </si>
  <si>
    <t xml:space="preserve">Salazar </t>
  </si>
  <si>
    <t>Los Altos CA USA</t>
  </si>
  <si>
    <t>Salel Lemashon</t>
  </si>
  <si>
    <t>22:12</t>
  </si>
  <si>
    <t xml:space="preserve">Kipketer </t>
  </si>
  <si>
    <t>Dallas TX USA</t>
  </si>
  <si>
    <t>22:02</t>
  </si>
  <si>
    <t xml:space="preserve">Sambu </t>
  </si>
  <si>
    <t>22:18</t>
  </si>
  <si>
    <t>Chebii Kosgei</t>
  </si>
  <si>
    <t>22:03</t>
  </si>
  <si>
    <t>Githuka Mwangi</t>
  </si>
  <si>
    <t>22:15</t>
  </si>
  <si>
    <t xml:space="preserve">Sawe </t>
  </si>
  <si>
    <t>22:14</t>
  </si>
  <si>
    <t>Nick</t>
  </si>
  <si>
    <t xml:space="preserve">Rose </t>
  </si>
  <si>
    <t>22:22</t>
  </si>
  <si>
    <t xml:space="preserve">Whitehead </t>
  </si>
  <si>
    <t xml:space="preserve">Doherty </t>
  </si>
  <si>
    <t>Attleboro MA USA</t>
  </si>
  <si>
    <t>22:32</t>
  </si>
  <si>
    <t>Dathan</t>
  </si>
  <si>
    <t xml:space="preserve">Ritzenhein </t>
  </si>
  <si>
    <t>22:24</t>
  </si>
  <si>
    <t>Fernando</t>
  </si>
  <si>
    <t xml:space="preserve">Mamede </t>
  </si>
  <si>
    <t>POR</t>
  </si>
  <si>
    <t>York ENG</t>
  </si>
  <si>
    <t>22:37</t>
  </si>
  <si>
    <t>Gianni</t>
  </si>
  <si>
    <t xml:space="preserve">Truschi </t>
  </si>
  <si>
    <t>Cento ITA</t>
  </si>
  <si>
    <t>22:23</t>
  </si>
  <si>
    <t>Trier GER</t>
  </si>
  <si>
    <t>23:06</t>
  </si>
  <si>
    <t>Mondragon Avila</t>
  </si>
  <si>
    <t>San Juan PUR</t>
  </si>
  <si>
    <t>22:56</t>
  </si>
  <si>
    <t xml:space="preserve">Nzau </t>
  </si>
  <si>
    <t>22:49</t>
  </si>
  <si>
    <t>Abdihakim</t>
  </si>
  <si>
    <t xml:space="preserve">Abdirahman </t>
  </si>
  <si>
    <t>23:13</t>
  </si>
  <si>
    <t>Shamrock 8K</t>
  </si>
  <si>
    <t>Virginia Beach VA USA</t>
  </si>
  <si>
    <t>22:39</t>
  </si>
  <si>
    <t>Giuseppe</t>
  </si>
  <si>
    <t xml:space="preserve">Pambianchi </t>
  </si>
  <si>
    <t>23:42</t>
  </si>
  <si>
    <t>Andrey</t>
  </si>
  <si>
    <t xml:space="preserve">Kuznetzov </t>
  </si>
  <si>
    <t>RUS</t>
  </si>
  <si>
    <t>23:46</t>
  </si>
  <si>
    <t>23:43</t>
  </si>
  <si>
    <t xml:space="preserve">Waigwa </t>
  </si>
  <si>
    <t>Maggie Valley NC USA</t>
  </si>
  <si>
    <t>24:15</t>
  </si>
  <si>
    <t>24:41</t>
  </si>
  <si>
    <t>Mbarak</t>
  </si>
  <si>
    <t xml:space="preserve">Hussein </t>
  </si>
  <si>
    <t>Williamsburg VA USA</t>
  </si>
  <si>
    <t>24:14</t>
  </si>
  <si>
    <t xml:space="preserve">Simonaitis </t>
  </si>
  <si>
    <t>23:59</t>
  </si>
  <si>
    <t>Rod</t>
  </si>
  <si>
    <t xml:space="preserve">Dixon </t>
  </si>
  <si>
    <t>Wimbledon Village ENG</t>
  </si>
  <si>
    <t>25:00</t>
  </si>
  <si>
    <t>Glynneath WAL</t>
  </si>
  <si>
    <t>24:44</t>
  </si>
  <si>
    <t>Ruislip ENG</t>
  </si>
  <si>
    <t>25:07</t>
  </si>
  <si>
    <t>25:23</t>
  </si>
  <si>
    <t>Allen Park MI USA</t>
  </si>
  <si>
    <t>25:18</t>
  </si>
  <si>
    <t>25:43</t>
  </si>
  <si>
    <t>26:11</t>
  </si>
  <si>
    <t>26:40</t>
  </si>
  <si>
    <t>26</t>
  </si>
  <si>
    <t>40</t>
  </si>
  <si>
    <t xml:space="preserve">Pilcher </t>
  </si>
  <si>
    <t>Marin Memorial Day 10K (8K split)</t>
  </si>
  <si>
    <t>Kentfield, CA</t>
  </si>
  <si>
    <t>26:42</t>
  </si>
  <si>
    <t>Jiri</t>
  </si>
  <si>
    <t xml:space="preserve">Civrny </t>
  </si>
  <si>
    <t>CZE</t>
  </si>
  <si>
    <t>Seebach FRA</t>
  </si>
  <si>
    <t>27:24</t>
  </si>
  <si>
    <t>USATF Masters 8 km Championships</t>
  </si>
  <si>
    <t>26:31</t>
  </si>
  <si>
    <t>26:10</t>
  </si>
  <si>
    <t>27:00</t>
  </si>
  <si>
    <t>27:05</t>
  </si>
  <si>
    <t>27:59</t>
  </si>
  <si>
    <t>28:24</t>
  </si>
  <si>
    <t>Burlington ON CAN</t>
  </si>
  <si>
    <t>28:36</t>
  </si>
  <si>
    <t>28:57</t>
  </si>
  <si>
    <t>29:45</t>
  </si>
  <si>
    <t>29</t>
  </si>
  <si>
    <t>45</t>
  </si>
  <si>
    <t>Davies</t>
  </si>
  <si>
    <t>Viking Classic 8K</t>
  </si>
  <si>
    <t>Portland, OR</t>
  </si>
  <si>
    <t>29:49</t>
  </si>
  <si>
    <t>30:34</t>
  </si>
  <si>
    <t>30:25</t>
  </si>
  <si>
    <t>30</t>
  </si>
  <si>
    <t>25</t>
  </si>
  <si>
    <t>Shamrock Shuffle</t>
  </si>
  <si>
    <t>Chicago, IL</t>
  </si>
  <si>
    <t>31:06</t>
  </si>
  <si>
    <t>31</t>
  </si>
  <si>
    <t>6</t>
  </si>
  <si>
    <t>31:58</t>
  </si>
  <si>
    <t>58</t>
  </si>
  <si>
    <t>32:56</t>
  </si>
  <si>
    <t>David</t>
  </si>
  <si>
    <t xml:space="preserve">Oram </t>
  </si>
  <si>
    <t>Wellingborough ENG</t>
  </si>
  <si>
    <t>32:00</t>
  </si>
  <si>
    <t>32</t>
  </si>
  <si>
    <t>0</t>
  </si>
  <si>
    <t>Fifty Plus 8K</t>
  </si>
  <si>
    <t>Stanford, CA</t>
  </si>
  <si>
    <t>31:52</t>
  </si>
  <si>
    <t>Cedar Rapids IA USA</t>
  </si>
  <si>
    <t>33:08</t>
  </si>
  <si>
    <t>33:27</t>
  </si>
  <si>
    <t>Pacificare Bastille Day</t>
  </si>
  <si>
    <t>Newport Beach CA USA</t>
  </si>
  <si>
    <t>34:21</t>
  </si>
  <si>
    <t>34</t>
  </si>
  <si>
    <t>21</t>
  </si>
  <si>
    <t>National TAC Masters</t>
  </si>
  <si>
    <t>Liverpool, NY</t>
  </si>
  <si>
    <t>37:40</t>
  </si>
  <si>
    <t>Maurice</t>
  </si>
  <si>
    <t xml:space="preserve">Tarrant </t>
  </si>
  <si>
    <t>Saanichton BC CAN</t>
  </si>
  <si>
    <t>35:41</t>
  </si>
  <si>
    <t>36:25</t>
  </si>
  <si>
    <t>36</t>
  </si>
  <si>
    <t>35</t>
  </si>
  <si>
    <t>Virginia Beach, VA</t>
  </si>
  <si>
    <t>36:43</t>
  </si>
  <si>
    <t>43</t>
  </si>
  <si>
    <t>ICI/USATF TAC National</t>
  </si>
  <si>
    <t>Naples, FL</t>
  </si>
  <si>
    <t>42:08</t>
  </si>
  <si>
    <t>42</t>
  </si>
  <si>
    <t>8</t>
  </si>
  <si>
    <t>Overton</t>
  </si>
  <si>
    <t>Learn Not To Burn</t>
  </si>
  <si>
    <t>Phoenix, AZ</t>
  </si>
  <si>
    <t>Shamrock Sportsfest</t>
  </si>
  <si>
    <t>41:14</t>
  </si>
  <si>
    <t>50:49</t>
  </si>
  <si>
    <t>50</t>
  </si>
  <si>
    <t>49</t>
  </si>
  <si>
    <t>Lou</t>
  </si>
  <si>
    <t>Lodovoco</t>
  </si>
  <si>
    <t>Butler Road Race</t>
  </si>
  <si>
    <t>Butler, PA</t>
  </si>
  <si>
    <t>48</t>
  </si>
  <si>
    <t>52</t>
  </si>
  <si>
    <t>Moorestown Rotary 8K</t>
  </si>
  <si>
    <t>Moorestown, NJ</t>
  </si>
  <si>
    <t>47:40</t>
  </si>
  <si>
    <t>1:03:36</t>
  </si>
  <si>
    <t>3</t>
  </si>
  <si>
    <t>Williamsburg, VA</t>
  </si>
  <si>
    <t>59:36</t>
  </si>
  <si>
    <t>59</t>
  </si>
  <si>
    <t>Fifty Plus</t>
  </si>
  <si>
    <t>Palo Alto, CA</t>
  </si>
  <si>
    <t>1:08:37</t>
  </si>
  <si>
    <t xml:space="preserve">Sypniewski </t>
  </si>
  <si>
    <t>56:10</t>
  </si>
  <si>
    <t>56</t>
  </si>
  <si>
    <t>10</t>
  </si>
  <si>
    <t>1:20:56</t>
  </si>
  <si>
    <t>20</t>
  </si>
  <si>
    <t>Soller</t>
  </si>
  <si>
    <t>1:20:44</t>
  </si>
  <si>
    <t>44</t>
  </si>
  <si>
    <t>1:24:49</t>
  </si>
  <si>
    <t>24</t>
  </si>
  <si>
    <t>2:00:42</t>
  </si>
  <si>
    <t xml:space="preserve">Weintraub </t>
  </si>
  <si>
    <t>New York NY USA</t>
  </si>
  <si>
    <t>2020 Performance Factor %</t>
  </si>
  <si>
    <t>2015 ARRS Single-Age Bests</t>
  </si>
  <si>
    <t>4:31</t>
  </si>
  <si>
    <t>4:28</t>
  </si>
  <si>
    <t>4:22</t>
  </si>
  <si>
    <t>4:24</t>
  </si>
  <si>
    <t>4:26</t>
  </si>
  <si>
    <t>4:42</t>
  </si>
  <si>
    <t>4:30</t>
  </si>
  <si>
    <t>4:38</t>
  </si>
  <si>
    <t>4:40</t>
  </si>
  <si>
    <t>4:46</t>
  </si>
  <si>
    <t>4:56</t>
  </si>
  <si>
    <t>4:50</t>
  </si>
  <si>
    <t>4:49</t>
  </si>
  <si>
    <t>5:01</t>
  </si>
  <si>
    <t>5:05</t>
  </si>
  <si>
    <t>5:03</t>
  </si>
  <si>
    <t>5:13</t>
  </si>
  <si>
    <t>5:20</t>
  </si>
  <si>
    <t>5:26</t>
  </si>
  <si>
    <t>5:10</t>
  </si>
  <si>
    <t>5:18</t>
  </si>
  <si>
    <t>5:28</t>
  </si>
  <si>
    <t>5:22</t>
  </si>
  <si>
    <t>5:42</t>
  </si>
  <si>
    <t>6:01</t>
  </si>
  <si>
    <t>5:43</t>
  </si>
  <si>
    <t>6:05</t>
  </si>
  <si>
    <t>5:55</t>
  </si>
  <si>
    <t>6:17</t>
  </si>
  <si>
    <t>6:24</t>
  </si>
  <si>
    <t>6:20</t>
  </si>
  <si>
    <t>7:00</t>
  </si>
  <si>
    <t>7:44</t>
  </si>
  <si>
    <t>8:43</t>
  </si>
  <si>
    <t>9:11</t>
  </si>
  <si>
    <t>10:13</t>
  </si>
  <si>
    <t>10:11</t>
  </si>
  <si>
    <t>12:50</t>
  </si>
  <si>
    <t>13:30</t>
  </si>
  <si>
    <t>Male 1 Mile</t>
  </si>
  <si>
    <t>Single-Age Bests</t>
  </si>
  <si>
    <t>tlbernhard2@gmail.com</t>
  </si>
  <si>
    <t>2020 Age-Grade Proposed</t>
  </si>
  <si>
    <t>2015 Ag-Grade Factor</t>
  </si>
  <si>
    <t>2020 Factor</t>
  </si>
  <si>
    <t>2015 Age-Grade</t>
  </si>
  <si>
    <t>2020 Age-Grade (proposed)</t>
  </si>
  <si>
    <t>2015 AARS records</t>
  </si>
  <si>
    <t>Bernhard Records</t>
  </si>
  <si>
    <t>Joshua</t>
  </si>
  <si>
    <t>Chepegei</t>
  </si>
  <si>
    <t>UGA</t>
  </si>
  <si>
    <t>Monico Run 5km</t>
  </si>
  <si>
    <t>Percent change</t>
  </si>
  <si>
    <t>Male Road Running Age Standards in seconds 2020</t>
  </si>
  <si>
    <t>Male Road Running Age Standard factors 2020</t>
  </si>
  <si>
    <t>Male Road Running Age Standards in H:MM:SS  Format 2020</t>
  </si>
  <si>
    <t>Running records provided by ARRS and Tom Bernhard</t>
  </si>
  <si>
    <t>Age grade factors for mile run provided by Tom Bernhard</t>
  </si>
  <si>
    <t>Compiled by Alan Jones, alan@runscore.com</t>
  </si>
  <si>
    <t>http://runscore.com/Alan/AgeGrade.html</t>
  </si>
  <si>
    <t>7 Miles</t>
  </si>
  <si>
    <t>Male 7 Mile</t>
  </si>
  <si>
    <t>7MI</t>
  </si>
  <si>
    <t>7 Mile</t>
  </si>
  <si>
    <t>2020-04-20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</si>
</sst>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0.0000"/>
    <numFmt numFmtId="165" formatCode="0.00000"/>
    <numFmt numFmtId="166" formatCode="hh:mm:ss"/>
    <numFmt numFmtId="167" formatCode="0.000000"/>
    <numFmt numFmtId="168" formatCode="0.0"/>
    <numFmt numFmtId="169" formatCode="0.0000000"/>
    <numFmt numFmtId="170" formatCode="0.000"/>
    <numFmt numFmtId="171" formatCode="0.00000000"/>
    <numFmt numFmtId="172" formatCode="dd\-mmm\-yy"/>
    <numFmt numFmtId="173" formatCode="[hh]:mm:ss"/>
    <numFmt numFmtId="174" formatCode="h:mm:ss;@"/>
    <numFmt numFmtId="175" formatCode="[h]:mm:ss;@"/>
    <numFmt numFmtId="176" formatCode="yyyy\-mm\-dd;@"/>
    <numFmt numFmtId="177" formatCode="m/d/yyyy;@"/>
    <numFmt numFmtId="178" formatCode="h:mm;@"/>
  </numFmts>
  <fonts count="28">
    <font>
      <sz val="12"/>
      <name val="Arial"/>
    </font>
    <font>
      <sz val="12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8"/>
      <name val="Times New Roman"/>
      <family val="1"/>
    </font>
    <font>
      <sz val="12"/>
      <name val="Arial"/>
      <family val="2"/>
    </font>
    <font>
      <sz val="10"/>
      <name val="Courier New, Courier"/>
    </font>
    <font>
      <sz val="12"/>
      <name val="Arial"/>
      <family val="2"/>
    </font>
    <font>
      <sz val="12"/>
      <name val="Arial"/>
      <family val="2"/>
    </font>
    <font>
      <sz val="12"/>
      <name val="CG Times (W1)"/>
    </font>
    <font>
      <sz val="10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9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Calibri"/>
      <family val="2"/>
      <scheme val="minor"/>
    </font>
    <font>
      <u/>
      <sz val="12"/>
      <color theme="10"/>
      <name val="Arial"/>
      <family val="2"/>
    </font>
    <font>
      <u/>
      <sz val="10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indexed="8"/>
      <name val="Arial"/>
      <family val="2"/>
    </font>
    <font>
      <sz val="12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rgb="FFFFFF0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3">
    <xf numFmtId="0" fontId="0" fillId="0" borderId="0"/>
    <xf numFmtId="0" fontId="21" fillId="0" borderId="0" applyNumberFormat="0" applyFill="0" applyBorder="0" applyAlignment="0" applyProtection="0"/>
    <xf numFmtId="0" fontId="26" fillId="0" borderId="0"/>
  </cellStyleXfs>
  <cellXfs count="287">
    <xf numFmtId="0" fontId="0" fillId="0" borderId="0" xfId="0"/>
    <xf numFmtId="0" fontId="1" fillId="0" borderId="0" xfId="0" applyNumberFormat="1" applyFont="1" applyAlignment="1"/>
    <xf numFmtId="0" fontId="2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 vertical="top" wrapText="1"/>
    </xf>
    <xf numFmtId="0" fontId="4" fillId="0" borderId="0" xfId="0" applyNumberFormat="1" applyFont="1" applyAlignment="1"/>
    <xf numFmtId="164" fontId="1" fillId="0" borderId="0" xfId="0" applyNumberFormat="1" applyFont="1"/>
    <xf numFmtId="165" fontId="1" fillId="0" borderId="0" xfId="0" applyNumberFormat="1" applyFont="1"/>
    <xf numFmtId="166" fontId="4" fillId="0" borderId="0" xfId="0" applyNumberFormat="1" applyFont="1" applyAlignment="1"/>
    <xf numFmtId="167" fontId="1" fillId="0" borderId="0" xfId="0" applyNumberFormat="1" applyFont="1"/>
    <xf numFmtId="1" fontId="1" fillId="0" borderId="0" xfId="0" applyNumberFormat="1" applyFont="1"/>
    <xf numFmtId="165" fontId="4" fillId="0" borderId="0" xfId="0" applyNumberFormat="1" applyFont="1" applyAlignment="1"/>
    <xf numFmtId="167" fontId="4" fillId="0" borderId="0" xfId="0" applyNumberFormat="1" applyFont="1" applyAlignment="1"/>
    <xf numFmtId="0" fontId="4" fillId="0" borderId="0" xfId="0" applyNumberFormat="1" applyFont="1" applyAlignment="1">
      <alignment horizontal="center"/>
    </xf>
    <xf numFmtId="168" fontId="4" fillId="0" borderId="0" xfId="0" applyNumberFormat="1" applyFont="1" applyAlignment="1">
      <alignment horizontal="center"/>
    </xf>
    <xf numFmtId="166" fontId="1" fillId="0" borderId="0" xfId="0" applyNumberFormat="1" applyFont="1"/>
    <xf numFmtId="0" fontId="1" fillId="0" borderId="1" xfId="0" applyNumberFormat="1" applyFont="1" applyBorder="1"/>
    <xf numFmtId="169" fontId="4" fillId="0" borderId="0" xfId="0" applyNumberFormat="1" applyFont="1" applyAlignment="1"/>
    <xf numFmtId="2" fontId="4" fillId="0" borderId="0" xfId="0" applyNumberFormat="1" applyFont="1" applyAlignment="1">
      <alignment horizontal="center"/>
    </xf>
    <xf numFmtId="2" fontId="1" fillId="0" borderId="0" xfId="0" applyNumberFormat="1" applyFont="1"/>
    <xf numFmtId="164" fontId="4" fillId="0" borderId="0" xfId="0" applyNumberFormat="1" applyFont="1" applyAlignment="1"/>
    <xf numFmtId="2" fontId="4" fillId="0" borderId="0" xfId="0" applyNumberFormat="1" applyFont="1" applyAlignment="1"/>
    <xf numFmtId="169" fontId="1" fillId="0" borderId="0" xfId="0" applyNumberFormat="1" applyFont="1"/>
    <xf numFmtId="1" fontId="4" fillId="0" borderId="0" xfId="0" applyNumberFormat="1" applyFont="1" applyAlignment="1">
      <alignment horizontal="center"/>
    </xf>
    <xf numFmtId="0" fontId="5" fillId="0" borderId="0" xfId="0" applyNumberFormat="1" applyFont="1" applyAlignment="1">
      <alignment vertical="top" wrapText="1"/>
    </xf>
    <xf numFmtId="164" fontId="5" fillId="0" borderId="0" xfId="0" applyNumberFormat="1" applyFont="1" applyAlignment="1">
      <alignment vertical="top" wrapText="1"/>
    </xf>
    <xf numFmtId="164" fontId="5" fillId="0" borderId="0" xfId="0" applyNumberFormat="1" applyFont="1" applyAlignment="1">
      <alignment wrapText="1"/>
    </xf>
    <xf numFmtId="0" fontId="5" fillId="0" borderId="0" xfId="0" applyNumberFormat="1" applyFont="1" applyAlignment="1"/>
    <xf numFmtId="0" fontId="5" fillId="0" borderId="0" xfId="0" applyNumberFormat="1" applyFont="1" applyAlignment="1">
      <alignment horizontal="center" wrapText="1"/>
    </xf>
    <xf numFmtId="0" fontId="5" fillId="0" borderId="0" xfId="0" applyNumberFormat="1" applyFont="1" applyAlignment="1">
      <alignment wrapText="1"/>
    </xf>
    <xf numFmtId="170" fontId="1" fillId="0" borderId="0" xfId="0" applyNumberFormat="1" applyFont="1"/>
    <xf numFmtId="164" fontId="4" fillId="3" borderId="0" xfId="0" applyNumberFormat="1" applyFont="1" applyFill="1" applyAlignment="1"/>
    <xf numFmtId="0" fontId="6" fillId="0" borderId="0" xfId="0" applyNumberFormat="1" applyFont="1" applyAlignment="1">
      <alignment vertical="top"/>
    </xf>
    <xf numFmtId="0" fontId="5" fillId="0" borderId="0" xfId="0" applyNumberFormat="1" applyFont="1" applyAlignment="1">
      <alignment horizontal="center" vertical="top" wrapText="1"/>
    </xf>
    <xf numFmtId="165" fontId="5" fillId="0" borderId="0" xfId="0" applyNumberFormat="1" applyFont="1" applyAlignment="1"/>
    <xf numFmtId="167" fontId="5" fillId="0" borderId="0" xfId="0" applyNumberFormat="1" applyFont="1" applyAlignment="1"/>
    <xf numFmtId="166" fontId="5" fillId="0" borderId="0" xfId="0" applyNumberFormat="1" applyFont="1" applyAlignment="1">
      <alignment horizontal="right"/>
    </xf>
    <xf numFmtId="164" fontId="5" fillId="0" borderId="0" xfId="0" applyNumberFormat="1" applyFont="1" applyAlignment="1"/>
    <xf numFmtId="1" fontId="5" fillId="0" borderId="0" xfId="0" applyNumberFormat="1" applyFont="1" applyAlignment="1"/>
    <xf numFmtId="0" fontId="4" fillId="0" borderId="0" xfId="0" applyNumberFormat="1" applyFont="1" applyAlignment="1">
      <alignment wrapText="1"/>
    </xf>
    <xf numFmtId="164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right"/>
    </xf>
    <xf numFmtId="21" fontId="1" fillId="0" borderId="0" xfId="0" applyNumberFormat="1" applyFont="1"/>
    <xf numFmtId="168" fontId="1" fillId="0" borderId="0" xfId="0" applyNumberFormat="1" applyFont="1"/>
    <xf numFmtId="164" fontId="7" fillId="0" borderId="0" xfId="0" applyNumberFormat="1" applyFont="1" applyAlignment="1">
      <alignment horizontal="right" vertical="center"/>
    </xf>
    <xf numFmtId="0" fontId="8" fillId="0" borderId="0" xfId="0" applyNumberFormat="1" applyFont="1" applyAlignment="1"/>
    <xf numFmtId="164" fontId="7" fillId="0" borderId="0" xfId="0" applyNumberFormat="1" applyFont="1" applyAlignment="1">
      <alignment horizontal="right"/>
    </xf>
    <xf numFmtId="2" fontId="9" fillId="0" borderId="0" xfId="0" applyNumberFormat="1" applyFont="1" applyAlignment="1"/>
    <xf numFmtId="167" fontId="5" fillId="0" borderId="0" xfId="0" applyNumberFormat="1" applyFont="1" applyAlignment="1">
      <alignment horizontal="center" vertical="top" wrapText="1"/>
    </xf>
    <xf numFmtId="164" fontId="10" fillId="0" borderId="0" xfId="0" applyNumberFormat="1" applyFont="1" applyAlignment="1"/>
    <xf numFmtId="166" fontId="12" fillId="0" borderId="0" xfId="0" applyNumberFormat="1" applyFont="1" applyAlignment="1"/>
    <xf numFmtId="166" fontId="12" fillId="4" borderId="0" xfId="0" applyNumberFormat="1" applyFont="1" applyFill="1" applyAlignment="1"/>
    <xf numFmtId="171" fontId="5" fillId="0" borderId="0" xfId="0" applyNumberFormat="1" applyFont="1" applyAlignment="1"/>
    <xf numFmtId="1" fontId="11" fillId="0" borderId="0" xfId="0" applyNumberFormat="1" applyFont="1" applyAlignment="1">
      <alignment horizontal="right" vertical="center"/>
    </xf>
    <xf numFmtId="0" fontId="10" fillId="0" borderId="0" xfId="0" applyNumberFormat="1" applyFont="1" applyAlignment="1">
      <alignment horizontal="right"/>
    </xf>
    <xf numFmtId="0" fontId="4" fillId="4" borderId="0" xfId="0" applyNumberFormat="1" applyFont="1" applyFill="1" applyAlignment="1"/>
    <xf numFmtId="2" fontId="13" fillId="0" borderId="0" xfId="0" applyNumberFormat="1" applyFont="1" applyAlignment="1"/>
    <xf numFmtId="172" fontId="13" fillId="0" borderId="0" xfId="0" applyNumberFormat="1" applyFont="1" applyAlignment="1"/>
    <xf numFmtId="0" fontId="12" fillId="0" borderId="0" xfId="0" applyNumberFormat="1" applyFont="1" applyAlignment="1"/>
    <xf numFmtId="0" fontId="14" fillId="0" borderId="2" xfId="0" applyNumberFormat="1" applyFont="1" applyBorder="1" applyAlignment="1">
      <alignment horizontal="left"/>
    </xf>
    <xf numFmtId="0" fontId="12" fillId="4" borderId="2" xfId="0" applyNumberFormat="1" applyFont="1" applyFill="1" applyBorder="1" applyAlignment="1">
      <alignment horizontal="center"/>
    </xf>
    <xf numFmtId="0" fontId="12" fillId="4" borderId="3" xfId="0" applyNumberFormat="1" applyFont="1" applyFill="1" applyBorder="1" applyAlignment="1">
      <alignment horizontal="center"/>
    </xf>
    <xf numFmtId="0" fontId="15" fillId="0" borderId="4" xfId="0" applyNumberFormat="1" applyFont="1" applyBorder="1" applyAlignment="1"/>
    <xf numFmtId="0" fontId="15" fillId="0" borderId="0" xfId="0" applyNumberFormat="1" applyFont="1" applyAlignment="1"/>
    <xf numFmtId="0" fontId="12" fillId="4" borderId="2" xfId="0" applyNumberFormat="1" applyFont="1" applyFill="1" applyBorder="1" applyAlignment="1">
      <alignment horizontal="left"/>
    </xf>
    <xf numFmtId="164" fontId="12" fillId="4" borderId="3" xfId="0" applyNumberFormat="1" applyFont="1" applyFill="1" applyBorder="1" applyAlignment="1">
      <alignment horizontal="center"/>
    </xf>
    <xf numFmtId="0" fontId="12" fillId="0" borderId="5" xfId="0" applyNumberFormat="1" applyFont="1" applyBorder="1" applyAlignment="1"/>
    <xf numFmtId="1" fontId="12" fillId="0" borderId="6" xfId="0" applyNumberFormat="1" applyFont="1" applyBorder="1" applyAlignment="1">
      <alignment horizontal="center"/>
    </xf>
    <xf numFmtId="21" fontId="12" fillId="0" borderId="6" xfId="0" applyNumberFormat="1" applyFont="1" applyBorder="1" applyAlignment="1">
      <alignment horizontal="center"/>
    </xf>
    <xf numFmtId="166" fontId="12" fillId="0" borderId="6" xfId="0" applyNumberFormat="1" applyFont="1" applyBorder="1" applyAlignment="1">
      <alignment horizontal="center"/>
    </xf>
    <xf numFmtId="0" fontId="12" fillId="2" borderId="2" xfId="0" applyNumberFormat="1" applyFont="1" applyFill="1" applyBorder="1" applyAlignment="1">
      <alignment horizontal="center"/>
    </xf>
    <xf numFmtId="164" fontId="12" fillId="2" borderId="3" xfId="0" applyNumberFormat="1" applyFont="1" applyFill="1" applyBorder="1" applyAlignment="1">
      <alignment horizontal="center"/>
    </xf>
    <xf numFmtId="0" fontId="15" fillId="0" borderId="7" xfId="0" applyNumberFormat="1" applyFont="1" applyBorder="1" applyAlignment="1"/>
    <xf numFmtId="164" fontId="12" fillId="0" borderId="6" xfId="0" applyNumberFormat="1" applyFont="1" applyFill="1" applyBorder="1" applyAlignment="1">
      <alignment horizontal="center"/>
    </xf>
    <xf numFmtId="164" fontId="12" fillId="5" borderId="6" xfId="0" applyNumberFormat="1" applyFont="1" applyFill="1" applyBorder="1" applyAlignment="1">
      <alignment horizontal="center"/>
    </xf>
    <xf numFmtId="0" fontId="12" fillId="2" borderId="5" xfId="0" applyNumberFormat="1" applyFont="1" applyFill="1" applyBorder="1" applyAlignment="1">
      <alignment horizontal="center"/>
    </xf>
    <xf numFmtId="164" fontId="12" fillId="2" borderId="6" xfId="0" applyNumberFormat="1" applyFont="1" applyFill="1" applyBorder="1" applyAlignment="1">
      <alignment horizontal="center"/>
    </xf>
    <xf numFmtId="0" fontId="5" fillId="0" borderId="1" xfId="0" applyNumberFormat="1" applyFont="1" applyBorder="1" applyAlignment="1"/>
    <xf numFmtId="0" fontId="4" fillId="0" borderId="1" xfId="0" applyNumberFormat="1" applyFont="1" applyBorder="1" applyAlignment="1"/>
    <xf numFmtId="0" fontId="14" fillId="0" borderId="2" xfId="0" applyNumberFormat="1" applyFont="1" applyBorder="1" applyAlignment="1">
      <alignment horizontal="centerContinuous"/>
    </xf>
    <xf numFmtId="0" fontId="1" fillId="0" borderId="4" xfId="0" applyNumberFormat="1" applyFont="1" applyBorder="1"/>
    <xf numFmtId="1" fontId="12" fillId="2" borderId="3" xfId="0" applyNumberFormat="1" applyFont="1" applyFill="1" applyBorder="1" applyAlignment="1">
      <alignment horizontal="center"/>
    </xf>
    <xf numFmtId="1" fontId="12" fillId="0" borderId="6" xfId="0" applyNumberFormat="1" applyFont="1" applyFill="1" applyBorder="1" applyAlignment="1">
      <alignment horizontal="center"/>
    </xf>
    <xf numFmtId="1" fontId="12" fillId="2" borderId="6" xfId="0" applyNumberFormat="1" applyFont="1" applyFill="1" applyBorder="1" applyAlignment="1">
      <alignment horizontal="center"/>
    </xf>
    <xf numFmtId="0" fontId="12" fillId="2" borderId="6" xfId="0" applyNumberFormat="1" applyFont="1" applyFill="1" applyBorder="1" applyAlignment="1">
      <alignment horizontal="center"/>
    </xf>
    <xf numFmtId="21" fontId="12" fillId="2" borderId="3" xfId="0" applyNumberFormat="1" applyFont="1" applyFill="1" applyBorder="1" applyAlignment="1">
      <alignment horizontal="center"/>
    </xf>
    <xf numFmtId="21" fontId="12" fillId="0" borderId="6" xfId="0" applyNumberFormat="1" applyFont="1" applyFill="1" applyBorder="1" applyAlignment="1">
      <alignment horizontal="center"/>
    </xf>
    <xf numFmtId="21" fontId="12" fillId="2" borderId="6" xfId="0" applyNumberFormat="1" applyFont="1" applyFill="1" applyBorder="1" applyAlignment="1">
      <alignment horizontal="center"/>
    </xf>
    <xf numFmtId="0" fontId="16" fillId="0" borderId="0" xfId="0" applyNumberFormat="1" applyFont="1" applyAlignment="1">
      <alignment horizontal="left"/>
    </xf>
    <xf numFmtId="168" fontId="12" fillId="2" borderId="3" xfId="0" applyNumberFormat="1" applyFont="1" applyFill="1" applyBorder="1" applyAlignment="1">
      <alignment horizontal="center"/>
    </xf>
    <xf numFmtId="168" fontId="12" fillId="0" borderId="6" xfId="0" applyNumberFormat="1" applyFont="1" applyFill="1" applyBorder="1" applyAlignment="1">
      <alignment horizontal="center"/>
    </xf>
    <xf numFmtId="168" fontId="12" fillId="5" borderId="6" xfId="0" applyNumberFormat="1" applyFont="1" applyFill="1" applyBorder="1" applyAlignment="1">
      <alignment horizontal="center"/>
    </xf>
    <xf numFmtId="168" fontId="12" fillId="2" borderId="6" xfId="0" applyNumberFormat="1" applyFont="1" applyFill="1" applyBorder="1" applyAlignment="1">
      <alignment horizontal="center"/>
    </xf>
    <xf numFmtId="2" fontId="12" fillId="0" borderId="6" xfId="0" applyNumberFormat="1" applyFont="1" applyFill="1" applyBorder="1" applyAlignment="1">
      <alignment horizontal="center"/>
    </xf>
    <xf numFmtId="0" fontId="5" fillId="4" borderId="2" xfId="0" applyNumberFormat="1" applyFont="1" applyFill="1" applyBorder="1" applyAlignment="1">
      <alignment horizontal="left"/>
    </xf>
    <xf numFmtId="0" fontId="5" fillId="4" borderId="3" xfId="0" applyNumberFormat="1" applyFont="1" applyFill="1" applyBorder="1" applyAlignment="1">
      <alignment horizontal="center"/>
    </xf>
    <xf numFmtId="0" fontId="5" fillId="0" borderId="5" xfId="0" applyNumberFormat="1" applyFont="1" applyBorder="1" applyAlignment="1"/>
    <xf numFmtId="1" fontId="5" fillId="0" borderId="6" xfId="0" applyNumberFormat="1" applyFont="1" applyBorder="1" applyAlignment="1">
      <alignment horizontal="center"/>
    </xf>
    <xf numFmtId="21" fontId="5" fillId="0" borderId="6" xfId="0" applyNumberFormat="1" applyFont="1" applyBorder="1" applyAlignment="1">
      <alignment horizontal="center"/>
    </xf>
    <xf numFmtId="0" fontId="4" fillId="2" borderId="2" xfId="0" applyNumberFormat="1" applyFont="1" applyFill="1" applyBorder="1" applyAlignment="1">
      <alignment horizontal="center"/>
    </xf>
    <xf numFmtId="1" fontId="4" fillId="2" borderId="3" xfId="0" applyNumberFormat="1" applyFont="1" applyFill="1" applyBorder="1" applyAlignment="1">
      <alignment horizontal="right"/>
    </xf>
    <xf numFmtId="0" fontId="1" fillId="0" borderId="7" xfId="0" applyNumberFormat="1" applyFont="1" applyBorder="1"/>
    <xf numFmtId="0" fontId="1" fillId="0" borderId="5" xfId="0" applyNumberFormat="1" applyFont="1" applyBorder="1"/>
    <xf numFmtId="1" fontId="10" fillId="0" borderId="6" xfId="0" applyNumberFormat="1" applyFont="1" applyBorder="1" applyAlignment="1"/>
    <xf numFmtId="166" fontId="1" fillId="0" borderId="4" xfId="0" applyNumberFormat="1" applyFont="1" applyBorder="1"/>
    <xf numFmtId="0" fontId="4" fillId="2" borderId="5" xfId="0" applyNumberFormat="1" applyFont="1" applyFill="1" applyBorder="1" applyAlignment="1">
      <alignment horizontal="center"/>
    </xf>
    <xf numFmtId="1" fontId="4" fillId="2" borderId="6" xfId="0" applyNumberFormat="1" applyFont="1" applyFill="1" applyBorder="1" applyAlignment="1">
      <alignment horizontal="right"/>
    </xf>
    <xf numFmtId="1" fontId="1" fillId="0" borderId="6" xfId="0" applyNumberFormat="1" applyFont="1" applyBorder="1"/>
    <xf numFmtId="1" fontId="1" fillId="0" borderId="4" xfId="0" applyNumberFormat="1" applyFont="1" applyBorder="1"/>
    <xf numFmtId="0" fontId="12" fillId="0" borderId="5" xfId="0" applyNumberFormat="1" applyFont="1" applyBorder="1" applyAlignment="1">
      <alignment horizontal="center"/>
    </xf>
    <xf numFmtId="0" fontId="1" fillId="0" borderId="8" xfId="0" applyNumberFormat="1" applyFont="1" applyBorder="1"/>
    <xf numFmtId="0" fontId="17" fillId="0" borderId="0" xfId="0" applyNumberFormat="1" applyFont="1" applyAlignment="1">
      <alignment horizontal="center" vertical="top" wrapText="1"/>
    </xf>
    <xf numFmtId="0" fontId="4" fillId="4" borderId="0" xfId="0" applyNumberFormat="1" applyFont="1" applyFill="1" applyBorder="1" applyAlignment="1"/>
    <xf numFmtId="166" fontId="12" fillId="4" borderId="0" xfId="0" applyNumberFormat="1" applyFont="1" applyFill="1" applyBorder="1" applyAlignment="1"/>
    <xf numFmtId="0" fontId="1" fillId="0" borderId="0" xfId="0" applyNumberFormat="1" applyFont="1" applyBorder="1"/>
    <xf numFmtId="164" fontId="1" fillId="0" borderId="0" xfId="0" applyNumberFormat="1" applyFont="1" applyBorder="1"/>
    <xf numFmtId="165" fontId="1" fillId="0" borderId="0" xfId="0" applyNumberFormat="1" applyFont="1" applyBorder="1"/>
    <xf numFmtId="166" fontId="1" fillId="0" borderId="0" xfId="0" applyNumberFormat="1" applyFont="1" applyBorder="1"/>
    <xf numFmtId="167" fontId="1" fillId="0" borderId="0" xfId="0" applyNumberFormat="1" applyFont="1" applyBorder="1"/>
    <xf numFmtId="164" fontId="1" fillId="0" borderId="9" xfId="0" applyNumberFormat="1" applyFont="1" applyBorder="1"/>
    <xf numFmtId="165" fontId="1" fillId="0" borderId="9" xfId="0" applyNumberFormat="1" applyFont="1" applyBorder="1"/>
    <xf numFmtId="166" fontId="1" fillId="0" borderId="9" xfId="0" applyNumberFormat="1" applyFont="1" applyBorder="1"/>
    <xf numFmtId="1" fontId="1" fillId="0" borderId="9" xfId="0" applyNumberFormat="1" applyFont="1" applyBorder="1"/>
    <xf numFmtId="167" fontId="1" fillId="0" borderId="9" xfId="0" applyNumberFormat="1" applyFont="1" applyBorder="1"/>
    <xf numFmtId="21" fontId="1" fillId="0" borderId="0" xfId="0" applyNumberFormat="1" applyFont="1" applyAlignment="1"/>
    <xf numFmtId="166" fontId="1" fillId="0" borderId="0" xfId="0" applyNumberFormat="1" applyFont="1" applyAlignment="1">
      <alignment horizontal="right"/>
    </xf>
    <xf numFmtId="173" fontId="1" fillId="0" borderId="0" xfId="0" applyNumberFormat="1" applyFont="1" applyAlignment="1"/>
    <xf numFmtId="173" fontId="4" fillId="0" borderId="0" xfId="0" applyNumberFormat="1" applyFont="1" applyAlignment="1">
      <alignment horizontal="right"/>
    </xf>
    <xf numFmtId="173" fontId="4" fillId="0" borderId="0" xfId="0" applyNumberFormat="1" applyFont="1" applyAlignment="1"/>
    <xf numFmtId="174" fontId="1" fillId="0" borderId="0" xfId="0" applyNumberFormat="1" applyFont="1"/>
    <xf numFmtId="174" fontId="1" fillId="0" borderId="0" xfId="0" applyNumberFormat="1" applyFont="1" applyAlignment="1"/>
    <xf numFmtId="174" fontId="1" fillId="4" borderId="0" xfId="0" applyNumberFormat="1" applyFont="1" applyFill="1" applyAlignment="1"/>
    <xf numFmtId="175" fontId="1" fillId="0" borderId="0" xfId="0" applyNumberFormat="1" applyFont="1"/>
    <xf numFmtId="174" fontId="1" fillId="0" borderId="0" xfId="0" applyNumberFormat="1" applyFont="1" applyAlignment="1">
      <alignment horizontal="right"/>
    </xf>
    <xf numFmtId="0" fontId="3" fillId="0" borderId="0" xfId="0" applyNumberFormat="1" applyFont="1" applyAlignment="1"/>
    <xf numFmtId="0" fontId="3" fillId="0" borderId="0" xfId="0" quotePrefix="1" applyNumberFormat="1" applyFont="1" applyAlignment="1"/>
    <xf numFmtId="174" fontId="12" fillId="4" borderId="0" xfId="0" applyNumberFormat="1" applyFont="1" applyFill="1" applyAlignment="1"/>
    <xf numFmtId="14" fontId="1" fillId="0" borderId="0" xfId="0" quotePrefix="1" applyNumberFormat="1" applyFont="1" applyAlignment="1"/>
    <xf numFmtId="175" fontId="12" fillId="0" borderId="6" xfId="0" applyNumberFormat="1" applyFont="1" applyFill="1" applyBorder="1" applyAlignment="1">
      <alignment horizontal="center"/>
    </xf>
    <xf numFmtId="175" fontId="12" fillId="2" borderId="6" xfId="0" applyNumberFormat="1" applyFont="1" applyFill="1" applyBorder="1" applyAlignment="1">
      <alignment horizontal="center"/>
    </xf>
    <xf numFmtId="46" fontId="12" fillId="2" borderId="6" xfId="0" applyNumberFormat="1" applyFont="1" applyFill="1" applyBorder="1" applyAlignment="1">
      <alignment horizontal="center"/>
    </xf>
    <xf numFmtId="0" fontId="3" fillId="0" borderId="0" xfId="0" applyNumberFormat="1" applyFont="1" applyAlignment="1">
      <alignment horizontal="center" wrapText="1"/>
    </xf>
    <xf numFmtId="175" fontId="4" fillId="0" borderId="0" xfId="0" applyNumberFormat="1" applyFont="1" applyAlignment="1">
      <alignment horizontal="right"/>
    </xf>
    <xf numFmtId="14" fontId="18" fillId="0" borderId="0" xfId="0" applyNumberFormat="1" applyFont="1" applyAlignment="1">
      <alignment horizontal="left"/>
    </xf>
    <xf numFmtId="0" fontId="18" fillId="0" borderId="0" xfId="0" applyFont="1" applyAlignment="1">
      <alignment horizontal="left"/>
    </xf>
    <xf numFmtId="164" fontId="1" fillId="0" borderId="0" xfId="0" applyNumberFormat="1" applyFont="1" applyAlignment="1"/>
    <xf numFmtId="177" fontId="18" fillId="0" borderId="0" xfId="0" applyNumberFormat="1" applyFont="1" applyAlignment="1">
      <alignment horizontal="left"/>
    </xf>
    <xf numFmtId="177" fontId="18" fillId="6" borderId="0" xfId="0" applyNumberFormat="1" applyFont="1" applyFill="1" applyAlignment="1">
      <alignment horizontal="left"/>
    </xf>
    <xf numFmtId="14" fontId="12" fillId="6" borderId="0" xfId="0" applyNumberFormat="1" applyFont="1" applyFill="1" applyAlignment="1">
      <alignment horizontal="left"/>
    </xf>
    <xf numFmtId="49" fontId="18" fillId="0" borderId="0" xfId="0" applyNumberFormat="1" applyFont="1" applyFill="1" applyAlignment="1">
      <alignment horizontal="left"/>
    </xf>
    <xf numFmtId="176" fontId="18" fillId="0" borderId="0" xfId="0" applyNumberFormat="1" applyFont="1" applyFill="1" applyAlignment="1">
      <alignment horizontal="left"/>
    </xf>
    <xf numFmtId="0" fontId="18" fillId="0" borderId="0" xfId="0" applyFont="1" applyFill="1" applyAlignment="1">
      <alignment horizontal="left"/>
    </xf>
    <xf numFmtId="177" fontId="18" fillId="0" borderId="0" xfId="0" applyNumberFormat="1" applyFont="1" applyFill="1" applyAlignment="1">
      <alignment horizontal="left"/>
    </xf>
    <xf numFmtId="2" fontId="3" fillId="0" borderId="0" xfId="0" applyNumberFormat="1" applyFont="1" applyAlignment="1"/>
    <xf numFmtId="0" fontId="12" fillId="6" borderId="0" xfId="0" applyFont="1" applyFill="1"/>
    <xf numFmtId="0" fontId="24" fillId="0" borderId="0" xfId="0" applyFont="1"/>
    <xf numFmtId="166" fontId="1" fillId="0" borderId="0" xfId="0" applyNumberFormat="1" applyFont="1" applyAlignment="1"/>
    <xf numFmtId="166" fontId="1" fillId="4" borderId="0" xfId="0" applyNumberFormat="1" applyFont="1" applyFill="1" applyAlignment="1"/>
    <xf numFmtId="166" fontId="1" fillId="4" borderId="0" xfId="0" applyNumberFormat="1" applyFont="1" applyFill="1" applyBorder="1" applyAlignment="1"/>
    <xf numFmtId="168" fontId="1" fillId="7" borderId="0" xfId="0" applyNumberFormat="1" applyFont="1" applyFill="1"/>
    <xf numFmtId="170" fontId="1" fillId="0" borderId="0" xfId="0" applyNumberFormat="1" applyFont="1" applyBorder="1"/>
    <xf numFmtId="166" fontId="1" fillId="0" borderId="0" xfId="0" applyNumberFormat="1" applyFont="1" applyBorder="1" applyAlignment="1"/>
    <xf numFmtId="166" fontId="1" fillId="0" borderId="0" xfId="0" applyNumberFormat="1" applyFont="1" applyBorder="1" applyAlignment="1">
      <alignment vertical="center"/>
    </xf>
    <xf numFmtId="168" fontId="1" fillId="8" borderId="0" xfId="0" applyNumberFormat="1" applyFont="1" applyFill="1"/>
    <xf numFmtId="0" fontId="1" fillId="7" borderId="10" xfId="0" applyNumberFormat="1" applyFont="1" applyFill="1" applyBorder="1" applyAlignment="1"/>
    <xf numFmtId="0" fontId="1" fillId="8" borderId="10" xfId="0" applyNumberFormat="1" applyFont="1" applyFill="1" applyBorder="1" applyAlignment="1"/>
    <xf numFmtId="168" fontId="1" fillId="7" borderId="10" xfId="0" applyNumberFormat="1" applyFont="1" applyFill="1" applyBorder="1"/>
    <xf numFmtId="168" fontId="1" fillId="8" borderId="10" xfId="0" applyNumberFormat="1" applyFont="1" applyFill="1" applyBorder="1"/>
    <xf numFmtId="0" fontId="3" fillId="8" borderId="10" xfId="0" applyNumberFormat="1" applyFont="1" applyFill="1" applyBorder="1" applyAlignment="1">
      <alignment horizontal="center" vertical="top" wrapText="1"/>
    </xf>
    <xf numFmtId="0" fontId="3" fillId="0" borderId="10" xfId="0" applyNumberFormat="1" applyFont="1" applyBorder="1" applyAlignment="1">
      <alignment horizontal="center" wrapText="1"/>
    </xf>
    <xf numFmtId="0" fontId="1" fillId="0" borderId="10" xfId="0" applyNumberFormat="1" applyFont="1" applyBorder="1" applyAlignment="1">
      <alignment wrapText="1"/>
    </xf>
    <xf numFmtId="0" fontId="1" fillId="0" borderId="10" xfId="0" applyNumberFormat="1" applyFont="1" applyBorder="1" applyAlignment="1"/>
    <xf numFmtId="166" fontId="1" fillId="0" borderId="10" xfId="0" applyNumberFormat="1" applyFont="1" applyBorder="1" applyAlignment="1">
      <alignment horizontal="right"/>
    </xf>
    <xf numFmtId="21" fontId="1" fillId="0" borderId="10" xfId="0" applyNumberFormat="1" applyFont="1" applyBorder="1"/>
    <xf numFmtId="166" fontId="1" fillId="0" borderId="10" xfId="0" applyNumberFormat="1" applyFont="1" applyBorder="1" applyAlignment="1"/>
    <xf numFmtId="49" fontId="18" fillId="0" borderId="10" xfId="0" applyNumberFormat="1" applyFont="1" applyBorder="1" applyAlignment="1">
      <alignment horizontal="left"/>
    </xf>
    <xf numFmtId="176" fontId="18" fillId="0" borderId="10" xfId="0" applyNumberFormat="1" applyFont="1" applyBorder="1" applyAlignment="1">
      <alignment horizontal="left"/>
    </xf>
    <xf numFmtId="166" fontId="1" fillId="4" borderId="10" xfId="0" applyNumberFormat="1" applyFont="1" applyFill="1" applyBorder="1" applyAlignment="1"/>
    <xf numFmtId="0" fontId="18" fillId="0" borderId="10" xfId="0" applyFont="1" applyBorder="1" applyAlignment="1">
      <alignment horizontal="left"/>
    </xf>
    <xf numFmtId="166" fontId="1" fillId="0" borderId="10" xfId="0" applyNumberFormat="1" applyFont="1" applyBorder="1" applyAlignment="1">
      <alignment vertical="center"/>
    </xf>
    <xf numFmtId="0" fontId="18" fillId="0" borderId="10" xfId="0" applyFont="1" applyBorder="1"/>
    <xf numFmtId="0" fontId="20" fillId="0" borderId="10" xfId="0" applyFont="1" applyBorder="1" applyAlignment="1">
      <alignment horizontal="left"/>
    </xf>
    <xf numFmtId="0" fontId="12" fillId="0" borderId="10" xfId="0" applyFont="1" applyFill="1" applyBorder="1" applyAlignment="1">
      <alignment horizontal="left"/>
    </xf>
    <xf numFmtId="49" fontId="18" fillId="0" borderId="10" xfId="0" applyNumberFormat="1" applyFont="1" applyFill="1" applyBorder="1" applyAlignment="1">
      <alignment horizontal="left"/>
    </xf>
    <xf numFmtId="176" fontId="18" fillId="0" borderId="10" xfId="0" applyNumberFormat="1" applyFont="1" applyFill="1" applyBorder="1" applyAlignment="1">
      <alignment horizontal="left"/>
    </xf>
    <xf numFmtId="176" fontId="12" fillId="0" borderId="10" xfId="0" applyNumberFormat="1" applyFont="1" applyFill="1" applyBorder="1" applyAlignment="1">
      <alignment horizontal="left"/>
    </xf>
    <xf numFmtId="0" fontId="18" fillId="0" borderId="10" xfId="0" applyFont="1" applyFill="1" applyBorder="1" applyAlignment="1">
      <alignment horizontal="left"/>
    </xf>
    <xf numFmtId="0" fontId="3" fillId="7" borderId="11" xfId="0" applyNumberFormat="1" applyFont="1" applyFill="1" applyBorder="1" applyAlignment="1">
      <alignment horizontal="center" vertical="top" wrapText="1"/>
    </xf>
    <xf numFmtId="0" fontId="1" fillId="7" borderId="11" xfId="0" applyNumberFormat="1" applyFont="1" applyFill="1" applyBorder="1" applyAlignment="1"/>
    <xf numFmtId="168" fontId="1" fillId="7" borderId="11" xfId="0" applyNumberFormat="1" applyFont="1" applyFill="1" applyBorder="1"/>
    <xf numFmtId="0" fontId="5" fillId="0" borderId="10" xfId="0" applyNumberFormat="1" applyFont="1" applyBorder="1" applyAlignment="1">
      <alignment horizontal="center" wrapText="1"/>
    </xf>
    <xf numFmtId="0" fontId="1" fillId="0" borderId="10" xfId="0" applyNumberFormat="1" applyFont="1" applyBorder="1" applyAlignment="1">
      <alignment horizontal="right"/>
    </xf>
    <xf numFmtId="49" fontId="25" fillId="0" borderId="10" xfId="0" applyNumberFormat="1" applyFont="1" applyBorder="1" applyAlignment="1">
      <alignment horizontal="left"/>
    </xf>
    <xf numFmtId="14" fontId="25" fillId="0" borderId="10" xfId="0" applyNumberFormat="1" applyFont="1" applyBorder="1" applyAlignment="1">
      <alignment horizontal="left"/>
    </xf>
    <xf numFmtId="49" fontId="25" fillId="0" borderId="10" xfId="0" applyNumberFormat="1" applyFont="1" applyBorder="1" applyAlignment="1">
      <alignment horizontal="left" wrapText="1"/>
    </xf>
    <xf numFmtId="0" fontId="25" fillId="0" borderId="10" xfId="0" applyFont="1" applyBorder="1" applyAlignment="1">
      <alignment horizontal="left" wrapText="1"/>
    </xf>
    <xf numFmtId="175" fontId="4" fillId="0" borderId="10" xfId="0" applyNumberFormat="1" applyFont="1" applyBorder="1" applyAlignment="1">
      <alignment horizontal="right"/>
    </xf>
    <xf numFmtId="14" fontId="18" fillId="0" borderId="10" xfId="0" applyNumberFormat="1" applyFont="1" applyBorder="1" applyAlignment="1">
      <alignment horizontal="left"/>
    </xf>
    <xf numFmtId="174" fontId="1" fillId="0" borderId="10" xfId="0" applyNumberFormat="1" applyFont="1" applyBorder="1" applyAlignment="1">
      <alignment horizontal="right"/>
    </xf>
    <xf numFmtId="174" fontId="1" fillId="0" borderId="10" xfId="0" applyNumberFormat="1" applyFont="1" applyBorder="1"/>
    <xf numFmtId="21" fontId="12" fillId="6" borderId="10" xfId="0" applyNumberFormat="1" applyFont="1" applyFill="1" applyBorder="1" applyAlignment="1">
      <alignment horizontal="left"/>
    </xf>
    <xf numFmtId="0" fontId="12" fillId="6" borderId="10" xfId="0" applyFont="1" applyFill="1" applyBorder="1" applyAlignment="1">
      <alignment horizontal="left"/>
    </xf>
    <xf numFmtId="49" fontId="18" fillId="6" borderId="10" xfId="0" applyNumberFormat="1" applyFont="1" applyFill="1" applyBorder="1" applyAlignment="1">
      <alignment horizontal="left"/>
    </xf>
    <xf numFmtId="14" fontId="18" fillId="6" borderId="10" xfId="0" applyNumberFormat="1" applyFont="1" applyFill="1" applyBorder="1" applyAlignment="1">
      <alignment horizontal="left"/>
    </xf>
    <xf numFmtId="0" fontId="21" fillId="6" borderId="10" xfId="1" applyFill="1" applyBorder="1" applyAlignment="1">
      <alignment horizontal="left"/>
    </xf>
    <xf numFmtId="14" fontId="12" fillId="6" borderId="10" xfId="0" applyNumberFormat="1" applyFont="1" applyFill="1" applyBorder="1" applyAlignment="1">
      <alignment horizontal="left"/>
    </xf>
    <xf numFmtId="0" fontId="18" fillId="6" borderId="10" xfId="0" applyFont="1" applyFill="1" applyBorder="1" applyAlignment="1">
      <alignment horizontal="left"/>
    </xf>
    <xf numFmtId="0" fontId="22" fillId="6" borderId="10" xfId="1" applyFont="1" applyFill="1" applyBorder="1" applyAlignment="1">
      <alignment horizontal="left"/>
    </xf>
    <xf numFmtId="0" fontId="23" fillId="6" borderId="10" xfId="1" applyFont="1" applyFill="1" applyBorder="1" applyAlignment="1">
      <alignment horizontal="left"/>
    </xf>
    <xf numFmtId="0" fontId="12" fillId="6" borderId="10" xfId="0" applyFont="1" applyFill="1" applyBorder="1"/>
    <xf numFmtId="0" fontId="22" fillId="6" borderId="10" xfId="1" applyFont="1" applyFill="1" applyBorder="1"/>
    <xf numFmtId="174" fontId="1" fillId="0" borderId="10" xfId="0" applyNumberFormat="1" applyFont="1" applyBorder="1" applyAlignment="1"/>
    <xf numFmtId="9" fontId="3" fillId="7" borderId="10" xfId="0" applyNumberFormat="1" applyFont="1" applyFill="1" applyBorder="1" applyAlignment="1">
      <alignment horizontal="center" wrapText="1"/>
    </xf>
    <xf numFmtId="0" fontId="3" fillId="8" borderId="10" xfId="0" applyNumberFormat="1" applyFont="1" applyFill="1" applyBorder="1" applyAlignment="1">
      <alignment horizontal="center" wrapText="1"/>
    </xf>
    <xf numFmtId="173" fontId="1" fillId="0" borderId="10" xfId="0" applyNumberFormat="1" applyFont="1" applyBorder="1" applyAlignment="1"/>
    <xf numFmtId="173" fontId="4" fillId="0" borderId="10" xfId="0" applyNumberFormat="1" applyFont="1" applyBorder="1" applyAlignment="1">
      <alignment horizontal="right"/>
    </xf>
    <xf numFmtId="49" fontId="24" fillId="0" borderId="10" xfId="0" applyNumberFormat="1" applyFont="1" applyBorder="1"/>
    <xf numFmtId="0" fontId="24" fillId="0" borderId="10" xfId="0" applyFont="1" applyBorder="1"/>
    <xf numFmtId="14" fontId="24" fillId="0" borderId="10" xfId="0" applyNumberFormat="1" applyFont="1" applyBorder="1" applyAlignment="1">
      <alignment horizontal="left"/>
    </xf>
    <xf numFmtId="49" fontId="24" fillId="6" borderId="10" xfId="0" applyNumberFormat="1" applyFont="1" applyFill="1" applyBorder="1"/>
    <xf numFmtId="0" fontId="24" fillId="6" borderId="10" xfId="0" applyFont="1" applyFill="1" applyBorder="1"/>
    <xf numFmtId="14" fontId="24" fillId="6" borderId="10" xfId="0" applyNumberFormat="1" applyFont="1" applyFill="1" applyBorder="1" applyAlignment="1">
      <alignment horizontal="left"/>
    </xf>
    <xf numFmtId="14" fontId="12" fillId="6" borderId="10" xfId="0" applyNumberFormat="1" applyFont="1" applyFill="1" applyBorder="1"/>
    <xf numFmtId="166" fontId="1" fillId="0" borderId="10" xfId="0" applyNumberFormat="1" applyFont="1" applyBorder="1"/>
    <xf numFmtId="173" fontId="1" fillId="7" borderId="10" xfId="0" applyNumberFormat="1" applyFont="1" applyFill="1" applyBorder="1"/>
    <xf numFmtId="166" fontId="1" fillId="7" borderId="10" xfId="0" applyNumberFormat="1" applyFont="1" applyFill="1" applyBorder="1"/>
    <xf numFmtId="0" fontId="1" fillId="7" borderId="10" xfId="0" applyFont="1" applyFill="1" applyBorder="1"/>
    <xf numFmtId="164" fontId="12" fillId="8" borderId="10" xfId="0" applyNumberFormat="1" applyFont="1" applyFill="1" applyBorder="1" applyAlignment="1"/>
    <xf numFmtId="49" fontId="19" fillId="0" borderId="10" xfId="0" applyNumberFormat="1" applyFont="1" applyBorder="1" applyAlignment="1">
      <alignment horizontal="left"/>
    </xf>
    <xf numFmtId="14" fontId="19" fillId="0" borderId="10" xfId="0" applyNumberFormat="1" applyFont="1" applyBorder="1" applyAlignment="1">
      <alignment horizontal="left"/>
    </xf>
    <xf numFmtId="49" fontId="19" fillId="0" borderId="10" xfId="0" applyNumberFormat="1" applyFont="1" applyBorder="1" applyAlignment="1">
      <alignment horizontal="left" wrapText="1"/>
    </xf>
    <xf numFmtId="0" fontId="19" fillId="0" borderId="10" xfId="0" applyFont="1" applyBorder="1" applyAlignment="1">
      <alignment horizontal="left" wrapText="1"/>
    </xf>
    <xf numFmtId="170" fontId="1" fillId="0" borderId="0" xfId="0" applyNumberFormat="1" applyFont="1" applyAlignment="1"/>
    <xf numFmtId="0" fontId="3" fillId="7" borderId="10" xfId="0" applyNumberFormat="1" applyFont="1" applyFill="1" applyBorder="1" applyAlignment="1">
      <alignment horizontal="center" wrapText="1"/>
    </xf>
    <xf numFmtId="49" fontId="19" fillId="0" borderId="10" xfId="0" applyNumberFormat="1" applyFont="1" applyBorder="1"/>
    <xf numFmtId="49" fontId="19" fillId="0" borderId="10" xfId="0" applyNumberFormat="1" applyFont="1" applyBorder="1" applyAlignment="1">
      <alignment wrapText="1"/>
    </xf>
    <xf numFmtId="0" fontId="19" fillId="0" borderId="10" xfId="0" applyFont="1" applyBorder="1"/>
    <xf numFmtId="0" fontId="3" fillId="0" borderId="10" xfId="0" applyNumberFormat="1" applyFont="1" applyBorder="1" applyAlignment="1"/>
    <xf numFmtId="166" fontId="4" fillId="0" borderId="10" xfId="0" applyNumberFormat="1" applyFont="1" applyBorder="1" applyAlignment="1">
      <alignment horizontal="right"/>
    </xf>
    <xf numFmtId="49" fontId="18" fillId="0" borderId="10" xfId="0" applyNumberFormat="1" applyFont="1" applyBorder="1"/>
    <xf numFmtId="49" fontId="18" fillId="0" borderId="10" xfId="0" applyNumberFormat="1" applyFont="1" applyBorder="1" applyAlignment="1">
      <alignment wrapText="1"/>
    </xf>
    <xf numFmtId="174" fontId="1" fillId="4" borderId="10" xfId="0" applyNumberFormat="1" applyFont="1" applyFill="1" applyBorder="1" applyAlignment="1"/>
    <xf numFmtId="176" fontId="18" fillId="6" borderId="10" xfId="0" applyNumberFormat="1" applyFont="1" applyFill="1" applyBorder="1" applyAlignment="1">
      <alignment horizontal="left"/>
    </xf>
    <xf numFmtId="176" fontId="12" fillId="6" borderId="10" xfId="0" applyNumberFormat="1" applyFont="1" applyFill="1" applyBorder="1" applyAlignment="1">
      <alignment horizontal="left"/>
    </xf>
    <xf numFmtId="167" fontId="3" fillId="0" borderId="0" xfId="0" applyNumberFormat="1" applyFont="1" applyAlignment="1"/>
    <xf numFmtId="165" fontId="3" fillId="0" borderId="0" xfId="0" applyNumberFormat="1" applyFont="1"/>
    <xf numFmtId="0" fontId="1" fillId="0" borderId="0" xfId="0" applyFont="1"/>
    <xf numFmtId="49" fontId="18" fillId="0" borderId="0" xfId="0" applyNumberFormat="1" applyFont="1" applyAlignment="1">
      <alignment horizontal="left"/>
    </xf>
    <xf numFmtId="49" fontId="18" fillId="0" borderId="0" xfId="0" applyNumberFormat="1" applyFont="1"/>
    <xf numFmtId="49" fontId="18" fillId="6" borderId="0" xfId="0" applyNumberFormat="1" applyFont="1" applyFill="1" applyAlignment="1">
      <alignment horizontal="left"/>
    </xf>
    <xf numFmtId="0" fontId="18" fillId="6" borderId="0" xfId="0" applyFont="1" applyFill="1" applyAlignment="1">
      <alignment horizontal="left"/>
    </xf>
    <xf numFmtId="49" fontId="18" fillId="6" borderId="0" xfId="0" applyNumberFormat="1" applyFont="1" applyFill="1"/>
    <xf numFmtId="14" fontId="18" fillId="6" borderId="0" xfId="0" applyNumberFormat="1" applyFont="1" applyFill="1" applyAlignment="1">
      <alignment horizontal="left"/>
    </xf>
    <xf numFmtId="46" fontId="18" fillId="6" borderId="0" xfId="0" applyNumberFormat="1" applyFont="1" applyFill="1" applyAlignment="1">
      <alignment horizontal="left"/>
    </xf>
    <xf numFmtId="0" fontId="18" fillId="6" borderId="0" xfId="0" applyFont="1" applyFill="1"/>
    <xf numFmtId="170" fontId="0" fillId="0" borderId="0" xfId="0" applyNumberFormat="1"/>
    <xf numFmtId="178" fontId="27" fillId="0" borderId="12" xfId="2" applyNumberFormat="1" applyFont="1" applyBorder="1" applyAlignment="1">
      <alignment horizontal="right" wrapText="1"/>
    </xf>
    <xf numFmtId="0" fontId="3" fillId="0" borderId="10" xfId="0" applyNumberFormat="1" applyFont="1" applyFill="1" applyBorder="1" applyAlignment="1">
      <alignment horizontal="center" wrapText="1"/>
    </xf>
    <xf numFmtId="168" fontId="0" fillId="0" borderId="0" xfId="0" applyNumberFormat="1"/>
    <xf numFmtId="0" fontId="14" fillId="0" borderId="0" xfId="0" applyNumberFormat="1" applyFont="1" applyBorder="1" applyAlignment="1">
      <alignment horizontal="left"/>
    </xf>
    <xf numFmtId="0" fontId="12" fillId="4" borderId="1" xfId="0" applyNumberFormat="1" applyFont="1" applyFill="1" applyBorder="1" applyAlignment="1">
      <alignment horizontal="center"/>
    </xf>
    <xf numFmtId="0" fontId="12" fillId="0" borderId="8" xfId="0" applyNumberFormat="1" applyFont="1" applyBorder="1" applyAlignment="1">
      <alignment horizontal="center"/>
    </xf>
    <xf numFmtId="164" fontId="12" fillId="2" borderId="8" xfId="0" applyNumberFormat="1" applyFont="1" applyFill="1" applyBorder="1" applyAlignment="1">
      <alignment horizontal="center"/>
    </xf>
    <xf numFmtId="0" fontId="1" fillId="0" borderId="9" xfId="0" applyNumberFormat="1" applyFont="1" applyBorder="1" applyAlignment="1"/>
    <xf numFmtId="0" fontId="4" fillId="0" borderId="0" xfId="0" applyNumberFormat="1" applyFont="1" applyBorder="1" applyAlignment="1"/>
    <xf numFmtId="1" fontId="1" fillId="0" borderId="0" xfId="0" applyNumberFormat="1" applyFont="1" applyBorder="1"/>
    <xf numFmtId="0" fontId="3" fillId="0" borderId="1" xfId="0" applyNumberFormat="1" applyFont="1" applyBorder="1" applyAlignment="1"/>
    <xf numFmtId="1" fontId="12" fillId="0" borderId="8" xfId="0" applyNumberFormat="1" applyFont="1" applyBorder="1" applyAlignment="1">
      <alignment horizontal="center"/>
    </xf>
    <xf numFmtId="21" fontId="12" fillId="0" borderId="8" xfId="0" applyNumberFormat="1" applyFont="1" applyBorder="1" applyAlignment="1">
      <alignment horizontal="center"/>
    </xf>
    <xf numFmtId="0" fontId="12" fillId="0" borderId="13" xfId="0" applyNumberFormat="1" applyFont="1" applyBorder="1" applyAlignment="1">
      <alignment horizontal="center"/>
    </xf>
    <xf numFmtId="21" fontId="12" fillId="0" borderId="14" xfId="0" applyNumberFormat="1" applyFont="1" applyBorder="1" applyAlignment="1">
      <alignment horizontal="center"/>
    </xf>
    <xf numFmtId="0" fontId="12" fillId="4" borderId="15" xfId="0" applyNumberFormat="1" applyFont="1" applyFill="1" applyBorder="1" applyAlignment="1">
      <alignment horizontal="center"/>
    </xf>
    <xf numFmtId="0" fontId="12" fillId="4" borderId="16" xfId="0" applyNumberFormat="1" applyFont="1" applyFill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0" fontId="12" fillId="2" borderId="17" xfId="0" applyNumberFormat="1" applyFont="1" applyFill="1" applyBorder="1" applyAlignment="1">
      <alignment horizontal="center"/>
    </xf>
    <xf numFmtId="0" fontId="12" fillId="2" borderId="8" xfId="0" applyNumberFormat="1" applyFont="1" applyFill="1" applyBorder="1" applyAlignment="1">
      <alignment horizontal="center"/>
    </xf>
    <xf numFmtId="164" fontId="12" fillId="2" borderId="0" xfId="0" applyNumberFormat="1" applyFont="1" applyFill="1" applyBorder="1" applyAlignment="1">
      <alignment horizontal="center"/>
    </xf>
    <xf numFmtId="0" fontId="12" fillId="2" borderId="18" xfId="0" applyNumberFormat="1" applyFont="1" applyFill="1" applyBorder="1" applyAlignment="1">
      <alignment horizontal="center"/>
    </xf>
    <xf numFmtId="0" fontId="12" fillId="0" borderId="19" xfId="0" applyNumberFormat="1" applyFont="1" applyBorder="1" applyAlignment="1"/>
    <xf numFmtId="0" fontId="12" fillId="2" borderId="19" xfId="0" applyNumberFormat="1" applyFont="1" applyFill="1" applyBorder="1" applyAlignment="1">
      <alignment horizontal="center"/>
    </xf>
    <xf numFmtId="1" fontId="12" fillId="2" borderId="1" xfId="0" applyNumberFormat="1" applyFont="1" applyFill="1" applyBorder="1" applyAlignment="1">
      <alignment horizontal="center"/>
    </xf>
    <xf numFmtId="1" fontId="12" fillId="0" borderId="8" xfId="0" applyNumberFormat="1" applyFont="1" applyFill="1" applyBorder="1" applyAlignment="1">
      <alignment horizontal="center"/>
    </xf>
    <xf numFmtId="1" fontId="12" fillId="0" borderId="21" xfId="0" applyNumberFormat="1" applyFont="1" applyBorder="1" applyAlignment="1">
      <alignment horizontal="center"/>
    </xf>
    <xf numFmtId="0" fontId="12" fillId="4" borderId="20" xfId="0" applyNumberFormat="1" applyFont="1" applyFill="1" applyBorder="1" applyAlignment="1">
      <alignment horizontal="center"/>
    </xf>
    <xf numFmtId="10" fontId="1" fillId="0" borderId="0" xfId="0" applyNumberFormat="1" applyFont="1"/>
    <xf numFmtId="0" fontId="3" fillId="0" borderId="0" xfId="0" applyFont="1"/>
    <xf numFmtId="167" fontId="3" fillId="0" borderId="0" xfId="0" applyNumberFormat="1" applyFont="1"/>
    <xf numFmtId="0" fontId="21" fillId="0" borderId="0" xfId="1" applyNumberFormat="1" applyAlignment="1"/>
  </cellXfs>
  <cellStyles count="3">
    <cellStyle name="Hyperlink" xfId="1" builtinId="8"/>
    <cellStyle name="Normal" xfId="0" builtinId="0"/>
    <cellStyle name="Normal_Mile" xfId="2" xr:uid="{700D1A53-FE79-4C0F-825B-BF99FF3A401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Male Record Pace vs Distance</a:t>
            </a:r>
          </a:p>
        </c:rich>
      </c:tx>
      <c:layout>
        <c:manualLayout>
          <c:xMode val="edge"/>
          <c:yMode val="edge"/>
          <c:x val="0.34832487146455771"/>
          <c:y val="2.60755891930067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0548226403803983"/>
          <c:y val="0.10169092856966004"/>
          <c:w val="0.83892214149473965"/>
          <c:h val="0.74967405475880056"/>
        </c:manualLayout>
      </c:layout>
      <c:scatterChart>
        <c:scatterStyle val="lineMarker"/>
        <c:varyColors val="0"/>
        <c:ser>
          <c:idx val="2"/>
          <c:order val="0"/>
          <c:tx>
            <c:v>Track: Single-Age Bests</c:v>
          </c:tx>
          <c:spPr>
            <a:ln w="28575">
              <a:noFill/>
            </a:ln>
          </c:spPr>
          <c:marker>
            <c:symbol val="triangle"/>
            <c:size val="10"/>
            <c:spPr>
              <a:solidFill>
                <a:srgbClr val="0070C0"/>
              </a:solidFill>
            </c:spPr>
          </c:marker>
          <c:xVal>
            <c:numRef>
              <c:f>Parameters!$B$2:$B$11</c:f>
              <c:numCache>
                <c:formatCode>0.0000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3</c:v>
                </c:pt>
                <c:pt idx="7">
                  <c:v>3.2186880000000002</c:v>
                </c:pt>
                <c:pt idx="8">
                  <c:v>5</c:v>
                </c:pt>
                <c:pt idx="9">
                  <c:v>10</c:v>
                </c:pt>
              </c:numCache>
            </c:numRef>
          </c:xVal>
          <c:yVal>
            <c:numRef>
              <c:f>Parameters!$C$2:$C$11</c:f>
              <c:numCache>
                <c:formatCode>0.00000</c:formatCode>
                <c:ptCount val="10"/>
                <c:pt idx="0">
                  <c:v>1.63</c:v>
                </c:pt>
                <c:pt idx="1">
                  <c:v>1.6099999999999999</c:v>
                </c:pt>
                <c:pt idx="2">
                  <c:v>1.79925</c:v>
                </c:pt>
                <c:pt idx="3">
                  <c:v>2.1065</c:v>
                </c:pt>
                <c:pt idx="4">
                  <c:v>2.2888888888888888</c:v>
                </c:pt>
                <c:pt idx="5">
                  <c:v>2.3094295978154245</c:v>
                </c:pt>
                <c:pt idx="6">
                  <c:v>2.4444444444444446</c:v>
                </c:pt>
                <c:pt idx="7">
                  <c:v>2.4803066756806911</c:v>
                </c:pt>
                <c:pt idx="8">
                  <c:v>2.5233333333333334</c:v>
                </c:pt>
                <c:pt idx="9">
                  <c:v>2.63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75-4A8A-B4F9-45DCD878065B}"/>
            </c:ext>
          </c:extLst>
        </c:ser>
        <c:ser>
          <c:idx val="3"/>
          <c:order val="1"/>
          <c:tx>
            <c:v>Road: Single Age Bests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</c:spPr>
          </c:marker>
          <c:xVal>
            <c:numRef>
              <c:f>Parameters!$B$15:$B$37</c:f>
              <c:numCache>
                <c:formatCode>0.0000</c:formatCode>
                <c:ptCount val="23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>
                  <c:v>8.0467200000000005</c:v>
                </c:pt>
                <c:pt idx="5">
                  <c:v>10</c:v>
                </c:pt>
                <c:pt idx="6">
                  <c:v>11.265408000000001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  <c:pt idx="15">
                  <c:v>48.280320000000003</c:v>
                </c:pt>
                <c:pt idx="16">
                  <c:v>50</c:v>
                </c:pt>
                <c:pt idx="17">
                  <c:v>64.373760000000004</c:v>
                </c:pt>
                <c:pt idx="18">
                  <c:v>80.467359999999999</c:v>
                </c:pt>
                <c:pt idx="19">
                  <c:v>100</c:v>
                </c:pt>
                <c:pt idx="20">
                  <c:v>150</c:v>
                </c:pt>
                <c:pt idx="21">
                  <c:v>160.93440000000001</c:v>
                </c:pt>
                <c:pt idx="22">
                  <c:v>200</c:v>
                </c:pt>
              </c:numCache>
            </c:numRef>
          </c:xVal>
          <c:yVal>
            <c:numRef>
              <c:f>Parameters!$C$15:$C$37</c:f>
              <c:numCache>
                <c:formatCode>0.00000</c:formatCode>
                <c:ptCount val="23"/>
                <c:pt idx="0">
                  <c:v>2.57</c:v>
                </c:pt>
                <c:pt idx="3">
                  <c:v>2.7541666666666669</c:v>
                </c:pt>
                <c:pt idx="5">
                  <c:v>2.6716666666666669</c:v>
                </c:pt>
                <c:pt idx="7">
                  <c:v>2.7930555555555556</c:v>
                </c:pt>
                <c:pt idx="8">
                  <c:v>2.746666666666667</c:v>
                </c:pt>
                <c:pt idx="9">
                  <c:v>2.7578524748800337</c:v>
                </c:pt>
                <c:pt idx="10">
                  <c:v>2.8008333333333333</c:v>
                </c:pt>
                <c:pt idx="11">
                  <c:v>2.7499308764861552</c:v>
                </c:pt>
                <c:pt idx="12">
                  <c:v>2.8733333333333331</c:v>
                </c:pt>
                <c:pt idx="13">
                  <c:v>2.9333333333333331</c:v>
                </c:pt>
                <c:pt idx="14">
                  <c:v>2.9138523521744286</c:v>
                </c:pt>
                <c:pt idx="15">
                  <c:v>3.2625439654639132</c:v>
                </c:pt>
                <c:pt idx="16">
                  <c:v>3.2726666666666664</c:v>
                </c:pt>
                <c:pt idx="17">
                  <c:v>3.5053102382088595</c:v>
                </c:pt>
                <c:pt idx="18">
                  <c:v>3.6145090381988418</c:v>
                </c:pt>
                <c:pt idx="19">
                  <c:v>3.7033333333333331</c:v>
                </c:pt>
                <c:pt idx="20">
                  <c:v>4.2446666666666673</c:v>
                </c:pt>
                <c:pt idx="21">
                  <c:v>4.2753444881889759</c:v>
                </c:pt>
                <c:pt idx="22">
                  <c:v>4.4083333333333332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75-4A8A-B4F9-45DCD878065B}"/>
            </c:ext>
          </c:extLst>
        </c:ser>
        <c:ser>
          <c:idx val="5"/>
          <c:order val="2"/>
          <c:tx>
            <c:v>Track: Adjusted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tx2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Parameters!$B$2:$B$13</c:f>
              <c:numCache>
                <c:formatCode>0.0000</c:formatCode>
                <c:ptCount val="12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3</c:v>
                </c:pt>
                <c:pt idx="7">
                  <c:v>3.2186880000000002</c:v>
                </c:pt>
                <c:pt idx="8">
                  <c:v>5</c:v>
                </c:pt>
                <c:pt idx="9">
                  <c:v>10</c:v>
                </c:pt>
                <c:pt idx="10">
                  <c:v>21.0975</c:v>
                </c:pt>
                <c:pt idx="11">
                  <c:v>42.195</c:v>
                </c:pt>
              </c:numCache>
            </c:numRef>
          </c:xVal>
          <c:yVal>
            <c:numRef>
              <c:f>Parameters!$J$2:$J$13</c:f>
              <c:numCache>
                <c:formatCode>0.000000</c:formatCode>
                <c:ptCount val="12"/>
                <c:pt idx="0">
                  <c:v>1.63</c:v>
                </c:pt>
                <c:pt idx="1">
                  <c:v>1.6099999999999999</c:v>
                </c:pt>
                <c:pt idx="2">
                  <c:v>1.79925</c:v>
                </c:pt>
                <c:pt idx="3">
                  <c:v>2.1065</c:v>
                </c:pt>
                <c:pt idx="4">
                  <c:v>2.2866666666666666</c:v>
                </c:pt>
                <c:pt idx="5">
                  <c:v>2.3052871232005088</c:v>
                </c:pt>
                <c:pt idx="6">
                  <c:v>2.4444333333333335</c:v>
                </c:pt>
                <c:pt idx="7">
                  <c:v>2.4575230652986559</c:v>
                </c:pt>
                <c:pt idx="8">
                  <c:v>2.5166666666666666</c:v>
                </c:pt>
                <c:pt idx="9">
                  <c:v>2.6333333333333329</c:v>
                </c:pt>
                <c:pt idx="10">
                  <c:v>2.7499308764861552</c:v>
                </c:pt>
                <c:pt idx="11">
                  <c:v>2.8830430145751866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75-4A8A-B4F9-45DCD878065B}"/>
            </c:ext>
          </c:extLst>
        </c:ser>
        <c:ser>
          <c:idx val="1"/>
          <c:order val="3"/>
          <c:tx>
            <c:v>Road: Adjusted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Parameters!$B$2:$B$37</c:f>
              <c:numCache>
                <c:formatCode>0.0000</c:formatCode>
                <c:ptCount val="36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3</c:v>
                </c:pt>
                <c:pt idx="7">
                  <c:v>3.2186880000000002</c:v>
                </c:pt>
                <c:pt idx="8">
                  <c:v>5</c:v>
                </c:pt>
                <c:pt idx="9">
                  <c:v>10</c:v>
                </c:pt>
                <c:pt idx="10">
                  <c:v>21.0975</c:v>
                </c:pt>
                <c:pt idx="11">
                  <c:v>42.195</c:v>
                </c:pt>
                <c:pt idx="12">
                  <c:v>1.6093440000000001</c:v>
                </c:pt>
                <c:pt idx="13">
                  <c:v>5</c:v>
                </c:pt>
                <c:pt idx="14">
                  <c:v>6</c:v>
                </c:pt>
                <c:pt idx="15">
                  <c:v>6.4373760000000004</c:v>
                </c:pt>
                <c:pt idx="16">
                  <c:v>8</c:v>
                </c:pt>
                <c:pt idx="17">
                  <c:v>8.0467200000000005</c:v>
                </c:pt>
                <c:pt idx="18">
                  <c:v>10</c:v>
                </c:pt>
                <c:pt idx="19">
                  <c:v>11.265408000000001</c:v>
                </c:pt>
                <c:pt idx="20">
                  <c:v>12</c:v>
                </c:pt>
                <c:pt idx="21">
                  <c:v>15</c:v>
                </c:pt>
                <c:pt idx="22">
                  <c:v>16.093440000000001</c:v>
                </c:pt>
                <c:pt idx="23">
                  <c:v>20</c:v>
                </c:pt>
                <c:pt idx="24">
                  <c:v>21.0975</c:v>
                </c:pt>
                <c:pt idx="25">
                  <c:v>25</c:v>
                </c:pt>
                <c:pt idx="26">
                  <c:v>30</c:v>
                </c:pt>
                <c:pt idx="27">
                  <c:v>42.195</c:v>
                </c:pt>
                <c:pt idx="28">
                  <c:v>48.280320000000003</c:v>
                </c:pt>
                <c:pt idx="29">
                  <c:v>50</c:v>
                </c:pt>
                <c:pt idx="30">
                  <c:v>64.373760000000004</c:v>
                </c:pt>
                <c:pt idx="31">
                  <c:v>80.467359999999999</c:v>
                </c:pt>
                <c:pt idx="32">
                  <c:v>100</c:v>
                </c:pt>
                <c:pt idx="33">
                  <c:v>150</c:v>
                </c:pt>
                <c:pt idx="34">
                  <c:v>160.93440000000001</c:v>
                </c:pt>
                <c:pt idx="35">
                  <c:v>200</c:v>
                </c:pt>
              </c:numCache>
            </c:numRef>
          </c:xVal>
          <c:yVal>
            <c:numRef>
              <c:f>Parameters!$H$2:$H$37</c:f>
              <c:numCache>
                <c:formatCode>0.000000</c:formatCode>
                <c:ptCount val="36"/>
                <c:pt idx="5">
                  <c:v>2.3052871232005088</c:v>
                </c:pt>
                <c:pt idx="7">
                  <c:v>2.4575230652986559</c:v>
                </c:pt>
                <c:pt idx="12">
                  <c:v>2.3508543439645799</c:v>
                </c:pt>
                <c:pt idx="13">
                  <c:v>2.5700000000000003</c:v>
                </c:pt>
                <c:pt idx="14">
                  <c:v>2.6083333333333334</c:v>
                </c:pt>
                <c:pt idx="15">
                  <c:v>2.6175261472997695</c:v>
                </c:pt>
                <c:pt idx="16">
                  <c:v>2.6479166666666667</c:v>
                </c:pt>
                <c:pt idx="17">
                  <c:v>2.6491125162385001</c:v>
                </c:pt>
                <c:pt idx="18">
                  <c:v>2.6716666666666669</c:v>
                </c:pt>
                <c:pt idx="19">
                  <c:v>2.6911290444755016</c:v>
                </c:pt>
                <c:pt idx="20">
                  <c:v>2.6958333333333333</c:v>
                </c:pt>
                <c:pt idx="21">
                  <c:v>2.7211111111111115</c:v>
                </c:pt>
                <c:pt idx="22">
                  <c:v>2.7267839152681668</c:v>
                </c:pt>
                <c:pt idx="23">
                  <c:v>2.7483333333333331</c:v>
                </c:pt>
                <c:pt idx="24">
                  <c:v>2.7499308764861552</c:v>
                </c:pt>
                <c:pt idx="25">
                  <c:v>2.78</c:v>
                </c:pt>
                <c:pt idx="26">
                  <c:v>2.8166666666666664</c:v>
                </c:pt>
                <c:pt idx="27">
                  <c:v>2.8830430145751866</c:v>
                </c:pt>
                <c:pt idx="28">
                  <c:v>2.9722255362019139</c:v>
                </c:pt>
                <c:pt idx="29">
                  <c:v>2.99</c:v>
                </c:pt>
                <c:pt idx="30">
                  <c:v>3.1534588006044699</c:v>
                </c:pt>
                <c:pt idx="31">
                  <c:v>3.3305429679810552</c:v>
                </c:pt>
                <c:pt idx="32">
                  <c:v>3.5600000000000005</c:v>
                </c:pt>
                <c:pt idx="33">
                  <c:v>4.0333333333333332</c:v>
                </c:pt>
                <c:pt idx="34">
                  <c:v>4.1269403351096265</c:v>
                </c:pt>
                <c:pt idx="35">
                  <c:v>4.4000000000000004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75-4A8A-B4F9-45DCD8780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70976"/>
        <c:axId val="116273152"/>
      </c:scatterChart>
      <c:valAx>
        <c:axId val="116270976"/>
        <c:scaling>
          <c:logBase val="10"/>
          <c:orientation val="minMax"/>
          <c:max val="200"/>
          <c:min val="1"/>
        </c:scaling>
        <c:delete val="0"/>
        <c:axPos val="b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2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41975342321055015"/>
              <c:y val="0.933507179649115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273152"/>
        <c:crosses val="autoZero"/>
        <c:crossBetween val="midCat"/>
      </c:valAx>
      <c:valAx>
        <c:axId val="116273152"/>
        <c:scaling>
          <c:orientation val="minMax"/>
          <c:max val="4.5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2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Pace (minutes/km)</a:t>
                </a:r>
              </a:p>
            </c:rich>
          </c:tx>
          <c:layout>
            <c:manualLayout>
              <c:xMode val="edge"/>
              <c:yMode val="edge"/>
              <c:x val="4.4091732627909701E-3"/>
              <c:y val="0.372881332912299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270976"/>
        <c:crossesAt val="1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44495809361843"/>
          <c:y val="0.15136784050554117"/>
          <c:w val="0.32266540106013863"/>
          <c:h val="0.1903904192027683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7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'15K'!$A$1:$A$1</c:f>
          <c:strCache>
            <c:ptCount val="1"/>
            <c:pt idx="0">
              <c:v>Male 15 km</c:v>
            </c:pt>
          </c:strCache>
        </c:strRef>
      </c:tx>
      <c:layout>
        <c:manualLayout>
          <c:xMode val="edge"/>
          <c:yMode val="edge"/>
          <c:x val="0.4072401357070185"/>
          <c:y val="2.62843488649940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3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720734451023862E-2"/>
          <c:y val="0.16672730455317192"/>
          <c:w val="0.85259596429787587"/>
          <c:h val="0.71575286227713153"/>
        </c:manualLayout>
      </c:layout>
      <c:scatterChart>
        <c:scatterStyle val="lineMarker"/>
        <c:varyColors val="0"/>
        <c:ser>
          <c:idx val="0"/>
          <c:order val="0"/>
          <c:tx>
            <c:v>ARRS Single Age Records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noFill/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'15K'!$G$7:$G$106</c:f>
              <c:numCache>
                <c:formatCode>General</c:formatCode>
                <c:ptCount val="100"/>
                <c:pt idx="4" formatCode="0.0000">
                  <c:v>121.10000000000001</c:v>
                </c:pt>
                <c:pt idx="5" formatCode="0.0000">
                  <c:v>90.200000000000017</c:v>
                </c:pt>
                <c:pt idx="6" formatCode="0.0000">
                  <c:v>81.083333333333329</c:v>
                </c:pt>
                <c:pt idx="8" formatCode="0.0000">
                  <c:v>73.45</c:v>
                </c:pt>
                <c:pt idx="9" formatCode="0.0000">
                  <c:v>69.266666666666666</c:v>
                </c:pt>
                <c:pt idx="10" formatCode="0.0000">
                  <c:v>68.2</c:v>
                </c:pt>
                <c:pt idx="14" formatCode="0.0000">
                  <c:v>43.716666666666669</c:v>
                </c:pt>
                <c:pt idx="15" formatCode="0.0000">
                  <c:v>43.766666666666666</c:v>
                </c:pt>
                <c:pt idx="16" formatCode="0.0000">
                  <c:v>42.283333333333324</c:v>
                </c:pt>
                <c:pt idx="17" formatCode="0.0000">
                  <c:v>42.75</c:v>
                </c:pt>
                <c:pt idx="18" formatCode="0.0000">
                  <c:v>42.016666666666666</c:v>
                </c:pt>
                <c:pt idx="19" formatCode="0.0000">
                  <c:v>41.999999999999993</c:v>
                </c:pt>
                <c:pt idx="20" formatCode="0.0000">
                  <c:v>41.466666666666669</c:v>
                </c:pt>
                <c:pt idx="21" formatCode="0.0000">
                  <c:v>41.2</c:v>
                </c:pt>
                <c:pt idx="22" formatCode="0.0000">
                  <c:v>42.266666666666666</c:v>
                </c:pt>
                <c:pt idx="23" formatCode="0.0000">
                  <c:v>42.2</c:v>
                </c:pt>
                <c:pt idx="24" formatCode="0.0000">
                  <c:v>42.233333333333334</c:v>
                </c:pt>
                <c:pt idx="25" formatCode="0.0000">
                  <c:v>41.999999999999993</c:v>
                </c:pt>
                <c:pt idx="26" formatCode="0.0000">
                  <c:v>42.45</c:v>
                </c:pt>
                <c:pt idx="27" formatCode="0.0000">
                  <c:v>41.616666666666667</c:v>
                </c:pt>
                <c:pt idx="28" formatCode="0.0000">
                  <c:v>42.333333333333336</c:v>
                </c:pt>
                <c:pt idx="29" formatCode="0.0000">
                  <c:v>42.4</c:v>
                </c:pt>
                <c:pt idx="30" formatCode="0.0000">
                  <c:v>42.416666666666664</c:v>
                </c:pt>
                <c:pt idx="31" formatCode="0.0000">
                  <c:v>41.95</c:v>
                </c:pt>
                <c:pt idx="32" formatCode="0.0000">
                  <c:v>42.7</c:v>
                </c:pt>
                <c:pt idx="33" formatCode="0.0000">
                  <c:v>42.55</c:v>
                </c:pt>
                <c:pt idx="34" formatCode="0.0000">
                  <c:v>42.666666666666664</c:v>
                </c:pt>
                <c:pt idx="35" formatCode="0.0000">
                  <c:v>43.55</c:v>
                </c:pt>
                <c:pt idx="36" formatCode="0.0000">
                  <c:v>43.333333333333329</c:v>
                </c:pt>
                <c:pt idx="37" formatCode="0.0000">
                  <c:v>42.716666666666669</c:v>
                </c:pt>
                <c:pt idx="38" formatCode="0.0000">
                  <c:v>43.683333333333323</c:v>
                </c:pt>
                <c:pt idx="39" formatCode="0.0000">
                  <c:v>44.233333333333334</c:v>
                </c:pt>
                <c:pt idx="40" formatCode="0.0000">
                  <c:v>44.5</c:v>
                </c:pt>
                <c:pt idx="41" formatCode="0.0000">
                  <c:v>45.11666666666666</c:v>
                </c:pt>
                <c:pt idx="42" formatCode="0.0000">
                  <c:v>45.2</c:v>
                </c:pt>
                <c:pt idx="43" formatCode="0.0000">
                  <c:v>44.95000000000001</c:v>
                </c:pt>
                <c:pt idx="44" formatCode="0.0000">
                  <c:v>45.93333333333333</c:v>
                </c:pt>
                <c:pt idx="45" formatCode="0.0000">
                  <c:v>46.29999999999999</c:v>
                </c:pt>
                <c:pt idx="46" formatCode="0.0000">
                  <c:v>46.133333333333333</c:v>
                </c:pt>
                <c:pt idx="47" formatCode="0.0000">
                  <c:v>47.2</c:v>
                </c:pt>
                <c:pt idx="48" formatCode="0.0000">
                  <c:v>47.8</c:v>
                </c:pt>
                <c:pt idx="49" formatCode="0.0000">
                  <c:v>47.866666666666674</c:v>
                </c:pt>
                <c:pt idx="50" formatCode="0.0000">
                  <c:v>49.666666666666664</c:v>
                </c:pt>
                <c:pt idx="51" formatCode="0.0000">
                  <c:v>48.983333333333341</c:v>
                </c:pt>
                <c:pt idx="52" formatCode="0.0000">
                  <c:v>50.05</c:v>
                </c:pt>
                <c:pt idx="53" formatCode="0.0000">
                  <c:v>51.783333333333339</c:v>
                </c:pt>
                <c:pt idx="54" formatCode="0.0000">
                  <c:v>50.850000000000009</c:v>
                </c:pt>
                <c:pt idx="55" formatCode="0.0000">
                  <c:v>53.366666666666674</c:v>
                </c:pt>
                <c:pt idx="56" formatCode="0.0000">
                  <c:v>52.18333333333333</c:v>
                </c:pt>
                <c:pt idx="57" formatCode="0.0000">
                  <c:v>54.800000000000004</c:v>
                </c:pt>
                <c:pt idx="58" formatCode="0.0000">
                  <c:v>53.5</c:v>
                </c:pt>
                <c:pt idx="59" formatCode="0.0000">
                  <c:v>54.966666666666661</c:v>
                </c:pt>
                <c:pt idx="60" formatCode="0.0000">
                  <c:v>54.783333333333324</c:v>
                </c:pt>
                <c:pt idx="61" formatCode="0.0000">
                  <c:v>55.31666666666667</c:v>
                </c:pt>
                <c:pt idx="62" formatCode="0.0000">
                  <c:v>54.533333333333331</c:v>
                </c:pt>
                <c:pt idx="63" formatCode="0.0000">
                  <c:v>56.8</c:v>
                </c:pt>
                <c:pt idx="64" formatCode="0.0000">
                  <c:v>58.04999999999999</c:v>
                </c:pt>
                <c:pt idx="65" formatCode="0.0000">
                  <c:v>56.683333333333323</c:v>
                </c:pt>
                <c:pt idx="66" formatCode="0.0000">
                  <c:v>57.516666666666659</c:v>
                </c:pt>
                <c:pt idx="67" formatCode="0.0000">
                  <c:v>55.633333333333333</c:v>
                </c:pt>
                <c:pt idx="68" formatCode="0.0000">
                  <c:v>55.06666666666667</c:v>
                </c:pt>
                <c:pt idx="69" formatCode="0.0000">
                  <c:v>58.31666666666667</c:v>
                </c:pt>
                <c:pt idx="70" formatCode="0.0000">
                  <c:v>59.483333333333334</c:v>
                </c:pt>
                <c:pt idx="71" formatCode="0.0000">
                  <c:v>58.916666666666657</c:v>
                </c:pt>
                <c:pt idx="72" formatCode="0.0000">
                  <c:v>58.95</c:v>
                </c:pt>
                <c:pt idx="73" formatCode="0.0000">
                  <c:v>59.716666666666669</c:v>
                </c:pt>
                <c:pt idx="74" formatCode="0.0000">
                  <c:v>60.483333333333327</c:v>
                </c:pt>
                <c:pt idx="75" formatCode="0.0000">
                  <c:v>69.75</c:v>
                </c:pt>
                <c:pt idx="76" formatCode="0.0000">
                  <c:v>74.483333333333334</c:v>
                </c:pt>
                <c:pt idx="77" formatCode="0.0000">
                  <c:v>66.216666666666669</c:v>
                </c:pt>
                <c:pt idx="78" formatCode="0.0000">
                  <c:v>66.75</c:v>
                </c:pt>
                <c:pt idx="79" formatCode="0.0000">
                  <c:v>67.083333333333329</c:v>
                </c:pt>
                <c:pt idx="80" formatCode="0.0000">
                  <c:v>74.416666666666671</c:v>
                </c:pt>
                <c:pt idx="81" formatCode="0.0000">
                  <c:v>87.016666666666666</c:v>
                </c:pt>
                <c:pt idx="83" formatCode="0.0000">
                  <c:v>94.6</c:v>
                </c:pt>
                <c:pt idx="84" formatCode="0.0000">
                  <c:v>95.166666666666657</c:v>
                </c:pt>
                <c:pt idx="85" formatCode="0.0000">
                  <c:v>111.06666666666666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9E-4649-B90A-661B28E69F32}"/>
            </c:ext>
          </c:extLst>
        </c:ser>
        <c:ser>
          <c:idx val="2"/>
          <c:order val="1"/>
          <c:tx>
            <c:strRef>
              <c:f>'15K'!$C$6</c:f>
              <c:strCache>
                <c:ptCount val="1"/>
                <c:pt idx="0">
                  <c:v>2020 Bernhard Single-Age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'15K'!$C$7:$C$106</c:f>
              <c:numCache>
                <c:formatCode>General</c:formatCode>
                <c:ptCount val="100"/>
                <c:pt idx="4" formatCode="0.0000">
                  <c:v>121.10000000000001</c:v>
                </c:pt>
                <c:pt idx="5" formatCode="0.0000">
                  <c:v>81.150000000000006</c:v>
                </c:pt>
                <c:pt idx="6" formatCode="0.0000">
                  <c:v>67.7</c:v>
                </c:pt>
                <c:pt idx="8" formatCode="0.0000">
                  <c:v>63.7</c:v>
                </c:pt>
                <c:pt idx="9" formatCode="0.0000">
                  <c:v>60.9</c:v>
                </c:pt>
                <c:pt idx="10" formatCode="0.0000">
                  <c:v>65.616666666666674</c:v>
                </c:pt>
                <c:pt idx="14" formatCode="0.0000">
                  <c:v>43.716666666666669</c:v>
                </c:pt>
                <c:pt idx="15" formatCode="0.0000">
                  <c:v>43.766666666666666</c:v>
                </c:pt>
                <c:pt idx="16" formatCode="0.0000">
                  <c:v>42.283333333333324</c:v>
                </c:pt>
                <c:pt idx="17" formatCode="0.0000">
                  <c:v>42.75</c:v>
                </c:pt>
                <c:pt idx="18" formatCode="0.0000">
                  <c:v>42.033333333333324</c:v>
                </c:pt>
                <c:pt idx="19" formatCode="0.0000">
                  <c:v>42.016666666666666</c:v>
                </c:pt>
                <c:pt idx="20" formatCode="0.0000">
                  <c:v>41.483333333333334</c:v>
                </c:pt>
                <c:pt idx="21" formatCode="0.0000">
                  <c:v>41.216666666666669</c:v>
                </c:pt>
                <c:pt idx="22" formatCode="0.0000">
                  <c:v>41.68333333333333</c:v>
                </c:pt>
                <c:pt idx="23" formatCode="0.0000">
                  <c:v>41.766666666666666</c:v>
                </c:pt>
                <c:pt idx="24" formatCode="0.0000">
                  <c:v>41.68333333333333</c:v>
                </c:pt>
                <c:pt idx="25" formatCode="0.0000">
                  <c:v>42.016666666666666</c:v>
                </c:pt>
                <c:pt idx="26" formatCode="0.0000">
                  <c:v>42.466666666666669</c:v>
                </c:pt>
                <c:pt idx="27" formatCode="0.0000">
                  <c:v>41.633333333333333</c:v>
                </c:pt>
                <c:pt idx="28" formatCode="0.0000">
                  <c:v>42.016666666666666</c:v>
                </c:pt>
                <c:pt idx="29" formatCode="0.0000">
                  <c:v>42.4</c:v>
                </c:pt>
                <c:pt idx="30" formatCode="0.0000">
                  <c:v>42.416666666666664</c:v>
                </c:pt>
                <c:pt idx="31" formatCode="0.0000">
                  <c:v>41.95</c:v>
                </c:pt>
                <c:pt idx="32" formatCode="0.0000">
                  <c:v>42.05</c:v>
                </c:pt>
                <c:pt idx="33" formatCode="0.0000">
                  <c:v>42.55</c:v>
                </c:pt>
                <c:pt idx="34" formatCode="0.0000">
                  <c:v>42.033333333333324</c:v>
                </c:pt>
                <c:pt idx="35" formatCode="0.0000">
                  <c:v>43.8</c:v>
                </c:pt>
                <c:pt idx="36" formatCode="0.0000">
                  <c:v>43.333333333333329</c:v>
                </c:pt>
                <c:pt idx="37" formatCode="0.0000">
                  <c:v>42.733333333333334</c:v>
                </c:pt>
                <c:pt idx="38" formatCode="0.0000">
                  <c:v>43.683333333333323</c:v>
                </c:pt>
                <c:pt idx="39" formatCode="0.0000">
                  <c:v>44.233333333333334</c:v>
                </c:pt>
                <c:pt idx="40" formatCode="0.0000">
                  <c:v>44.5</c:v>
                </c:pt>
                <c:pt idx="41" formatCode="0.0000">
                  <c:v>45.11666666666666</c:v>
                </c:pt>
                <c:pt idx="42" formatCode="0.0000">
                  <c:v>45.2</c:v>
                </c:pt>
                <c:pt idx="43" formatCode="0.0000">
                  <c:v>44.95000000000001</c:v>
                </c:pt>
                <c:pt idx="44" formatCode="0.0000">
                  <c:v>45.93333333333333</c:v>
                </c:pt>
                <c:pt idx="45" formatCode="0.0000">
                  <c:v>45.616666666666667</c:v>
                </c:pt>
                <c:pt idx="46" formatCode="0.0000">
                  <c:v>46.133333333333333</c:v>
                </c:pt>
                <c:pt idx="47" formatCode="0.0000">
                  <c:v>47.216666666666669</c:v>
                </c:pt>
                <c:pt idx="48" formatCode="0.0000">
                  <c:v>47.816666666666663</c:v>
                </c:pt>
                <c:pt idx="49" formatCode="0.0000">
                  <c:v>47.866666666666674</c:v>
                </c:pt>
                <c:pt idx="50" formatCode="0.0000">
                  <c:v>49.249999999999993</c:v>
                </c:pt>
                <c:pt idx="51" formatCode="0.0000">
                  <c:v>48.983333333333341</c:v>
                </c:pt>
                <c:pt idx="52" formatCode="0.0000">
                  <c:v>49.4</c:v>
                </c:pt>
                <c:pt idx="53" formatCode="0.0000">
                  <c:v>50.116666666666667</c:v>
                </c:pt>
                <c:pt idx="54" formatCode="0.0000">
                  <c:v>50.75</c:v>
                </c:pt>
                <c:pt idx="55" formatCode="0.0000">
                  <c:v>50.95</c:v>
                </c:pt>
                <c:pt idx="56" formatCode="0.0000">
                  <c:v>51.3</c:v>
                </c:pt>
                <c:pt idx="57" formatCode="0.0000">
                  <c:v>52.54999999999999</c:v>
                </c:pt>
                <c:pt idx="58" formatCode="0.0000">
                  <c:v>53.483333333333334</c:v>
                </c:pt>
                <c:pt idx="59" formatCode="0.0000">
                  <c:v>54.333333333333336</c:v>
                </c:pt>
                <c:pt idx="60" formatCode="0.0000">
                  <c:v>54.783333333333324</c:v>
                </c:pt>
                <c:pt idx="61" formatCode="0.0000">
                  <c:v>54.383333333333333</c:v>
                </c:pt>
                <c:pt idx="62" formatCode="0.0000">
                  <c:v>55.8</c:v>
                </c:pt>
                <c:pt idx="63" formatCode="0.0000">
                  <c:v>55.15</c:v>
                </c:pt>
                <c:pt idx="64" formatCode="0.0000">
                  <c:v>55.266666666666673</c:v>
                </c:pt>
                <c:pt idx="65" formatCode="0.0000">
                  <c:v>55.88333333333334</c:v>
                </c:pt>
                <c:pt idx="66" formatCode="0.0000">
                  <c:v>57.483333333333327</c:v>
                </c:pt>
                <c:pt idx="67" formatCode="0.0000">
                  <c:v>55.633333333333333</c:v>
                </c:pt>
                <c:pt idx="68" formatCode="0.0000">
                  <c:v>55.06666666666667</c:v>
                </c:pt>
                <c:pt idx="69" formatCode="0.0000">
                  <c:v>58.216666666666669</c:v>
                </c:pt>
                <c:pt idx="70" formatCode="0.0000">
                  <c:v>59.483333333333334</c:v>
                </c:pt>
                <c:pt idx="71" formatCode="0.0000">
                  <c:v>58.916666666666657</c:v>
                </c:pt>
                <c:pt idx="72" formatCode="0.0000">
                  <c:v>58.95</c:v>
                </c:pt>
                <c:pt idx="73" formatCode="0.0000">
                  <c:v>59.716666666666669</c:v>
                </c:pt>
                <c:pt idx="74" formatCode="0.0000">
                  <c:v>60.483333333333327</c:v>
                </c:pt>
                <c:pt idx="75" formatCode="0.0000">
                  <c:v>68</c:v>
                </c:pt>
                <c:pt idx="76" formatCode="0.0000">
                  <c:v>67.149999999999991</c:v>
                </c:pt>
                <c:pt idx="77" formatCode="0.0000">
                  <c:v>66.216666666666669</c:v>
                </c:pt>
                <c:pt idx="78" formatCode="0.0000">
                  <c:v>66.766666666666666</c:v>
                </c:pt>
                <c:pt idx="79" formatCode="0.0000">
                  <c:v>67.083333333333329</c:v>
                </c:pt>
                <c:pt idx="80" formatCode="0.0000">
                  <c:v>68.616666666666674</c:v>
                </c:pt>
                <c:pt idx="81" formatCode="0.0000">
                  <c:v>69.183333333333337</c:v>
                </c:pt>
                <c:pt idx="83" formatCode="0.0000">
                  <c:v>74.633333333333326</c:v>
                </c:pt>
                <c:pt idx="84" formatCode="0.0000">
                  <c:v>75.166666666666657</c:v>
                </c:pt>
                <c:pt idx="85" formatCode="0.0000">
                  <c:v>95.333333333333343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4A-42DD-B5B6-257C2476E301}"/>
            </c:ext>
          </c:extLst>
        </c:ser>
        <c:ser>
          <c:idx val="1"/>
          <c:order val="2"/>
          <c:tx>
            <c:strRef>
              <c:f>'15K'!$F$6</c:f>
              <c:strCache>
                <c:ptCount val="1"/>
                <c:pt idx="0">
                  <c:v>2015 Age-Grade</c:v>
                </c:pt>
              </c:strCache>
            </c:strRef>
          </c:tx>
          <c:spPr>
            <a:ln w="28575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'15K'!$A$7:$A$106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'15K'!$F$7:$F$106</c:f>
              <c:numCache>
                <c:formatCode>0.0000</c:formatCode>
                <c:ptCount val="100"/>
                <c:pt idx="2">
                  <c:v>84.260021965952745</c:v>
                </c:pt>
                <c:pt idx="3">
                  <c:v>74.719990260530793</c:v>
                </c:pt>
                <c:pt idx="4">
                  <c:v>67.563848524878892</c:v>
                </c:pt>
                <c:pt idx="5">
                  <c:v>62.032544976753577</c:v>
                </c:pt>
                <c:pt idx="6">
                  <c:v>57.661593385945118</c:v>
                </c:pt>
                <c:pt idx="7">
                  <c:v>54.151226398447136</c:v>
                </c:pt>
                <c:pt idx="8">
                  <c:v>51.2997325309261</c:v>
                </c:pt>
                <c:pt idx="9">
                  <c:v>48.966810276049138</c:v>
                </c:pt>
                <c:pt idx="10">
                  <c:v>47.05228457528365</c:v>
                </c:pt>
                <c:pt idx="11">
                  <c:v>45.48317770861123</c:v>
                </c:pt>
                <c:pt idx="12">
                  <c:v>44.205560357245744</c:v>
                </c:pt>
                <c:pt idx="13">
                  <c:v>43.179259884620784</c:v>
                </c:pt>
                <c:pt idx="14">
                  <c:v>42.374344103838709</c:v>
                </c:pt>
                <c:pt idx="15">
                  <c:v>41.768749149312633</c:v>
                </c:pt>
                <c:pt idx="16">
                  <c:v>41.263278203576697</c:v>
                </c:pt>
                <c:pt idx="17">
                  <c:v>40.944743061909108</c:v>
                </c:pt>
                <c:pt idx="18">
                  <c:v>40.916666666666657</c:v>
                </c:pt>
                <c:pt idx="19">
                  <c:v>40.916666666666657</c:v>
                </c:pt>
                <c:pt idx="20">
                  <c:v>40.916666666666657</c:v>
                </c:pt>
                <c:pt idx="21">
                  <c:v>40.916666666666657</c:v>
                </c:pt>
                <c:pt idx="22">
                  <c:v>40.916666666666657</c:v>
                </c:pt>
                <c:pt idx="23">
                  <c:v>40.916666666666657</c:v>
                </c:pt>
                <c:pt idx="24">
                  <c:v>40.916666666666657</c:v>
                </c:pt>
                <c:pt idx="25">
                  <c:v>40.916666666666657</c:v>
                </c:pt>
                <c:pt idx="26">
                  <c:v>40.916666666666657</c:v>
                </c:pt>
                <c:pt idx="27">
                  <c:v>40.916666666666657</c:v>
                </c:pt>
                <c:pt idx="28">
                  <c:v>40.916666666666657</c:v>
                </c:pt>
                <c:pt idx="29">
                  <c:v>40.916666666666657</c:v>
                </c:pt>
                <c:pt idx="30">
                  <c:v>40.918363973467414</c:v>
                </c:pt>
                <c:pt idx="31">
                  <c:v>40.943046619138713</c:v>
                </c:pt>
                <c:pt idx="32">
                  <c:v>40.997217558572586</c:v>
                </c:pt>
                <c:pt idx="33">
                  <c:v>41.081111173899131</c:v>
                </c:pt>
                <c:pt idx="34">
                  <c:v>41.195092286578728</c:v>
                </c:pt>
                <c:pt idx="35">
                  <c:v>41.339660145624478</c:v>
                </c:pt>
                <c:pt idx="36">
                  <c:v>41.515453942282953</c:v>
                </c:pt>
                <c:pt idx="37">
                  <c:v>41.723259965948429</c:v>
                </c:pt>
                <c:pt idx="38">
                  <c:v>41.964020552842179</c:v>
                </c:pt>
                <c:pt idx="39">
                  <c:v>42.238845020972882</c:v>
                </c:pt>
                <c:pt idx="40">
                  <c:v>42.549022833724038</c:v>
                </c:pt>
                <c:pt idx="41">
                  <c:v>42.88835791995362</c:v>
                </c:pt>
                <c:pt idx="42">
                  <c:v>43.234724296204853</c:v>
                </c:pt>
                <c:pt idx="43">
                  <c:v>43.586730731242426</c:v>
                </c:pt>
                <c:pt idx="44">
                  <c:v>43.94451611577238</c:v>
                </c:pt>
                <c:pt idx="45">
                  <c:v>44.30822393862956</c:v>
                </c:pt>
                <c:pt idx="46">
                  <c:v>44.67800247864821</c:v>
                </c:pt>
                <c:pt idx="47">
                  <c:v>45.054005006221175</c:v>
                </c:pt>
                <c:pt idx="48">
                  <c:v>45.436389995123079</c:v>
                </c:pt>
                <c:pt idx="49">
                  <c:v>45.825321345212728</c:v>
                </c:pt>
                <c:pt idx="50">
                  <c:v>46.220968616672089</c:v>
                </c:pt>
                <c:pt idx="51">
                  <c:v>46.623507276485192</c:v>
                </c:pt>
                <c:pt idx="52">
                  <c:v>47.033118957909764</c:v>
                </c:pt>
                <c:pt idx="53">
                  <c:v>47.449991733747559</c:v>
                </c:pt>
                <c:pt idx="54">
                  <c:v>47.874320404277348</c:v>
                </c:pt>
                <c:pt idx="55">
                  <c:v>48.306306800776532</c:v>
                </c:pt>
                <c:pt idx="56">
                  <c:v>48.746160105625115</c:v>
                </c:pt>
                <c:pt idx="57">
                  <c:v>49.194097190058599</c:v>
                </c:pt>
                <c:pt idx="58">
                  <c:v>49.65034297071567</c:v>
                </c:pt>
                <c:pt idx="59">
                  <c:v>50.115130786212099</c:v>
                </c:pt>
                <c:pt idx="60">
                  <c:v>50.588702795065785</c:v>
                </c:pt>
                <c:pt idx="61">
                  <c:v>51.071310396398587</c:v>
                </c:pt>
                <c:pt idx="62">
                  <c:v>51.563214674950537</c:v>
                </c:pt>
                <c:pt idx="63">
                  <c:v>52.06468687206182</c:v>
                </c:pt>
                <c:pt idx="64">
                  <c:v>52.576008884407472</c:v>
                </c:pt>
                <c:pt idx="65">
                  <c:v>53.097473792411655</c:v>
                </c:pt>
                <c:pt idx="66">
                  <c:v>53.629386420422883</c:v>
                </c:pt>
                <c:pt idx="67">
                  <c:v>54.172063930899746</c:v>
                </c:pt>
                <c:pt idx="68">
                  <c:v>54.725836455041041</c:v>
                </c:pt>
                <c:pt idx="69">
                  <c:v>55.300221331308244</c:v>
                </c:pt>
                <c:pt idx="70">
                  <c:v>55.934727312861483</c:v>
                </c:pt>
                <c:pt idx="71">
                  <c:v>56.637379881258823</c:v>
                </c:pt>
                <c:pt idx="72">
                  <c:v>57.412799598317122</c:v>
                </c:pt>
                <c:pt idx="73">
                  <c:v>58.266278873845586</c:v>
                </c:pt>
                <c:pt idx="74">
                  <c:v>59.203881617731803</c:v>
                </c:pt>
                <c:pt idx="75">
                  <c:v>60.232563398508361</c:v>
                </c:pt>
                <c:pt idx="76">
                  <c:v>61.360316936359489</c:v>
                </c:pt>
                <c:pt idx="77">
                  <c:v>62.596349135632494</c:v>
                </c:pt>
                <c:pt idx="78">
                  <c:v>63.951297692569177</c:v>
                </c:pt>
                <c:pt idx="79">
                  <c:v>65.437497771160153</c:v>
                </c:pt>
                <c:pt idx="80">
                  <c:v>67.069312572083618</c:v>
                </c:pt>
                <c:pt idx="81">
                  <c:v>68.86354618758125</c:v>
                </c:pt>
                <c:pt idx="82">
                  <c:v>70.839963470586511</c:v>
                </c:pt>
                <c:pt idx="83">
                  <c:v>73.021950544079985</c:v>
                </c:pt>
                <c:pt idx="84">
                  <c:v>75.437362242503795</c:v>
                </c:pt>
                <c:pt idx="85">
                  <c:v>78.119621072297775</c:v>
                </c:pt>
                <c:pt idx="86">
                  <c:v>81.109159128065869</c:v>
                </c:pt>
                <c:pt idx="87">
                  <c:v>84.455334492542107</c:v>
                </c:pt>
                <c:pt idx="88">
                  <c:v>88.219014660300488</c:v>
                </c:pt>
                <c:pt idx="89">
                  <c:v>92.476114333128308</c:v>
                </c:pt>
                <c:pt idx="90">
                  <c:v>97.322525704514263</c:v>
                </c:pt>
                <c:pt idx="91">
                  <c:v>102.88112536043329</c:v>
                </c:pt>
                <c:pt idx="92">
                  <c:v>109.31195506738092</c:v>
                </c:pt>
                <c:pt idx="93">
                  <c:v>116.82739046198431</c:v>
                </c:pt>
                <c:pt idx="94">
                  <c:v>125.71540192952499</c:v>
                </c:pt>
                <c:pt idx="95">
                  <c:v>136.37643544739188</c:v>
                </c:pt>
                <c:pt idx="96">
                  <c:v>149.38422332346266</c:v>
                </c:pt>
                <c:pt idx="97">
                  <c:v>165.59083548684035</c:v>
                </c:pt>
                <c:pt idx="98">
                  <c:v>186.31870195714387</c:v>
                </c:pt>
                <c:pt idx="99" formatCode="General">
                  <c:v>213.73705555501422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4A-42DD-B5B6-257C2476E301}"/>
            </c:ext>
          </c:extLst>
        </c:ser>
        <c:ser>
          <c:idx val="6"/>
          <c:order val="3"/>
          <c:tx>
            <c:strRef>
              <c:f>'15K'!$D$6</c:f>
              <c:strCache>
                <c:ptCount val="1"/>
                <c:pt idx="0">
                  <c:v>2020 Age-Grade (proposed)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'15K'!$D$7:$D$105</c:f>
              <c:numCache>
                <c:formatCode>General</c:formatCode>
                <c:ptCount val="99"/>
                <c:pt idx="2" formatCode="0.000">
                  <c:v>83.640710382513689</c:v>
                </c:pt>
                <c:pt idx="3" formatCode="0.000">
                  <c:v>74.212121212121247</c:v>
                </c:pt>
                <c:pt idx="4" formatCode="0.000">
                  <c:v>67.132675438596507</c:v>
                </c:pt>
                <c:pt idx="5" formatCode="0.000">
                  <c:v>61.656596173212513</c:v>
                </c:pt>
                <c:pt idx="6" formatCode="0.000">
                  <c:v>57.326779026217245</c:v>
                </c:pt>
                <c:pt idx="7" formatCode="0.000">
                  <c:v>53.847845206684269</c:v>
                </c:pt>
                <c:pt idx="8" formatCode="0.000">
                  <c:v>51.020833333333343</c:v>
                </c:pt>
                <c:pt idx="9" formatCode="0.000">
                  <c:v>48.707239459029452</c:v>
                </c:pt>
                <c:pt idx="10" formatCode="0.000">
                  <c:v>46.808103975535182</c:v>
                </c:pt>
                <c:pt idx="11" formatCode="0.000">
                  <c:v>45.251293422025142</c:v>
                </c:pt>
                <c:pt idx="12" formatCode="0.000">
                  <c:v>43.983477011494266</c:v>
                </c:pt>
                <c:pt idx="13" formatCode="0.000">
                  <c:v>42.964912280701768</c:v>
                </c:pt>
                <c:pt idx="14" formatCode="0.000">
                  <c:v>42.165977961432517</c:v>
                </c:pt>
                <c:pt idx="15" formatCode="0.000">
                  <c:v>41.564833672776658</c:v>
                </c:pt>
                <c:pt idx="16" formatCode="0.000">
                  <c:v>41.145833333333343</c:v>
                </c:pt>
                <c:pt idx="17" formatCode="0.000">
                  <c:v>40.898463593854387</c:v>
                </c:pt>
                <c:pt idx="18" formatCode="0.000">
                  <c:v>40.816666666666677</c:v>
                </c:pt>
                <c:pt idx="19" formatCode="0.000">
                  <c:v>40.816666666666677</c:v>
                </c:pt>
                <c:pt idx="20" formatCode="0.000">
                  <c:v>40.816666666666677</c:v>
                </c:pt>
                <c:pt idx="21" formatCode="0.000">
                  <c:v>40.816666666666677</c:v>
                </c:pt>
                <c:pt idx="22" formatCode="0.000">
                  <c:v>40.816666666666677</c:v>
                </c:pt>
                <c:pt idx="23" formatCode="0.000">
                  <c:v>40.816666666666677</c:v>
                </c:pt>
                <c:pt idx="24" formatCode="0.000">
                  <c:v>40.816666666666677</c:v>
                </c:pt>
                <c:pt idx="25" formatCode="0.000">
                  <c:v>40.816666666666677</c:v>
                </c:pt>
                <c:pt idx="26" formatCode="0.000">
                  <c:v>40.816666666666677</c:v>
                </c:pt>
                <c:pt idx="27" formatCode="0.000">
                  <c:v>40.816666666666677</c:v>
                </c:pt>
                <c:pt idx="28" formatCode="0.000">
                  <c:v>40.816666666666677</c:v>
                </c:pt>
                <c:pt idx="29" formatCode="0.000">
                  <c:v>40.816666666666677</c:v>
                </c:pt>
                <c:pt idx="30" formatCode="0.000">
                  <c:v>40.817971886572408</c:v>
                </c:pt>
                <c:pt idx="31" formatCode="0.000">
                  <c:v>40.841970960133764</c:v>
                </c:pt>
                <c:pt idx="32" formatCode="0.000">
                  <c:v>40.89630098257151</c:v>
                </c:pt>
                <c:pt idx="33" formatCode="0.000">
                  <c:v>40.981204358728185</c:v>
                </c:pt>
                <c:pt idx="34" formatCode="0.000">
                  <c:v>41.097061842040823</c:v>
                </c:pt>
                <c:pt idx="35" formatCode="0.000">
                  <c:v>41.244396827238859</c:v>
                </c:pt>
                <c:pt idx="36" formatCode="0.000">
                  <c:v>41.423881313788762</c:v>
                </c:pt>
                <c:pt idx="37" formatCode="0.000">
                  <c:v>41.636343668124603</c:v>
                </c:pt>
                <c:pt idx="38" formatCode="0.000">
                  <c:v>41.88277835429183</c:v>
                </c:pt>
                <c:pt idx="39" formatCode="0.000">
                  <c:v>42.164357850260046</c:v>
                </c:pt>
                <c:pt idx="40" formatCode="0.000">
                  <c:v>42.482447022726333</c:v>
                </c:pt>
                <c:pt idx="41" formatCode="0.000">
                  <c:v>42.823474155373731</c:v>
                </c:pt>
                <c:pt idx="42" formatCode="0.000">
                  <c:v>43.170056044717327</c:v>
                </c:pt>
                <c:pt idx="43" formatCode="0.000">
                  <c:v>43.522293668254882</c:v>
                </c:pt>
                <c:pt idx="44" formatCode="0.000">
                  <c:v>43.88032660542634</c:v>
                </c:pt>
                <c:pt idx="45" formatCode="0.000">
                  <c:v>44.24429906672858</c:v>
                </c:pt>
                <c:pt idx="46" formatCode="0.000">
                  <c:v>44.614360087387041</c:v>
                </c:pt>
                <c:pt idx="47" formatCode="0.000">
                  <c:v>44.990663730828693</c:v>
                </c:pt>
                <c:pt idx="48" formatCode="0.000">
                  <c:v>45.373369302539814</c:v>
                </c:pt>
                <c:pt idx="49" formatCode="0.000">
                  <c:v>45.762641574932289</c:v>
                </c:pt>
                <c:pt idx="50" formatCode="0.000">
                  <c:v>46.158651023885277</c:v>
                </c:pt>
                <c:pt idx="51" formatCode="0.000">
                  <c:v>46.561574077675608</c:v>
                </c:pt>
                <c:pt idx="52" formatCode="0.000">
                  <c:v>46.971593379060643</c:v>
                </c:pt>
                <c:pt idx="53" formatCode="0.000">
                  <c:v>47.388898061331453</c:v>
                </c:pt>
                <c:pt idx="54" formatCode="0.000">
                  <c:v>47.813684039213051</c:v>
                </c:pt>
                <c:pt idx="55" formatCode="0.000">
                  <c:v>48.246154315551486</c:v>
                </c:pt>
                <c:pt idx="56" formatCode="0.000">
                  <c:v>48.686519304796697</c:v>
                </c:pt>
                <c:pt idx="57" formatCode="0.000">
                  <c:v>49.134997174363967</c:v>
                </c:pt>
                <c:pt idx="58" formatCode="0.000">
                  <c:v>49.591814205037586</c:v>
                </c:pt>
                <c:pt idx="59" formatCode="0.000">
                  <c:v>50.057205171667626</c:v>
                </c:pt>
                <c:pt idx="60" formatCode="0.000">
                  <c:v>50.531413745505489</c:v>
                </c:pt>
                <c:pt idx="61" formatCode="0.000">
                  <c:v>51.014692919626967</c:v>
                </c:pt>
                <c:pt idx="62" formatCode="0.000">
                  <c:v>51.507305459003298</c:v>
                </c:pt>
                <c:pt idx="63" formatCode="0.000">
                  <c:v>52.009524376902625</c:v>
                </c:pt>
                <c:pt idx="64" formatCode="0.000">
                  <c:v>52.521633439436556</c:v>
                </c:pt>
                <c:pt idx="65" formatCode="0.000">
                  <c:v>53.04392770021115</c:v>
                </c:pt>
                <c:pt idx="66" formatCode="0.000">
                  <c:v>53.576714067198893</c:v>
                </c:pt>
                <c:pt idx="67" formatCode="0.000">
                  <c:v>54.120311904120101</c:v>
                </c:pt>
                <c:pt idx="68" formatCode="0.000">
                  <c:v>54.675053668809852</c:v>
                </c:pt>
                <c:pt idx="69" formatCode="0.000">
                  <c:v>55.241285591251675</c:v>
                </c:pt>
                <c:pt idx="70" formatCode="0.000">
                  <c:v>55.839252748018126</c:v>
                </c:pt>
                <c:pt idx="71" formatCode="0.000">
                  <c:v>56.504446656020797</c:v>
                </c:pt>
                <c:pt idx="72" formatCode="0.000">
                  <c:v>57.241767432172153</c:v>
                </c:pt>
                <c:pt idx="73" formatCode="0.000">
                  <c:v>58.056279130224794</c:v>
                </c:pt>
                <c:pt idx="74" formatCode="0.000">
                  <c:v>58.95379609756106</c:v>
                </c:pt>
                <c:pt idx="75" formatCode="0.000">
                  <c:v>59.940997804817677</c:v>
                </c:pt>
                <c:pt idx="76" formatCode="0.000">
                  <c:v>61.025567909744218</c:v>
                </c:pt>
                <c:pt idx="77" formatCode="0.000">
                  <c:v>62.216363436130614</c:v>
                </c:pt>
                <c:pt idx="78" formatCode="0.000">
                  <c:v>63.523621675721493</c:v>
                </c:pt>
                <c:pt idx="79" formatCode="0.000">
                  <c:v>64.959214735035388</c:v>
                </c:pt>
                <c:pt idx="80" formatCode="0.000">
                  <c:v>66.536964781081338</c:v>
                </c:pt>
                <c:pt idx="81" formatCode="0.000">
                  <c:v>68.273037325375412</c:v>
                </c:pt>
                <c:pt idx="82" formatCode="0.000">
                  <c:v>70.186435817134367</c:v>
                </c:pt>
                <c:pt idx="83" formatCode="0.000">
                  <c:v>72.299629128557086</c:v>
                </c:pt>
                <c:pt idx="84" formatCode="0.000">
                  <c:v>74.639355319438977</c:v>
                </c:pt>
                <c:pt idx="85" formatCode="0.000">
                  <c:v>77.237662075731393</c:v>
                </c:pt>
                <c:pt idx="86" formatCode="0.000">
                  <c:v>80.133269106993822</c:v>
                </c:pt>
                <c:pt idx="87" formatCode="0.000">
                  <c:v>83.373374841692282</c:v>
                </c:pt>
                <c:pt idx="88" formatCode="0.000">
                  <c:v>87.016085961436531</c:v>
                </c:pt>
                <c:pt idx="89" formatCode="0.000">
                  <c:v>91.133735330220517</c:v>
                </c:pt>
                <c:pt idx="90" formatCode="0.000">
                  <c:v>95.817491690752632</c:v>
                </c:pt>
                <c:pt idx="91" formatCode="0.000">
                  <c:v>101.18388835752449</c:v>
                </c:pt>
                <c:pt idx="92" formatCode="0.000">
                  <c:v>107.38427217105938</c:v>
                </c:pt>
                <c:pt idx="93" formatCode="0.000">
                  <c:v>114.6188191487371</c:v>
                </c:pt>
                <c:pt idx="94" formatCode="0.000">
                  <c:v>123.15791708928677</c:v>
                </c:pt>
                <c:pt idx="95" formatCode="0.000">
                  <c:v>133.375866217056</c:v>
                </c:pt>
                <c:pt idx="96" formatCode="0.000">
                  <c:v>145.80605568166374</c:v>
                </c:pt>
                <c:pt idx="97" formatCode="0.000">
                  <c:v>161.23547933350048</c:v>
                </c:pt>
                <c:pt idx="98" formatCode="0.000">
                  <c:v>180.87572547919194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9E-4649-B90A-661B28E69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54528"/>
        <c:axId val="132856448"/>
      </c:scatterChart>
      <c:valAx>
        <c:axId val="132854528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00039587811707"/>
              <c:y val="0.939069229249569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856448"/>
        <c:crosses val="autoZero"/>
        <c:crossBetween val="midCat"/>
        <c:majorUnit val="10"/>
      </c:valAx>
      <c:valAx>
        <c:axId val="132856448"/>
        <c:scaling>
          <c:orientation val="minMax"/>
          <c:max val="100"/>
          <c:min val="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3.770739064856712E-3"/>
              <c:y val="0.428913285480891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854528"/>
        <c:crosses val="autoZero"/>
        <c:crossBetween val="midCat"/>
        <c:majorUnit val="1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3559601429911762"/>
          <c:y val="0.25448053760305051"/>
          <c:w val="0.3517487598587713"/>
          <c:h val="0.278108436643310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93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3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Title</a:t>
            </a:r>
          </a:p>
        </c:rich>
      </c:tx>
      <c:layout>
        <c:manualLayout>
          <c:xMode val="edge"/>
          <c:yMode val="edge"/>
          <c:x val="0.46168622600335874"/>
          <c:y val="2.76422764227642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77405746196407"/>
          <c:y val="0.30243950463590041"/>
          <c:w val="0.79693561135769442"/>
          <c:h val="0.58374076432413036"/>
        </c:manualLayout>
      </c:layout>
      <c:scatterChart>
        <c:scatterStyle val="lineMarker"/>
        <c:varyColors val="0"/>
        <c:ser>
          <c:idx val="0"/>
          <c:order val="0"/>
          <c:tx>
            <c:strRef>
              <c:f>'15K'!$O$6:$O$6</c:f>
              <c:strCache>
                <c:ptCount val="1"/>
                <c:pt idx="0">
                  <c:v>Jones factor 12K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'15K'!$N$7:$N$106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'15K'!$O$7:$O$106</c:f>
              <c:numCache>
                <c:formatCode>General</c:formatCode>
                <c:ptCount val="100"/>
                <c:pt idx="2" formatCode="0.0000">
                  <c:v>0.54279999999999995</c:v>
                </c:pt>
                <c:pt idx="3" formatCode="0.0000">
                  <c:v>0.58720000000000006</c:v>
                </c:pt>
                <c:pt idx="4" formatCode="0.0000">
                  <c:v>0.62919999999999998</c:v>
                </c:pt>
                <c:pt idx="5" formatCode="0.0000">
                  <c:v>0.66879999999999995</c:v>
                </c:pt>
                <c:pt idx="6" formatCode="0.0000">
                  <c:v>0.70599999999999996</c:v>
                </c:pt>
                <c:pt idx="7" formatCode="0.0000">
                  <c:v>0.74080000000000001</c:v>
                </c:pt>
                <c:pt idx="8" formatCode="0.0000">
                  <c:v>0.7732</c:v>
                </c:pt>
                <c:pt idx="9" formatCode="0.0000">
                  <c:v>0.80320000000000003</c:v>
                </c:pt>
                <c:pt idx="10" formatCode="0.0000">
                  <c:v>0.83079999999999998</c:v>
                </c:pt>
                <c:pt idx="11" formatCode="0.0000">
                  <c:v>0.85599999999999998</c:v>
                </c:pt>
                <c:pt idx="12" formatCode="0.0000">
                  <c:v>0.87880000000000003</c:v>
                </c:pt>
                <c:pt idx="13" formatCode="0.0000">
                  <c:v>0.8992</c:v>
                </c:pt>
                <c:pt idx="14" formatCode="0.0000">
                  <c:v>0.91720000000000002</c:v>
                </c:pt>
                <c:pt idx="15" formatCode="0.0000">
                  <c:v>0.93279999999999996</c:v>
                </c:pt>
                <c:pt idx="16" formatCode="0.0000">
                  <c:v>0.94599999999999995</c:v>
                </c:pt>
                <c:pt idx="17" formatCode="0.0000">
                  <c:v>0.95799999999999996</c:v>
                </c:pt>
                <c:pt idx="18" formatCode="0.0000">
                  <c:v>0.97</c:v>
                </c:pt>
                <c:pt idx="19" formatCode="0.0000">
                  <c:v>0.98080000000000001</c:v>
                </c:pt>
                <c:pt idx="20" formatCode="0.0000">
                  <c:v>0.98919999999999997</c:v>
                </c:pt>
                <c:pt idx="21" formatCode="0.0000">
                  <c:v>0.99519999999999997</c:v>
                </c:pt>
                <c:pt idx="22" formatCode="0.0000">
                  <c:v>0.99880000000000002</c:v>
                </c:pt>
                <c:pt idx="23" formatCode="0.0000">
                  <c:v>1</c:v>
                </c:pt>
                <c:pt idx="24" formatCode="0.0000">
                  <c:v>1</c:v>
                </c:pt>
                <c:pt idx="25" formatCode="0.0000">
                  <c:v>1</c:v>
                </c:pt>
                <c:pt idx="26" formatCode="0.0000">
                  <c:v>1</c:v>
                </c:pt>
                <c:pt idx="27" formatCode="0.0000">
                  <c:v>1</c:v>
                </c:pt>
                <c:pt idx="28" formatCode="0.0000">
                  <c:v>1</c:v>
                </c:pt>
                <c:pt idx="29" formatCode="0.0000">
                  <c:v>0.99969615384615385</c:v>
                </c:pt>
                <c:pt idx="30" formatCode="0.0000">
                  <c:v>0.99878461538461538</c:v>
                </c:pt>
                <c:pt idx="31" formatCode="0.0000">
                  <c:v>0.99726538461538461</c:v>
                </c:pt>
                <c:pt idx="32" formatCode="0.0000">
                  <c:v>0.99513846153846153</c:v>
                </c:pt>
                <c:pt idx="33" formatCode="0.0000">
                  <c:v>0.99240384615384614</c:v>
                </c:pt>
                <c:pt idx="34" formatCode="0.0000">
                  <c:v>0.98906153846153844</c:v>
                </c:pt>
                <c:pt idx="35" formatCode="0.0000">
                  <c:v>0.98511153846153843</c:v>
                </c:pt>
                <c:pt idx="36" formatCode="0.0000">
                  <c:v>0.98055384615384611</c:v>
                </c:pt>
                <c:pt idx="37" formatCode="0.0000">
                  <c:v>0.97538846153846148</c:v>
                </c:pt>
                <c:pt idx="38" formatCode="0.0000">
                  <c:v>0.96961538461538466</c:v>
                </c:pt>
                <c:pt idx="39" formatCode="0.0000">
                  <c:v>0.96323461538461541</c:v>
                </c:pt>
                <c:pt idx="40" formatCode="0.0000">
                  <c:v>0.95624615384615386</c:v>
                </c:pt>
                <c:pt idx="41" formatCode="0.0000">
                  <c:v>0.94864999999999999</c:v>
                </c:pt>
                <c:pt idx="42" formatCode="0.0000">
                  <c:v>0.94074999999999998</c:v>
                </c:pt>
                <c:pt idx="43" formatCode="0.0000">
                  <c:v>0.93284999999999996</c:v>
                </c:pt>
                <c:pt idx="44" formatCode="0.0000">
                  <c:v>0.92495000000000005</c:v>
                </c:pt>
                <c:pt idx="45" formatCode="0.0000">
                  <c:v>0.91705000000000003</c:v>
                </c:pt>
                <c:pt idx="46" formatCode="0.0000">
                  <c:v>0.90915000000000001</c:v>
                </c:pt>
                <c:pt idx="47" formatCode="0.0000">
                  <c:v>0.90125</c:v>
                </c:pt>
                <c:pt idx="48" formatCode="0.0000">
                  <c:v>0.89334999999999998</c:v>
                </c:pt>
                <c:pt idx="49" formatCode="0.0000">
                  <c:v>0.88544999999999996</c:v>
                </c:pt>
                <c:pt idx="50" formatCode="0.0000">
                  <c:v>0.87755000000000005</c:v>
                </c:pt>
                <c:pt idx="51" formatCode="0.0000">
                  <c:v>0.86965000000000003</c:v>
                </c:pt>
                <c:pt idx="52" formatCode="0.0000">
                  <c:v>0.86175000000000002</c:v>
                </c:pt>
                <c:pt idx="53" formatCode="0.0000">
                  <c:v>0.85385</c:v>
                </c:pt>
                <c:pt idx="54" formatCode="0.0000">
                  <c:v>0.84594999999999998</c:v>
                </c:pt>
                <c:pt idx="55" formatCode="0.0000">
                  <c:v>0.83804999999999996</c:v>
                </c:pt>
                <c:pt idx="56" formatCode="0.0000">
                  <c:v>0.83015000000000005</c:v>
                </c:pt>
                <c:pt idx="57" formatCode="0.0000">
                  <c:v>0.82225000000000004</c:v>
                </c:pt>
                <c:pt idx="58" formatCode="0.0000">
                  <c:v>0.81435000000000002</c:v>
                </c:pt>
                <c:pt idx="59" formatCode="0.0000">
                  <c:v>0.80645</c:v>
                </c:pt>
                <c:pt idx="60" formatCode="0.0000">
                  <c:v>0.79854999999999998</c:v>
                </c:pt>
                <c:pt idx="61" formatCode="0.0000">
                  <c:v>0.79064999999999996</c:v>
                </c:pt>
                <c:pt idx="62" formatCode="0.0000">
                  <c:v>0.78274999999999995</c:v>
                </c:pt>
                <c:pt idx="63" formatCode="0.0000">
                  <c:v>0.77485000000000004</c:v>
                </c:pt>
                <c:pt idx="64" formatCode="0.0000">
                  <c:v>0.76695000000000002</c:v>
                </c:pt>
                <c:pt idx="65" formatCode="0.0000">
                  <c:v>0.75905</c:v>
                </c:pt>
                <c:pt idx="66" formatCode="0.0000">
                  <c:v>0.75114999999999998</c:v>
                </c:pt>
                <c:pt idx="67" formatCode="0.0000">
                  <c:v>0.74324999999999997</c:v>
                </c:pt>
                <c:pt idx="68" formatCode="0.0000">
                  <c:v>0.73534999999999995</c:v>
                </c:pt>
                <c:pt idx="69" formatCode="0.0000">
                  <c:v>0.72745000000000004</c:v>
                </c:pt>
                <c:pt idx="70" formatCode="0.0000">
                  <c:v>0.71942759999999994</c:v>
                </c:pt>
                <c:pt idx="71" formatCode="0.0000">
                  <c:v>0.71077959999999996</c:v>
                </c:pt>
                <c:pt idx="72" formatCode="0.0000">
                  <c:v>0.70145159999999995</c:v>
                </c:pt>
                <c:pt idx="73" formatCode="0.0000">
                  <c:v>0.69144360000000005</c:v>
                </c:pt>
                <c:pt idx="74" formatCode="0.0000">
                  <c:v>0.68075560000000002</c:v>
                </c:pt>
                <c:pt idx="75" formatCode="0.0000">
                  <c:v>0.66938759999999997</c:v>
                </c:pt>
                <c:pt idx="76" formatCode="0.0000">
                  <c:v>0.65733960000000002</c:v>
                </c:pt>
                <c:pt idx="77" formatCode="0.0000">
                  <c:v>0.64461159999999995</c:v>
                </c:pt>
                <c:pt idx="78" formatCode="0.0000">
                  <c:v>0.63120359999999998</c:v>
                </c:pt>
                <c:pt idx="79" formatCode="0.0000">
                  <c:v>0.61711559999999999</c:v>
                </c:pt>
                <c:pt idx="80" formatCode="0.0000">
                  <c:v>0.60234759999999998</c:v>
                </c:pt>
                <c:pt idx="81" formatCode="0.0000">
                  <c:v>0.58689959999999997</c:v>
                </c:pt>
                <c:pt idx="82" formatCode="0.0000">
                  <c:v>0.57077160000000005</c:v>
                </c:pt>
                <c:pt idx="83" formatCode="0.0000">
                  <c:v>0.5539636</c:v>
                </c:pt>
                <c:pt idx="84" formatCode="0.0000">
                  <c:v>0.53647560000000005</c:v>
                </c:pt>
                <c:pt idx="85" formatCode="0.0000">
                  <c:v>0.51830759999999998</c:v>
                </c:pt>
                <c:pt idx="86" formatCode="0.0000">
                  <c:v>0.4994596</c:v>
                </c:pt>
                <c:pt idx="87" formatCode="0.0000">
                  <c:v>0.47993160000000001</c:v>
                </c:pt>
                <c:pt idx="88" formatCode="0.0000">
                  <c:v>0.45972360000000001</c:v>
                </c:pt>
                <c:pt idx="89" formatCode="0.0000">
                  <c:v>0.43883559999999999</c:v>
                </c:pt>
                <c:pt idx="90" formatCode="0.0000">
                  <c:v>0.41726760000000002</c:v>
                </c:pt>
                <c:pt idx="91" formatCode="0.0000">
                  <c:v>0.39501960000000003</c:v>
                </c:pt>
                <c:pt idx="92" formatCode="0.0000">
                  <c:v>0.37209160000000002</c:v>
                </c:pt>
                <c:pt idx="93" formatCode="0.0000">
                  <c:v>0.3484836</c:v>
                </c:pt>
                <c:pt idx="94" formatCode="0.0000">
                  <c:v>0.32419559999999997</c:v>
                </c:pt>
                <c:pt idx="95" formatCode="0.0000">
                  <c:v>0.29922759999999998</c:v>
                </c:pt>
                <c:pt idx="96" formatCode="0.0000">
                  <c:v>0.27357959999999998</c:v>
                </c:pt>
                <c:pt idx="97" formatCode="0.0000">
                  <c:v>0.24725159999999999</c:v>
                </c:pt>
                <c:pt idx="98" formatCode="0.0000">
                  <c:v>0.22024360000000001</c:v>
                </c:pt>
                <c:pt idx="99" formatCode="0.0000">
                  <c:v>0.19255559999999999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67-4975-8F35-5634109BE189}"/>
            </c:ext>
          </c:extLst>
        </c:ser>
        <c:ser>
          <c:idx val="1"/>
          <c:order val="1"/>
          <c:tx>
            <c:strRef>
              <c:f>'15K'!$P$6:$P$6</c:f>
              <c:strCache>
                <c:ptCount val="1"/>
                <c:pt idx="0">
                  <c:v>Jones factor 10MI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'15K'!$N$7:$N$106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'15K'!$P$7:$P$106</c:f>
              <c:numCache>
                <c:formatCode>General</c:formatCode>
                <c:ptCount val="100"/>
                <c:pt idx="2" formatCode="0.0000">
                  <c:v>0.52329999999999999</c:v>
                </c:pt>
                <c:pt idx="3" formatCode="0.0000">
                  <c:v>0.57969999999999999</c:v>
                </c:pt>
                <c:pt idx="4" formatCode="0.0000">
                  <c:v>0.63249999999999995</c:v>
                </c:pt>
                <c:pt idx="5" formatCode="0.0000">
                  <c:v>0.68169999999999997</c:v>
                </c:pt>
                <c:pt idx="6" formatCode="0.0000">
                  <c:v>0.72729999999999995</c:v>
                </c:pt>
                <c:pt idx="7" formatCode="0.0000">
                  <c:v>0.76929999999999998</c:v>
                </c:pt>
                <c:pt idx="8" formatCode="0.0000">
                  <c:v>0.80769999999999997</c:v>
                </c:pt>
                <c:pt idx="9" formatCode="0.0000">
                  <c:v>0.84250000000000003</c:v>
                </c:pt>
                <c:pt idx="10" formatCode="0.0000">
                  <c:v>0.87370000000000003</c:v>
                </c:pt>
                <c:pt idx="11" formatCode="0.0000">
                  <c:v>0.90129999999999999</c:v>
                </c:pt>
                <c:pt idx="12" formatCode="0.0000">
                  <c:v>0.92530000000000001</c:v>
                </c:pt>
                <c:pt idx="13" formatCode="0.0000">
                  <c:v>0.94569999999999999</c:v>
                </c:pt>
                <c:pt idx="14" formatCode="0.0000">
                  <c:v>0.96250000000000002</c:v>
                </c:pt>
                <c:pt idx="15" formatCode="0.0000">
                  <c:v>0.97750000000000004</c:v>
                </c:pt>
                <c:pt idx="16" formatCode="0.0000">
                  <c:v>0.99250000000000005</c:v>
                </c:pt>
                <c:pt idx="17" formatCode="0.0000">
                  <c:v>1</c:v>
                </c:pt>
                <c:pt idx="18" formatCode="0.0000">
                  <c:v>1</c:v>
                </c:pt>
                <c:pt idx="19" formatCode="0.0000">
                  <c:v>1</c:v>
                </c:pt>
                <c:pt idx="20" formatCode="0.0000">
                  <c:v>1</c:v>
                </c:pt>
                <c:pt idx="21" formatCode="0.0000">
                  <c:v>1</c:v>
                </c:pt>
                <c:pt idx="22" formatCode="0.0000">
                  <c:v>1</c:v>
                </c:pt>
                <c:pt idx="23" formatCode="0.0000">
                  <c:v>1</c:v>
                </c:pt>
                <c:pt idx="24" formatCode="0.0000">
                  <c:v>1</c:v>
                </c:pt>
                <c:pt idx="25" formatCode="0.0000">
                  <c:v>1</c:v>
                </c:pt>
                <c:pt idx="26" formatCode="0.0000">
                  <c:v>1</c:v>
                </c:pt>
                <c:pt idx="27" formatCode="0.0000">
                  <c:v>1</c:v>
                </c:pt>
                <c:pt idx="28" formatCode="0.0000">
                  <c:v>1</c:v>
                </c:pt>
                <c:pt idx="29" formatCode="0.0000">
                  <c:v>1</c:v>
                </c:pt>
                <c:pt idx="30" formatCode="0.0000">
                  <c:v>1</c:v>
                </c:pt>
                <c:pt idx="31" formatCode="0.0000">
                  <c:v>1</c:v>
                </c:pt>
                <c:pt idx="32" formatCode="0.0000">
                  <c:v>1</c:v>
                </c:pt>
                <c:pt idx="33" formatCode="0.0000">
                  <c:v>1</c:v>
                </c:pt>
                <c:pt idx="34" formatCode="0.0000">
                  <c:v>1</c:v>
                </c:pt>
                <c:pt idx="35" formatCode="0.0000">
                  <c:v>0.99899749999999998</c:v>
                </c:pt>
                <c:pt idx="36" formatCode="0.0000">
                  <c:v>0.99599000000000004</c:v>
                </c:pt>
                <c:pt idx="37" formatCode="0.0000">
                  <c:v>0.99097749999999996</c:v>
                </c:pt>
                <c:pt idx="38" formatCode="0.0000">
                  <c:v>0.98395999999999995</c:v>
                </c:pt>
                <c:pt idx="39" formatCode="0.0000">
                  <c:v>0.97594000000000003</c:v>
                </c:pt>
                <c:pt idx="40" formatCode="0.0000">
                  <c:v>0.96792</c:v>
                </c:pt>
                <c:pt idx="41" formatCode="0.0000">
                  <c:v>0.95989999999999998</c:v>
                </c:pt>
                <c:pt idx="42" formatCode="0.0000">
                  <c:v>0.95187999999999995</c:v>
                </c:pt>
                <c:pt idx="43" formatCode="0.0000">
                  <c:v>0.94386000000000003</c:v>
                </c:pt>
                <c:pt idx="44" formatCode="0.0000">
                  <c:v>0.93584000000000001</c:v>
                </c:pt>
                <c:pt idx="45" formatCode="0.0000">
                  <c:v>0.92781999999999998</c:v>
                </c:pt>
                <c:pt idx="46" formatCode="0.0000">
                  <c:v>0.91979999999999995</c:v>
                </c:pt>
                <c:pt idx="47" formatCode="0.0000">
                  <c:v>0.91178000000000003</c:v>
                </c:pt>
                <c:pt idx="48" formatCode="0.0000">
                  <c:v>0.90376000000000001</c:v>
                </c:pt>
                <c:pt idx="49" formatCode="0.0000">
                  <c:v>0.89573999999999998</c:v>
                </c:pt>
                <c:pt idx="50" formatCode="0.0000">
                  <c:v>0.88771999999999995</c:v>
                </c:pt>
                <c:pt idx="51" formatCode="0.0000">
                  <c:v>0.87970000000000004</c:v>
                </c:pt>
                <c:pt idx="52" formatCode="0.0000">
                  <c:v>0.87168000000000001</c:v>
                </c:pt>
                <c:pt idx="53" formatCode="0.0000">
                  <c:v>0.86365999999999998</c:v>
                </c:pt>
                <c:pt idx="54" formatCode="0.0000">
                  <c:v>0.85563999999999996</c:v>
                </c:pt>
                <c:pt idx="55" formatCode="0.0000">
                  <c:v>0.84762000000000004</c:v>
                </c:pt>
                <c:pt idx="56" formatCode="0.0000">
                  <c:v>0.83960000000000001</c:v>
                </c:pt>
                <c:pt idx="57" formatCode="0.0000">
                  <c:v>0.83157999999999999</c:v>
                </c:pt>
                <c:pt idx="58" formatCode="0.0000">
                  <c:v>0.82355999999999996</c:v>
                </c:pt>
                <c:pt idx="59" formatCode="0.0000">
                  <c:v>0.81554000000000004</c:v>
                </c:pt>
                <c:pt idx="60" formatCode="0.0000">
                  <c:v>0.80752000000000002</c:v>
                </c:pt>
                <c:pt idx="61" formatCode="0.0000">
                  <c:v>0.79949999999999999</c:v>
                </c:pt>
                <c:pt idx="62" formatCode="0.0000">
                  <c:v>0.79147999999999996</c:v>
                </c:pt>
                <c:pt idx="63" formatCode="0.0000">
                  <c:v>0.78346000000000005</c:v>
                </c:pt>
                <c:pt idx="64" formatCode="0.0000">
                  <c:v>0.77544000000000002</c:v>
                </c:pt>
                <c:pt idx="65" formatCode="0.0000">
                  <c:v>0.76741999999999999</c:v>
                </c:pt>
                <c:pt idx="66" formatCode="0.0000">
                  <c:v>0.75939999999999996</c:v>
                </c:pt>
                <c:pt idx="67" formatCode="0.0000">
                  <c:v>0.75138000000000005</c:v>
                </c:pt>
                <c:pt idx="68" formatCode="0.0000">
                  <c:v>0.74336000000000002</c:v>
                </c:pt>
                <c:pt idx="69" formatCode="0.0000">
                  <c:v>0.73533999999999999</c:v>
                </c:pt>
                <c:pt idx="70" formatCode="0.0000">
                  <c:v>0.72723249999999995</c:v>
                </c:pt>
                <c:pt idx="71" formatCode="0.0000">
                  <c:v>0.7185125</c:v>
                </c:pt>
                <c:pt idx="72" formatCode="0.0000">
                  <c:v>0.70909250000000001</c:v>
                </c:pt>
                <c:pt idx="73" formatCode="0.0000">
                  <c:v>0.6989725</c:v>
                </c:pt>
                <c:pt idx="74" formatCode="0.0000">
                  <c:v>0.68815249999999994</c:v>
                </c:pt>
                <c:pt idx="75" formatCode="0.0000">
                  <c:v>0.67663249999999997</c:v>
                </c:pt>
                <c:pt idx="76" formatCode="0.0000">
                  <c:v>0.66441249999999996</c:v>
                </c:pt>
                <c:pt idx="77" formatCode="0.0000">
                  <c:v>0.65149250000000003</c:v>
                </c:pt>
                <c:pt idx="78" formatCode="0.0000">
                  <c:v>0.63787249999999995</c:v>
                </c:pt>
                <c:pt idx="79" formatCode="0.0000">
                  <c:v>0.62355249999999995</c:v>
                </c:pt>
                <c:pt idx="80" formatCode="0.0000">
                  <c:v>0.60853250000000003</c:v>
                </c:pt>
                <c:pt idx="81" formatCode="0.0000">
                  <c:v>0.59281249999999996</c:v>
                </c:pt>
                <c:pt idx="82" formatCode="0.0000">
                  <c:v>0.57639249999999997</c:v>
                </c:pt>
                <c:pt idx="83" formatCode="0.0000">
                  <c:v>0.55927249999999995</c:v>
                </c:pt>
                <c:pt idx="84" formatCode="0.0000">
                  <c:v>0.5414525</c:v>
                </c:pt>
                <c:pt idx="85" formatCode="0.0000">
                  <c:v>0.52293250000000002</c:v>
                </c:pt>
                <c:pt idx="86" formatCode="0.0000">
                  <c:v>0.50371250000000001</c:v>
                </c:pt>
                <c:pt idx="87" formatCode="0.0000">
                  <c:v>0.48379250000000001</c:v>
                </c:pt>
                <c:pt idx="88" formatCode="0.0000">
                  <c:v>0.46317249999999999</c:v>
                </c:pt>
                <c:pt idx="89" formatCode="0.0000">
                  <c:v>0.44185249999999998</c:v>
                </c:pt>
                <c:pt idx="90" formatCode="0.0000">
                  <c:v>0.4198325</c:v>
                </c:pt>
                <c:pt idx="91" formatCode="0.0000">
                  <c:v>0.39711249999999998</c:v>
                </c:pt>
                <c:pt idx="92" formatCode="0.0000">
                  <c:v>0.37369249999999998</c:v>
                </c:pt>
                <c:pt idx="93" formatCode="0.0000">
                  <c:v>0.34957250000000001</c:v>
                </c:pt>
                <c:pt idx="94" formatCode="0.0000">
                  <c:v>0.3247525</c:v>
                </c:pt>
                <c:pt idx="95" formatCode="0.0000">
                  <c:v>0.29923250000000001</c:v>
                </c:pt>
                <c:pt idx="96" formatCode="0.0000">
                  <c:v>0.27301249999999999</c:v>
                </c:pt>
                <c:pt idx="97" formatCode="0.0000">
                  <c:v>0.24609249999999999</c:v>
                </c:pt>
                <c:pt idx="98" formatCode="0.0000">
                  <c:v>0.21847249999999999</c:v>
                </c:pt>
                <c:pt idx="99" formatCode="0.0000">
                  <c:v>0.1901525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67-4975-8F35-5634109BE189}"/>
            </c:ext>
          </c:extLst>
        </c:ser>
        <c:ser>
          <c:idx val="2"/>
          <c:order val="2"/>
          <c:tx>
            <c:v>Data 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'15K'!$N$7:$N$106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'15K'!$E$7:$E$105</c:f>
              <c:numCache>
                <c:formatCode>General</c:formatCode>
                <c:ptCount val="99"/>
                <c:pt idx="2" formatCode="0.0000">
                  <c:v>0.48799999999999999</c:v>
                </c:pt>
                <c:pt idx="3" formatCode="0.0000">
                  <c:v>0.54999999999999993</c:v>
                </c:pt>
                <c:pt idx="4" formatCode="0.0000">
                  <c:v>0.60799999999999998</c:v>
                </c:pt>
                <c:pt idx="5" formatCode="0.0000">
                  <c:v>0.66199999999999992</c:v>
                </c:pt>
                <c:pt idx="6" formatCode="0.0000">
                  <c:v>0.71199999999999997</c:v>
                </c:pt>
                <c:pt idx="7" formatCode="0.0000">
                  <c:v>0.75800000000000001</c:v>
                </c:pt>
                <c:pt idx="8" formatCode="0.0000">
                  <c:v>0.8</c:v>
                </c:pt>
                <c:pt idx="9" formatCode="0.0000">
                  <c:v>0.83799999999999997</c:v>
                </c:pt>
                <c:pt idx="10" formatCode="0.0000">
                  <c:v>0.872</c:v>
                </c:pt>
                <c:pt idx="11" formatCode="0.0000">
                  <c:v>0.90200000000000002</c:v>
                </c:pt>
                <c:pt idx="12" formatCode="0.0000">
                  <c:v>0.92799999999999994</c:v>
                </c:pt>
                <c:pt idx="13" formatCode="0.0000">
                  <c:v>0.95</c:v>
                </c:pt>
                <c:pt idx="14" formatCode="0.0000">
                  <c:v>0.96799999999999997</c:v>
                </c:pt>
                <c:pt idx="15" formatCode="0.0000">
                  <c:v>0.98199999999999998</c:v>
                </c:pt>
                <c:pt idx="16" formatCode="0.0000">
                  <c:v>0.99199999999999999</c:v>
                </c:pt>
                <c:pt idx="17" formatCode="0.0000">
                  <c:v>0.998</c:v>
                </c:pt>
                <c:pt idx="18" formatCode="0.0000">
                  <c:v>1</c:v>
                </c:pt>
                <c:pt idx="19" formatCode="0.0000">
                  <c:v>1</c:v>
                </c:pt>
                <c:pt idx="20" formatCode="0.0000">
                  <c:v>1</c:v>
                </c:pt>
                <c:pt idx="21" formatCode="0.0000">
                  <c:v>1</c:v>
                </c:pt>
                <c:pt idx="22" formatCode="0.0000">
                  <c:v>1</c:v>
                </c:pt>
                <c:pt idx="23" formatCode="0.0000">
                  <c:v>1</c:v>
                </c:pt>
                <c:pt idx="24" formatCode="0.0000">
                  <c:v>1</c:v>
                </c:pt>
                <c:pt idx="25" formatCode="0.0000">
                  <c:v>1</c:v>
                </c:pt>
                <c:pt idx="26" formatCode="0.0000">
                  <c:v>1</c:v>
                </c:pt>
                <c:pt idx="27" formatCode="0.0000">
                  <c:v>1</c:v>
                </c:pt>
                <c:pt idx="28" formatCode="0.0000">
                  <c:v>1</c:v>
                </c:pt>
                <c:pt idx="29" formatCode="0.0000">
                  <c:v>1</c:v>
                </c:pt>
                <c:pt idx="30" formatCode="0.0000">
                  <c:v>0.9999680234013254</c:v>
                </c:pt>
                <c:pt idx="31" formatCode="0.0000">
                  <c:v>0.99938043407621568</c:v>
                </c:pt>
                <c:pt idx="32" formatCode="0.0000">
                  <c:v>0.99805277460328812</c:v>
                </c:pt>
                <c:pt idx="33" formatCode="0.0000">
                  <c:v>0.99598504498254292</c:v>
                </c:pt>
                <c:pt idx="34" formatCode="0.0000">
                  <c:v>0.99317724521397999</c:v>
                </c:pt>
                <c:pt idx="35" formatCode="0.0000">
                  <c:v>0.98962937529759931</c:v>
                </c:pt>
                <c:pt idx="36" formatCode="0.0000">
                  <c:v>0.9853414352334009</c:v>
                </c:pt>
                <c:pt idx="37" formatCode="0.0000">
                  <c:v>0.98031342502138485</c:v>
                </c:pt>
                <c:pt idx="38" formatCode="0.0000">
                  <c:v>0.97454534466155096</c:v>
                </c:pt>
                <c:pt idx="39" formatCode="0.0000">
                  <c:v>0.96803719415389944</c:v>
                </c:pt>
                <c:pt idx="40" formatCode="0.0000">
                  <c:v>0.96078897349843018</c:v>
                </c:pt>
                <c:pt idx="41" formatCode="0.0000">
                  <c:v>0.9531376767464993</c:v>
                </c:pt>
                <c:pt idx="42" formatCode="0.0000">
                  <c:v>0.94548560753284838</c:v>
                </c:pt>
                <c:pt idx="43" formatCode="0.0000">
                  <c:v>0.93783353831919747</c:v>
                </c:pt>
                <c:pt idx="44" formatCode="0.0000">
                  <c:v>0.93018146910554655</c:v>
                </c:pt>
                <c:pt idx="45" formatCode="0.0000">
                  <c:v>0.92252939989189564</c:v>
                </c:pt>
                <c:pt idx="46" formatCode="0.0000">
                  <c:v>0.91487733067824473</c:v>
                </c:pt>
                <c:pt idx="47" formatCode="0.0000">
                  <c:v>0.90722526146459381</c:v>
                </c:pt>
                <c:pt idx="48" formatCode="0.0000">
                  <c:v>0.8995731922509429</c:v>
                </c:pt>
                <c:pt idx="49" formatCode="0.0000">
                  <c:v>0.89192112303729199</c:v>
                </c:pt>
                <c:pt idx="50" formatCode="0.0000">
                  <c:v>0.88426905382364107</c:v>
                </c:pt>
                <c:pt idx="51" formatCode="0.0000">
                  <c:v>0.87661698460999016</c:v>
                </c:pt>
                <c:pt idx="52" formatCode="0.0000">
                  <c:v>0.86896491539633924</c:v>
                </c:pt>
                <c:pt idx="53" formatCode="0.0000">
                  <c:v>0.86131284618268833</c:v>
                </c:pt>
                <c:pt idx="54" formatCode="0.0000">
                  <c:v>0.85366077696903742</c:v>
                </c:pt>
                <c:pt idx="55" formatCode="0.0000">
                  <c:v>0.8460087077553865</c:v>
                </c:pt>
                <c:pt idx="56" formatCode="0.0000">
                  <c:v>0.83835663854173559</c:v>
                </c:pt>
                <c:pt idx="57" formatCode="0.0000">
                  <c:v>0.83070456932808467</c:v>
                </c:pt>
                <c:pt idx="58" formatCode="0.0000">
                  <c:v>0.82305250011443376</c:v>
                </c:pt>
                <c:pt idx="59" formatCode="0.0000">
                  <c:v>0.81540043090078285</c:v>
                </c:pt>
                <c:pt idx="60" formatCode="0.0000">
                  <c:v>0.80774836168713193</c:v>
                </c:pt>
                <c:pt idx="61" formatCode="0.0000">
                  <c:v>0.80009629247348102</c:v>
                </c:pt>
                <c:pt idx="62" formatCode="0.0000">
                  <c:v>0.79244422325983011</c:v>
                </c:pt>
                <c:pt idx="63" formatCode="0.0000">
                  <c:v>0.78479215404617919</c:v>
                </c:pt>
                <c:pt idx="64" formatCode="0.0000">
                  <c:v>0.77714008483252828</c:v>
                </c:pt>
                <c:pt idx="65" formatCode="0.0000">
                  <c:v>0.76948801561887736</c:v>
                </c:pt>
                <c:pt idx="66" formatCode="0.0000">
                  <c:v>0.76183594640522645</c:v>
                </c:pt>
                <c:pt idx="67" formatCode="0.0000">
                  <c:v>0.75418387719157554</c:v>
                </c:pt>
                <c:pt idx="68" formatCode="0.0000">
                  <c:v>0.74653180797792462</c:v>
                </c:pt>
                <c:pt idx="69" formatCode="0.0000">
                  <c:v>0.73887973876427371</c:v>
                </c:pt>
                <c:pt idx="70" formatCode="0.0000">
                  <c:v>0.73096727943078288</c:v>
                </c:pt>
                <c:pt idx="71" formatCode="0.0000">
                  <c:v>0.72236202780896508</c:v>
                </c:pt>
                <c:pt idx="72" formatCode="0.0000">
                  <c:v>0.71305741415185731</c:v>
                </c:pt>
                <c:pt idx="73" formatCode="0.0000">
                  <c:v>0.70305343845945911</c:v>
                </c:pt>
                <c:pt idx="74" formatCode="0.0000">
                  <c:v>0.69235010073177083</c:v>
                </c:pt>
                <c:pt idx="75" formatCode="0.0000">
                  <c:v>0.68094740096879225</c:v>
                </c:pt>
                <c:pt idx="76" formatCode="0.0000">
                  <c:v>0.66884533917052336</c:v>
                </c:pt>
                <c:pt idx="77" formatCode="0.0000">
                  <c:v>0.65604391533696438</c:v>
                </c:pt>
                <c:pt idx="78" formatCode="0.0000">
                  <c:v>0.64254312946811509</c:v>
                </c:pt>
                <c:pt idx="79" formatCode="0.0000">
                  <c:v>0.62834298156397561</c:v>
                </c:pt>
                <c:pt idx="80" formatCode="0.0000">
                  <c:v>0.61344347162454582</c:v>
                </c:pt>
                <c:pt idx="81" formatCode="0.0000">
                  <c:v>0.59784459964982584</c:v>
                </c:pt>
                <c:pt idx="82" formatCode="0.0000">
                  <c:v>0.58154636563981565</c:v>
                </c:pt>
                <c:pt idx="83" formatCode="0.0000">
                  <c:v>0.56454876959451528</c:v>
                </c:pt>
                <c:pt idx="84" formatCode="0.0000">
                  <c:v>0.54685181151392448</c:v>
                </c:pt>
                <c:pt idx="85" formatCode="0.0000">
                  <c:v>0.52845549139804371</c:v>
                </c:pt>
                <c:pt idx="86" formatCode="0.0000">
                  <c:v>0.50935980924687252</c:v>
                </c:pt>
                <c:pt idx="87" formatCode="0.0000">
                  <c:v>0.48956476506041113</c:v>
                </c:pt>
                <c:pt idx="88" formatCode="0.0000">
                  <c:v>0.46907035883865955</c:v>
                </c:pt>
                <c:pt idx="89" formatCode="0.0000">
                  <c:v>0.44787659058161766</c:v>
                </c:pt>
                <c:pt idx="90" formatCode="0.0000">
                  <c:v>0.42598346028928558</c:v>
                </c:pt>
                <c:pt idx="91" formatCode="0.0000">
                  <c:v>0.40339096796166329</c:v>
                </c:pt>
                <c:pt idx="92" formatCode="0.0000">
                  <c:v>0.38009911359875082</c:v>
                </c:pt>
                <c:pt idx="93" formatCode="0.0000">
                  <c:v>0.35610789720054803</c:v>
                </c:pt>
                <c:pt idx="94" formatCode="0.0000">
                  <c:v>0.33141731876705494</c:v>
                </c:pt>
                <c:pt idx="95" formatCode="0.0000">
                  <c:v>0.30602737829827176</c:v>
                </c:pt>
                <c:pt idx="96" formatCode="0.0000">
                  <c:v>0.27993807579419827</c:v>
                </c:pt>
                <c:pt idx="97" formatCode="0.0000">
                  <c:v>0.25314941125483448</c:v>
                </c:pt>
                <c:pt idx="98" formatCode="0.0000">
                  <c:v>0.2256613846801806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67-4975-8F35-5634109BE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15968"/>
        <c:axId val="132917888"/>
      </c:scatterChart>
      <c:valAx>
        <c:axId val="132915968"/>
        <c:scaling>
          <c:orientation val="minMax"/>
          <c:max val="100"/>
          <c:min val="3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X-Axis</a:t>
                </a:r>
              </a:p>
            </c:rich>
          </c:tx>
          <c:layout>
            <c:manualLayout>
              <c:xMode val="edge"/>
              <c:yMode val="edge"/>
              <c:x val="0.48180116853209437"/>
              <c:y val="0.930082837206324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917888"/>
        <c:crosses val="autoZero"/>
        <c:crossBetween val="midCat"/>
      </c:valAx>
      <c:valAx>
        <c:axId val="132917888"/>
        <c:scaling>
          <c:orientation val="minMax"/>
          <c:max val="1"/>
          <c:min val="0.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Y-Axis</a:t>
                </a:r>
              </a:p>
            </c:rich>
          </c:tx>
          <c:layout>
            <c:manualLayout>
              <c:xMode val="edge"/>
              <c:yMode val="edge"/>
              <c:x val="2.9693486590038315E-2"/>
              <c:y val="0.5349602031453385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915968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1015386007783512"/>
          <c:y val="0.33170782920427627"/>
          <c:w val="0.23084311300167937"/>
          <c:h val="0.1577237479461408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'10MI'!$A$1:$A$1</c:f>
          <c:strCache>
            <c:ptCount val="1"/>
            <c:pt idx="0">
              <c:v>Male 10 Mile</c:v>
            </c:pt>
          </c:strCache>
        </c:strRef>
      </c:tx>
      <c:layout>
        <c:manualLayout>
          <c:xMode val="edge"/>
          <c:yMode val="edge"/>
          <c:x val="0.39583371372056753"/>
          <c:y val="2.79937791601866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956598658109938E-2"/>
          <c:y val="0.21150871427020124"/>
          <c:w val="0.87318917819185404"/>
          <c:h val="0.68118247684079514"/>
        </c:manualLayout>
      </c:layout>
      <c:scatterChart>
        <c:scatterStyle val="lineMarker"/>
        <c:varyColors val="0"/>
        <c:ser>
          <c:idx val="0"/>
          <c:order val="0"/>
          <c:tx>
            <c:v>Single age records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'10MI'!$C$7:$C$105</c:f>
              <c:numCache>
                <c:formatCode>General</c:formatCode>
                <c:ptCount val="99"/>
                <c:pt idx="5" formatCode="0.0000">
                  <c:v>116.35000000000001</c:v>
                </c:pt>
                <c:pt idx="6" formatCode="0.0000">
                  <c:v>80.116666666666674</c:v>
                </c:pt>
                <c:pt idx="7" formatCode="0.0000">
                  <c:v>75.7</c:v>
                </c:pt>
                <c:pt idx="8" formatCode="0.0000">
                  <c:v>96.466666666666669</c:v>
                </c:pt>
                <c:pt idx="9" formatCode="0.0000">
                  <c:v>71.400000000000006</c:v>
                </c:pt>
                <c:pt idx="11" formatCode="0.0000">
                  <c:v>58.933333333333337</c:v>
                </c:pt>
                <c:pt idx="14" formatCode="0.0000">
                  <c:v>50.516666666666666</c:v>
                </c:pt>
                <c:pt idx="15" formatCode="0.0000">
                  <c:v>46.116666666666667</c:v>
                </c:pt>
                <c:pt idx="16" formatCode="0.0000">
                  <c:v>45.5</c:v>
                </c:pt>
                <c:pt idx="17" formatCode="0.0000">
                  <c:v>44.85</c:v>
                </c:pt>
                <c:pt idx="18" formatCode="0.0000">
                  <c:v>45.166666666666671</c:v>
                </c:pt>
                <c:pt idx="19" formatCode="0.0000">
                  <c:v>45.016666666666666</c:v>
                </c:pt>
                <c:pt idx="20" formatCode="0.0000">
                  <c:v>45.399999999999991</c:v>
                </c:pt>
                <c:pt idx="21" formatCode="0.0000">
                  <c:v>45.25</c:v>
                </c:pt>
                <c:pt idx="22" formatCode="0.0000">
                  <c:v>45.25</c:v>
                </c:pt>
                <c:pt idx="23" formatCode="0.0000">
                  <c:v>44.866666666666667</c:v>
                </c:pt>
                <c:pt idx="24" formatCode="0.0000">
                  <c:v>44.983333333333341</c:v>
                </c:pt>
                <c:pt idx="25" formatCode="0.0000">
                  <c:v>45.333333333333336</c:v>
                </c:pt>
                <c:pt idx="26" formatCode="0.0000">
                  <c:v>45.666666666666664</c:v>
                </c:pt>
                <c:pt idx="27" formatCode="0.0000">
                  <c:v>45.683333333333323</c:v>
                </c:pt>
                <c:pt idx="28" formatCode="0.0000">
                  <c:v>45.916666666666664</c:v>
                </c:pt>
                <c:pt idx="29" formatCode="0.0000">
                  <c:v>45.616666666666667</c:v>
                </c:pt>
                <c:pt idx="30" formatCode="0.0000">
                  <c:v>45.866666666666667</c:v>
                </c:pt>
                <c:pt idx="31" formatCode="0.0000">
                  <c:v>45.916666666666664</c:v>
                </c:pt>
                <c:pt idx="32" formatCode="0.0000">
                  <c:v>44.383333333333333</c:v>
                </c:pt>
                <c:pt idx="33" formatCode="0.0000">
                  <c:v>46.483333333333327</c:v>
                </c:pt>
                <c:pt idx="34" formatCode="0.0000">
                  <c:v>46.083333333333336</c:v>
                </c:pt>
                <c:pt idx="35" formatCode="0.0000">
                  <c:v>46.166666666666664</c:v>
                </c:pt>
                <c:pt idx="36" formatCode="0.0000">
                  <c:v>46.416666666666664</c:v>
                </c:pt>
                <c:pt idx="37" formatCode="0.0000">
                  <c:v>47.266666666666666</c:v>
                </c:pt>
                <c:pt idx="38" formatCode="0.0000">
                  <c:v>47.1</c:v>
                </c:pt>
                <c:pt idx="39" formatCode="0.0000">
                  <c:v>47.5</c:v>
                </c:pt>
                <c:pt idx="40" formatCode="0.0000">
                  <c:v>46.983333333333334</c:v>
                </c:pt>
                <c:pt idx="41" formatCode="0.0000">
                  <c:v>47.916666666666657</c:v>
                </c:pt>
                <c:pt idx="42" formatCode="0.0000">
                  <c:v>47.95</c:v>
                </c:pt>
                <c:pt idx="43" formatCode="0.0000">
                  <c:v>47.43333333333333</c:v>
                </c:pt>
                <c:pt idx="44" formatCode="0.0000">
                  <c:v>49.383333333333333</c:v>
                </c:pt>
                <c:pt idx="45" formatCode="0.0000">
                  <c:v>49.6</c:v>
                </c:pt>
                <c:pt idx="46" formatCode="0.0000">
                  <c:v>50.083333333333329</c:v>
                </c:pt>
                <c:pt idx="47" formatCode="0.0000">
                  <c:v>51.466666666666676</c:v>
                </c:pt>
                <c:pt idx="48" formatCode="0.0000">
                  <c:v>52.916666666666664</c:v>
                </c:pt>
                <c:pt idx="49" formatCode="0.0000">
                  <c:v>51.016666666666666</c:v>
                </c:pt>
                <c:pt idx="50" formatCode="0.0000">
                  <c:v>50.716666666666669</c:v>
                </c:pt>
                <c:pt idx="51" formatCode="0.0000">
                  <c:v>52.383333333333333</c:v>
                </c:pt>
                <c:pt idx="52" formatCode="0.0000">
                  <c:v>53.05</c:v>
                </c:pt>
                <c:pt idx="53" formatCode="0.0000">
                  <c:v>51.750000000000007</c:v>
                </c:pt>
                <c:pt idx="54" formatCode="0.0000">
                  <c:v>54.1</c:v>
                </c:pt>
                <c:pt idx="55" formatCode="0.0000">
                  <c:v>53.349999999999994</c:v>
                </c:pt>
                <c:pt idx="56" formatCode="0.0000">
                  <c:v>54.666666666666664</c:v>
                </c:pt>
                <c:pt idx="57" formatCode="0.0000">
                  <c:v>54.883333333333333</c:v>
                </c:pt>
                <c:pt idx="58" formatCode="0.0000">
                  <c:v>58.8</c:v>
                </c:pt>
                <c:pt idx="59" formatCode="0.0000">
                  <c:v>55.783333333333331</c:v>
                </c:pt>
                <c:pt idx="60" formatCode="0.0000">
                  <c:v>55.033333333333324</c:v>
                </c:pt>
                <c:pt idx="61" formatCode="0.0000">
                  <c:v>55.45</c:v>
                </c:pt>
                <c:pt idx="62" formatCode="0.0000">
                  <c:v>56.81666666666667</c:v>
                </c:pt>
                <c:pt idx="63" formatCode="0.0000">
                  <c:v>61.400000000000006</c:v>
                </c:pt>
                <c:pt idx="64" formatCode="0.0000">
                  <c:v>60.15</c:v>
                </c:pt>
                <c:pt idx="65" formatCode="0.0000">
                  <c:v>63.199999999999996</c:v>
                </c:pt>
                <c:pt idx="66" formatCode="0.0000">
                  <c:v>62.000000000000007</c:v>
                </c:pt>
                <c:pt idx="67" formatCode="0.0000">
                  <c:v>61.43333333333333</c:v>
                </c:pt>
                <c:pt idx="68" formatCode="0.0000">
                  <c:v>60.18333333333333</c:v>
                </c:pt>
                <c:pt idx="69" formatCode="0.0000">
                  <c:v>62.11666666666666</c:v>
                </c:pt>
                <c:pt idx="70" formatCode="0.0000">
                  <c:v>62.31666666666667</c:v>
                </c:pt>
                <c:pt idx="71" formatCode="0.0000">
                  <c:v>65.45</c:v>
                </c:pt>
                <c:pt idx="72" formatCode="0.0000">
                  <c:v>62.416666666666671</c:v>
                </c:pt>
                <c:pt idx="73" formatCode="0.0000">
                  <c:v>74.933333333333337</c:v>
                </c:pt>
                <c:pt idx="74" formatCode="0.0000">
                  <c:v>78.05</c:v>
                </c:pt>
                <c:pt idx="75" formatCode="0.0000">
                  <c:v>66.449999999999989</c:v>
                </c:pt>
                <c:pt idx="76" formatCode="0.0000">
                  <c:v>69.666666666666657</c:v>
                </c:pt>
                <c:pt idx="77" formatCode="0.0000">
                  <c:v>69.933333333333337</c:v>
                </c:pt>
                <c:pt idx="78" formatCode="0.0000">
                  <c:v>71.650000000000006</c:v>
                </c:pt>
                <c:pt idx="79" formatCode="0.0000">
                  <c:v>72.433333333333323</c:v>
                </c:pt>
                <c:pt idx="80" formatCode="0.0000">
                  <c:v>74.949999999999989</c:v>
                </c:pt>
                <c:pt idx="81" formatCode="0.0000">
                  <c:v>74.416666666666671</c:v>
                </c:pt>
                <c:pt idx="82" formatCode="0.0000">
                  <c:v>87.016666666666666</c:v>
                </c:pt>
                <c:pt idx="84" formatCode="0.0000">
                  <c:v>94.6</c:v>
                </c:pt>
                <c:pt idx="85" formatCode="0.0000">
                  <c:v>95.166666666666657</c:v>
                </c:pt>
                <c:pt idx="86" formatCode="0.0000">
                  <c:v>111.06666666666666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D0-4B79-AFE3-32F8B3CF1A55}"/>
            </c:ext>
          </c:extLst>
        </c:ser>
        <c:ser>
          <c:idx val="1"/>
          <c:order val="1"/>
          <c:tx>
            <c:v>1994 WAVA</c:v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'10MI'!$G$7:$G$106</c:f>
              <c:numCache>
                <c:formatCode>General</c:formatCode>
                <c:ptCount val="100"/>
                <c:pt idx="7" formatCode="0.0000">
                  <c:v>55.710718970843388</c:v>
                </c:pt>
                <c:pt idx="8" formatCode="0.0000">
                  <c:v>53.269401958404146</c:v>
                </c:pt>
                <c:pt idx="9" formatCode="0.0000">
                  <c:v>51.337544844798003</c:v>
                </c:pt>
                <c:pt idx="10" formatCode="0.0000">
                  <c:v>49.799515811771826</c:v>
                </c:pt>
                <c:pt idx="11" formatCode="0.0000">
                  <c:v>48.554252415726189</c:v>
                </c:pt>
                <c:pt idx="12" formatCode="0.0000">
                  <c:v>47.539089300545264</c:v>
                </c:pt>
                <c:pt idx="13" formatCode="0.0000">
                  <c:v>46.719188047837044</c:v>
                </c:pt>
                <c:pt idx="14" formatCode="0.0000">
                  <c:v>46.047569080097936</c:v>
                </c:pt>
                <c:pt idx="15" formatCode="0.0000">
                  <c:v>45.489098510763277</c:v>
                </c:pt>
                <c:pt idx="16" formatCode="0.0000">
                  <c:v>45.050131745542899</c:v>
                </c:pt>
                <c:pt idx="17" formatCode="0.0000">
                  <c:v>44.687712152070603</c:v>
                </c:pt>
                <c:pt idx="18" formatCode="0.0000">
                  <c:v>44.393862755016016</c:v>
                </c:pt>
                <c:pt idx="19" formatCode="0.0000">
                  <c:v>43.883333333333333</c:v>
                </c:pt>
                <c:pt idx="20" formatCode="0.0000">
                  <c:v>43.883333333333333</c:v>
                </c:pt>
                <c:pt idx="21" formatCode="0.0000">
                  <c:v>43.883333333333333</c:v>
                </c:pt>
                <c:pt idx="22" formatCode="0.0000">
                  <c:v>43.883333333333333</c:v>
                </c:pt>
                <c:pt idx="23" formatCode="0.0000">
                  <c:v>43.883333333333333</c:v>
                </c:pt>
                <c:pt idx="24" formatCode="0.0000">
                  <c:v>43.883333333333333</c:v>
                </c:pt>
                <c:pt idx="25" formatCode="0.0000">
                  <c:v>43.883333333333333</c:v>
                </c:pt>
                <c:pt idx="26" formatCode="0.0000">
                  <c:v>43.883333333333333</c:v>
                </c:pt>
                <c:pt idx="27" formatCode="0.0000">
                  <c:v>43.883333333333333</c:v>
                </c:pt>
                <c:pt idx="28" formatCode="0.0000">
                  <c:v>43.883333333333333</c:v>
                </c:pt>
                <c:pt idx="29" formatCode="0.0000">
                  <c:v>43.883333333333333</c:v>
                </c:pt>
                <c:pt idx="30" formatCode="0.0000">
                  <c:v>43.883333333333333</c:v>
                </c:pt>
                <c:pt idx="31" formatCode="0.0000">
                  <c:v>43.883333333333333</c:v>
                </c:pt>
                <c:pt idx="32" formatCode="0.0000">
                  <c:v>43.883333333333333</c:v>
                </c:pt>
                <c:pt idx="33" formatCode="0.0000">
                  <c:v>43.883333333333333</c:v>
                </c:pt>
                <c:pt idx="34" formatCode="0.0000">
                  <c:v>43.883333333333333</c:v>
                </c:pt>
                <c:pt idx="35" formatCode="0.0000">
                  <c:v>43.900893690809653</c:v>
                </c:pt>
                <c:pt idx="36" formatCode="0.0000">
                  <c:v>44.197132977473395</c:v>
                </c:pt>
                <c:pt idx="37" formatCode="0.0000">
                  <c:v>44.506423258958755</c:v>
                </c:pt>
                <c:pt idx="38" formatCode="0.0000">
                  <c:v>44.82007285602424</c:v>
                </c:pt>
                <c:pt idx="39" formatCode="0.0000">
                  <c:v>45.147462277091904</c:v>
                </c:pt>
                <c:pt idx="40" formatCode="0.0000">
                  <c:v>45.456114909191349</c:v>
                </c:pt>
                <c:pt idx="41" formatCode="0.0000">
                  <c:v>45.802456250217446</c:v>
                </c:pt>
                <c:pt idx="42" formatCode="0.0000">
                  <c:v>46.129857388135534</c:v>
                </c:pt>
                <c:pt idx="43" formatCode="0.0000">
                  <c:v>46.47181333615729</c:v>
                </c:pt>
                <c:pt idx="44" formatCode="0.0000">
                  <c:v>46.818876915964296</c:v>
                </c:pt>
                <c:pt idx="45" formatCode="0.0000">
                  <c:v>47.161024538778435</c:v>
                </c:pt>
                <c:pt idx="46" formatCode="0.0000">
                  <c:v>47.539089300545264</c:v>
                </c:pt>
                <c:pt idx="47" formatCode="0.0000">
                  <c:v>47.897111256639739</c:v>
                </c:pt>
                <c:pt idx="48" formatCode="0.0000">
                  <c:v>48.276494316098272</c:v>
                </c:pt>
                <c:pt idx="49" formatCode="0.0000">
                  <c:v>48.651145602365112</c:v>
                </c:pt>
                <c:pt idx="50" formatCode="0.0000">
                  <c:v>49.042616599612572</c:v>
                </c:pt>
                <c:pt idx="51" formatCode="0.0000">
                  <c:v>49.451581398843061</c:v>
                </c:pt>
                <c:pt idx="52" formatCode="0.0000">
                  <c:v>49.861758133545429</c:v>
                </c:pt>
                <c:pt idx="53" formatCode="0.0000">
                  <c:v>50.273036239355406</c:v>
                </c:pt>
                <c:pt idx="54" formatCode="0.0000">
                  <c:v>50.697011706715955</c:v>
                </c:pt>
                <c:pt idx="55" formatCode="0.0000">
                  <c:v>51.158001088054711</c:v>
                </c:pt>
                <c:pt idx="56" formatCode="0.0000">
                  <c:v>51.615306202462165</c:v>
                </c:pt>
                <c:pt idx="57" formatCode="0.0000">
                  <c:v>52.07468059016653</c:v>
                </c:pt>
                <c:pt idx="58" formatCode="0.0000">
                  <c:v>52.548596974414245</c:v>
                </c:pt>
                <c:pt idx="59" formatCode="0.0000">
                  <c:v>53.037627910724353</c:v>
                </c:pt>
                <c:pt idx="60" formatCode="0.0000">
                  <c:v>53.561983807315187</c:v>
                </c:pt>
                <c:pt idx="61" formatCode="0.0000">
                  <c:v>54.090143391265045</c:v>
                </c:pt>
                <c:pt idx="62" formatCode="0.0000">
                  <c:v>54.628822772729158</c:v>
                </c:pt>
                <c:pt idx="63" formatCode="0.0000">
                  <c:v>55.185278336686785</c:v>
                </c:pt>
                <c:pt idx="64" formatCode="0.0000">
                  <c:v>55.739023667386427</c:v>
                </c:pt>
                <c:pt idx="65" formatCode="0.0000">
                  <c:v>56.361846048463057</c:v>
                </c:pt>
                <c:pt idx="66" formatCode="0.0000">
                  <c:v>57.006148783233733</c:v>
                </c:pt>
                <c:pt idx="67" formatCode="0.0000">
                  <c:v>57.642628836639084</c:v>
                </c:pt>
                <c:pt idx="68" formatCode="0.0000">
                  <c:v>58.316722037652276</c:v>
                </c:pt>
                <c:pt idx="69" formatCode="0.0000">
                  <c:v>58.982974910394262</c:v>
                </c:pt>
                <c:pt idx="70" formatCode="0.0000">
                  <c:v>59.737725746437967</c:v>
                </c:pt>
                <c:pt idx="71" formatCode="0.0000">
                  <c:v>60.503699618548652</c:v>
                </c:pt>
                <c:pt idx="72" formatCode="0.0000">
                  <c:v>61.306696470149951</c:v>
                </c:pt>
                <c:pt idx="73" formatCode="0.0000">
                  <c:v>62.113706062750644</c:v>
                </c:pt>
                <c:pt idx="74" formatCode="0.0000">
                  <c:v>62.951274326973646</c:v>
                </c:pt>
                <c:pt idx="75" formatCode="0.0000">
                  <c:v>63.895360124247723</c:v>
                </c:pt>
                <c:pt idx="76" formatCode="0.0000">
                  <c:v>64.877784348511724</c:v>
                </c:pt>
                <c:pt idx="77" formatCode="0.0000">
                  <c:v>65.890890890890887</c:v>
                </c:pt>
                <c:pt idx="78" formatCode="0.0000">
                  <c:v>66.925931574398859</c:v>
                </c:pt>
                <c:pt idx="79" formatCode="0.0000">
                  <c:v>67.99400888337982</c:v>
                </c:pt>
                <c:pt idx="80" formatCode="0.0000">
                  <c:v>69.249381936773446</c:v>
                </c:pt>
                <c:pt idx="81" formatCode="0.0000">
                  <c:v>70.563327437422956</c:v>
                </c:pt>
                <c:pt idx="82" formatCode="0.0000">
                  <c:v>71.904527827844234</c:v>
                </c:pt>
                <c:pt idx="83" formatCode="0.0000">
                  <c:v>73.309945428221397</c:v>
                </c:pt>
                <c:pt idx="84" formatCode="0.0000">
                  <c:v>74.771397739535416</c:v>
                </c:pt>
                <c:pt idx="85" formatCode="0.0000">
                  <c:v>76.61196461824953</c:v>
                </c:pt>
                <c:pt idx="86" formatCode="0.0000">
                  <c:v>78.517325699290282</c:v>
                </c:pt>
                <c:pt idx="87" formatCode="0.0000">
                  <c:v>80.534654676699077</c:v>
                </c:pt>
                <c:pt idx="88" formatCode="0.0000">
                  <c:v>82.658378853519181</c:v>
                </c:pt>
                <c:pt idx="89" formatCode="0.0000">
                  <c:v>84.913570691434458</c:v>
                </c:pt>
                <c:pt idx="90" formatCode="0.0000">
                  <c:v>88.11914323962516</c:v>
                </c:pt>
                <c:pt idx="91" formatCode="0.0000">
                  <c:v>91.595352396855205</c:v>
                </c:pt>
                <c:pt idx="92" formatCode="0.0000">
                  <c:v>95.336374828010719</c:v>
                </c:pt>
                <c:pt idx="93" formatCode="0.0000">
                  <c:v>99.418516840356432</c:v>
                </c:pt>
                <c:pt idx="94" formatCode="0.0000">
                  <c:v>103.86587771203156</c:v>
                </c:pt>
                <c:pt idx="95" formatCode="0.0000">
                  <c:v>112.11888945665133</c:v>
                </c:pt>
                <c:pt idx="96" formatCode="0.0000">
                  <c:v>121.79665093903229</c:v>
                </c:pt>
                <c:pt idx="97" formatCode="0.0000">
                  <c:v>133.34346196698064</c:v>
                </c:pt>
                <c:pt idx="98" formatCode="0.0000">
                  <c:v>147.25950782997762</c:v>
                </c:pt>
                <c:pt idx="99" formatCode="0.0000">
                  <c:v>148.80750536905165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D0-4B79-AFE3-32F8B3CF1A55}"/>
            </c:ext>
          </c:extLst>
        </c:ser>
        <c:ser>
          <c:idx val="2"/>
          <c:order val="2"/>
          <c:tx>
            <c:v>ARRS records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'10MI'!$N$7:$N$105</c:f>
              <c:numCache>
                <c:formatCode>General</c:formatCode>
                <c:ptCount val="99"/>
                <c:pt idx="22" formatCode="0.000">
                  <c:v>45.716666666666669</c:v>
                </c:pt>
                <c:pt idx="24" formatCode="0.000">
                  <c:v>45.333333333333329</c:v>
                </c:pt>
                <c:pt idx="25" formatCode="0.000">
                  <c:v>45.666666666666664</c:v>
                </c:pt>
                <c:pt idx="26" formatCode="0.000">
                  <c:v>45.483333333333334</c:v>
                </c:pt>
                <c:pt idx="28" formatCode="0.000">
                  <c:v>45.616666666666667</c:v>
                </c:pt>
                <c:pt idx="39" formatCode="0.000">
                  <c:v>0</c:v>
                </c:pt>
                <c:pt idx="40" formatCode="0.000">
                  <c:v>0</c:v>
                </c:pt>
                <c:pt idx="41" formatCode="0.000">
                  <c:v>0</c:v>
                </c:pt>
                <c:pt idx="42" formatCode="0.000">
                  <c:v>0</c:v>
                </c:pt>
                <c:pt idx="43" formatCode="0.000">
                  <c:v>0</c:v>
                </c:pt>
                <c:pt idx="44" formatCode="0.000">
                  <c:v>0</c:v>
                </c:pt>
                <c:pt idx="45" formatCode="0.000">
                  <c:v>0</c:v>
                </c:pt>
                <c:pt idx="46" formatCode="0.000">
                  <c:v>0</c:v>
                </c:pt>
                <c:pt idx="47" formatCode="0.000">
                  <c:v>0</c:v>
                </c:pt>
                <c:pt idx="48" formatCode="0.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D0-4B79-AFE3-32F8B3CF1A55}"/>
            </c:ext>
          </c:extLst>
        </c:ser>
        <c:ser>
          <c:idx val="3"/>
          <c:order val="3"/>
          <c:tx>
            <c:v>2002 WAVA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'10MI'!$I$7:$I$105</c:f>
              <c:numCache>
                <c:formatCode>General</c:formatCode>
                <c:ptCount val="99"/>
                <c:pt idx="4" formatCode="0.0000">
                  <c:v>71.952933670824919</c:v>
                </c:pt>
                <c:pt idx="5" formatCode="0.0000">
                  <c:v>68.038280557388148</c:v>
                </c:pt>
                <c:pt idx="6" formatCode="0.0000">
                  <c:v>64.583372845822524</c:v>
                </c:pt>
                <c:pt idx="7" formatCode="0.0000">
                  <c:v>61.52836345612684</c:v>
                </c:pt>
                <c:pt idx="8" formatCode="0.0000">
                  <c:v>58.826203245455567</c:v>
                </c:pt>
                <c:pt idx="9" formatCode="0.0000">
                  <c:v>56.43914456391677</c:v>
                </c:pt>
                <c:pt idx="10" formatCode="0.0000">
                  <c:v>54.336224368305572</c:v>
                </c:pt>
                <c:pt idx="11" formatCode="0.0000">
                  <c:v>52.491398814481521</c:v>
                </c:pt>
                <c:pt idx="12" formatCode="0.0000">
                  <c:v>50.882131090555987</c:v>
                </c:pt>
                <c:pt idx="13" formatCode="0.0000">
                  <c:v>49.488314064557059</c:v>
                </c:pt>
                <c:pt idx="14" formatCode="0.0000">
                  <c:v>48.291458633153759</c:v>
                </c:pt>
                <c:pt idx="15" formatCode="0.0000">
                  <c:v>47.274107361501343</c:v>
                </c:pt>
                <c:pt idx="16" formatCode="0.0000">
                  <c:v>46.419446590799126</c:v>
                </c:pt>
                <c:pt idx="17" formatCode="0.0000">
                  <c:v>45.711092781510807</c:v>
                </c:pt>
                <c:pt idx="18" formatCode="0.0000">
                  <c:v>45.133024718997532</c:v>
                </c:pt>
                <c:pt idx="19" formatCode="0.0000">
                  <c:v>44.669626929059582</c:v>
                </c:pt>
                <c:pt idx="20" formatCode="0.0000">
                  <c:v>44.30580537157789</c:v>
                </c:pt>
                <c:pt idx="21" formatCode="0.0000">
                  <c:v>44.027136806849967</c:v>
                </c:pt>
                <c:pt idx="22" formatCode="0.0000">
                  <c:v>43.883333333333333</c:v>
                </c:pt>
                <c:pt idx="23" formatCode="0.0000">
                  <c:v>43.883333333333333</c:v>
                </c:pt>
                <c:pt idx="24" formatCode="0.0000">
                  <c:v>43.883333333333333</c:v>
                </c:pt>
                <c:pt idx="25" formatCode="0.0000">
                  <c:v>43.883333333333333</c:v>
                </c:pt>
                <c:pt idx="26" formatCode="0.0000">
                  <c:v>43.883333333333333</c:v>
                </c:pt>
                <c:pt idx="27" formatCode="0.0000">
                  <c:v>43.883333333333333</c:v>
                </c:pt>
                <c:pt idx="28" formatCode="0.0000">
                  <c:v>43.883333333333333</c:v>
                </c:pt>
                <c:pt idx="29" formatCode="0.0000">
                  <c:v>43.883333333333333</c:v>
                </c:pt>
                <c:pt idx="30" formatCode="0.0000">
                  <c:v>43.883333333333333</c:v>
                </c:pt>
                <c:pt idx="31" formatCode="0.0000">
                  <c:v>43.903666283732406</c:v>
                </c:pt>
                <c:pt idx="32" formatCode="0.0000">
                  <c:v>44.16429263591305</c:v>
                </c:pt>
                <c:pt idx="33" formatCode="0.0000">
                  <c:v>44.433852812202538</c:v>
                </c:pt>
                <c:pt idx="34" formatCode="0.0000">
                  <c:v>44.711479324601207</c:v>
                </c:pt>
                <c:pt idx="35" formatCode="0.0000">
                  <c:v>44.996751371820828</c:v>
                </c:pt>
                <c:pt idx="36" formatCode="0.0000">
                  <c:v>45.289470049555447</c:v>
                </c:pt>
                <c:pt idx="37" formatCode="0.0000">
                  <c:v>45.589566797438614</c:v>
                </c:pt>
                <c:pt idx="38" formatCode="0.0000">
                  <c:v>45.897059109985484</c:v>
                </c:pt>
                <c:pt idx="39" formatCode="0.0000">
                  <c:v>46.212026685192065</c:v>
                </c:pt>
                <c:pt idx="40" formatCode="0.0000">
                  <c:v>46.534597661040962</c:v>
                </c:pt>
                <c:pt idx="41" formatCode="0.0000">
                  <c:v>46.864940341348884</c:v>
                </c:pt>
                <c:pt idx="42" formatCode="0.0000">
                  <c:v>47.203258149243588</c:v>
                </c:pt>
                <c:pt idx="43" formatCode="0.0000">
                  <c:v>47.549786607836694</c:v>
                </c:pt>
                <c:pt idx="44" formatCode="0.0000">
                  <c:v>47.90479167297152</c:v>
                </c:pt>
                <c:pt idx="45" formatCode="0.0000">
                  <c:v>48.268569021686737</c:v>
                </c:pt>
                <c:pt idx="46" formatCode="0.0000">
                  <c:v>48.641444056911901</c:v>
                </c:pt>
                <c:pt idx="47" formatCode="0.0000">
                  <c:v>49.02377248191312</c:v>
                </c:pt>
                <c:pt idx="48" formatCode="0.0000">
                  <c:v>49.415941355925845</c:v>
                </c:pt>
                <c:pt idx="49" formatCode="0.0000">
                  <c:v>49.818370580330416</c:v>
                </c:pt>
                <c:pt idx="50" formatCode="0.0000">
                  <c:v>50.231514790947202</c:v>
                </c:pt>
                <c:pt idx="51" formatCode="0.0000">
                  <c:v>50.655865651326117</c:v>
                </c:pt>
                <c:pt idx="52" formatCode="0.0000">
                  <c:v>51.091954557155994</c:v>
                </c:pt>
                <c:pt idx="53" formatCode="0.0000">
                  <c:v>51.540355774944473</c:v>
                </c:pt>
                <c:pt idx="54" formatCode="0.0000">
                  <c:v>52.001690050142663</c:v>
                </c:pt>
                <c:pt idx="55" formatCode="0.0000">
                  <c:v>52.476628731802968</c:v>
                </c:pt>
                <c:pt idx="56" formatCode="0.0000">
                  <c:v>52.965898473375411</c:v>
                </c:pt>
                <c:pt idx="57" formatCode="0.0000">
                  <c:v>53.470286583001737</c:v>
                </c:pt>
                <c:pt idx="58" formatCode="0.0000">
                  <c:v>53.990647112284464</c:v>
                </c:pt>
                <c:pt idx="59" formatCode="0.0000">
                  <c:v>54.527907790662482</c:v>
                </c:pt>
                <c:pt idx="60" formatCode="0.0000">
                  <c:v>55.08307793399068</c:v>
                </c:pt>
                <c:pt idx="61" formatCode="0.0000">
                  <c:v>55.6572574816201</c:v>
                </c:pt>
                <c:pt idx="62" formatCode="0.0000">
                  <c:v>56.251647347351557</c:v>
                </c:pt>
                <c:pt idx="63" formatCode="0.0000">
                  <c:v>56.867561307518301</c:v>
                </c:pt>
                <c:pt idx="64" formatCode="0.0000">
                  <c:v>57.506439695969298</c:v>
                </c:pt>
                <c:pt idx="65" formatCode="0.0000">
                  <c:v>58.169865233222772</c:v>
                </c:pt>
                <c:pt idx="66" formatCode="0.0000">
                  <c:v>58.859581388594691</c:v>
                </c:pt>
                <c:pt idx="67" formatCode="0.0000">
                  <c:v>59.577513763680344</c:v>
                </c:pt>
                <c:pt idx="68" formatCode="0.0000">
                  <c:v>60.325795098470053</c:v>
                </c:pt>
                <c:pt idx="69" formatCode="0.0000">
                  <c:v>61.106794644656809</c:v>
                </c:pt>
                <c:pt idx="70" formatCode="0.0000">
                  <c:v>61.923152833813411</c:v>
                </c:pt>
                <c:pt idx="71" formatCode="0.0000">
                  <c:v>62.777822403912332</c:v>
                </c:pt>
                <c:pt idx="72" formatCode="0.0000">
                  <c:v>63.674117453688474</c:v>
                </c:pt>
                <c:pt idx="73" formatCode="0.0000">
                  <c:v>64.615772294863348</c:v>
                </c:pt>
                <c:pt idx="74" formatCode="0.0000">
                  <c:v>65.607012501116998</c:v>
                </c:pt>
                <c:pt idx="75" formatCode="0.0000">
                  <c:v>66.652641257718486</c:v>
                </c:pt>
                <c:pt idx="76" formatCode="0.0000">
                  <c:v>67.758145065186838</c:v>
                </c:pt>
                <c:pt idx="77" formatCode="0.0000">
                  <c:v>68.929824143042836</c:v>
                </c:pt>
                <c:pt idx="78" formatCode="0.0000">
                  <c:v>70.174954660512611</c:v>
                </c:pt>
                <c:pt idx="79" formatCode="0.0000">
                  <c:v>71.501992405601158</c:v>
                </c:pt>
                <c:pt idx="80" formatCode="0.0000">
                  <c:v>72.920831018369711</c:v>
                </c:pt>
                <c:pt idx="81" formatCode="0.0000">
                  <c:v>74.443132960255284</c:v>
                </c:pt>
                <c:pt idx="82" formatCode="0.0000">
                  <c:v>76.082758755426056</c:v>
                </c:pt>
                <c:pt idx="83" formatCode="0.0000">
                  <c:v>77.85633098117053</c:v>
                </c:pt>
                <c:pt idx="84" formatCode="0.0000">
                  <c:v>79.78398606225069</c:v>
                </c:pt>
                <c:pt idx="85" formatCode="0.0000">
                  <c:v>81.890392595591052</c:v>
                </c:pt>
                <c:pt idx="86" formatCode="0.0000">
                  <c:v>84.20615565836124</c:v>
                </c:pt>
                <c:pt idx="87" formatCode="0.0000">
                  <c:v>86.769792938062409</c:v>
                </c:pt>
                <c:pt idx="88" formatCode="0.0000">
                  <c:v>89.63058009017486</c:v>
                </c:pt>
                <c:pt idx="89" formatCode="0.0000">
                  <c:v>92.852756854227849</c:v>
                </c:pt>
                <c:pt idx="90" formatCode="0.0000">
                  <c:v>96.521936973786623</c:v>
                </c:pt>
                <c:pt idx="91" formatCode="0.0000">
                  <c:v>100.75523162218352</c:v>
                </c:pt>
                <c:pt idx="92" formatCode="0.0000">
                  <c:v>105.71793109332607</c:v>
                </c:pt>
                <c:pt idx="93" formatCode="0.0000">
                  <c:v>111.65244287462509</c:v>
                </c:pt>
                <c:pt idx="94" formatCode="0.0000">
                  <c:v>118.93178626526056</c:v>
                </c:pt>
                <c:pt idx="95" formatCode="0.0000">
                  <c:v>128.16681471368781</c:v>
                </c:pt>
                <c:pt idx="96" formatCode="0.0000">
                  <c:v>140.44537308460582</c:v>
                </c:pt>
                <c:pt idx="97" formatCode="0.0000">
                  <c:v>157.95144816089427</c:v>
                </c:pt>
                <c:pt idx="98" formatCode="0.0000">
                  <c:v>184.28921115132698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D0-4B79-AFE3-32F8B3CF1A55}"/>
            </c:ext>
          </c:extLst>
        </c:ser>
        <c:ser>
          <c:idx val="4"/>
          <c:order val="4"/>
          <c:tx>
            <c:v>Phillips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'10MI'!$I$7:$I$106</c:f>
              <c:numCache>
                <c:formatCode>General</c:formatCode>
                <c:ptCount val="100"/>
                <c:pt idx="4" formatCode="0.0000">
                  <c:v>71.952933670824919</c:v>
                </c:pt>
                <c:pt idx="5" formatCode="0.0000">
                  <c:v>68.038280557388148</c:v>
                </c:pt>
                <c:pt idx="6" formatCode="0.0000">
                  <c:v>64.583372845822524</c:v>
                </c:pt>
                <c:pt idx="7" formatCode="0.0000">
                  <c:v>61.52836345612684</c:v>
                </c:pt>
                <c:pt idx="8" formatCode="0.0000">
                  <c:v>58.826203245455567</c:v>
                </c:pt>
                <c:pt idx="9" formatCode="0.0000">
                  <c:v>56.43914456391677</c:v>
                </c:pt>
                <c:pt idx="10" formatCode="0.0000">
                  <c:v>54.336224368305572</c:v>
                </c:pt>
                <c:pt idx="11" formatCode="0.0000">
                  <c:v>52.491398814481521</c:v>
                </c:pt>
                <c:pt idx="12" formatCode="0.0000">
                  <c:v>50.882131090555987</c:v>
                </c:pt>
                <c:pt idx="13" formatCode="0.0000">
                  <c:v>49.488314064557059</c:v>
                </c:pt>
                <c:pt idx="14" formatCode="0.0000">
                  <c:v>48.291458633153759</c:v>
                </c:pt>
                <c:pt idx="15" formatCode="0.0000">
                  <c:v>47.274107361501343</c:v>
                </c:pt>
                <c:pt idx="16" formatCode="0.0000">
                  <c:v>46.419446590799126</c:v>
                </c:pt>
                <c:pt idx="17" formatCode="0.0000">
                  <c:v>45.711092781510807</c:v>
                </c:pt>
                <c:pt idx="18" formatCode="0.0000">
                  <c:v>45.133024718997532</c:v>
                </c:pt>
                <c:pt idx="19" formatCode="0.0000">
                  <c:v>44.669626929059582</c:v>
                </c:pt>
                <c:pt idx="20" formatCode="0.0000">
                  <c:v>44.30580537157789</c:v>
                </c:pt>
                <c:pt idx="21" formatCode="0.0000">
                  <c:v>44.027136806849967</c:v>
                </c:pt>
                <c:pt idx="22" formatCode="0.0000">
                  <c:v>43.883333333333333</c:v>
                </c:pt>
                <c:pt idx="23" formatCode="0.0000">
                  <c:v>43.883333333333333</c:v>
                </c:pt>
                <c:pt idx="24" formatCode="0.0000">
                  <c:v>43.883333333333333</c:v>
                </c:pt>
                <c:pt idx="25" formatCode="0.0000">
                  <c:v>43.883333333333333</c:v>
                </c:pt>
                <c:pt idx="26" formatCode="0.0000">
                  <c:v>43.883333333333333</c:v>
                </c:pt>
                <c:pt idx="27" formatCode="0.0000">
                  <c:v>43.883333333333333</c:v>
                </c:pt>
                <c:pt idx="28" formatCode="0.0000">
                  <c:v>43.883333333333333</c:v>
                </c:pt>
                <c:pt idx="29" formatCode="0.0000">
                  <c:v>43.883333333333333</c:v>
                </c:pt>
                <c:pt idx="30" formatCode="0.0000">
                  <c:v>43.883333333333333</c:v>
                </c:pt>
                <c:pt idx="31" formatCode="0.0000">
                  <c:v>43.903666283732406</c:v>
                </c:pt>
                <c:pt idx="32" formatCode="0.0000">
                  <c:v>44.16429263591305</c:v>
                </c:pt>
                <c:pt idx="33" formatCode="0.0000">
                  <c:v>44.433852812202538</c:v>
                </c:pt>
                <c:pt idx="34" formatCode="0.0000">
                  <c:v>44.711479324601207</c:v>
                </c:pt>
                <c:pt idx="35" formatCode="0.0000">
                  <c:v>44.996751371820828</c:v>
                </c:pt>
                <c:pt idx="36" formatCode="0.0000">
                  <c:v>45.289470049555447</c:v>
                </c:pt>
                <c:pt idx="37" formatCode="0.0000">
                  <c:v>45.589566797438614</c:v>
                </c:pt>
                <c:pt idx="38" formatCode="0.0000">
                  <c:v>45.897059109985484</c:v>
                </c:pt>
                <c:pt idx="39" formatCode="0.0000">
                  <c:v>46.212026685192065</c:v>
                </c:pt>
                <c:pt idx="40" formatCode="0.0000">
                  <c:v>46.534597661040962</c:v>
                </c:pt>
                <c:pt idx="41" formatCode="0.0000">
                  <c:v>46.864940341348884</c:v>
                </c:pt>
                <c:pt idx="42" formatCode="0.0000">
                  <c:v>47.203258149243588</c:v>
                </c:pt>
                <c:pt idx="43" formatCode="0.0000">
                  <c:v>47.549786607836694</c:v>
                </c:pt>
                <c:pt idx="44" formatCode="0.0000">
                  <c:v>47.90479167297152</c:v>
                </c:pt>
                <c:pt idx="45" formatCode="0.0000">
                  <c:v>48.268569021686737</c:v>
                </c:pt>
                <c:pt idx="46" formatCode="0.0000">
                  <c:v>48.641444056911901</c:v>
                </c:pt>
                <c:pt idx="47" formatCode="0.0000">
                  <c:v>49.02377248191312</c:v>
                </c:pt>
                <c:pt idx="48" formatCode="0.0000">
                  <c:v>49.415941355925845</c:v>
                </c:pt>
                <c:pt idx="49" formatCode="0.0000">
                  <c:v>49.818370580330416</c:v>
                </c:pt>
                <c:pt idx="50" formatCode="0.0000">
                  <c:v>50.231514790947202</c:v>
                </c:pt>
                <c:pt idx="51" formatCode="0.0000">
                  <c:v>50.655865651326117</c:v>
                </c:pt>
                <c:pt idx="52" formatCode="0.0000">
                  <c:v>51.091954557155994</c:v>
                </c:pt>
                <c:pt idx="53" formatCode="0.0000">
                  <c:v>51.540355774944473</c:v>
                </c:pt>
                <c:pt idx="54" formatCode="0.0000">
                  <c:v>52.001690050142663</c:v>
                </c:pt>
                <c:pt idx="55" formatCode="0.0000">
                  <c:v>52.476628731802968</c:v>
                </c:pt>
                <c:pt idx="56" formatCode="0.0000">
                  <c:v>52.965898473375411</c:v>
                </c:pt>
                <c:pt idx="57" formatCode="0.0000">
                  <c:v>53.470286583001737</c:v>
                </c:pt>
                <c:pt idx="58" formatCode="0.0000">
                  <c:v>53.990647112284464</c:v>
                </c:pt>
                <c:pt idx="59" formatCode="0.0000">
                  <c:v>54.527907790662482</c:v>
                </c:pt>
                <c:pt idx="60" formatCode="0.0000">
                  <c:v>55.08307793399068</c:v>
                </c:pt>
                <c:pt idx="61" formatCode="0.0000">
                  <c:v>55.6572574816201</c:v>
                </c:pt>
                <c:pt idx="62" formatCode="0.0000">
                  <c:v>56.251647347351557</c:v>
                </c:pt>
                <c:pt idx="63" formatCode="0.0000">
                  <c:v>56.867561307518301</c:v>
                </c:pt>
                <c:pt idx="64" formatCode="0.0000">
                  <c:v>57.506439695969298</c:v>
                </c:pt>
                <c:pt idx="65" formatCode="0.0000">
                  <c:v>58.169865233222772</c:v>
                </c:pt>
                <c:pt idx="66" formatCode="0.0000">
                  <c:v>58.859581388594691</c:v>
                </c:pt>
                <c:pt idx="67" formatCode="0.0000">
                  <c:v>59.577513763680344</c:v>
                </c:pt>
                <c:pt idx="68" formatCode="0.0000">
                  <c:v>60.325795098470053</c:v>
                </c:pt>
                <c:pt idx="69" formatCode="0.0000">
                  <c:v>61.106794644656809</c:v>
                </c:pt>
                <c:pt idx="70" formatCode="0.0000">
                  <c:v>61.923152833813411</c:v>
                </c:pt>
                <c:pt idx="71" formatCode="0.0000">
                  <c:v>62.777822403912332</c:v>
                </c:pt>
                <c:pt idx="72" formatCode="0.0000">
                  <c:v>63.674117453688474</c:v>
                </c:pt>
                <c:pt idx="73" formatCode="0.0000">
                  <c:v>64.615772294863348</c:v>
                </c:pt>
                <c:pt idx="74" formatCode="0.0000">
                  <c:v>65.607012501116998</c:v>
                </c:pt>
                <c:pt idx="75" formatCode="0.0000">
                  <c:v>66.652641257718486</c:v>
                </c:pt>
                <c:pt idx="76" formatCode="0.0000">
                  <c:v>67.758145065186838</c:v>
                </c:pt>
                <c:pt idx="77" formatCode="0.0000">
                  <c:v>68.929824143042836</c:v>
                </c:pt>
                <c:pt idx="78" formatCode="0.0000">
                  <c:v>70.174954660512611</c:v>
                </c:pt>
                <c:pt idx="79" formatCode="0.0000">
                  <c:v>71.501992405601158</c:v>
                </c:pt>
                <c:pt idx="80" formatCode="0.0000">
                  <c:v>72.920831018369711</c:v>
                </c:pt>
                <c:pt idx="81" formatCode="0.0000">
                  <c:v>74.443132960255284</c:v>
                </c:pt>
                <c:pt idx="82" formatCode="0.0000">
                  <c:v>76.082758755426056</c:v>
                </c:pt>
                <c:pt idx="83" formatCode="0.0000">
                  <c:v>77.85633098117053</c:v>
                </c:pt>
                <c:pt idx="84" formatCode="0.0000">
                  <c:v>79.78398606225069</c:v>
                </c:pt>
                <c:pt idx="85" formatCode="0.0000">
                  <c:v>81.890392595591052</c:v>
                </c:pt>
                <c:pt idx="86" formatCode="0.0000">
                  <c:v>84.20615565836124</c:v>
                </c:pt>
                <c:pt idx="87" formatCode="0.0000">
                  <c:v>86.769792938062409</c:v>
                </c:pt>
                <c:pt idx="88" formatCode="0.0000">
                  <c:v>89.63058009017486</c:v>
                </c:pt>
                <c:pt idx="89" formatCode="0.0000">
                  <c:v>92.852756854227849</c:v>
                </c:pt>
                <c:pt idx="90" formatCode="0.0000">
                  <c:v>96.521936973786623</c:v>
                </c:pt>
                <c:pt idx="91" formatCode="0.0000">
                  <c:v>100.75523162218352</c:v>
                </c:pt>
                <c:pt idx="92" formatCode="0.0000">
                  <c:v>105.71793109332607</c:v>
                </c:pt>
                <c:pt idx="93" formatCode="0.0000">
                  <c:v>111.65244287462509</c:v>
                </c:pt>
                <c:pt idx="94" formatCode="0.0000">
                  <c:v>118.93178626526056</c:v>
                </c:pt>
                <c:pt idx="95" formatCode="0.0000">
                  <c:v>128.16681471368781</c:v>
                </c:pt>
                <c:pt idx="96" formatCode="0.0000">
                  <c:v>140.44537308460582</c:v>
                </c:pt>
                <c:pt idx="97" formatCode="0.0000">
                  <c:v>157.95144816089427</c:v>
                </c:pt>
                <c:pt idx="98" formatCode="0.0000">
                  <c:v>184.28921115132698</c:v>
                </c:pt>
                <c:pt idx="99" formatCode="0.0000">
                  <c:v>241.00564597623017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D0-4B79-AFE3-32F8B3CF1A55}"/>
            </c:ext>
          </c:extLst>
        </c:ser>
        <c:ser>
          <c:idx val="5"/>
          <c:order val="5"/>
          <c:tx>
            <c:v>Fair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'10MI'!$K$7:$K$107</c:f>
              <c:numCache>
                <c:formatCode>General</c:formatCode>
                <c:ptCount val="101"/>
                <c:pt idx="34" formatCode="0.0000">
                  <c:v>43.883333333333333</c:v>
                </c:pt>
                <c:pt idx="35" formatCode="0.0000">
                  <c:v>44.278283333333327</c:v>
                </c:pt>
                <c:pt idx="36" formatCode="0.0000">
                  <c:v>44.673233333333336</c:v>
                </c:pt>
                <c:pt idx="37" formatCode="0.0000">
                  <c:v>45.06818333333333</c:v>
                </c:pt>
                <c:pt idx="38" formatCode="0.0000">
                  <c:v>45.463133333333332</c:v>
                </c:pt>
                <c:pt idx="39" formatCode="0.0000">
                  <c:v>45.901966666666667</c:v>
                </c:pt>
                <c:pt idx="40" formatCode="0.0000">
                  <c:v>46.296916666666668</c:v>
                </c:pt>
                <c:pt idx="41" formatCode="0.0000">
                  <c:v>46.735749999999996</c:v>
                </c:pt>
                <c:pt idx="42" formatCode="0.0000">
                  <c:v>47.130700000000004</c:v>
                </c:pt>
                <c:pt idx="43" formatCode="0.0000">
                  <c:v>47.569533333333339</c:v>
                </c:pt>
                <c:pt idx="44" formatCode="0.0000">
                  <c:v>47.964483333333327</c:v>
                </c:pt>
                <c:pt idx="45" formatCode="0.0000">
                  <c:v>48.403316666666669</c:v>
                </c:pt>
                <c:pt idx="46" formatCode="0.0000">
                  <c:v>48.842149999999997</c:v>
                </c:pt>
                <c:pt idx="47" formatCode="0.0000">
                  <c:v>49.280983333333332</c:v>
                </c:pt>
                <c:pt idx="48" formatCode="0.0000">
                  <c:v>49.719816666666667</c:v>
                </c:pt>
                <c:pt idx="49" formatCode="0.0000">
                  <c:v>50.158650000000002</c:v>
                </c:pt>
                <c:pt idx="50" formatCode="0.0000">
                  <c:v>50.641366666666663</c:v>
                </c:pt>
                <c:pt idx="51" formatCode="0.0000">
                  <c:v>51.080199999999998</c:v>
                </c:pt>
                <c:pt idx="52" formatCode="0.0000">
                  <c:v>51.519033333333333</c:v>
                </c:pt>
                <c:pt idx="53" formatCode="0.0000">
                  <c:v>52.001750000000008</c:v>
                </c:pt>
                <c:pt idx="54" formatCode="0.0000">
                  <c:v>52.48446666666667</c:v>
                </c:pt>
                <c:pt idx="55" formatCode="0.0000">
                  <c:v>52.923299999999998</c:v>
                </c:pt>
                <c:pt idx="56" formatCode="0.0000">
                  <c:v>53.406016666666666</c:v>
                </c:pt>
                <c:pt idx="57" formatCode="0.0000">
                  <c:v>53.888733333333327</c:v>
                </c:pt>
                <c:pt idx="58" formatCode="0.0000">
                  <c:v>54.371450000000003</c:v>
                </c:pt>
                <c:pt idx="59" formatCode="0.0000">
                  <c:v>54.854166666666664</c:v>
                </c:pt>
                <c:pt idx="60" formatCode="0.0000">
                  <c:v>55.336883333333326</c:v>
                </c:pt>
                <c:pt idx="61" formatCode="0.0000">
                  <c:v>55.863483333333328</c:v>
                </c:pt>
                <c:pt idx="62" formatCode="0.0000">
                  <c:v>56.346200000000003</c:v>
                </c:pt>
                <c:pt idx="63" formatCode="0.0000">
                  <c:v>56.872799999999998</c:v>
                </c:pt>
                <c:pt idx="64" formatCode="0.0000">
                  <c:v>57.355516666666659</c:v>
                </c:pt>
                <c:pt idx="65" formatCode="0.0000">
                  <c:v>57.882116666666668</c:v>
                </c:pt>
                <c:pt idx="66" formatCode="0.0000">
                  <c:v>58.408716666666663</c:v>
                </c:pt>
                <c:pt idx="67" formatCode="0.0000">
                  <c:v>58.935316666666665</c:v>
                </c:pt>
                <c:pt idx="68" formatCode="0.0000">
                  <c:v>59.461916666666667</c:v>
                </c:pt>
                <c:pt idx="69" formatCode="0.0000">
                  <c:v>59.988516666666662</c:v>
                </c:pt>
                <c:pt idx="70" formatCode="0.0000">
                  <c:v>60.515116666666664</c:v>
                </c:pt>
                <c:pt idx="71" formatCode="0.0000">
                  <c:v>61.085599999999992</c:v>
                </c:pt>
                <c:pt idx="72" formatCode="0.0000">
                  <c:v>61.612199999999994</c:v>
                </c:pt>
                <c:pt idx="73" formatCode="0.0000">
                  <c:v>62.182683333333337</c:v>
                </c:pt>
                <c:pt idx="74" formatCode="0.0000">
                  <c:v>62.840933333333332</c:v>
                </c:pt>
                <c:pt idx="75" formatCode="0.0000">
                  <c:v>63.718599999999995</c:v>
                </c:pt>
                <c:pt idx="76" formatCode="0.0000">
                  <c:v>64.81568333333334</c:v>
                </c:pt>
                <c:pt idx="77" formatCode="0.0000">
                  <c:v>66.088300000000004</c:v>
                </c:pt>
                <c:pt idx="78" formatCode="0.0000">
                  <c:v>67.580333333333328</c:v>
                </c:pt>
                <c:pt idx="79" formatCode="0.0000">
                  <c:v>69.335666666666668</c:v>
                </c:pt>
                <c:pt idx="80" formatCode="0.0000">
                  <c:v>71.310416666666669</c:v>
                </c:pt>
                <c:pt idx="81" formatCode="0.0000">
                  <c:v>73.592349999999996</c:v>
                </c:pt>
                <c:pt idx="82" formatCode="0.0000">
                  <c:v>76.137583333333325</c:v>
                </c:pt>
                <c:pt idx="83" formatCode="0.0000">
                  <c:v>78.989999999999995</c:v>
                </c:pt>
                <c:pt idx="84" formatCode="0.0000">
                  <c:v>82.237366666666674</c:v>
                </c:pt>
                <c:pt idx="85" formatCode="0.0000">
                  <c:v>85.835799999999992</c:v>
                </c:pt>
                <c:pt idx="86" formatCode="0.0000">
                  <c:v>89.829183333333333</c:v>
                </c:pt>
                <c:pt idx="87" formatCode="0.0000">
                  <c:v>94.349166666666662</c:v>
                </c:pt>
                <c:pt idx="88" formatCode="0.0000">
                  <c:v>99.307983333333326</c:v>
                </c:pt>
                <c:pt idx="89" formatCode="0.0000">
                  <c:v>104.88116666666667</c:v>
                </c:pt>
                <c:pt idx="90" formatCode="0.0000">
                  <c:v>111.1126</c:v>
                </c:pt>
                <c:pt idx="91" formatCode="0.0000">
                  <c:v>118.00228333333332</c:v>
                </c:pt>
                <c:pt idx="92" formatCode="0.0000">
                  <c:v>125.72575000000001</c:v>
                </c:pt>
                <c:pt idx="93" formatCode="0.0000">
                  <c:v>134.28299999999999</c:v>
                </c:pt>
                <c:pt idx="94" formatCode="0.0000">
                  <c:v>143.89345</c:v>
                </c:pt>
                <c:pt idx="95" formatCode="0.0000">
                  <c:v>154.64486666666667</c:v>
                </c:pt>
                <c:pt idx="96" formatCode="0.0000">
                  <c:v>166.66890000000001</c:v>
                </c:pt>
                <c:pt idx="97" formatCode="0.0000">
                  <c:v>180.14108333333334</c:v>
                </c:pt>
                <c:pt idx="98" formatCode="0.0000">
                  <c:v>195.28083333333333</c:v>
                </c:pt>
                <c:pt idx="99" formatCode="0.0000">
                  <c:v>212.30756666666667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5D0-4B79-AFE3-32F8B3CF1A55}"/>
            </c:ext>
          </c:extLst>
        </c:ser>
        <c:ser>
          <c:idx val="6"/>
          <c:order val="6"/>
          <c:tx>
            <c:strRef>
              <c:f>Parameters!$A$38:$A$38</c:f>
              <c:strCache>
                <c:ptCount val="1"/>
                <c:pt idx="0">
                  <c:v>Proposed 2020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'10MI'!$D$7:$D$105</c:f>
              <c:numCache>
                <c:formatCode>General</c:formatCode>
                <c:ptCount val="99"/>
                <c:pt idx="2" formatCode="0.000">
                  <c:v>89.924863387978149</c:v>
                </c:pt>
                <c:pt idx="3" formatCode="0.000">
                  <c:v>79.787878787878796</c:v>
                </c:pt>
                <c:pt idx="4" formatCode="0.000">
                  <c:v>72.176535087719301</c:v>
                </c:pt>
                <c:pt idx="5" formatCode="0.000">
                  <c:v>66.289023162134953</c:v>
                </c:pt>
                <c:pt idx="6" formatCode="0.000">
                  <c:v>61.633895131086142</c:v>
                </c:pt>
                <c:pt idx="7" formatCode="0.000">
                  <c:v>57.893579595426559</c:v>
                </c:pt>
                <c:pt idx="8" formatCode="0.000">
                  <c:v>54.854166666666664</c:v>
                </c:pt>
                <c:pt idx="9" formatCode="0.000">
                  <c:v>52.366746221161499</c:v>
                </c:pt>
                <c:pt idx="10" formatCode="0.000">
                  <c:v>50.324923547400608</c:v>
                </c:pt>
                <c:pt idx="11" formatCode="0.000">
                  <c:v>48.651145602365112</c:v>
                </c:pt>
                <c:pt idx="12" formatCode="0.000">
                  <c:v>47.288074712643684</c:v>
                </c:pt>
                <c:pt idx="13" formatCode="0.000">
                  <c:v>46.192982456140349</c:v>
                </c:pt>
                <c:pt idx="14" formatCode="0.000">
                  <c:v>45.334022038567497</c:v>
                </c:pt>
                <c:pt idx="15" formatCode="0.000">
                  <c:v>44.687712152070603</c:v>
                </c:pt>
                <c:pt idx="16" formatCode="0.000">
                  <c:v>44.237231182795696</c:v>
                </c:pt>
                <c:pt idx="17" formatCode="0.000">
                  <c:v>43.971275885103537</c:v>
                </c:pt>
                <c:pt idx="18" formatCode="0.000">
                  <c:v>43.883333333333333</c:v>
                </c:pt>
                <c:pt idx="19" formatCode="0.000">
                  <c:v>43.883333333333333</c:v>
                </c:pt>
                <c:pt idx="20" formatCode="0.000">
                  <c:v>43.883333333333333</c:v>
                </c:pt>
                <c:pt idx="21" formatCode="0.000">
                  <c:v>43.883333333333333</c:v>
                </c:pt>
                <c:pt idx="22" formatCode="0.000">
                  <c:v>43.883333333333333</c:v>
                </c:pt>
                <c:pt idx="23" formatCode="0.000">
                  <c:v>43.883333333333333</c:v>
                </c:pt>
                <c:pt idx="24" formatCode="0.000">
                  <c:v>43.883333333333333</c:v>
                </c:pt>
                <c:pt idx="25" formatCode="0.000">
                  <c:v>43.883333333333333</c:v>
                </c:pt>
                <c:pt idx="26" formatCode="0.000">
                  <c:v>43.883333333333333</c:v>
                </c:pt>
                <c:pt idx="27" formatCode="0.000">
                  <c:v>43.883333333333333</c:v>
                </c:pt>
                <c:pt idx="28" formatCode="0.000">
                  <c:v>43.883333333333333</c:v>
                </c:pt>
                <c:pt idx="29" formatCode="0.000">
                  <c:v>43.883333333333333</c:v>
                </c:pt>
                <c:pt idx="30" formatCode="0.000">
                  <c:v>43.883818470477365</c:v>
                </c:pt>
                <c:pt idx="31" formatCode="0.000">
                  <c:v>43.905994517800352</c:v>
                </c:pt>
                <c:pt idx="32" formatCode="0.000">
                  <c:v>43.961295425685179</c:v>
                </c:pt>
                <c:pt idx="33" formatCode="0.000">
                  <c:v>44.04997188133963</c:v>
                </c:pt>
                <c:pt idx="34" formatCode="0.000">
                  <c:v>44.172427847840673</c:v>
                </c:pt>
                <c:pt idx="35" formatCode="0.000">
                  <c:v>44.329225189408334</c:v>
                </c:pt>
                <c:pt idx="36" formatCode="0.000">
                  <c:v>44.521090171389233</c:v>
                </c:pt>
                <c:pt idx="37" formatCode="0.000">
                  <c:v>44.748921976609992</c:v>
                </c:pt>
                <c:pt idx="38" formatCode="0.000">
                  <c:v>45.013803426971798</c:v>
                </c:pt>
                <c:pt idx="39" formatCode="0.000">
                  <c:v>45.317014153191906</c:v>
                </c:pt>
                <c:pt idx="40" formatCode="0.000">
                  <c:v>45.660046518635198</c:v>
                </c:pt>
                <c:pt idx="41" formatCode="0.000">
                  <c:v>46.027754090548527</c:v>
                </c:pt>
                <c:pt idx="42" formatCode="0.000">
                  <c:v>46.401456427244426</c:v>
                </c:pt>
                <c:pt idx="43" formatCode="0.000">
                  <c:v>46.781276662838103</c:v>
                </c:pt>
                <c:pt idx="44" formatCode="0.000">
                  <c:v>47.167366271852821</c:v>
                </c:pt>
                <c:pt idx="45" formatCode="0.000">
                  <c:v>47.559881770950327</c:v>
                </c:pt>
                <c:pt idx="46" formatCode="0.000">
                  <c:v>47.958984930488711</c:v>
                </c:pt>
                <c:pt idx="47" formatCode="0.000">
                  <c:v>48.364842996822254</c:v>
                </c:pt>
                <c:pt idx="48" formatCode="0.000">
                  <c:v>48.777628925985027</c:v>
                </c:pt>
                <c:pt idx="49" formatCode="0.000">
                  <c:v>49.197521629444232</c:v>
                </c:pt>
                <c:pt idx="50" formatCode="0.000">
                  <c:v>49.624706232656848</c:v>
                </c:pt>
                <c:pt idx="51" formatCode="0.000">
                  <c:v>50.059374347214636</c:v>
                </c:pt>
                <c:pt idx="52" formatCode="0.000">
                  <c:v>50.501724357418034</c:v>
                </c:pt>
                <c:pt idx="53" formatCode="0.000">
                  <c:v>50.951961722179327</c:v>
                </c:pt>
                <c:pt idx="54" formatCode="0.000">
                  <c:v>51.41029929322049</c:v>
                </c:pt>
                <c:pt idx="55" formatCode="0.000">
                  <c:v>51.876957650600893</c:v>
                </c:pt>
                <c:pt idx="56" formatCode="0.000">
                  <c:v>52.352165456686272</c:v>
                </c:pt>
                <c:pt idx="57" formatCode="0.000">
                  <c:v>52.836159829752255</c:v>
                </c:pt>
                <c:pt idx="58" formatCode="0.000">
                  <c:v>53.329186738504994</c:v>
                </c:pt>
                <c:pt idx="59" formatCode="0.000">
                  <c:v>53.831501418898029</c:v>
                </c:pt>
                <c:pt idx="60" formatCode="0.000">
                  <c:v>54.343368814729558</c:v>
                </c:pt>
                <c:pt idx="61" formatCode="0.000">
                  <c:v>54.865064043617934</c:v>
                </c:pt>
                <c:pt idx="62" formatCode="0.000">
                  <c:v>55.396872890077525</c:v>
                </c:pt>
                <c:pt idx="63" formatCode="0.000">
                  <c:v>55.939092327551634</c:v>
                </c:pt>
                <c:pt idx="64" formatCode="0.000">
                  <c:v>56.492031071406146</c:v>
                </c:pt>
                <c:pt idx="65" formatCode="0.000">
                  <c:v>57.056010165047496</c:v>
                </c:pt>
                <c:pt idx="66" formatCode="0.000">
                  <c:v>57.631363601503097</c:v>
                </c:pt>
                <c:pt idx="67" formatCode="0.000">
                  <c:v>58.218438982993163</c:v>
                </c:pt>
                <c:pt idx="68" formatCode="0.000">
                  <c:v>58.81759822123054</c:v>
                </c:pt>
                <c:pt idx="69" formatCode="0.000">
                  <c:v>59.429218281413476</c:v>
                </c:pt>
                <c:pt idx="70" formatCode="0.000">
                  <c:v>60.076408497837406</c:v>
                </c:pt>
                <c:pt idx="71" formatCode="0.000">
                  <c:v>60.796050741609577</c:v>
                </c:pt>
                <c:pt idx="72" formatCode="0.000">
                  <c:v>61.593234641295297</c:v>
                </c:pt>
                <c:pt idx="73" formatCode="0.000">
                  <c:v>62.473422970776895</c:v>
                </c:pt>
                <c:pt idx="74" formatCode="0.000">
                  <c:v>63.442885585097336</c:v>
                </c:pt>
                <c:pt idx="75" formatCode="0.000">
                  <c:v>64.508823094848765</c:v>
                </c:pt>
                <c:pt idx="76" formatCode="0.000">
                  <c:v>65.679516614055899</c:v>
                </c:pt>
                <c:pt idx="77" formatCode="0.000">
                  <c:v>66.964509909882494</c:v>
                </c:pt>
                <c:pt idx="78" formatCode="0.000">
                  <c:v>68.374832140178725</c:v>
                </c:pt>
                <c:pt idx="79" formatCode="0.000">
                  <c:v>69.92327185377772</c:v>
                </c:pt>
                <c:pt idx="80" formatCode="0.000">
                  <c:v>71.624716297065859</c:v>
                </c:pt>
                <c:pt idx="81" formatCode="0.000">
                  <c:v>73.496574679117174</c:v>
                </c:pt>
                <c:pt idx="82" formatCode="0.000">
                  <c:v>75.559310426257753</c:v>
                </c:pt>
                <c:pt idx="83" formatCode="0.000">
                  <c:v>77.837116394789902</c:v>
                </c:pt>
                <c:pt idx="84" formatCode="0.000">
                  <c:v>80.358779702593779</c:v>
                </c:pt>
                <c:pt idx="85" formatCode="0.000">
                  <c:v>83.158801124832578</c:v>
                </c:pt>
                <c:pt idx="86" formatCode="0.000">
                  <c:v>86.278860755593286</c:v>
                </c:pt>
                <c:pt idx="87" formatCode="0.000">
                  <c:v>89.769761464974664</c:v>
                </c:pt>
                <c:pt idx="88" formatCode="0.000">
                  <c:v>93.694042082570022</c:v>
                </c:pt>
                <c:pt idx="89" formatCode="0.000">
                  <c:v>98.129545741648514</c:v>
                </c:pt>
                <c:pt idx="90" formatCode="0.000">
                  <c:v>103.17437688764973</c:v>
                </c:pt>
                <c:pt idx="91" formatCode="0.000">
                  <c:v>108.95392092488356</c:v>
                </c:pt>
                <c:pt idx="92" formatCode="0.000">
                  <c:v>115.63100218902861</c:v>
                </c:pt>
                <c:pt idx="93" formatCode="0.000">
                  <c:v>123.42094869383995</c:v>
                </c:pt>
                <c:pt idx="94" formatCode="0.000">
                  <c:v>132.61457071889302</c:v>
                </c:pt>
                <c:pt idx="95" formatCode="0.000">
                  <c:v>143.61436853115217</c:v>
                </c:pt>
                <c:pt idx="96" formatCode="0.000">
                  <c:v>156.99379757762495</c:v>
                </c:pt>
                <c:pt idx="97" formatCode="0.000">
                  <c:v>173.59875524447355</c:v>
                </c:pt>
                <c:pt idx="98" formatCode="0.000">
                  <c:v>194.73110952113851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5D0-4B79-AFE3-32F8B3CF1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35680"/>
        <c:axId val="142137600"/>
      </c:scatterChart>
      <c:valAx>
        <c:axId val="14213568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90627258549203"/>
              <c:y val="0.926905785299388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37600"/>
        <c:crosses val="autoZero"/>
        <c:crossBetween val="midCat"/>
        <c:majorUnit val="10"/>
      </c:valAx>
      <c:valAx>
        <c:axId val="142137600"/>
        <c:scaling>
          <c:orientation val="minMax"/>
          <c:max val="120"/>
          <c:min val="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528985507246377E-3"/>
              <c:y val="0.41368617414269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35680"/>
        <c:crosses val="autoZero"/>
        <c:crossBetween val="midCat"/>
        <c:majorUnit val="15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1974666210201985"/>
          <c:y val="0.28304837478518918"/>
          <c:w val="0.23731903077332728"/>
          <c:h val="0.3825819750758215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'20K'!$A$1:$A$1</c:f>
          <c:strCache>
            <c:ptCount val="1"/>
            <c:pt idx="0">
              <c:v>Male 20 km</c:v>
            </c:pt>
          </c:strCache>
        </c:strRef>
      </c:tx>
      <c:layout>
        <c:manualLayout>
          <c:xMode val="edge"/>
          <c:yMode val="edge"/>
          <c:x val="0.41171209004279868"/>
          <c:y val="2.8391262115857564E-2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279862059672061E-2"/>
          <c:y val="0.1377556059788087"/>
          <c:w val="0.87909037409646873"/>
          <c:h val="0.74354431270354782"/>
        </c:manualLayout>
      </c:layout>
      <c:scatterChart>
        <c:scatterStyle val="lineMarker"/>
        <c:varyColors val="0"/>
        <c:ser>
          <c:idx val="0"/>
          <c:order val="0"/>
          <c:tx>
            <c:v>Single age records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'20K'!$C$7:$C$105</c:f>
              <c:numCache>
                <c:formatCode>General</c:formatCode>
                <c:ptCount val="99"/>
                <c:pt idx="5" formatCode="0.000">
                  <c:v>93.183333333333323</c:v>
                </c:pt>
                <c:pt idx="6" formatCode="0.000">
                  <c:v>84.083333333333329</c:v>
                </c:pt>
                <c:pt idx="7" formatCode="0.000">
                  <c:v>82.033333333333331</c:v>
                </c:pt>
                <c:pt idx="8" formatCode="0.000">
                  <c:v>85.55</c:v>
                </c:pt>
                <c:pt idx="9" formatCode="0.000">
                  <c:v>80.333333333333329</c:v>
                </c:pt>
                <c:pt idx="10" formatCode="0.000">
                  <c:v>76.783333333333331</c:v>
                </c:pt>
                <c:pt idx="11" formatCode="0.000">
                  <c:v>78.416666666666671</c:v>
                </c:pt>
                <c:pt idx="12" formatCode="0.000">
                  <c:v>73.983333333333334</c:v>
                </c:pt>
                <c:pt idx="13" formatCode="0.000">
                  <c:v>69.649999999999991</c:v>
                </c:pt>
                <c:pt idx="14" formatCode="0.000">
                  <c:v>72.3</c:v>
                </c:pt>
                <c:pt idx="15" formatCode="0.000">
                  <c:v>68.100000000000009</c:v>
                </c:pt>
                <c:pt idx="16" formatCode="0.000">
                  <c:v>65.983333333333334</c:v>
                </c:pt>
                <c:pt idx="17" formatCode="0.000">
                  <c:v>64.683333333333337</c:v>
                </c:pt>
                <c:pt idx="18" formatCode="0.000">
                  <c:v>61.933333333333337</c:v>
                </c:pt>
                <c:pt idx="19" formatCode="0.000">
                  <c:v>62.93333333333333</c:v>
                </c:pt>
                <c:pt idx="20" formatCode="0.000">
                  <c:v>61.650000000000006</c:v>
                </c:pt>
                <c:pt idx="21" formatCode="0.000">
                  <c:v>59.75</c:v>
                </c:pt>
                <c:pt idx="22" formatCode="0.000">
                  <c:v>60.199999999999996</c:v>
                </c:pt>
                <c:pt idx="23" formatCode="0.000">
                  <c:v>59.283333333333331</c:v>
                </c:pt>
                <c:pt idx="24" formatCode="0.000">
                  <c:v>59.3</c:v>
                </c:pt>
                <c:pt idx="25" formatCode="0.000">
                  <c:v>58.633333333333333</c:v>
                </c:pt>
                <c:pt idx="26" formatCode="0.000">
                  <c:v>59.350000000000009</c:v>
                </c:pt>
                <c:pt idx="27" formatCode="0.000">
                  <c:v>59.5</c:v>
                </c:pt>
                <c:pt idx="28" formatCode="0.000">
                  <c:v>59.616666666666667</c:v>
                </c:pt>
                <c:pt idx="29" formatCode="0.000">
                  <c:v>60.616666666666667</c:v>
                </c:pt>
                <c:pt idx="30" formatCode="0.000">
                  <c:v>59.916666666666664</c:v>
                </c:pt>
                <c:pt idx="31" formatCode="0.000">
                  <c:v>59.400000000000006</c:v>
                </c:pt>
                <c:pt idx="32" formatCode="0.000">
                  <c:v>59.216666666666669</c:v>
                </c:pt>
                <c:pt idx="33" formatCode="0.000">
                  <c:v>60.750000000000007</c:v>
                </c:pt>
                <c:pt idx="34" formatCode="0.000">
                  <c:v>60.06666666666667</c:v>
                </c:pt>
                <c:pt idx="35" formatCode="0.000">
                  <c:v>59.6</c:v>
                </c:pt>
                <c:pt idx="36" formatCode="0.000">
                  <c:v>61.8</c:v>
                </c:pt>
                <c:pt idx="37" formatCode="0.000">
                  <c:v>62.5</c:v>
                </c:pt>
                <c:pt idx="38" formatCode="0.000">
                  <c:v>63.81666666666667</c:v>
                </c:pt>
                <c:pt idx="39" formatCode="0.000">
                  <c:v>63.1</c:v>
                </c:pt>
                <c:pt idx="40" formatCode="0.000">
                  <c:v>64.7</c:v>
                </c:pt>
                <c:pt idx="41" formatCode="0.000">
                  <c:v>65.233333333333334</c:v>
                </c:pt>
                <c:pt idx="42" formatCode="0.000">
                  <c:v>66.283333333333331</c:v>
                </c:pt>
                <c:pt idx="43" formatCode="0.000">
                  <c:v>63.116666666666667</c:v>
                </c:pt>
                <c:pt idx="44" formatCode="0.000">
                  <c:v>66.383333333333326</c:v>
                </c:pt>
                <c:pt idx="45" formatCode="0.000">
                  <c:v>65.766666666666666</c:v>
                </c:pt>
                <c:pt idx="46" formatCode="0.000">
                  <c:v>66.633333333333326</c:v>
                </c:pt>
                <c:pt idx="47" formatCode="0.000">
                  <c:v>69.55</c:v>
                </c:pt>
                <c:pt idx="48" formatCode="0.000">
                  <c:v>66.083333333333329</c:v>
                </c:pt>
                <c:pt idx="49" formatCode="0.000">
                  <c:v>65.833333333333343</c:v>
                </c:pt>
                <c:pt idx="50" formatCode="0.000">
                  <c:v>66.016666666666666</c:v>
                </c:pt>
                <c:pt idx="51" formatCode="0.000">
                  <c:v>67.233333333333334</c:v>
                </c:pt>
                <c:pt idx="52" formatCode="0.000">
                  <c:v>71.183333333333337</c:v>
                </c:pt>
                <c:pt idx="53" formatCode="0.000">
                  <c:v>71.583333333333329</c:v>
                </c:pt>
                <c:pt idx="54" formatCode="0.000">
                  <c:v>69.383333333333326</c:v>
                </c:pt>
                <c:pt idx="55" formatCode="0.000">
                  <c:v>68.116666666666674</c:v>
                </c:pt>
                <c:pt idx="56" formatCode="0.000">
                  <c:v>71.233333333333334</c:v>
                </c:pt>
                <c:pt idx="57" formatCode="0.000">
                  <c:v>75.916666666666671</c:v>
                </c:pt>
                <c:pt idx="58" formatCode="0.000">
                  <c:v>76.650000000000006</c:v>
                </c:pt>
                <c:pt idx="59" formatCode="0.000">
                  <c:v>75.25</c:v>
                </c:pt>
                <c:pt idx="60" formatCode="0.000">
                  <c:v>74.766666666666666</c:v>
                </c:pt>
                <c:pt idx="61" formatCode="0.000">
                  <c:v>76.916666666666671</c:v>
                </c:pt>
                <c:pt idx="62" formatCode="0.000">
                  <c:v>80.8</c:v>
                </c:pt>
                <c:pt idx="63" formatCode="0.000">
                  <c:v>78.866666666666674</c:v>
                </c:pt>
                <c:pt idx="64" formatCode="0.000">
                  <c:v>85.4</c:v>
                </c:pt>
                <c:pt idx="65" formatCode="0.000">
                  <c:v>80.883333333333326</c:v>
                </c:pt>
                <c:pt idx="66" formatCode="0.000">
                  <c:v>84.7</c:v>
                </c:pt>
                <c:pt idx="67" formatCode="0.000">
                  <c:v>85.983333333333334</c:v>
                </c:pt>
                <c:pt idx="68" formatCode="0.000">
                  <c:v>85.033333333333331</c:v>
                </c:pt>
                <c:pt idx="69" formatCode="0.000">
                  <c:v>80.183333333333337</c:v>
                </c:pt>
                <c:pt idx="70" formatCode="0.000">
                  <c:v>87.600000000000009</c:v>
                </c:pt>
                <c:pt idx="71" formatCode="0.000">
                  <c:v>83.25</c:v>
                </c:pt>
                <c:pt idx="72" formatCode="0.000">
                  <c:v>92.36666666666666</c:v>
                </c:pt>
                <c:pt idx="73" formatCode="0.000">
                  <c:v>97.25</c:v>
                </c:pt>
                <c:pt idx="74" formatCode="0.000">
                  <c:v>83.85</c:v>
                </c:pt>
                <c:pt idx="75" formatCode="0.000">
                  <c:v>97.083333333333329</c:v>
                </c:pt>
                <c:pt idx="76" formatCode="0.000">
                  <c:v>92.233333333333334</c:v>
                </c:pt>
                <c:pt idx="77" formatCode="0.000">
                  <c:v>103.58333333333333</c:v>
                </c:pt>
                <c:pt idx="78" formatCode="0.000">
                  <c:v>110.16666666666667</c:v>
                </c:pt>
                <c:pt idx="79" formatCode="0.000">
                  <c:v>97.816666666666677</c:v>
                </c:pt>
                <c:pt idx="80" formatCode="0.000">
                  <c:v>93.933333333333337</c:v>
                </c:pt>
                <c:pt idx="81" formatCode="0.000">
                  <c:v>125.60000000000001</c:v>
                </c:pt>
                <c:pt idx="82" formatCode="0.000">
                  <c:v>125.83333333333333</c:v>
                </c:pt>
                <c:pt idx="84" formatCode="0.000">
                  <c:v>127.81666666666666</c:v>
                </c:pt>
                <c:pt idx="85" formatCode="0.000">
                  <c:v>176.53333333333333</c:v>
                </c:pt>
                <c:pt idx="87" formatCode="0.000">
                  <c:v>168.1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3E-4CE1-B546-10A65542A82A}"/>
            </c:ext>
          </c:extLst>
        </c:ser>
        <c:ser>
          <c:idx val="1"/>
          <c:order val="1"/>
          <c:tx>
            <c:v>1994 WAVA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'20K'!$G$7:$G$106</c:f>
              <c:numCache>
                <c:formatCode>General</c:formatCode>
                <c:ptCount val="100"/>
                <c:pt idx="7" formatCode="0.0000">
                  <c:v>69.949944854500714</c:v>
                </c:pt>
                <c:pt idx="8" formatCode="0.0000">
                  <c:v>66.853158193464679</c:v>
                </c:pt>
                <c:pt idx="9" formatCode="0.0000">
                  <c:v>64.409030544488701</c:v>
                </c:pt>
                <c:pt idx="10" formatCode="0.0000">
                  <c:v>62.447928501098232</c:v>
                </c:pt>
                <c:pt idx="11" formatCode="0.0000">
                  <c:v>60.857691172128725</c:v>
                </c:pt>
                <c:pt idx="12" formatCode="0.0000">
                  <c:v>59.565091749747147</c:v>
                </c:pt>
                <c:pt idx="13" formatCode="0.0000">
                  <c:v>58.506297676068826</c:v>
                </c:pt>
                <c:pt idx="14" formatCode="0.0000">
                  <c:v>57.641219239373598</c:v>
                </c:pt>
                <c:pt idx="15" formatCode="0.0000">
                  <c:v>56.936675643947233</c:v>
                </c:pt>
                <c:pt idx="16" formatCode="0.0000">
                  <c:v>56.358727229228613</c:v>
                </c:pt>
                <c:pt idx="17" formatCode="0.0000">
                  <c:v>55.894515626059246</c:v>
                </c:pt>
                <c:pt idx="18" formatCode="0.0000">
                  <c:v>55.521885521885515</c:v>
                </c:pt>
                <c:pt idx="19" formatCode="0.0000">
                  <c:v>54.966666666666661</c:v>
                </c:pt>
                <c:pt idx="20" formatCode="0.0000">
                  <c:v>54.966666666666661</c:v>
                </c:pt>
                <c:pt idx="21" formatCode="0.0000">
                  <c:v>54.966666666666661</c:v>
                </c:pt>
                <c:pt idx="22" formatCode="0.0000">
                  <c:v>54.966666666666661</c:v>
                </c:pt>
                <c:pt idx="23" formatCode="0.0000">
                  <c:v>54.966666666666661</c:v>
                </c:pt>
                <c:pt idx="24" formatCode="0.0000">
                  <c:v>54.966666666666661</c:v>
                </c:pt>
                <c:pt idx="25" formatCode="0.0000">
                  <c:v>54.966666666666661</c:v>
                </c:pt>
                <c:pt idx="26" formatCode="0.0000">
                  <c:v>54.966666666666661</c:v>
                </c:pt>
                <c:pt idx="27" formatCode="0.0000">
                  <c:v>54.966666666666661</c:v>
                </c:pt>
                <c:pt idx="28" formatCode="0.0000">
                  <c:v>54.966666666666661</c:v>
                </c:pt>
                <c:pt idx="29" formatCode="0.0000">
                  <c:v>54.966666666666661</c:v>
                </c:pt>
                <c:pt idx="30" formatCode="0.0000">
                  <c:v>54.966666666666661</c:v>
                </c:pt>
                <c:pt idx="31" formatCode="0.0000">
                  <c:v>54.966666666666661</c:v>
                </c:pt>
                <c:pt idx="32" formatCode="0.0000">
                  <c:v>54.966666666666661</c:v>
                </c:pt>
                <c:pt idx="33" formatCode="0.0000">
                  <c:v>54.966666666666661</c:v>
                </c:pt>
                <c:pt idx="34" formatCode="0.0000">
                  <c:v>54.966666666666661</c:v>
                </c:pt>
                <c:pt idx="35" formatCode="0.0000">
                  <c:v>54.966666666666661</c:v>
                </c:pt>
                <c:pt idx="36" formatCode="0.0000">
                  <c:v>55.237329581616585</c:v>
                </c:pt>
                <c:pt idx="37" formatCode="0.0000">
                  <c:v>55.623018282398974</c:v>
                </c:pt>
                <c:pt idx="38" formatCode="0.0000">
                  <c:v>56.008423340805642</c:v>
                </c:pt>
                <c:pt idx="39" formatCode="0.0000">
                  <c:v>56.404994014024275</c:v>
                </c:pt>
                <c:pt idx="40" formatCode="0.0000">
                  <c:v>56.807220614579023</c:v>
                </c:pt>
                <c:pt idx="41" formatCode="0.0000">
                  <c:v>57.221181206190572</c:v>
                </c:pt>
                <c:pt idx="42" formatCode="0.0000">
                  <c:v>57.635175282234101</c:v>
                </c:pt>
                <c:pt idx="43" formatCode="0.0000">
                  <c:v>58.06133586845533</c:v>
                </c:pt>
                <c:pt idx="44" formatCode="0.0000">
                  <c:v>58.48762147974746</c:v>
                </c:pt>
                <c:pt idx="45" formatCode="0.0000">
                  <c:v>58.932847289231972</c:v>
                </c:pt>
                <c:pt idx="46" formatCode="0.0000">
                  <c:v>59.384903486027078</c:v>
                </c:pt>
                <c:pt idx="47" formatCode="0.0000">
                  <c:v>59.837433776035994</c:v>
                </c:pt>
                <c:pt idx="48" formatCode="0.0000">
                  <c:v>60.303528981532267</c:v>
                </c:pt>
                <c:pt idx="49" formatCode="0.0000">
                  <c:v>60.776942355889723</c:v>
                </c:pt>
                <c:pt idx="50" formatCode="0.0000">
                  <c:v>61.271504477390103</c:v>
                </c:pt>
                <c:pt idx="51" formatCode="0.0000">
                  <c:v>61.77418146399939</c:v>
                </c:pt>
                <c:pt idx="52" formatCode="0.0000">
                  <c:v>62.285174693106704</c:v>
                </c:pt>
                <c:pt idx="53" formatCode="0.0000">
                  <c:v>62.804692260816573</c:v>
                </c:pt>
                <c:pt idx="54" formatCode="0.0000">
                  <c:v>63.332949264508194</c:v>
                </c:pt>
                <c:pt idx="55" formatCode="0.0000">
                  <c:v>63.892440621488625</c:v>
                </c:pt>
                <c:pt idx="56" formatCode="0.0000">
                  <c:v>64.461905320354944</c:v>
                </c:pt>
                <c:pt idx="57" formatCode="0.0000">
                  <c:v>65.049309664694277</c:v>
                </c:pt>
                <c:pt idx="58" formatCode="0.0000">
                  <c:v>65.639678369556549</c:v>
                </c:pt>
                <c:pt idx="59" formatCode="0.0000">
                  <c:v>66.24086125170723</c:v>
                </c:pt>
                <c:pt idx="60" formatCode="0.0000">
                  <c:v>66.893837978175327</c:v>
                </c:pt>
                <c:pt idx="61" formatCode="0.0000">
                  <c:v>67.551513661873742</c:v>
                </c:pt>
                <c:pt idx="62" formatCode="0.0000">
                  <c:v>68.230718305196945</c:v>
                </c:pt>
                <c:pt idx="63" formatCode="0.0000">
                  <c:v>68.915078569040446</c:v>
                </c:pt>
                <c:pt idx="64" formatCode="0.0000">
                  <c:v>69.622123706987537</c:v>
                </c:pt>
                <c:pt idx="65" formatCode="0.0000">
                  <c:v>70.388867545993932</c:v>
                </c:pt>
                <c:pt idx="66" formatCode="0.0000">
                  <c:v>71.181904515237846</c:v>
                </c:pt>
                <c:pt idx="67" formatCode="0.0000">
                  <c:v>71.983586519993011</c:v>
                </c:pt>
                <c:pt idx="68" formatCode="0.0000">
                  <c:v>72.813176138119829</c:v>
                </c:pt>
                <c:pt idx="69" formatCode="0.0000">
                  <c:v>73.652239939255878</c:v>
                </c:pt>
                <c:pt idx="70" formatCode="0.0000">
                  <c:v>74.591758266612374</c:v>
                </c:pt>
                <c:pt idx="71" formatCode="0.0000">
                  <c:v>75.555555555555543</c:v>
                </c:pt>
                <c:pt idx="72" formatCode="0.0000">
                  <c:v>76.533927411120388</c:v>
                </c:pt>
                <c:pt idx="73" formatCode="0.0000">
                  <c:v>77.548908954100824</c:v>
                </c:pt>
                <c:pt idx="74" formatCode="0.0000">
                  <c:v>78.591173386712413</c:v>
                </c:pt>
                <c:pt idx="75" formatCode="0.0000">
                  <c:v>79.765878198616534</c:v>
                </c:pt>
                <c:pt idx="76" formatCode="0.0000">
                  <c:v>80.988163646186337</c:v>
                </c:pt>
                <c:pt idx="77" formatCode="0.0000">
                  <c:v>82.23618591661679</c:v>
                </c:pt>
                <c:pt idx="78" formatCode="0.0000">
                  <c:v>83.535967578520754</c:v>
                </c:pt>
                <c:pt idx="79" formatCode="0.0000">
                  <c:v>84.864391951006112</c:v>
                </c:pt>
                <c:pt idx="80" formatCode="0.0000">
                  <c:v>86.425576519916135</c:v>
                </c:pt>
                <c:pt idx="81" formatCode="0.0000">
                  <c:v>88.045277377329271</c:v>
                </c:pt>
                <c:pt idx="82" formatCode="0.0000">
                  <c:v>89.726847317444751</c:v>
                </c:pt>
                <c:pt idx="83" formatCode="0.0000">
                  <c:v>91.473900260720029</c:v>
                </c:pt>
                <c:pt idx="84" formatCode="0.0000">
                  <c:v>93.29033718035754</c:v>
                </c:pt>
                <c:pt idx="85" formatCode="0.0000">
                  <c:v>95.560964302271657</c:v>
                </c:pt>
                <c:pt idx="86" formatCode="0.0000">
                  <c:v>97.944880019006874</c:v>
                </c:pt>
                <c:pt idx="87" formatCode="0.0000">
                  <c:v>100.45077972709551</c:v>
                </c:pt>
                <c:pt idx="88" formatCode="0.0000">
                  <c:v>103.08827206801699</c:v>
                </c:pt>
                <c:pt idx="89" formatCode="0.0000">
                  <c:v>105.86800205444273</c:v>
                </c:pt>
                <c:pt idx="90" formatCode="0.0000">
                  <c:v>109.86741288560196</c:v>
                </c:pt>
                <c:pt idx="91" formatCode="0.0000">
                  <c:v>114.15714780200761</c:v>
                </c:pt>
                <c:pt idx="92" formatCode="0.0000">
                  <c:v>118.82115578613632</c:v>
                </c:pt>
                <c:pt idx="93" formatCode="0.0000">
                  <c:v>123.8545891542737</c:v>
                </c:pt>
                <c:pt idx="94" formatCode="0.0000">
                  <c:v>129.36377186789048</c:v>
                </c:pt>
                <c:pt idx="95" formatCode="0.0000">
                  <c:v>139.58015913323175</c:v>
                </c:pt>
                <c:pt idx="96" formatCode="0.0000">
                  <c:v>151.59036587608017</c:v>
                </c:pt>
                <c:pt idx="97" formatCode="0.0000">
                  <c:v>165.81196581196579</c:v>
                </c:pt>
                <c:pt idx="98" formatCode="0.0000">
                  <c:v>183.039183039183</c:v>
                </c:pt>
                <c:pt idx="99" formatCode="0.0000">
                  <c:v>186.39086696055159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3E-4CE1-B546-10A65542A82A}"/>
            </c:ext>
          </c:extLst>
        </c:ser>
        <c:ser>
          <c:idx val="2"/>
          <c:order val="2"/>
          <c:tx>
            <c:v>ARRS records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'20K'!$P$7:$P$105</c:f>
              <c:numCache>
                <c:formatCode>General</c:formatCode>
                <c:ptCount val="99"/>
                <c:pt idx="20" formatCode="0.000">
                  <c:v>58.15</c:v>
                </c:pt>
                <c:pt idx="21" formatCode="0.000">
                  <c:v>57.949999999999996</c:v>
                </c:pt>
                <c:pt idx="22" formatCode="0.000">
                  <c:v>58.050000000000004</c:v>
                </c:pt>
                <c:pt idx="23" formatCode="0.000">
                  <c:v>57.81666666666667</c:v>
                </c:pt>
                <c:pt idx="24" formatCode="0.000">
                  <c:v>57.983333333333334</c:v>
                </c:pt>
                <c:pt idx="25" formatCode="0.000">
                  <c:v>57.616666666666667</c:v>
                </c:pt>
                <c:pt idx="26" formatCode="0.000">
                  <c:v>58.5</c:v>
                </c:pt>
                <c:pt idx="27" formatCode="0.000">
                  <c:v>57.633333333333333</c:v>
                </c:pt>
                <c:pt idx="28" formatCode="0.000">
                  <c:v>58.3</c:v>
                </c:pt>
                <c:pt idx="29" formatCode="0.000">
                  <c:v>58.266666666666666</c:v>
                </c:pt>
                <c:pt idx="30" formatCode="0.000">
                  <c:v>58.75</c:v>
                </c:pt>
                <c:pt idx="31" formatCode="0.000">
                  <c:v>57.866666666666667</c:v>
                </c:pt>
                <c:pt idx="32" formatCode="0.000">
                  <c:v>58.7</c:v>
                </c:pt>
                <c:pt idx="33" formatCode="0.000">
                  <c:v>58.783333333333331</c:v>
                </c:pt>
                <c:pt idx="34" formatCode="0.000">
                  <c:v>58.983333333333334</c:v>
                </c:pt>
                <c:pt idx="39" formatCode="0.000">
                  <c:v>61.61666666666666</c:v>
                </c:pt>
                <c:pt idx="40" formatCode="0.000">
                  <c:v>62.93333333333333</c:v>
                </c:pt>
                <c:pt idx="41" formatCode="0.000">
                  <c:v>63.116666666666667</c:v>
                </c:pt>
                <c:pt idx="43" formatCode="0.000">
                  <c:v>63.116666666666667</c:v>
                </c:pt>
                <c:pt idx="44" formatCode="0.000">
                  <c:v>62.283333333333331</c:v>
                </c:pt>
                <c:pt idx="45" formatCode="0.000">
                  <c:v>66.5</c:v>
                </c:pt>
                <c:pt idx="46" formatCode="0.000">
                  <c:v>66.833333333333329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3E-4CE1-B546-10A65542A82A}"/>
            </c:ext>
          </c:extLst>
        </c:ser>
        <c:ser>
          <c:idx val="6"/>
          <c:order val="3"/>
          <c:tx>
            <c:strRef>
              <c:f>Parameters!$A$38:$A$38</c:f>
              <c:strCache>
                <c:ptCount val="1"/>
                <c:pt idx="0">
                  <c:v>Proposed 2020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'20K'!$D$7:$D$105</c:f>
              <c:numCache>
                <c:formatCode>General</c:formatCode>
                <c:ptCount val="99"/>
                <c:pt idx="2" formatCode="0.000">
                  <c:v>111.81177108760508</c:v>
                </c:pt>
                <c:pt idx="3" formatCode="0.000">
                  <c:v>99.289499036608859</c:v>
                </c:pt>
                <c:pt idx="4" formatCode="0.000">
                  <c:v>89.873555700893817</c:v>
                </c:pt>
                <c:pt idx="5" formatCode="0.000">
                  <c:v>82.582131410256409</c:v>
                </c:pt>
                <c:pt idx="6" formatCode="0.000">
                  <c:v>76.811999254704673</c:v>
                </c:pt>
                <c:pt idx="7" formatCode="0.000">
                  <c:v>72.172619047619037</c:v>
                </c:pt>
                <c:pt idx="8" formatCode="0.000">
                  <c:v>68.400530944084949</c:v>
                </c:pt>
                <c:pt idx="9" formatCode="0.000">
                  <c:v>65.312103929024076</c:v>
                </c:pt>
                <c:pt idx="10" formatCode="0.000">
                  <c:v>62.776001218212265</c:v>
                </c:pt>
                <c:pt idx="11" formatCode="0.000">
                  <c:v>60.696407538280326</c:v>
                </c:pt>
                <c:pt idx="12" formatCode="0.000">
                  <c:v>59.002433090024326</c:v>
                </c:pt>
                <c:pt idx="13" formatCode="0.000">
                  <c:v>57.641219239373598</c:v>
                </c:pt>
                <c:pt idx="14" formatCode="0.000">
                  <c:v>56.573349801015503</c:v>
                </c:pt>
                <c:pt idx="15" formatCode="0.000">
                  <c:v>55.769751082251076</c:v>
                </c:pt>
                <c:pt idx="16" formatCode="0.000">
                  <c:v>55.237329581616585</c:v>
                </c:pt>
                <c:pt idx="17" formatCode="0.000">
                  <c:v>54.98866213151927</c:v>
                </c:pt>
                <c:pt idx="18" formatCode="0.000">
                  <c:v>54.966666666666661</c:v>
                </c:pt>
                <c:pt idx="19" formatCode="0.000">
                  <c:v>54.966666666666661</c:v>
                </c:pt>
                <c:pt idx="20" formatCode="0.000">
                  <c:v>54.966666666666661</c:v>
                </c:pt>
                <c:pt idx="21" formatCode="0.000">
                  <c:v>54.966666666666661</c:v>
                </c:pt>
                <c:pt idx="22" formatCode="0.000">
                  <c:v>54.966666666666661</c:v>
                </c:pt>
                <c:pt idx="23" formatCode="0.000">
                  <c:v>54.966666666666661</c:v>
                </c:pt>
                <c:pt idx="24" formatCode="0.000">
                  <c:v>54.966666666666661</c:v>
                </c:pt>
                <c:pt idx="25" formatCode="0.000">
                  <c:v>54.966666666666661</c:v>
                </c:pt>
                <c:pt idx="26" formatCode="0.000">
                  <c:v>54.966666666666661</c:v>
                </c:pt>
                <c:pt idx="27" formatCode="0.000">
                  <c:v>54.966666666666661</c:v>
                </c:pt>
                <c:pt idx="28" formatCode="0.000">
                  <c:v>54.966666666666661</c:v>
                </c:pt>
                <c:pt idx="29" formatCode="0.000">
                  <c:v>54.966666666666661</c:v>
                </c:pt>
                <c:pt idx="30" formatCode="0.000">
                  <c:v>54.966666666666661</c:v>
                </c:pt>
                <c:pt idx="31" formatCode="0.000">
                  <c:v>54.980355801384491</c:v>
                </c:pt>
                <c:pt idx="32" formatCode="0.000">
                  <c:v>55.036718654020525</c:v>
                </c:pt>
                <c:pt idx="33" formatCode="0.000">
                  <c:v>55.136956149009748</c:v>
                </c:pt>
                <c:pt idx="34" formatCode="0.000">
                  <c:v>55.281548113314038</c:v>
                </c:pt>
                <c:pt idx="35" formatCode="0.000">
                  <c:v>55.471191315864139</c:v>
                </c:pt>
                <c:pt idx="36" formatCode="0.000">
                  <c:v>55.706807925436237</c:v>
                </c:pt>
                <c:pt idx="37" formatCode="0.000">
                  <c:v>55.989556850734765</c:v>
                </c:pt>
                <c:pt idx="38" formatCode="0.000">
                  <c:v>56.320848226163811</c:v>
                </c:pt>
                <c:pt idx="39" formatCode="0.000">
                  <c:v>56.702361386967397</c:v>
                </c:pt>
                <c:pt idx="40" formatCode="0.000">
                  <c:v>57.1360667709437</c:v>
                </c:pt>
                <c:pt idx="41" formatCode="0.000">
                  <c:v>57.600685988533783</c:v>
                </c:pt>
                <c:pt idx="42" formatCode="0.000">
                  <c:v>58.072924784251526</c:v>
                </c:pt>
                <c:pt idx="43" formatCode="0.000">
                  <c:v>58.552970880574819</c:v>
                </c:pt>
                <c:pt idx="44" formatCode="0.000">
                  <c:v>59.041019502899402</c:v>
                </c:pt>
                <c:pt idx="45" formatCode="0.000">
                  <c:v>59.537272440273064</c:v>
                </c:pt>
                <c:pt idx="46" formatCode="0.000">
                  <c:v>60.041938323578485</c:v>
                </c:pt>
                <c:pt idx="47" formatCode="0.000">
                  <c:v>60.55523291798535</c:v>
                </c:pt>
                <c:pt idx="48" formatCode="0.000">
                  <c:v>61.077379430532531</c:v>
                </c:pt>
                <c:pt idx="49" formatCode="0.000">
                  <c:v>61.608608833761821</c:v>
                </c:pt>
                <c:pt idx="50" formatCode="0.000">
                  <c:v>62.149160206388935</c:v>
                </c:pt>
                <c:pt idx="51" formatCode="0.000">
                  <c:v>62.699281092067451</c:v>
                </c:pt>
                <c:pt idx="52" formatCode="0.000">
                  <c:v>63.259227877376773</c:v>
                </c:pt>
                <c:pt idx="53" formatCode="0.000">
                  <c:v>63.829266190246742</c:v>
                </c:pt>
                <c:pt idx="54" formatCode="0.000">
                  <c:v>64.409671320119671</c:v>
                </c:pt>
                <c:pt idx="55" formatCode="0.000">
                  <c:v>65.000728661246214</c:v>
                </c:pt>
                <c:pt idx="56" formatCode="0.000">
                  <c:v>65.60273418061476</c:v>
                </c:pt>
                <c:pt idx="57" formatCode="0.000">
                  <c:v>66.215994912126305</c:v>
                </c:pt>
                <c:pt idx="58" formatCode="0.000">
                  <c:v>66.840829478748489</c:v>
                </c:pt>
                <c:pt idx="59" formatCode="0.000">
                  <c:v>67.47756864451452</c:v>
                </c:pt>
                <c:pt idx="60" formatCode="0.000">
                  <c:v>68.126555898376125</c:v>
                </c:pt>
                <c:pt idx="61" formatCode="0.000">
                  <c:v>68.788148072076211</c:v>
                </c:pt>
                <c:pt idx="62" formatCode="0.000">
                  <c:v>69.462715994376353</c:v>
                </c:pt>
                <c:pt idx="63" formatCode="0.000">
                  <c:v>70.150645184159302</c:v>
                </c:pt>
                <c:pt idx="64" formatCode="0.000">
                  <c:v>70.852336585128739</c:v>
                </c:pt>
                <c:pt idx="65" formatCode="0.000">
                  <c:v>71.568207345048123</c:v>
                </c:pt>
                <c:pt idx="66" formatCode="0.000">
                  <c:v>72.29869164270076</c:v>
                </c:pt>
                <c:pt idx="67" formatCode="0.000">
                  <c:v>73.044241566016154</c:v>
                </c:pt>
                <c:pt idx="68" formatCode="0.000">
                  <c:v>73.805328045094143</c:v>
                </c:pt>
                <c:pt idx="69" formatCode="0.000">
                  <c:v>74.58244184417326</c:v>
                </c:pt>
                <c:pt idx="70" formatCode="0.000">
                  <c:v>75.409994366530995</c:v>
                </c:pt>
                <c:pt idx="71" formatCode="0.000">
                  <c:v>76.328607163888776</c:v>
                </c:pt>
                <c:pt idx="72" formatCode="0.000">
                  <c:v>77.344324038754337</c:v>
                </c:pt>
                <c:pt idx="73" formatCode="0.000">
                  <c:v>78.464056014644498</c:v>
                </c:pt>
                <c:pt idx="74" formatCode="0.000">
                  <c:v>79.695726462911281</c:v>
                </c:pt>
                <c:pt idx="75" formatCode="0.000">
                  <c:v>81.04842679224565</c:v>
                </c:pt>
                <c:pt idx="76" formatCode="0.000">
                  <c:v>82.532604856360607</c:v>
                </c:pt>
                <c:pt idx="77" formatCode="0.000">
                  <c:v>84.160294024346058</c:v>
                </c:pt>
                <c:pt idx="78" formatCode="0.000">
                  <c:v>85.945393187060574</c:v>
                </c:pt>
                <c:pt idx="79" formatCode="0.000">
                  <c:v>87.904011092629077</c:v>
                </c:pt>
                <c:pt idx="80" formatCode="0.000">
                  <c:v>90.054892625725387</c:v>
                </c:pt>
                <c:pt idx="81" formatCode="0.000">
                  <c:v>92.419950419840717</c:v>
                </c:pt>
                <c:pt idx="82" formatCode="0.000">
                  <c:v>95.024933181760602</c:v>
                </c:pt>
                <c:pt idx="83" formatCode="0.000">
                  <c:v>97.900273300279451</c:v>
                </c:pt>
                <c:pt idx="84" formatCode="0.000">
                  <c:v>101.08217220046134</c:v>
                </c:pt>
                <c:pt idx="85" formatCode="0.000">
                  <c:v>104.61400478784844</c:v>
                </c:pt>
                <c:pt idx="86" formatCode="0.000">
                  <c:v>108.54815780087429</c:v>
                </c:pt>
                <c:pt idx="87" formatCode="0.000">
                  <c:v>112.94846669646941</c:v>
                </c:pt>
                <c:pt idx="88" formatCode="0.000">
                  <c:v>117.8934911963695</c:v>
                </c:pt>
                <c:pt idx="89" formatCode="0.000">
                  <c:v>123.48098644590229</c:v>
                </c:pt>
                <c:pt idx="90" formatCode="0.000">
                  <c:v>129.83411163827338</c:v>
                </c:pt>
                <c:pt idx="91" formatCode="0.000">
                  <c:v>137.11021806600652</c:v>
                </c:pt>
                <c:pt idx="92" formatCode="0.000">
                  <c:v>145.5135595689691</c:v>
                </c:pt>
                <c:pt idx="93" formatCode="0.000">
                  <c:v>155.31413169266054</c:v>
                </c:pt>
                <c:pt idx="94" formatCode="0.000">
                  <c:v>166.87638815688578</c:v>
                </c:pt>
                <c:pt idx="95" formatCode="0.000">
                  <c:v>180.70445451685742</c:v>
                </c:pt>
                <c:pt idx="96" formatCode="0.000">
                  <c:v>197.51606635313547</c:v>
                </c:pt>
                <c:pt idx="97" formatCode="0.000">
                  <c:v>218.36904317132183</c:v>
                </c:pt>
                <c:pt idx="98" formatCode="0.000">
                  <c:v>244.88969745167256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3E-4CE1-B546-10A65542A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60032"/>
        <c:axId val="142461952"/>
      </c:scatterChart>
      <c:valAx>
        <c:axId val="14246003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279326570665155"/>
              <c:y val="0.932177320354640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61952"/>
        <c:crosses val="autoZero"/>
        <c:crossBetween val="midCat"/>
        <c:majorUnit val="10"/>
      </c:valAx>
      <c:valAx>
        <c:axId val="142461952"/>
        <c:scaling>
          <c:orientation val="minMax"/>
          <c:max val="160"/>
          <c:min val="55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5045045045045045E-3"/>
              <c:y val="0.427445057556781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60032"/>
        <c:crosses val="autoZero"/>
        <c:crossBetween val="midCat"/>
        <c:majorUnit val="30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279282116762432"/>
          <c:y val="0.27129352925372519"/>
          <c:w val="0.20249994463728468"/>
          <c:h val="0.29366967176627057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H.Marathon!$A$1:$A$1</c:f>
          <c:strCache>
            <c:ptCount val="1"/>
            <c:pt idx="0">
              <c:v>Male Half Marathon</c:v>
            </c:pt>
          </c:strCache>
        </c:strRef>
      </c:tx>
      <c:layout>
        <c:manualLayout>
          <c:xMode val="edge"/>
          <c:yMode val="edge"/>
          <c:x val="0.35368061936602629"/>
          <c:y val="2.689869927396516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380647398104122E-2"/>
          <c:y val="0.14246971632914235"/>
          <c:w val="0.87522480013990978"/>
          <c:h val="0.7486258193061841"/>
        </c:manualLayout>
      </c:layout>
      <c:scatterChart>
        <c:scatterStyle val="lineMarker"/>
        <c:varyColors val="0"/>
        <c:ser>
          <c:idx val="3"/>
          <c:order val="0"/>
          <c:tx>
            <c:v>"World Record"</c:v>
          </c:tx>
          <c:spPr>
            <a:ln w="28575">
              <a:noFill/>
            </a:ln>
          </c:spPr>
          <c:marker>
            <c:symbol val="diamond"/>
            <c:size val="12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H.Marathon!$A$32</c:f>
              <c:numCache>
                <c:formatCode>General</c:formatCode>
                <c:ptCount val="1"/>
                <c:pt idx="0">
                  <c:v>26</c:v>
                </c:pt>
              </c:numCache>
            </c:numRef>
          </c:xVal>
          <c:yVal>
            <c:numRef>
              <c:f>H.Marathon!$C$32</c:f>
              <c:numCache>
                <c:formatCode>0.000</c:formatCode>
                <c:ptCount val="1"/>
                <c:pt idx="0">
                  <c:v>58.016666666666659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2D-4E59-B631-76B5682963EE}"/>
            </c:ext>
          </c:extLst>
        </c:ser>
        <c:ser>
          <c:idx val="1"/>
          <c:order val="1"/>
          <c:tx>
            <c:strRef>
              <c:f>H.Marathon!$F$6</c:f>
              <c:strCache>
                <c:ptCount val="1"/>
                <c:pt idx="0">
                  <c:v>2015 AARS Single-Age Bests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H.Marathon!$A$7:$A$106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H.Marathon!$F$7:$F$96</c:f>
              <c:numCache>
                <c:formatCode>0.000</c:formatCode>
                <c:ptCount val="90"/>
                <c:pt idx="4">
                  <c:v>182.95000000000002</c:v>
                </c:pt>
                <c:pt idx="5">
                  <c:v>139.80000000000001</c:v>
                </c:pt>
                <c:pt idx="6">
                  <c:v>103.88333333333334</c:v>
                </c:pt>
                <c:pt idx="7">
                  <c:v>115.7</c:v>
                </c:pt>
                <c:pt idx="8">
                  <c:v>101.11666666666667</c:v>
                </c:pt>
                <c:pt idx="9">
                  <c:v>94.883333333333326</c:v>
                </c:pt>
                <c:pt idx="10">
                  <c:v>84.166666666666657</c:v>
                </c:pt>
                <c:pt idx="11">
                  <c:v>79.433333333333337</c:v>
                </c:pt>
                <c:pt idx="12">
                  <c:v>78.883333333333326</c:v>
                </c:pt>
                <c:pt idx="13">
                  <c:v>76.233333333333348</c:v>
                </c:pt>
                <c:pt idx="14">
                  <c:v>62.733333333333334</c:v>
                </c:pt>
                <c:pt idx="15">
                  <c:v>60.749999999999993</c:v>
                </c:pt>
                <c:pt idx="16">
                  <c:v>59.95000000000001</c:v>
                </c:pt>
                <c:pt idx="17">
                  <c:v>59.25</c:v>
                </c:pt>
                <c:pt idx="18">
                  <c:v>59.31666666666667</c:v>
                </c:pt>
                <c:pt idx="19">
                  <c:v>58.583333333333343</c:v>
                </c:pt>
                <c:pt idx="20">
                  <c:v>59.083333333333343</c:v>
                </c:pt>
                <c:pt idx="21">
                  <c:v>58.766666666666666</c:v>
                </c:pt>
                <c:pt idx="22">
                  <c:v>58.866666666666674</c:v>
                </c:pt>
                <c:pt idx="23">
                  <c:v>58.8</c:v>
                </c:pt>
                <c:pt idx="24">
                  <c:v>58.900000000000006</c:v>
                </c:pt>
                <c:pt idx="25">
                  <c:v>58.933333333333337</c:v>
                </c:pt>
                <c:pt idx="26">
                  <c:v>59.116666666666674</c:v>
                </c:pt>
                <c:pt idx="27">
                  <c:v>58.383333333333333</c:v>
                </c:pt>
                <c:pt idx="28">
                  <c:v>58.5</c:v>
                </c:pt>
                <c:pt idx="29">
                  <c:v>59.416666666666657</c:v>
                </c:pt>
                <c:pt idx="30">
                  <c:v>58.966666666666669</c:v>
                </c:pt>
                <c:pt idx="31">
                  <c:v>59.966666666666661</c:v>
                </c:pt>
                <c:pt idx="32">
                  <c:v>60.833333333333336</c:v>
                </c:pt>
                <c:pt idx="33">
                  <c:v>59.25</c:v>
                </c:pt>
                <c:pt idx="34" formatCode="0.0000">
                  <c:v>59.833333333333336</c:v>
                </c:pt>
                <c:pt idx="35" formatCode="0.0000">
                  <c:v>59.983333333333341</c:v>
                </c:pt>
                <c:pt idx="36" formatCode="0.0000">
                  <c:v>60.3</c:v>
                </c:pt>
                <c:pt idx="37" formatCode="0.0000">
                  <c:v>60.866666666666667</c:v>
                </c:pt>
                <c:pt idx="38" formatCode="0.0000">
                  <c:v>61.233333333333334</c:v>
                </c:pt>
                <c:pt idx="39" formatCode="0.0000">
                  <c:v>61.15</c:v>
                </c:pt>
                <c:pt idx="40" formatCode="0.0000">
                  <c:v>62.466666666666669</c:v>
                </c:pt>
                <c:pt idx="41" formatCode="0.0000">
                  <c:v>63.433333333333337</c:v>
                </c:pt>
                <c:pt idx="42" formatCode="0.0000">
                  <c:v>63.199999999999996</c:v>
                </c:pt>
                <c:pt idx="43" formatCode="0.0000">
                  <c:v>64.849999999999994</c:v>
                </c:pt>
                <c:pt idx="44" formatCode="0.0000">
                  <c:v>65.016666666666666</c:v>
                </c:pt>
                <c:pt idx="45" formatCode="0.0000">
                  <c:v>66.55</c:v>
                </c:pt>
                <c:pt idx="46" formatCode="0.0000">
                  <c:v>65.733333333333334</c:v>
                </c:pt>
                <c:pt idx="47" formatCode="0.0000">
                  <c:v>66.483333333333334</c:v>
                </c:pt>
                <c:pt idx="48" formatCode="0.0000">
                  <c:v>66.733333333333334</c:v>
                </c:pt>
                <c:pt idx="49" formatCode="0.0000">
                  <c:v>66.383333333333326</c:v>
                </c:pt>
                <c:pt idx="50" formatCode="0.0000">
                  <c:v>68.816666666666663</c:v>
                </c:pt>
                <c:pt idx="51" formatCode="0.0000">
                  <c:v>69.5</c:v>
                </c:pt>
                <c:pt idx="52" formatCode="0.0000">
                  <c:v>69.949999999999989</c:v>
                </c:pt>
                <c:pt idx="53" formatCode="0.0000">
                  <c:v>70.183333333333323</c:v>
                </c:pt>
                <c:pt idx="54" formatCode="0.0000">
                  <c:v>70.383333333333326</c:v>
                </c:pt>
                <c:pt idx="55" formatCode="0.0000">
                  <c:v>72.25</c:v>
                </c:pt>
                <c:pt idx="56" formatCode="0.0000">
                  <c:v>72.650000000000006</c:v>
                </c:pt>
                <c:pt idx="57" formatCode="0.0000">
                  <c:v>74.3</c:v>
                </c:pt>
                <c:pt idx="58" formatCode="0.0000">
                  <c:v>72.25</c:v>
                </c:pt>
                <c:pt idx="59" formatCode="0.0000">
                  <c:v>71.516666666666666</c:v>
                </c:pt>
                <c:pt idx="60" formatCode="0.0000">
                  <c:v>73.316666666666677</c:v>
                </c:pt>
                <c:pt idx="61" formatCode="0.0000">
                  <c:v>76.649999999999991</c:v>
                </c:pt>
                <c:pt idx="62" formatCode="0.0000">
                  <c:v>78.633333333333326</c:v>
                </c:pt>
                <c:pt idx="63" formatCode="0.0000">
                  <c:v>77.55</c:v>
                </c:pt>
                <c:pt idx="64" formatCode="0.0000">
                  <c:v>79.533333333333346</c:v>
                </c:pt>
                <c:pt idx="65" formatCode="0.0000">
                  <c:v>79.316666666666663</c:v>
                </c:pt>
                <c:pt idx="66" formatCode="0.0000">
                  <c:v>76.416666666666671</c:v>
                </c:pt>
                <c:pt idx="67" formatCode="0.0000">
                  <c:v>80.55</c:v>
                </c:pt>
                <c:pt idx="68" formatCode="0.0000">
                  <c:v>80.233333333333334</c:v>
                </c:pt>
                <c:pt idx="69" formatCode="0.0000">
                  <c:v>82.383333333333326</c:v>
                </c:pt>
                <c:pt idx="70" formatCode="0.0000">
                  <c:v>86.533333333333331</c:v>
                </c:pt>
                <c:pt idx="71" formatCode="0.0000">
                  <c:v>88.61666666666666</c:v>
                </c:pt>
                <c:pt idx="72" formatCode="0.0000">
                  <c:v>88.033333333333331</c:v>
                </c:pt>
                <c:pt idx="73" formatCode="0.0000">
                  <c:v>91.1</c:v>
                </c:pt>
                <c:pt idx="74" formatCode="0.0000">
                  <c:v>92.533333333333317</c:v>
                </c:pt>
                <c:pt idx="75" formatCode="0.0000">
                  <c:v>89.433333333333337</c:v>
                </c:pt>
                <c:pt idx="76" formatCode="0.0000">
                  <c:v>96.666666666666671</c:v>
                </c:pt>
                <c:pt idx="77" formatCode="0.0000">
                  <c:v>97.633333333333326</c:v>
                </c:pt>
                <c:pt idx="78" formatCode="0.0000">
                  <c:v>94.433333333333337</c:v>
                </c:pt>
                <c:pt idx="79" formatCode="0.0000">
                  <c:v>99.466666666666669</c:v>
                </c:pt>
                <c:pt idx="80" formatCode="0.0000">
                  <c:v>98.983333333333334</c:v>
                </c:pt>
                <c:pt idx="81" formatCode="0.0000">
                  <c:v>119.35000000000001</c:v>
                </c:pt>
                <c:pt idx="82" formatCode="0.0000">
                  <c:v>110.60000000000001</c:v>
                </c:pt>
                <c:pt idx="83" formatCode="0.0000">
                  <c:v>107.55000000000001</c:v>
                </c:pt>
                <c:pt idx="84" formatCode="0.0000">
                  <c:v>120.08333333333336</c:v>
                </c:pt>
                <c:pt idx="85" formatCode="0.0000">
                  <c:v>150.4</c:v>
                </c:pt>
                <c:pt idx="87" formatCode="0.0000">
                  <c:v>185.3833333333333</c:v>
                </c:pt>
                <c:pt idx="88" formatCode="0.0000">
                  <c:v>201.01666666666665</c:v>
                </c:pt>
                <c:pt idx="89" formatCode="0.0000">
                  <c:v>176.43333333333334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46-4F8B-8004-8DBF22CABF37}"/>
            </c:ext>
          </c:extLst>
        </c:ser>
        <c:ser>
          <c:idx val="0"/>
          <c:order val="2"/>
          <c:tx>
            <c:strRef>
              <c:f>H.Marathon!$B$6</c:f>
              <c:strCache>
                <c:ptCount val="1"/>
                <c:pt idx="0">
                  <c:v>2020 Barnhard Single-Age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H.Marathon!$C$7:$C$105</c:f>
              <c:numCache>
                <c:formatCode>General</c:formatCode>
                <c:ptCount val="99"/>
                <c:pt idx="4" formatCode="0.000">
                  <c:v>182.96666666666667</c:v>
                </c:pt>
                <c:pt idx="5" formatCode="0.000">
                  <c:v>126.85000000000001</c:v>
                </c:pt>
                <c:pt idx="6" formatCode="0.000">
                  <c:v>103.6</c:v>
                </c:pt>
                <c:pt idx="7" formatCode="0.000">
                  <c:v>98.36666666666666</c:v>
                </c:pt>
                <c:pt idx="8" formatCode="0.000">
                  <c:v>88.7</c:v>
                </c:pt>
                <c:pt idx="9" formatCode="0.000">
                  <c:v>85.683333333333337</c:v>
                </c:pt>
                <c:pt idx="10" formatCode="0.000">
                  <c:v>83.966666666666669</c:v>
                </c:pt>
                <c:pt idx="11" formatCode="0.000">
                  <c:v>79.433333333333337</c:v>
                </c:pt>
                <c:pt idx="12" formatCode="0.000">
                  <c:v>78.883333333333326</c:v>
                </c:pt>
                <c:pt idx="13" formatCode="0.000">
                  <c:v>73.3</c:v>
                </c:pt>
                <c:pt idx="14" formatCode="0.000">
                  <c:v>62.733333333333334</c:v>
                </c:pt>
                <c:pt idx="15" formatCode="0.000">
                  <c:v>60.749999999999993</c:v>
                </c:pt>
                <c:pt idx="16" formatCode="0.000">
                  <c:v>59.95000000000001</c:v>
                </c:pt>
                <c:pt idx="17" formatCode="0.000">
                  <c:v>59.266666666666666</c:v>
                </c:pt>
                <c:pt idx="18" formatCode="0.000">
                  <c:v>58.8</c:v>
                </c:pt>
                <c:pt idx="19" formatCode="0.000">
                  <c:v>58.55</c:v>
                </c:pt>
                <c:pt idx="20" formatCode="0.000">
                  <c:v>58.733333333333334</c:v>
                </c:pt>
                <c:pt idx="21" formatCode="0.000">
                  <c:v>58.55</c:v>
                </c:pt>
                <c:pt idx="22" formatCode="0.000">
                  <c:v>58.866666666666674</c:v>
                </c:pt>
                <c:pt idx="23" formatCode="0.000">
                  <c:v>58.666666666666664</c:v>
                </c:pt>
                <c:pt idx="24" formatCode="0.000">
                  <c:v>58.900000000000006</c:v>
                </c:pt>
                <c:pt idx="25" formatCode="0.000">
                  <c:v>58.016666666666659</c:v>
                </c:pt>
                <c:pt idx="26" formatCode="0.000">
                  <c:v>59.116666666666674</c:v>
                </c:pt>
                <c:pt idx="27" formatCode="0.000">
                  <c:v>58.383333333333333</c:v>
                </c:pt>
                <c:pt idx="28" formatCode="0.000">
                  <c:v>58.29999999999999</c:v>
                </c:pt>
                <c:pt idx="29" formatCode="0.000">
                  <c:v>59.016666666666666</c:v>
                </c:pt>
                <c:pt idx="30" formatCode="0.000">
                  <c:v>58.966666666666669</c:v>
                </c:pt>
                <c:pt idx="31" formatCode="0.000">
                  <c:v>59.466666666666669</c:v>
                </c:pt>
                <c:pt idx="32" formatCode="0.000">
                  <c:v>59.400000000000006</c:v>
                </c:pt>
                <c:pt idx="33" formatCode="0.000">
                  <c:v>59.25</c:v>
                </c:pt>
                <c:pt idx="34" formatCode="0.000">
                  <c:v>59.516666666666666</c:v>
                </c:pt>
                <c:pt idx="35" formatCode="0.000">
                  <c:v>59.983333333333341</c:v>
                </c:pt>
                <c:pt idx="36" formatCode="0.000">
                  <c:v>60.3</c:v>
                </c:pt>
                <c:pt idx="37" formatCode="0.000">
                  <c:v>60.866666666666667</c:v>
                </c:pt>
                <c:pt idx="38" formatCode="0.000">
                  <c:v>61.233333333333334</c:v>
                </c:pt>
                <c:pt idx="39" formatCode="0.000">
                  <c:v>61.15</c:v>
                </c:pt>
                <c:pt idx="40" formatCode="0.000">
                  <c:v>62.466666666666669</c:v>
                </c:pt>
                <c:pt idx="41" formatCode="0.000">
                  <c:v>63.033333333333331</c:v>
                </c:pt>
                <c:pt idx="42" formatCode="0.000">
                  <c:v>62.000000000000007</c:v>
                </c:pt>
                <c:pt idx="43" formatCode="0.000">
                  <c:v>64.849999999999994</c:v>
                </c:pt>
                <c:pt idx="44" formatCode="0.000">
                  <c:v>65.016666666666666</c:v>
                </c:pt>
                <c:pt idx="45" formatCode="0.000">
                  <c:v>66.55</c:v>
                </c:pt>
                <c:pt idx="46" formatCode="0.000">
                  <c:v>65.733333333333334</c:v>
                </c:pt>
                <c:pt idx="47" formatCode="0.000">
                  <c:v>66.483333333333334</c:v>
                </c:pt>
                <c:pt idx="48" formatCode="0.000">
                  <c:v>66.733333333333334</c:v>
                </c:pt>
                <c:pt idx="49" formatCode="0.000">
                  <c:v>66.383333333333326</c:v>
                </c:pt>
                <c:pt idx="50" formatCode="0.000">
                  <c:v>68.816666666666663</c:v>
                </c:pt>
                <c:pt idx="51" formatCode="0.000">
                  <c:v>69.5</c:v>
                </c:pt>
                <c:pt idx="52" formatCode="0.000">
                  <c:v>69.949999999999989</c:v>
                </c:pt>
                <c:pt idx="53" formatCode="0.000">
                  <c:v>70.183333333333323</c:v>
                </c:pt>
                <c:pt idx="54" formatCode="0.000">
                  <c:v>69.283333333333331</c:v>
                </c:pt>
                <c:pt idx="55" formatCode="0.000">
                  <c:v>71.75</c:v>
                </c:pt>
                <c:pt idx="56" formatCode="0.000">
                  <c:v>72.650000000000006</c:v>
                </c:pt>
                <c:pt idx="57" formatCode="0.000">
                  <c:v>74.3</c:v>
                </c:pt>
                <c:pt idx="58" formatCode="0.000">
                  <c:v>72.25</c:v>
                </c:pt>
                <c:pt idx="59" formatCode="0.000">
                  <c:v>71.516666666666666</c:v>
                </c:pt>
                <c:pt idx="60" formatCode="0.000">
                  <c:v>72.45</c:v>
                </c:pt>
                <c:pt idx="61" formatCode="0.000">
                  <c:v>73.36666666666666</c:v>
                </c:pt>
                <c:pt idx="62" formatCode="0.000">
                  <c:v>73.816666666666677</c:v>
                </c:pt>
                <c:pt idx="63" formatCode="0.000">
                  <c:v>77.55</c:v>
                </c:pt>
                <c:pt idx="64" formatCode="0.000">
                  <c:v>77.083333333333343</c:v>
                </c:pt>
                <c:pt idx="65" formatCode="0.000">
                  <c:v>79.316666666666663</c:v>
                </c:pt>
                <c:pt idx="66" formatCode="0.000">
                  <c:v>76.416666666666671</c:v>
                </c:pt>
                <c:pt idx="67" formatCode="0.000">
                  <c:v>80.55</c:v>
                </c:pt>
                <c:pt idx="68" formatCode="0.000">
                  <c:v>80.233333333333334</c:v>
                </c:pt>
                <c:pt idx="69" formatCode="0.000">
                  <c:v>82.383333333333326</c:v>
                </c:pt>
                <c:pt idx="70" formatCode="0.000">
                  <c:v>85.516666666666666</c:v>
                </c:pt>
                <c:pt idx="71" formatCode="0.000">
                  <c:v>86.649999999999991</c:v>
                </c:pt>
                <c:pt idx="72" formatCode="0.000">
                  <c:v>88.033333333333331</c:v>
                </c:pt>
                <c:pt idx="73" formatCode="0.000">
                  <c:v>91.1</c:v>
                </c:pt>
                <c:pt idx="74" formatCode="0.000">
                  <c:v>90.233333333333348</c:v>
                </c:pt>
                <c:pt idx="75" formatCode="0.000">
                  <c:v>89.433333333333337</c:v>
                </c:pt>
                <c:pt idx="76" formatCode="0.000">
                  <c:v>96.666666666666671</c:v>
                </c:pt>
                <c:pt idx="77" formatCode="0.000">
                  <c:v>97.633333333333326</c:v>
                </c:pt>
                <c:pt idx="78" formatCode="0.000">
                  <c:v>94.45</c:v>
                </c:pt>
                <c:pt idx="79" formatCode="0.000">
                  <c:v>99.466666666666669</c:v>
                </c:pt>
                <c:pt idx="80" formatCode="0.000">
                  <c:v>98.983333333333334</c:v>
                </c:pt>
                <c:pt idx="81" formatCode="0.000">
                  <c:v>119.35000000000001</c:v>
                </c:pt>
                <c:pt idx="82" formatCode="0.000">
                  <c:v>106.19999999999999</c:v>
                </c:pt>
                <c:pt idx="83" formatCode="0.000">
                  <c:v>107.55000000000001</c:v>
                </c:pt>
                <c:pt idx="84" formatCode="0.000">
                  <c:v>110.78333333333333</c:v>
                </c:pt>
                <c:pt idx="85" formatCode="0.000">
                  <c:v>129.26666666666668</c:v>
                </c:pt>
                <c:pt idx="87" formatCode="0.000">
                  <c:v>156.46666666666667</c:v>
                </c:pt>
                <c:pt idx="88" formatCode="0.000">
                  <c:v>166.63333333333333</c:v>
                </c:pt>
                <c:pt idx="89" formatCode="0.000">
                  <c:v>175.93333333333334</c:v>
                </c:pt>
                <c:pt idx="90" formatCode="0.000">
                  <c:v>183.93333333333331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DA-4F70-8A05-CC180C089D27}"/>
            </c:ext>
          </c:extLst>
        </c:ser>
        <c:ser>
          <c:idx val="9"/>
          <c:order val="3"/>
          <c:tx>
            <c:v>2015 Age-Grade Standard</c:v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H.Marathon!$G$7:$G$105</c:f>
              <c:numCache>
                <c:formatCode>0.000</c:formatCode>
                <c:ptCount val="99"/>
                <c:pt idx="2">
                  <c:v>120.22926963207028</c:v>
                </c:pt>
                <c:pt idx="3">
                  <c:v>106.61675188702216</c:v>
                </c:pt>
                <c:pt idx="4">
                  <c:v>96.405768383971818</c:v>
                </c:pt>
                <c:pt idx="5">
                  <c:v>88.513240347685468</c:v>
                </c:pt>
                <c:pt idx="6">
                  <c:v>82.276399849680573</c:v>
                </c:pt>
                <c:pt idx="7">
                  <c:v>77.267513675666137</c:v>
                </c:pt>
                <c:pt idx="8">
                  <c:v>73.198762955533269</c:v>
                </c:pt>
                <c:pt idx="9">
                  <c:v>69.869953725865642</c:v>
                </c:pt>
                <c:pt idx="10">
                  <c:v>67.138147807421035</c:v>
                </c:pt>
                <c:pt idx="11">
                  <c:v>64.899214465688459</c:v>
                </c:pt>
                <c:pt idx="12">
                  <c:v>63.076202823393835</c:v>
                </c:pt>
                <c:pt idx="13">
                  <c:v>61.61179119178275</c:v>
                </c:pt>
                <c:pt idx="14">
                  <c:v>60.463269814968243</c:v>
                </c:pt>
                <c:pt idx="15">
                  <c:v>59.599156118143455</c:v>
                </c:pt>
                <c:pt idx="16">
                  <c:v>58.877907758504769</c:v>
                </c:pt>
                <c:pt idx="17">
                  <c:v>58.423395089966455</c:v>
                </c:pt>
                <c:pt idx="18">
                  <c:v>58.383333333333333</c:v>
                </c:pt>
                <c:pt idx="19">
                  <c:v>58.383333333333333</c:v>
                </c:pt>
                <c:pt idx="20">
                  <c:v>58.383333333333333</c:v>
                </c:pt>
                <c:pt idx="21">
                  <c:v>58.383333333333333</c:v>
                </c:pt>
                <c:pt idx="22">
                  <c:v>58.383333333333333</c:v>
                </c:pt>
                <c:pt idx="23">
                  <c:v>58.383333333333333</c:v>
                </c:pt>
                <c:pt idx="24">
                  <c:v>58.383333333333333</c:v>
                </c:pt>
                <c:pt idx="25">
                  <c:v>58.383333333333333</c:v>
                </c:pt>
                <c:pt idx="26">
                  <c:v>58.383333333333333</c:v>
                </c:pt>
                <c:pt idx="27">
                  <c:v>58.383333333333333</c:v>
                </c:pt>
                <c:pt idx="28">
                  <c:v>58.383333333333333</c:v>
                </c:pt>
                <c:pt idx="29">
                  <c:v>58.383333333333333</c:v>
                </c:pt>
                <c:pt idx="30">
                  <c:v>58.383333333333333</c:v>
                </c:pt>
                <c:pt idx="31">
                  <c:v>58.393735604308603</c:v>
                </c:pt>
                <c:pt idx="32">
                  <c:v>58.444739090466875</c:v>
                </c:pt>
                <c:pt idx="33">
                  <c:v>58.538477257812289</c:v>
                </c:pt>
                <c:pt idx="34">
                  <c:v>58.675361705276224</c:v>
                </c:pt>
                <c:pt idx="35">
                  <c:v>58.855997044702583</c:v>
                </c:pt>
                <c:pt idx="36">
                  <c:v>59.08118762182783</c:v>
                </c:pt>
                <c:pt idx="37">
                  <c:v>59.351946562096046</c:v>
                </c:pt>
                <c:pt idx="38">
                  <c:v>59.669507333266097</c:v>
                </c:pt>
                <c:pt idx="39">
                  <c:v>60.035338074853442</c:v>
                </c:pt>
                <c:pt idx="40">
                  <c:v>60.451159011357909</c:v>
                </c:pt>
                <c:pt idx="41">
                  <c:v>60.918963344626732</c:v>
                </c:pt>
                <c:pt idx="42">
                  <c:v>61.417544273055071</c:v>
                </c:pt>
                <c:pt idx="43">
                  <c:v>61.924353647986123</c:v>
                </c:pt>
                <c:pt idx="44">
                  <c:v>62.439596864437803</c:v>
                </c:pt>
                <c:pt idx="45">
                  <c:v>62.963486210762852</c:v>
                </c:pt>
                <c:pt idx="46">
                  <c:v>63.496241160282786</c:v>
                </c:pt>
                <c:pt idx="47">
                  <c:v>64.038088677853864</c:v>
                </c:pt>
                <c:pt idx="48">
                  <c:v>64.58926354226476</c:v>
                </c:pt>
                <c:pt idx="49">
                  <c:v>65.150008685427935</c:v>
                </c:pt>
                <c:pt idx="50">
                  <c:v>65.720575549394368</c:v>
                </c:pt>
                <c:pt idx="51">
                  <c:v>66.301224462293845</c:v>
                </c:pt>
                <c:pt idx="52">
                  <c:v>66.892225034381795</c:v>
                </c:pt>
                <c:pt idx="53">
                  <c:v>67.493856575458437</c:v>
                </c:pt>
                <c:pt idx="54">
                  <c:v>68.106408535018119</c:v>
                </c:pt>
                <c:pt idx="55">
                  <c:v>68.730180966586104</c:v>
                </c:pt>
                <c:pt idx="56">
                  <c:v>69.3654850178077</c:v>
                </c:pt>
                <c:pt idx="57">
                  <c:v>70.012643447971797</c:v>
                </c:pt>
                <c:pt idx="58">
                  <c:v>70.671991174777105</c:v>
                </c:pt>
                <c:pt idx="59">
                  <c:v>71.343875852287425</c:v>
                </c:pt>
                <c:pt idx="60">
                  <c:v>72.028658482171309</c:v>
                </c:pt>
                <c:pt idx="61">
                  <c:v>72.726714060484198</c:v>
                </c:pt>
                <c:pt idx="62">
                  <c:v>73.438432262427824</c:v>
                </c:pt>
                <c:pt idx="63">
                  <c:v>74.164218167714026</c:v>
                </c:pt>
                <c:pt idx="64">
                  <c:v>74.904493029370343</c:v>
                </c:pt>
                <c:pt idx="65">
                  <c:v>75.659695089052946</c:v>
                </c:pt>
                <c:pt idx="66">
                  <c:v>76.430280442182877</c:v>
                </c:pt>
                <c:pt idx="67">
                  <c:v>77.216723956494121</c:v>
                </c:pt>
                <c:pt idx="68">
                  <c:v>78.019520247880692</c:v>
                </c:pt>
                <c:pt idx="69">
                  <c:v>78.839184717756623</c:v>
                </c:pt>
                <c:pt idx="70">
                  <c:v>79.714330056011661</c:v>
                </c:pt>
                <c:pt idx="71">
                  <c:v>80.687104942989265</c:v>
                </c:pt>
                <c:pt idx="72">
                  <c:v>81.763992192857501</c:v>
                </c:pt>
                <c:pt idx="73">
                  <c:v>82.952434131788991</c:v>
                </c:pt>
                <c:pt idx="74">
                  <c:v>84.260973771095905</c:v>
                </c:pt>
                <c:pt idx="75">
                  <c:v>85.699425229147494</c:v>
                </c:pt>
                <c:pt idx="76">
                  <c:v>87.279080278316357</c:v>
                </c:pt>
                <c:pt idx="77">
                  <c:v>89.012959860059325</c:v>
                </c:pt>
                <c:pt idx="78">
                  <c:v>90.916122026409525</c:v>
                </c:pt>
                <c:pt idx="79">
                  <c:v>93.006041277371466</c:v>
                </c:pt>
                <c:pt idx="80">
                  <c:v>95.303079026738729</c:v>
                </c:pt>
                <c:pt idx="81">
                  <c:v>97.831071461087362</c:v>
                </c:pt>
                <c:pt idx="82">
                  <c:v>100.61807012071297</c:v>
                </c:pt>
                <c:pt idx="83">
                  <c:v>103.69728326734953</c:v>
                </c:pt>
                <c:pt idx="84">
                  <c:v>107.10828424331039</c:v>
                </c:pt>
                <c:pt idx="85">
                  <c:v>110.89857924452201</c:v>
                </c:pt>
                <c:pt idx="86">
                  <c:v>115.12566543160455</c:v>
                </c:pt>
                <c:pt idx="87">
                  <c:v>119.85976783542769</c:v>
                </c:pt>
                <c:pt idx="88">
                  <c:v>125.1875311360652</c:v>
                </c:pt>
                <c:pt idx="89">
                  <c:v>131.21707867256112</c:v>
                </c:pt>
                <c:pt idx="90">
                  <c:v>138.08506797033476</c:v>
                </c:pt>
                <c:pt idx="91">
                  <c:v>145.96672642010248</c:v>
                </c:pt>
                <c:pt idx="92">
                  <c:v>155.09044655245847</c:v>
                </c:pt>
                <c:pt idx="93">
                  <c:v>165.75955542558518</c:v>
                </c:pt>
                <c:pt idx="94">
                  <c:v>178.38573891823791</c:v>
                </c:pt>
                <c:pt idx="95">
                  <c:v>193.54211350418967</c:v>
                </c:pt>
                <c:pt idx="96">
                  <c:v>212.05088252635352</c:v>
                </c:pt>
                <c:pt idx="97">
                  <c:v>235.13507345369985</c:v>
                </c:pt>
                <c:pt idx="98">
                  <c:v>264.69659256975575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DA-4F70-8A05-CC180C089D27}"/>
            </c:ext>
          </c:extLst>
        </c:ser>
        <c:ser>
          <c:idx val="2"/>
          <c:order val="4"/>
          <c:tx>
            <c:strRef>
              <c:f>H.Marathon!$D$6</c:f>
              <c:strCache>
                <c:ptCount val="1"/>
                <c:pt idx="0">
                  <c:v>2020 Age-Grade (Proposed)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H.Marathon!$A$7:$A$106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H.Marathon!$D$7:$D$106</c:f>
              <c:numCache>
                <c:formatCode>General</c:formatCode>
                <c:ptCount val="100"/>
                <c:pt idx="2" formatCode="0.000">
                  <c:v>118.01600216978571</c:v>
                </c:pt>
                <c:pt idx="3" formatCode="0.000">
                  <c:v>104.79889210019267</c:v>
                </c:pt>
                <c:pt idx="4" formatCode="0.000">
                  <c:v>94.860475256158693</c:v>
                </c:pt>
                <c:pt idx="5" formatCode="0.000">
                  <c:v>87.164463141025635</c:v>
                </c:pt>
                <c:pt idx="6" formatCode="0.000">
                  <c:v>81.074156884665541</c:v>
                </c:pt>
                <c:pt idx="7" formatCode="0.000">
                  <c:v>76.177345938375339</c:v>
                </c:pt>
                <c:pt idx="8" formatCode="0.000">
                  <c:v>72.195951551352238</c:v>
                </c:pt>
                <c:pt idx="9" formatCode="0.000">
                  <c:v>68.936153358681864</c:v>
                </c:pt>
                <c:pt idx="10" formatCode="0.000">
                  <c:v>66.259326937718882</c:v>
                </c:pt>
                <c:pt idx="11" formatCode="0.000">
                  <c:v>64.064340400471139</c:v>
                </c:pt>
                <c:pt idx="12" formatCode="0.000">
                  <c:v>62.276370402175459</c:v>
                </c:pt>
                <c:pt idx="13" formatCode="0.000">
                  <c:v>60.83962527964205</c:v>
                </c:pt>
                <c:pt idx="14" formatCode="0.000">
                  <c:v>59.712501715383553</c:v>
                </c:pt>
                <c:pt idx="15" formatCode="0.000">
                  <c:v>58.864312770562762</c:v>
                </c:pt>
                <c:pt idx="16" formatCode="0.000">
                  <c:v>58.302348172712954</c:v>
                </c:pt>
                <c:pt idx="17" formatCode="0.000">
                  <c:v>58.03988261971454</c:v>
                </c:pt>
                <c:pt idx="18" formatCode="0.000">
                  <c:v>58.016666666666659</c:v>
                </c:pt>
                <c:pt idx="19" formatCode="0.000">
                  <c:v>58.016666666666659</c:v>
                </c:pt>
                <c:pt idx="20" formatCode="0.000">
                  <c:v>58.016666666666659</c:v>
                </c:pt>
                <c:pt idx="21" formatCode="0.000">
                  <c:v>58.016666666666659</c:v>
                </c:pt>
                <c:pt idx="22" formatCode="0.000">
                  <c:v>58.016666666666659</c:v>
                </c:pt>
                <c:pt idx="23" formatCode="0.000">
                  <c:v>58.016666666666659</c:v>
                </c:pt>
                <c:pt idx="24" formatCode="0.000">
                  <c:v>58.016666666666659</c:v>
                </c:pt>
                <c:pt idx="25" formatCode="0.000">
                  <c:v>58.016666666666659</c:v>
                </c:pt>
                <c:pt idx="26" formatCode="0.000">
                  <c:v>58.016666666666659</c:v>
                </c:pt>
                <c:pt idx="27" formatCode="0.000">
                  <c:v>58.016666666666659</c:v>
                </c:pt>
                <c:pt idx="28" formatCode="0.000">
                  <c:v>58.016666666666659</c:v>
                </c:pt>
                <c:pt idx="29" formatCode="0.000">
                  <c:v>58.016666666666659</c:v>
                </c:pt>
                <c:pt idx="30" formatCode="0.000">
                  <c:v>58.016666666666659</c:v>
                </c:pt>
                <c:pt idx="31" formatCode="0.000">
                  <c:v>58.028069481433519</c:v>
                </c:pt>
                <c:pt idx="32" formatCode="0.000">
                  <c:v>58.083984807450555</c:v>
                </c:pt>
                <c:pt idx="33" formatCode="0.000">
                  <c:v>58.186776607875295</c:v>
                </c:pt>
                <c:pt idx="34" formatCode="0.000">
                  <c:v>58.33694309981427</c:v>
                </c:pt>
                <c:pt idx="35" formatCode="0.000">
                  <c:v>58.535216876950997</c:v>
                </c:pt>
                <c:pt idx="36" formatCode="0.000">
                  <c:v>58.782573910429647</c:v>
                </c:pt>
                <c:pt idx="37" formatCode="0.000">
                  <c:v>59.080245694679114</c:v>
                </c:pt>
                <c:pt idx="38" formatCode="0.000">
                  <c:v>59.429734823701963</c:v>
                </c:pt>
                <c:pt idx="39" formatCode="0.000">
                  <c:v>59.832834371684811</c:v>
                </c:pt>
                <c:pt idx="40" formatCode="0.000">
                  <c:v>60.2916515547833</c:v>
                </c:pt>
                <c:pt idx="41" formatCode="0.000">
                  <c:v>60.783087319855234</c:v>
                </c:pt>
                <c:pt idx="42" formatCode="0.000">
                  <c:v>61.282600283579463</c:v>
                </c:pt>
                <c:pt idx="43" formatCode="0.000">
                  <c:v>61.79039123027313</c:v>
                </c:pt>
                <c:pt idx="44" formatCode="0.000">
                  <c:v>62.306667654695403</c:v>
                </c:pt>
                <c:pt idx="45" formatCode="0.000">
                  <c:v>62.831644044747812</c:v>
                </c:pt>
                <c:pt idx="46" formatCode="0.000">
                  <c:v>63.365542178587788</c:v>
                </c:pt>
                <c:pt idx="47" formatCode="0.000">
                  <c:v>63.908591437019822</c:v>
                </c:pt>
                <c:pt idx="48" formatCode="0.000">
                  <c:v>64.461029132088996</c:v>
                </c:pt>
                <c:pt idx="49" formatCode="0.000">
                  <c:v>65.023100852865468</c:v>
                </c:pt>
                <c:pt idx="50" formatCode="0.000">
                  <c:v>65.59506082947884</c:v>
                </c:pt>
                <c:pt idx="51" formatCode="0.000">
                  <c:v>66.177172316535618</c:v>
                </c:pt>
                <c:pt idx="52" formatCode="0.000">
                  <c:v>66.769707997135086</c:v>
                </c:pt>
                <c:pt idx="53" formatCode="0.000">
                  <c:v>67.372950408785997</c:v>
                </c:pt>
                <c:pt idx="54" formatCode="0.000">
                  <c:v>67.987192392621822</c:v>
                </c:pt>
                <c:pt idx="55" formatCode="0.000">
                  <c:v>68.612737567415309</c:v>
                </c:pt>
                <c:pt idx="56" formatCode="0.000">
                  <c:v>69.249900830004108</c:v>
                </c:pt>
                <c:pt idx="57" formatCode="0.000">
                  <c:v>69.899008883860802</c:v>
                </c:pt>
                <c:pt idx="58" formatCode="0.000">
                  <c:v>70.560400797671022</c:v>
                </c:pt>
                <c:pt idx="59" formatCode="0.000">
                  <c:v>71.23442859592663</c:v>
                </c:pt>
                <c:pt idx="60" formatCode="0.000">
                  <c:v>71.921457883695084</c:v>
                </c:pt>
                <c:pt idx="61" formatCode="0.000">
                  <c:v>72.621868507894931</c:v>
                </c:pt>
                <c:pt idx="62" formatCode="0.000">
                  <c:v>73.336055257590516</c:v>
                </c:pt>
                <c:pt idx="63" formatCode="0.000">
                  <c:v>74.06442860601851</c:v>
                </c:pt>
                <c:pt idx="64" formatCode="0.000">
                  <c:v>74.807415497276963</c:v>
                </c:pt>
                <c:pt idx="65" formatCode="0.000">
                  <c:v>75.565460180844781</c:v>
                </c:pt>
                <c:pt idx="66" formatCode="0.000">
                  <c:v>76.339025097359112</c:v>
                </c:pt>
                <c:pt idx="67" formatCode="0.000">
                  <c:v>77.128591819361759</c:v>
                </c:pt>
                <c:pt idx="68" formatCode="0.000">
                  <c:v>77.934662051036113</c:v>
                </c:pt>
                <c:pt idx="69" formatCode="0.000">
                  <c:v>78.757758691295365</c:v>
                </c:pt>
                <c:pt idx="70" formatCode="0.000">
                  <c:v>79.635684473397873</c:v>
                </c:pt>
                <c:pt idx="71" formatCode="0.000">
                  <c:v>80.609716052796216</c:v>
                </c:pt>
                <c:pt idx="72" formatCode="0.000">
                  <c:v>81.686232877805267</c:v>
                </c:pt>
                <c:pt idx="73" formatCode="0.000">
                  <c:v>82.872546736926196</c:v>
                </c:pt>
                <c:pt idx="74" formatCode="0.000">
                  <c:v>84.177038264400522</c:v>
                </c:pt>
                <c:pt idx="75" formatCode="0.000">
                  <c:v>85.609321455747022</c:v>
                </c:pt>
                <c:pt idx="76" formatCode="0.000">
                  <c:v>87.180442729386485</c:v>
                </c:pt>
                <c:pt idx="77" formatCode="0.000">
                  <c:v>88.903122923316516</c:v>
                </c:pt>
                <c:pt idx="78" formatCode="0.000">
                  <c:v>90.792053074097367</c:v>
                </c:pt>
                <c:pt idx="79" formatCode="0.000">
                  <c:v>92.864258118352978</c:v>
                </c:pt>
                <c:pt idx="80" formatCode="0.000">
                  <c:v>95.139547112797601</c:v>
                </c:pt>
                <c:pt idx="81" formatCode="0.000">
                  <c:v>97.641074663305176</c:v>
                </c:pt>
                <c:pt idx="82" formatCode="0.000">
                  <c:v>100.39604668574796</c:v>
                </c:pt>
                <c:pt idx="83" formatCode="0.000">
                  <c:v>103.43661543270734</c:v>
                </c:pt>
                <c:pt idx="84" formatCode="0.000">
                  <c:v>106.80102548620388</c:v>
                </c:pt>
                <c:pt idx="85" formatCode="0.000">
                  <c:v>110.53509656023414</c:v>
                </c:pt>
                <c:pt idx="86" formatCode="0.000">
                  <c:v>114.6941642713016</c:v>
                </c:pt>
                <c:pt idx="87" formatCode="0.000">
                  <c:v>119.34565257489702</c:v>
                </c:pt>
                <c:pt idx="88" formatCode="0.000">
                  <c:v>124.57253120218039</c:v>
                </c:pt>
                <c:pt idx="89" formatCode="0.000">
                  <c:v>130.47803463571475</c:v>
                </c:pt>
                <c:pt idx="90" formatCode="0.000">
                  <c:v>137.19221413493625</c:v>
                </c:pt>
                <c:pt idx="91" formatCode="0.000">
                  <c:v>144.88121072578784</c:v>
                </c:pt>
                <c:pt idx="92" formatCode="0.000">
                  <c:v>153.76066518604108</c:v>
                </c:pt>
                <c:pt idx="93" formatCode="0.000">
                  <c:v>164.11559093399259</c:v>
                </c:pt>
                <c:pt idx="94" formatCode="0.000">
                  <c:v>176.33066076635203</c:v>
                </c:pt>
                <c:pt idx="95" formatCode="0.000">
                  <c:v>190.93788293165619</c:v>
                </c:pt>
                <c:pt idx="96" formatCode="0.000">
                  <c:v>208.6945469631676</c:v>
                </c:pt>
                <c:pt idx="97" formatCode="0.000">
                  <c:v>230.71651362891026</c:v>
                </c:pt>
                <c:pt idx="98" formatCode="0.000">
                  <c:v>258.71884745621628</c:v>
                </c:pt>
                <c:pt idx="99" formatCode="0.000">
                  <c:v>295.48028065958044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71-4FDC-BB8E-B630B9272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24256"/>
        <c:axId val="142626176"/>
      </c:scatterChart>
      <c:valAx>
        <c:axId val="142624256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00018848631356"/>
              <c:y val="0.931962035551243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626176"/>
        <c:crosses val="autoZero"/>
        <c:crossBetween val="midCat"/>
        <c:majorUnit val="10"/>
        <c:minorUnit val="5"/>
      </c:valAx>
      <c:valAx>
        <c:axId val="142626176"/>
        <c:scaling>
          <c:orientation val="minMax"/>
          <c:max val="150"/>
          <c:min val="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4883303411131061E-3"/>
              <c:y val="0.424050619265008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624256"/>
        <c:crosses val="autoZero"/>
        <c:crossBetween val="midCat"/>
        <c:majorUnit val="25"/>
        <c:minorUnit val="12.5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4839953210807664"/>
          <c:y val="0.28422447273431894"/>
          <c:w val="0.29332639952765577"/>
          <c:h val="0.2107095638353987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'25K'!$A$1:$A$1</c:f>
          <c:strCache>
            <c:ptCount val="1"/>
            <c:pt idx="0">
              <c:v>Male 25 km</c:v>
            </c:pt>
          </c:strCache>
        </c:strRef>
      </c:tx>
      <c:layout>
        <c:manualLayout>
          <c:xMode val="edge"/>
          <c:yMode val="edge"/>
          <c:x val="0.40702107208135985"/>
          <c:y val="2.733113417002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286567951038438E-2"/>
          <c:y val="0.21061109780940532"/>
          <c:w val="0.87096814542449219"/>
          <c:h val="0.68810343406431662"/>
        </c:manualLayout>
      </c:layout>
      <c:scatterChart>
        <c:scatterStyle val="lineMarker"/>
        <c:varyColors val="0"/>
        <c:ser>
          <c:idx val="5"/>
          <c:order val="0"/>
          <c:tx>
            <c:strRef>
              <c:f>'25K'!$D$6</c:f>
              <c:strCache>
                <c:ptCount val="1"/>
                <c:pt idx="0">
                  <c:v>2020 Age-Grade Proposed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'25K'!$D$7:$D$105</c:f>
              <c:numCache>
                <c:formatCode>General</c:formatCode>
                <c:ptCount val="99"/>
                <c:pt idx="2" formatCode="0.000">
                  <c:v>141.37510170870627</c:v>
                </c:pt>
                <c:pt idx="3" formatCode="0.000">
                  <c:v>125.54190751445087</c:v>
                </c:pt>
                <c:pt idx="4" formatCode="0.000">
                  <c:v>113.63636363636363</c:v>
                </c:pt>
                <c:pt idx="5" formatCode="0.000">
                  <c:v>104.41706730769231</c:v>
                </c:pt>
                <c:pt idx="6" formatCode="0.000">
                  <c:v>97.121296813862486</c:v>
                </c:pt>
                <c:pt idx="7" formatCode="0.000">
                  <c:v>91.255252100840323</c:v>
                </c:pt>
                <c:pt idx="8" formatCode="0.000">
                  <c:v>86.48581383773022</c:v>
                </c:pt>
                <c:pt idx="9" formatCode="0.000">
                  <c:v>82.580798479087449</c:v>
                </c:pt>
                <c:pt idx="10" formatCode="0.000">
                  <c:v>79.374143444495203</c:v>
                </c:pt>
                <c:pt idx="11" formatCode="0.000">
                  <c:v>76.744699646643113</c:v>
                </c:pt>
                <c:pt idx="12" formatCode="0.000">
                  <c:v>74.602833834263635</c:v>
                </c:pt>
                <c:pt idx="13" formatCode="0.000">
                  <c:v>72.881711409395976</c:v>
                </c:pt>
                <c:pt idx="14" formatCode="0.000">
                  <c:v>71.531494442157268</c:v>
                </c:pt>
                <c:pt idx="15" formatCode="0.000">
                  <c:v>70.515422077922082</c:v>
                </c:pt>
                <c:pt idx="16" formatCode="0.000">
                  <c:v>69.842226911868153</c:v>
                </c:pt>
                <c:pt idx="17" formatCode="0.000">
                  <c:v>69.527811124449784</c:v>
                </c:pt>
                <c:pt idx="18" formatCode="0.000">
                  <c:v>69.5</c:v>
                </c:pt>
                <c:pt idx="19" formatCode="0.000">
                  <c:v>69.5</c:v>
                </c:pt>
                <c:pt idx="20" formatCode="0.000">
                  <c:v>69.5</c:v>
                </c:pt>
                <c:pt idx="21" formatCode="0.000">
                  <c:v>69.5</c:v>
                </c:pt>
                <c:pt idx="22" formatCode="0.000">
                  <c:v>69.5</c:v>
                </c:pt>
                <c:pt idx="23" formatCode="0.000">
                  <c:v>69.5</c:v>
                </c:pt>
                <c:pt idx="24" formatCode="0.000">
                  <c:v>69.5</c:v>
                </c:pt>
                <c:pt idx="25" formatCode="0.000">
                  <c:v>69.5</c:v>
                </c:pt>
                <c:pt idx="26" formatCode="0.000">
                  <c:v>69.5</c:v>
                </c:pt>
                <c:pt idx="27" formatCode="0.000">
                  <c:v>69.5</c:v>
                </c:pt>
                <c:pt idx="28" formatCode="0.000">
                  <c:v>69.5</c:v>
                </c:pt>
                <c:pt idx="29" formatCode="0.000">
                  <c:v>69.5</c:v>
                </c:pt>
                <c:pt idx="30" formatCode="0.000">
                  <c:v>69.5</c:v>
                </c:pt>
                <c:pt idx="31" formatCode="0.000">
                  <c:v>69.513659792467053</c:v>
                </c:pt>
                <c:pt idx="32" formatCode="0.000">
                  <c:v>69.580642530039896</c:v>
                </c:pt>
                <c:pt idx="33" formatCode="0.000">
                  <c:v>69.703780078954338</c:v>
                </c:pt>
                <c:pt idx="34" formatCode="0.000">
                  <c:v>69.883669269240315</c:v>
                </c:pt>
                <c:pt idx="35" formatCode="0.000">
                  <c:v>70.121187698042419</c:v>
                </c:pt>
                <c:pt idx="36" formatCode="0.000">
                  <c:v>70.417504512063104</c:v>
                </c:pt>
                <c:pt idx="37" formatCode="0.000">
                  <c:v>70.774094957429455</c:v>
                </c:pt>
                <c:pt idx="38" formatCode="0.000">
                  <c:v>71.192759039022476</c:v>
                </c:pt>
                <c:pt idx="39" formatCode="0.000">
                  <c:v>71.67564473712315</c:v>
                </c:pt>
                <c:pt idx="40" formatCode="0.000">
                  <c:v>72.22527635261315</c:v>
                </c:pt>
                <c:pt idx="41" formatCode="0.000">
                  <c:v>72.813982799137136</c:v>
                </c:pt>
                <c:pt idx="42" formatCode="0.000">
                  <c:v>73.412365177399138</c:v>
                </c:pt>
                <c:pt idx="43" formatCode="0.000">
                  <c:v>74.020664013283252</c:v>
                </c:pt>
                <c:pt idx="44" formatCode="0.000">
                  <c:v>74.639127871324291</c:v>
                </c:pt>
                <c:pt idx="45" formatCode="0.000">
                  <c:v>75.268013693363528</c:v>
                </c:pt>
                <c:pt idx="46" formatCode="0.000">
                  <c:v>75.907587154470292</c:v>
                </c:pt>
                <c:pt idx="47" formatCode="0.000">
                  <c:v>76.558123037165387</c:v>
                </c:pt>
                <c:pt idx="48" formatCode="0.000">
                  <c:v>77.219905625053471</c:v>
                </c:pt>
                <c:pt idx="49" formatCode="0.000">
                  <c:v>77.89322911704943</c:v>
                </c:pt>
                <c:pt idx="50" formatCode="0.000">
                  <c:v>78.578398063466466</c:v>
                </c:pt>
                <c:pt idx="51" formatCode="0.000">
                  <c:v>79.275727825324211</c:v>
                </c:pt>
                <c:pt idx="52" formatCode="0.000">
                  <c:v>79.985545058331908</c:v>
                </c:pt>
                <c:pt idx="53" formatCode="0.000">
                  <c:v>80.708188223107626</c:v>
                </c:pt>
                <c:pt idx="54" formatCode="0.000">
                  <c:v>81.444008123307398</c:v>
                </c:pt>
                <c:pt idx="55" formatCode="0.000">
                  <c:v>82.193368473462186</c:v>
                </c:pt>
                <c:pt idx="56" formatCode="0.000">
                  <c:v>82.956646498453665</c:v>
                </c:pt>
                <c:pt idx="57" formatCode="0.000">
                  <c:v>83.734233566704859</c:v>
                </c:pt>
                <c:pt idx="58" formatCode="0.000">
                  <c:v>84.526535859318656</c:v>
                </c:pt>
                <c:pt idx="59" formatCode="0.000">
                  <c:v>85.33397507756797</c:v>
                </c:pt>
                <c:pt idx="60" formatCode="0.000">
                  <c:v>86.156989191326772</c:v>
                </c:pt>
                <c:pt idx="61" formatCode="0.000">
                  <c:v>86.996033231232957</c:v>
                </c:pt>
                <c:pt idx="62" formatCode="0.000">
                  <c:v>87.851580127593365</c:v>
                </c:pt>
                <c:pt idx="63" formatCode="0.000">
                  <c:v>88.72412159928102</c:v>
                </c:pt>
                <c:pt idx="64" formatCode="0.000">
                  <c:v>89.614169096134731</c:v>
                </c:pt>
                <c:pt idx="65" formatCode="0.000">
                  <c:v>90.522254798656348</c:v>
                </c:pt>
                <c:pt idx="66" formatCode="0.000">
                  <c:v>91.448932679111621</c:v>
                </c:pt>
                <c:pt idx="67" formatCode="0.000">
                  <c:v>92.394779628479924</c:v>
                </c:pt>
                <c:pt idx="68" formatCode="0.000">
                  <c:v>93.360396654070854</c:v>
                </c:pt>
                <c:pt idx="69" formatCode="0.000">
                  <c:v>94.346410153031229</c:v>
                </c:pt>
                <c:pt idx="70" formatCode="0.000">
                  <c:v>95.399283750413517</c:v>
                </c:pt>
                <c:pt idx="71" formatCode="0.000">
                  <c:v>96.569758797921878</c:v>
                </c:pt>
                <c:pt idx="72" formatCode="0.000">
                  <c:v>97.865683222160726</c:v>
                </c:pt>
                <c:pt idx="73" formatCode="0.000">
                  <c:v>99.29606944724236</c:v>
                </c:pt>
                <c:pt idx="74" formatCode="0.000">
                  <c:v>100.87126649317776</c:v>
                </c:pt>
                <c:pt idx="75" formatCode="0.000">
                  <c:v>102.60316785435369</c:v>
                </c:pt>
                <c:pt idx="76" formatCode="0.000">
                  <c:v>104.50546360578434</c:v>
                </c:pt>
                <c:pt idx="77" formatCode="0.000">
                  <c:v>106.5939476109919</c:v>
                </c:pt>
                <c:pt idx="78" formatCode="0.000">
                  <c:v>108.886893934765</c:v>
                </c:pt>
                <c:pt idx="79" formatCode="0.000">
                  <c:v>111.40552090496547</c:v>
                </c:pt>
                <c:pt idx="80" formatCode="0.000">
                  <c:v>114.1745671633945</c:v>
                </c:pt>
                <c:pt idx="81" formatCode="0.000">
                  <c:v>117.22301214228007</c:v>
                </c:pt>
                <c:pt idx="82" formatCode="0.000">
                  <c:v>120.58498465360879</c:v>
                </c:pt>
                <c:pt idx="83" formatCode="0.000">
                  <c:v>124.30091911140046</c:v>
                </c:pt>
                <c:pt idx="84" formatCode="0.000">
                  <c:v>128.41904149505632</c:v>
                </c:pt>
                <c:pt idx="85" formatCode="0.000">
                  <c:v>132.99729986776816</c:v>
                </c:pt>
                <c:pt idx="86" formatCode="0.000">
                  <c:v>138.10590238794049</c:v>
                </c:pt>
                <c:pt idx="87" formatCode="0.000">
                  <c:v>143.83069781687766</c:v>
                </c:pt>
                <c:pt idx="88" formatCode="0.000">
                  <c:v>150.27774354184101</c:v>
                </c:pt>
                <c:pt idx="89" formatCode="0.000">
                  <c:v>157.57957768673182</c:v>
                </c:pt>
                <c:pt idx="90" formatCode="0.000">
                  <c:v>165.90398575374121</c:v>
                </c:pt>
                <c:pt idx="91" formatCode="0.000">
                  <c:v>175.46650104648722</c:v>
                </c:pt>
                <c:pt idx="92" formatCode="0.000">
                  <c:v>186.54863551080774</c:v>
                </c:pt>
                <c:pt idx="93" formatCode="0.000">
                  <c:v>199.52515883063899</c:v>
                </c:pt>
                <c:pt idx="94" formatCode="0.000">
                  <c:v>214.90613703899547</c:v>
                </c:pt>
                <c:pt idx="95" formatCode="0.000">
                  <c:v>233.40397021832507</c:v>
                </c:pt>
                <c:pt idx="96" formatCode="0.000">
                  <c:v>256.04468071780923</c:v>
                </c:pt>
                <c:pt idx="97" formatCode="0.000">
                  <c:v>284.36174086666909</c:v>
                </c:pt>
                <c:pt idx="98" formatCode="0.000">
                  <c:v>320.75393327395153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903-4070-ABC7-F15C0B683FF5}"/>
            </c:ext>
          </c:extLst>
        </c:ser>
        <c:ser>
          <c:idx val="0"/>
          <c:order val="1"/>
          <c:tx>
            <c:strRef>
              <c:f>'25K'!$F$6</c:f>
              <c:strCache>
                <c:ptCount val="1"/>
                <c:pt idx="0">
                  <c:v>2015 Age-Grade Standard</c:v>
                </c:pt>
              </c:strCache>
            </c:strRef>
          </c:tx>
          <c:marker>
            <c:symbol val="none"/>
          </c:marker>
          <c:xVal>
            <c:numRef>
              <c:f>'25K'!$A$7:$A$106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'25K'!$F$7:$F$106</c:f>
              <c:numCache>
                <c:formatCode>0.0000</c:formatCode>
                <c:ptCount val="100"/>
                <c:pt idx="2">
                  <c:v>144.32317408017573</c:v>
                </c:pt>
                <c:pt idx="3">
                  <c:v>127.98271244217193</c:v>
                </c:pt>
                <c:pt idx="4">
                  <c:v>115.72545134302071</c:v>
                </c:pt>
                <c:pt idx="5">
                  <c:v>106.25126339195474</c:v>
                </c:pt>
                <c:pt idx="6">
                  <c:v>98.764562194663668</c:v>
                </c:pt>
                <c:pt idx="7">
                  <c:v>92.751896947238407</c:v>
                </c:pt>
                <c:pt idx="8">
                  <c:v>87.867769976596477</c:v>
                </c:pt>
                <c:pt idx="9">
                  <c:v>83.871868517632052</c:v>
                </c:pt>
                <c:pt idx="10">
                  <c:v>80.592609628948196</c:v>
                </c:pt>
                <c:pt idx="11">
                  <c:v>77.904994812509273</c:v>
                </c:pt>
                <c:pt idx="12">
                  <c:v>75.716652261596096</c:v>
                </c:pt>
                <c:pt idx="13">
                  <c:v>73.958773040664141</c:v>
                </c:pt>
                <c:pt idx="14">
                  <c:v>72.580088373377535</c:v>
                </c:pt>
                <c:pt idx="15">
                  <c:v>71.542806587722893</c:v>
                </c:pt>
                <c:pt idx="16">
                  <c:v>70.677020303885982</c:v>
                </c:pt>
                <c:pt idx="17">
                  <c:v>70.131423452272045</c:v>
                </c:pt>
                <c:pt idx="18">
                  <c:v>70.083333333333343</c:v>
                </c:pt>
                <c:pt idx="19">
                  <c:v>70.083333333333343</c:v>
                </c:pt>
                <c:pt idx="20">
                  <c:v>70.083333333333343</c:v>
                </c:pt>
                <c:pt idx="21">
                  <c:v>70.083333333333343</c:v>
                </c:pt>
                <c:pt idx="22">
                  <c:v>70.083333333333343</c:v>
                </c:pt>
                <c:pt idx="23">
                  <c:v>70.083333333333343</c:v>
                </c:pt>
                <c:pt idx="24">
                  <c:v>70.083333333333343</c:v>
                </c:pt>
                <c:pt idx="25">
                  <c:v>70.083333333333343</c:v>
                </c:pt>
                <c:pt idx="26">
                  <c:v>70.083333333333343</c:v>
                </c:pt>
                <c:pt idx="27">
                  <c:v>70.083333333333343</c:v>
                </c:pt>
                <c:pt idx="28">
                  <c:v>70.083333333333343</c:v>
                </c:pt>
                <c:pt idx="29">
                  <c:v>70.083333333333343</c:v>
                </c:pt>
                <c:pt idx="30">
                  <c:v>70.083333333333343</c:v>
                </c:pt>
                <c:pt idx="31">
                  <c:v>70.095820215848619</c:v>
                </c:pt>
                <c:pt idx="32">
                  <c:v>70.157044783161069</c:v>
                </c:pt>
                <c:pt idx="33">
                  <c:v>70.26956804713123</c:v>
                </c:pt>
                <c:pt idx="34">
                  <c:v>70.433884090975326</c:v>
                </c:pt>
                <c:pt idx="35">
                  <c:v>70.650718690543641</c:v>
                </c:pt>
                <c:pt idx="36">
                  <c:v>70.921037382182718</c:v>
                </c:pt>
                <c:pt idx="37">
                  <c:v>71.246056321328552</c:v>
                </c:pt>
                <c:pt idx="38">
                  <c:v>71.627256162256344</c:v>
                </c:pt>
                <c:pt idx="39">
                  <c:v>72.066399259137526</c:v>
                </c:pt>
                <c:pt idx="40">
                  <c:v>72.565550568872411</c:v>
                </c:pt>
                <c:pt idx="41">
                  <c:v>73.127102730275595</c:v>
                </c:pt>
                <c:pt idx="42">
                  <c:v>73.725599105965344</c:v>
                </c:pt>
                <c:pt idx="43">
                  <c:v>74.333972906018175</c:v>
                </c:pt>
                <c:pt idx="44">
                  <c:v>74.952470686543251</c:v>
                </c:pt>
                <c:pt idx="45">
                  <c:v>75.581347278406469</c:v>
                </c:pt>
                <c:pt idx="46">
                  <c:v>76.22086613730778</c:v>
                </c:pt>
                <c:pt idx="47">
                  <c:v>76.87129971178291</c:v>
                </c:pt>
                <c:pt idx="48">
                  <c:v>77.532929830209355</c:v>
                </c:pt>
                <c:pt idx="49">
                  <c:v>78.206048107971597</c:v>
                </c:pt>
                <c:pt idx="50">
                  <c:v>78.890956376021506</c:v>
                </c:pt>
                <c:pt idx="51">
                  <c:v>79.587967132156919</c:v>
                </c:pt>
                <c:pt idx="52">
                  <c:v>80.297404016436062</c:v>
                </c:pt>
                <c:pt idx="53">
                  <c:v>81.019602312247429</c:v>
                </c:pt>
                <c:pt idx="54">
                  <c:v>81.754909474664927</c:v>
                </c:pt>
                <c:pt idx="55">
                  <c:v>82.503685687837461</c:v>
                </c:pt>
                <c:pt idx="56">
                  <c:v>83.266304453291866</c:v>
                </c:pt>
                <c:pt idx="57">
                  <c:v>84.043153211167976</c:v>
                </c:pt>
                <c:pt idx="58">
                  <c:v>84.83463399655659</c:v>
                </c:pt>
                <c:pt idx="59">
                  <c:v>85.641164133276803</c:v>
                </c:pt>
                <c:pt idx="60">
                  <c:v>86.463176967607879</c:v>
                </c:pt>
                <c:pt idx="61">
                  <c:v>87.301122644686302</c:v>
                </c:pt>
                <c:pt idx="62">
                  <c:v>88.155468930490741</c:v>
                </c:pt>
                <c:pt idx="63">
                  <c:v>89.026702082568519</c:v>
                </c:pt>
                <c:pt idx="64">
                  <c:v>89.915327772909592</c:v>
                </c:pt>
                <c:pt idx="65">
                  <c:v>90.821872066647927</c:v>
                </c:pt>
                <c:pt idx="66">
                  <c:v>91.746882460570674</c:v>
                </c:pt>
                <c:pt idx="67">
                  <c:v>92.690928985743028</c:v>
                </c:pt>
                <c:pt idx="68">
                  <c:v>93.654605378914738</c:v>
                </c:pt>
                <c:pt idx="69">
                  <c:v>94.638530327766659</c:v>
                </c:pt>
                <c:pt idx="70">
                  <c:v>95.689054492015146</c:v>
                </c:pt>
                <c:pt idx="71">
                  <c:v>96.856773133105875</c:v>
                </c:pt>
                <c:pt idx="72">
                  <c:v>98.149468218945444</c:v>
                </c:pt>
                <c:pt idx="73">
                  <c:v>99.576073515321937</c:v>
                </c:pt>
                <c:pt idx="74">
                  <c:v>101.14684405008802</c:v>
                </c:pt>
                <c:pt idx="75">
                  <c:v>102.87356068757215</c:v>
                </c:pt>
                <c:pt idx="76">
                  <c:v>104.76977806746227</c:v>
                </c:pt>
                <c:pt idx="77">
                  <c:v>106.85112652342264</c:v>
                </c:pt>
                <c:pt idx="78">
                  <c:v>109.1356817359555</c:v>
                </c:pt>
                <c:pt idx="79">
                  <c:v>111.64442008888012</c:v>
                </c:pt>
                <c:pt idx="80">
                  <c:v>114.40178341633926</c:v>
                </c:pt>
                <c:pt idx="81">
                  <c:v>117.43638466853338</c:v>
                </c:pt>
                <c:pt idx="82">
                  <c:v>120.7818969048239</c:v>
                </c:pt>
                <c:pt idx="83">
                  <c:v>124.47818331122035</c:v>
                </c:pt>
                <c:pt idx="84">
                  <c:v>128.57274771427927</c:v>
                </c:pt>
                <c:pt idx="85">
                  <c:v>133.12261653531692</c:v>
                </c:pt>
                <c:pt idx="86">
                  <c:v>138.19680934624529</c:v>
                </c:pt>
                <c:pt idx="87">
                  <c:v>143.87962425006381</c:v>
                </c:pt>
                <c:pt idx="88">
                  <c:v>150.27506949105174</c:v>
                </c:pt>
                <c:pt idx="89">
                  <c:v>157.51293628835845</c:v>
                </c:pt>
                <c:pt idx="90">
                  <c:v>165.75726828868335</c:v>
                </c:pt>
                <c:pt idx="91">
                  <c:v>175.21840839181587</c:v>
                </c:pt>
                <c:pt idx="92">
                  <c:v>186.17051891324238</c:v>
                </c:pt>
                <c:pt idx="93">
                  <c:v>198.97771354969618</c:v>
                </c:pt>
                <c:pt idx="94">
                  <c:v>214.13417988900673</c:v>
                </c:pt>
                <c:pt idx="95">
                  <c:v>232.32788674996223</c:v>
                </c:pt>
                <c:pt idx="96">
                  <c:v>254.54580674373869</c:v>
                </c:pt>
                <c:pt idx="97">
                  <c:v>282.25606162512361</c:v>
                </c:pt>
                <c:pt idx="98">
                  <c:v>317.74169904533915</c:v>
                </c:pt>
                <c:pt idx="99" formatCode="General">
                  <c:v>364.75709172795109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AA-4A09-8A26-B346BE90A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71968"/>
        <c:axId val="143173888"/>
      </c:scatterChart>
      <c:valAx>
        <c:axId val="143171968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00019921608474"/>
              <c:y val="0.930868922283590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173888"/>
        <c:crosses val="autoZero"/>
        <c:crossBetween val="midCat"/>
        <c:majorUnit val="10"/>
      </c:valAx>
      <c:valAx>
        <c:axId val="143173888"/>
        <c:scaling>
          <c:orientation val="minMax"/>
          <c:max val="190"/>
          <c:min val="6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7438330170777986E-3"/>
              <c:y val="0.422829842898851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171968"/>
        <c:crosses val="autoZero"/>
        <c:crossBetween val="midCat"/>
        <c:majorUnit val="20"/>
        <c:minorUnit val="1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254271441876217"/>
          <c:y val="0.31672046612151011"/>
          <c:w val="0.32152170886595233"/>
          <c:h val="0.1482081783386455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'30K'!$A$1:$A$1</c:f>
          <c:strCache>
            <c:ptCount val="1"/>
            <c:pt idx="0">
              <c:v>Male 30 km</c:v>
            </c:pt>
          </c:strCache>
        </c:strRef>
      </c:tx>
      <c:layout>
        <c:manualLayout>
          <c:xMode val="edge"/>
          <c:yMode val="edge"/>
          <c:x val="0.4020332717190388"/>
          <c:y val="2.83018867924528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800369685767099E-2"/>
          <c:y val="0.21383680632862606"/>
          <c:w val="0.8715341959334566"/>
          <c:h val="0.67767399652674876"/>
        </c:manualLayout>
      </c:layout>
      <c:scatterChart>
        <c:scatterStyle val="lineMarker"/>
        <c:varyColors val="0"/>
        <c:ser>
          <c:idx val="5"/>
          <c:order val="0"/>
          <c:tx>
            <c:strRef>
              <c:f>Parameters!$A$38:$A$38</c:f>
              <c:strCache>
                <c:ptCount val="1"/>
                <c:pt idx="0">
                  <c:v>Proposed 2020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'30K'!$D$7:$D$105</c:f>
              <c:numCache>
                <c:formatCode>General</c:formatCode>
                <c:ptCount val="99"/>
                <c:pt idx="2" formatCode="0.000">
                  <c:v>171.88771358828311</c:v>
                </c:pt>
                <c:pt idx="3" formatCode="0.000">
                  <c:v>152.63728323699419</c:v>
                </c:pt>
                <c:pt idx="4" formatCode="0.000">
                  <c:v>138.16219751471547</c:v>
                </c:pt>
                <c:pt idx="5" formatCode="0.000">
                  <c:v>126.95312499999999</c:v>
                </c:pt>
                <c:pt idx="6" formatCode="0.000">
                  <c:v>118.08272778088315</c:v>
                </c:pt>
                <c:pt idx="7" formatCode="0.000">
                  <c:v>110.95063025210081</c:v>
                </c:pt>
                <c:pt idx="8" formatCode="0.000">
                  <c:v>105.15181682429068</c:v>
                </c:pt>
                <c:pt idx="9" formatCode="0.000">
                  <c:v>100.40399239543724</c:v>
                </c:pt>
                <c:pt idx="10" formatCode="0.000">
                  <c:v>96.505253540429393</c:v>
                </c:pt>
                <c:pt idx="11" formatCode="0.000">
                  <c:v>93.308303886925785</c:v>
                </c:pt>
                <c:pt idx="12" formatCode="0.000">
                  <c:v>90.704164877629864</c:v>
                </c:pt>
                <c:pt idx="13" formatCode="0.000">
                  <c:v>88.611577181208034</c:v>
                </c:pt>
                <c:pt idx="14" formatCode="0.000">
                  <c:v>86.969946480032917</c:v>
                </c:pt>
                <c:pt idx="15" formatCode="0.000">
                  <c:v>85.734577922077904</c:v>
                </c:pt>
                <c:pt idx="16" formatCode="0.000">
                  <c:v>84.916088835292925</c:v>
                </c:pt>
                <c:pt idx="17" formatCode="0.000">
                  <c:v>84.533813525410153</c:v>
                </c:pt>
                <c:pt idx="18" formatCode="0.000">
                  <c:v>84.499999999999986</c:v>
                </c:pt>
                <c:pt idx="19" formatCode="0.000">
                  <c:v>84.499999999999986</c:v>
                </c:pt>
                <c:pt idx="20" formatCode="0.000">
                  <c:v>84.499999999999986</c:v>
                </c:pt>
                <c:pt idx="21" formatCode="0.000">
                  <c:v>84.499999999999986</c:v>
                </c:pt>
                <c:pt idx="22" formatCode="0.000">
                  <c:v>84.499999999999986</c:v>
                </c:pt>
                <c:pt idx="23" formatCode="0.000">
                  <c:v>84.499999999999986</c:v>
                </c:pt>
                <c:pt idx="24" formatCode="0.000">
                  <c:v>84.499999999999986</c:v>
                </c:pt>
                <c:pt idx="25" formatCode="0.000">
                  <c:v>84.499999999999986</c:v>
                </c:pt>
                <c:pt idx="26" formatCode="0.000">
                  <c:v>84.499999999999986</c:v>
                </c:pt>
                <c:pt idx="27" formatCode="0.000">
                  <c:v>84.499999999999986</c:v>
                </c:pt>
                <c:pt idx="28" formatCode="0.000">
                  <c:v>84.499999999999986</c:v>
                </c:pt>
                <c:pt idx="29" formatCode="0.000">
                  <c:v>84.499999999999986</c:v>
                </c:pt>
                <c:pt idx="30" formatCode="0.000">
                  <c:v>84.499999999999986</c:v>
                </c:pt>
                <c:pt idx="31" formatCode="0.000">
                  <c:v>84.516607949114601</c:v>
                </c:pt>
                <c:pt idx="32" formatCode="0.000">
                  <c:v>84.598047392638421</c:v>
                </c:pt>
                <c:pt idx="33" formatCode="0.000">
                  <c:v>84.747761390958843</c:v>
                </c:pt>
                <c:pt idx="34" formatCode="0.000">
                  <c:v>84.966475586342526</c:v>
                </c:pt>
                <c:pt idx="35" formatCode="0.000">
                  <c:v>85.255256985389693</c:v>
                </c:pt>
                <c:pt idx="36" formatCode="0.000">
                  <c:v>85.615527068623464</c:v>
                </c:pt>
                <c:pt idx="37" formatCode="0.000">
                  <c:v>86.04907948061566</c:v>
                </c:pt>
                <c:pt idx="38" formatCode="0.000">
                  <c:v>86.558102716509325</c:v>
                </c:pt>
                <c:pt idx="39" formatCode="0.000">
                  <c:v>87.145208349451877</c:v>
                </c:pt>
                <c:pt idx="40" formatCode="0.000">
                  <c:v>87.813465493464903</c:v>
                </c:pt>
                <c:pt idx="41" formatCode="0.000">
                  <c:v>88.529230885281819</c:v>
                </c:pt>
                <c:pt idx="42" formatCode="0.000">
                  <c:v>89.256760539427717</c:v>
                </c:pt>
                <c:pt idx="43" formatCode="0.000">
                  <c:v>89.996346893847971</c:v>
                </c:pt>
                <c:pt idx="44" formatCode="0.000">
                  <c:v>90.748292160099311</c:v>
                </c:pt>
                <c:pt idx="45" formatCode="0.000">
                  <c:v>91.512908735096644</c:v>
                </c:pt>
                <c:pt idx="46" formatCode="0.000">
                  <c:v>92.290519633852355</c:v>
                </c:pt>
                <c:pt idx="47" formatCode="0.000">
                  <c:v>93.081458944467258</c:v>
                </c:pt>
                <c:pt idx="48" formatCode="0.000">
                  <c:v>93.886072306719669</c:v>
                </c:pt>
                <c:pt idx="49" formatCode="0.000">
                  <c:v>94.704717415693167</c:v>
                </c:pt>
                <c:pt idx="50" formatCode="0.000">
                  <c:v>95.537764551984395</c:v>
                </c:pt>
                <c:pt idx="51" formatCode="0.000">
                  <c:v>96.385597140142366</c:v>
                </c:pt>
                <c:pt idx="52" formatCode="0.000">
                  <c:v>97.248612337108554</c:v>
                </c:pt>
                <c:pt idx="53" formatCode="0.000">
                  <c:v>98.127221652555306</c:v>
                </c:pt>
                <c:pt idx="54" formatCode="0.000">
                  <c:v>99.021851603157899</c:v>
                </c:pt>
                <c:pt idx="55" formatCode="0.000">
                  <c:v>99.932944402986394</c:v>
                </c:pt>
                <c:pt idx="56" formatCode="0.000">
                  <c:v>100.86095869236451</c:v>
                </c:pt>
                <c:pt idx="57" formatCode="0.000">
                  <c:v>101.80637030772027</c:v>
                </c:pt>
                <c:pt idx="58" formatCode="0.000">
                  <c:v>102.76967309514281</c:v>
                </c:pt>
                <c:pt idx="59" formatCode="0.000">
                  <c:v>103.75137977056824</c:v>
                </c:pt>
                <c:pt idx="60" formatCode="0.000">
                  <c:v>104.75202282974261</c:v>
                </c:pt>
                <c:pt idx="61" formatCode="0.000">
                  <c:v>105.77215551135515</c:v>
                </c:pt>
                <c:pt idx="62" formatCode="0.000">
                  <c:v>106.81235281700198</c:v>
                </c:pt>
                <c:pt idx="63" formatCode="0.000">
                  <c:v>107.87321259193158</c:v>
                </c:pt>
                <c:pt idx="64" formatCode="0.000">
                  <c:v>108.95535667084005</c:v>
                </c:pt>
                <c:pt idx="65" formatCode="0.000">
                  <c:v>110.05943209333037</c:v>
                </c:pt>
                <c:pt idx="66" formatCode="0.000">
                  <c:v>111.18611239402777</c:v>
                </c:pt>
                <c:pt idx="67" formatCode="0.000">
                  <c:v>112.33609897275613</c:v>
                </c:pt>
                <c:pt idx="68" formatCode="0.000">
                  <c:v>113.51012255063289</c:v>
                </c:pt>
                <c:pt idx="69" formatCode="0.000">
                  <c:v>114.70894471843363</c:v>
                </c:pt>
                <c:pt idx="70" formatCode="0.000">
                  <c:v>115.98905722172576</c:v>
                </c:pt>
                <c:pt idx="71" formatCode="0.000">
                  <c:v>117.41215278308485</c:v>
                </c:pt>
                <c:pt idx="72" formatCode="0.000">
                  <c:v>118.98777312622417</c:v>
                </c:pt>
                <c:pt idx="73" formatCode="0.000">
                  <c:v>120.72687580276228</c:v>
                </c:pt>
                <c:pt idx="74" formatCode="0.000">
                  <c:v>122.64204343415135</c:v>
                </c:pt>
                <c:pt idx="75" formatCode="0.000">
                  <c:v>124.74773645601273</c:v>
                </c:pt>
                <c:pt idx="76" formatCode="0.000">
                  <c:v>127.06059963580972</c:v>
                </c:pt>
                <c:pt idx="77" formatCode="0.000">
                  <c:v>129.59983558458725</c:v>
                </c:pt>
                <c:pt idx="78" formatCode="0.000">
                  <c:v>132.38766240989412</c:v>
                </c:pt>
                <c:pt idx="79" formatCode="0.000">
                  <c:v>135.44987793481411</c:v>
                </c:pt>
                <c:pt idx="80" formatCode="0.000">
                  <c:v>138.81656007635732</c:v>
                </c:pt>
                <c:pt idx="81" formatCode="0.000">
                  <c:v>142.52294282047001</c:v>
                </c:pt>
                <c:pt idx="82" formatCode="0.000">
                  <c:v>146.61052090978333</c:v>
                </c:pt>
                <c:pt idx="83" formatCode="0.000">
                  <c:v>151.12845561026384</c:v>
                </c:pt>
                <c:pt idx="84" formatCode="0.000">
                  <c:v>156.13538138607564</c:v>
                </c:pt>
                <c:pt idx="85" formatCode="0.000">
                  <c:v>161.70175307663894</c:v>
                </c:pt>
                <c:pt idx="86" formatCode="0.000">
                  <c:v>167.91293168030171</c:v>
                </c:pt>
                <c:pt idx="87" formatCode="0.000">
                  <c:v>174.87329446800231</c:v>
                </c:pt>
                <c:pt idx="88" formatCode="0.000">
                  <c:v>182.71178891058361</c:v>
                </c:pt>
                <c:pt idx="89" formatCode="0.000">
                  <c:v>191.58955848242928</c:v>
                </c:pt>
                <c:pt idx="90" formatCode="0.000">
                  <c:v>201.71060138404502</c:v>
                </c:pt>
                <c:pt idx="91" formatCode="0.000">
                  <c:v>213.33696889824702</c:v>
                </c:pt>
                <c:pt idx="92" formatCode="0.000">
                  <c:v>226.81093094479496</c:v>
                </c:pt>
                <c:pt idx="93" formatCode="0.000">
                  <c:v>242.58814275092075</c:v>
                </c:pt>
                <c:pt idx="94" formatCode="0.000">
                  <c:v>261.2887565438146</c:v>
                </c:pt>
                <c:pt idx="95" formatCode="0.000">
                  <c:v>283.77892781940238</c:v>
                </c:pt>
                <c:pt idx="96" formatCode="0.000">
                  <c:v>311.30612259935077</c:v>
                </c:pt>
                <c:pt idx="97" formatCode="0.000">
                  <c:v>345.73477846379183</c:v>
                </c:pt>
                <c:pt idx="98" formatCode="0.000">
                  <c:v>389.98140088703451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DC9-4F5A-A1E3-6342034A2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99232"/>
        <c:axId val="143213696"/>
      </c:scatterChart>
      <c:valAx>
        <c:axId val="14319923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"/>
              <c:y val="0.926102114594166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213696"/>
        <c:crosses val="autoZero"/>
        <c:crossBetween val="midCat"/>
        <c:majorUnit val="10"/>
      </c:valAx>
      <c:valAx>
        <c:axId val="143213696"/>
        <c:scaling>
          <c:orientation val="minMax"/>
          <c:max val="250"/>
          <c:min val="8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6210720887245845E-3"/>
              <c:y val="0.411950345829412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199232"/>
        <c:crosses val="autoZero"/>
        <c:crossBetween val="midCat"/>
        <c:majorUnit val="3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6522815645837581"/>
          <c:y val="0.27453993587440656"/>
          <c:w val="0.24214417744916816"/>
          <c:h val="0.2072888365567929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Marathon!$A$1</c:f>
          <c:strCache>
            <c:ptCount val="1"/>
            <c:pt idx="0">
              <c:v>Male Marathon</c:v>
            </c:pt>
          </c:strCache>
        </c:strRef>
      </c:tx>
      <c:layout>
        <c:manualLayout>
          <c:xMode val="edge"/>
          <c:yMode val="edge"/>
          <c:x val="0.3834917530852836"/>
          <c:y val="2.56124721603563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3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52181136958628"/>
          <c:y val="0.11784239414784453"/>
          <c:w val="0.8597641724233116"/>
          <c:h val="0.77044177544213266"/>
        </c:manualLayout>
      </c:layout>
      <c:scatterChart>
        <c:scatterStyle val="lineMarker"/>
        <c:varyColors val="0"/>
        <c:ser>
          <c:idx val="4"/>
          <c:order val="0"/>
          <c:tx>
            <c:v>World Record</c:v>
          </c:tx>
          <c:spPr>
            <a:ln w="28575">
              <a:noFill/>
            </a:ln>
          </c:spPr>
          <c:marker>
            <c:symbol val="diamond"/>
            <c:size val="12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Marathon!$A$39</c:f>
              <c:numCache>
                <c:formatCode>General</c:formatCode>
                <c:ptCount val="1"/>
                <c:pt idx="0">
                  <c:v>33</c:v>
                </c:pt>
              </c:numCache>
            </c:numRef>
          </c:xVal>
          <c:yVal>
            <c:numRef>
              <c:f>Marathon!$C$39</c:f>
              <c:numCache>
                <c:formatCode>0.000</c:formatCode>
                <c:ptCount val="1"/>
                <c:pt idx="0">
                  <c:v>121.64999999999999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6F-473D-B645-A58FFBF5BC69}"/>
            </c:ext>
          </c:extLst>
        </c:ser>
        <c:ser>
          <c:idx val="1"/>
          <c:order val="1"/>
          <c:tx>
            <c:strRef>
              <c:f>Marathon!$F$6</c:f>
              <c:strCache>
                <c:ptCount val="1"/>
                <c:pt idx="0">
                  <c:v>2015 AARS Single-Age Bests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Marathon!$F$7:$F$106</c:f>
              <c:numCache>
                <c:formatCode>General</c:formatCode>
                <c:ptCount val="100"/>
                <c:pt idx="3" formatCode="0.000">
                  <c:v>363.58333333333331</c:v>
                </c:pt>
                <c:pt idx="4" formatCode="0.000">
                  <c:v>325.14999999999998</c:v>
                </c:pt>
                <c:pt idx="5" formatCode="0.000">
                  <c:v>247.45</c:v>
                </c:pt>
                <c:pt idx="6" formatCode="0.000">
                  <c:v>244.13333333333333</c:v>
                </c:pt>
                <c:pt idx="7" formatCode="0.000">
                  <c:v>214.5</c:v>
                </c:pt>
                <c:pt idx="8" formatCode="0.000">
                  <c:v>176.95</c:v>
                </c:pt>
                <c:pt idx="9" formatCode="0.000">
                  <c:v>182.38333333333333</c:v>
                </c:pt>
                <c:pt idx="10" formatCode="0.000">
                  <c:v>167.2833333333333</c:v>
                </c:pt>
                <c:pt idx="11" formatCode="0.000">
                  <c:v>166.7</c:v>
                </c:pt>
                <c:pt idx="12" formatCode="0.000">
                  <c:v>163.03333333333336</c:v>
                </c:pt>
                <c:pt idx="13" formatCode="0.000">
                  <c:v>161.71666666666664</c:v>
                </c:pt>
                <c:pt idx="14" formatCode="0.000">
                  <c:v>149.18333333333334</c:v>
                </c:pt>
                <c:pt idx="15" formatCode="0.000">
                  <c:v>135.11666666666665</c:v>
                </c:pt>
                <c:pt idx="16" formatCode="0.000">
                  <c:v>130.76666666666668</c:v>
                </c:pt>
                <c:pt idx="17" formatCode="0.000">
                  <c:v>124.53333333333333</c:v>
                </c:pt>
                <c:pt idx="18" formatCode="0.000">
                  <c:v>124.80000000000001</c:v>
                </c:pt>
                <c:pt idx="19" formatCode="0.000">
                  <c:v>125.38333333333333</c:v>
                </c:pt>
                <c:pt idx="20" formatCode="0.000">
                  <c:v>124.38333333333333</c:v>
                </c:pt>
                <c:pt idx="21" formatCode="0.000">
                  <c:v>124.86666666666665</c:v>
                </c:pt>
                <c:pt idx="22" formatCode="0.000">
                  <c:v>124.75</c:v>
                </c:pt>
                <c:pt idx="23" formatCode="0.000">
                  <c:v>124.88333333333333</c:v>
                </c:pt>
                <c:pt idx="24" formatCode="0.000">
                  <c:v>124.63333333333334</c:v>
                </c:pt>
                <c:pt idx="25" formatCode="0.000">
                  <c:v>123.63333333333335</c:v>
                </c:pt>
                <c:pt idx="26" formatCode="0.000">
                  <c:v>124.80000000000001</c:v>
                </c:pt>
                <c:pt idx="27" formatCode="0.000">
                  <c:v>124.08333333333334</c:v>
                </c:pt>
                <c:pt idx="28" formatCode="0.000">
                  <c:v>123.69999999999999</c:v>
                </c:pt>
                <c:pt idx="29" formatCode="0.000">
                  <c:v>122.95000000000002</c:v>
                </c:pt>
                <c:pt idx="30" formatCode="0.000">
                  <c:v>123.38333333333333</c:v>
                </c:pt>
                <c:pt idx="31" formatCode="0.000">
                  <c:v>125.75</c:v>
                </c:pt>
                <c:pt idx="32" formatCode="0.000">
                  <c:v>124.66666666666667</c:v>
                </c:pt>
                <c:pt idx="33" formatCode="0.000">
                  <c:v>124.43333333333334</c:v>
                </c:pt>
                <c:pt idx="34" formatCode="0.000">
                  <c:v>123.86666666666665</c:v>
                </c:pt>
                <c:pt idx="35" formatCode="0.000">
                  <c:v>125.45</c:v>
                </c:pt>
                <c:pt idx="36" formatCode="0.000">
                  <c:v>125.86666666666669</c:v>
                </c:pt>
                <c:pt idx="37" formatCode="0.000">
                  <c:v>127.2</c:v>
                </c:pt>
                <c:pt idx="38" formatCode="0.000">
                  <c:v>127.73333333333335</c:v>
                </c:pt>
                <c:pt idx="39" formatCode="0.000">
                  <c:v>128.76666666666668</c:v>
                </c:pt>
                <c:pt idx="40" formatCode="0.000">
                  <c:v>131.30000000000001</c:v>
                </c:pt>
                <c:pt idx="41" formatCode="0.000">
                  <c:v>131.35</c:v>
                </c:pt>
                <c:pt idx="42" formatCode="0.000">
                  <c:v>131.75</c:v>
                </c:pt>
                <c:pt idx="43" formatCode="0.000">
                  <c:v>135.4</c:v>
                </c:pt>
                <c:pt idx="44" formatCode="0.000">
                  <c:v>134.26666666666665</c:v>
                </c:pt>
                <c:pt idx="45" formatCode="0.000">
                  <c:v>135.4</c:v>
                </c:pt>
                <c:pt idx="46" formatCode="0.000">
                  <c:v>136.33333333333334</c:v>
                </c:pt>
                <c:pt idx="47" formatCode="0.000">
                  <c:v>138.94999999999999</c:v>
                </c:pt>
                <c:pt idx="48" formatCode="0.000">
                  <c:v>139.78333333333333</c:v>
                </c:pt>
                <c:pt idx="49" formatCode="0.000">
                  <c:v>139.48333333333335</c:v>
                </c:pt>
                <c:pt idx="50" formatCode="0.000">
                  <c:v>144.30000000000001</c:v>
                </c:pt>
                <c:pt idx="51" formatCode="0.000">
                  <c:v>142.23333333333335</c:v>
                </c:pt>
                <c:pt idx="52" formatCode="0.000">
                  <c:v>143.73333333333332</c:v>
                </c:pt>
                <c:pt idx="53" formatCode="0.000">
                  <c:v>146.58333333333334</c:v>
                </c:pt>
                <c:pt idx="54" formatCode="0.000">
                  <c:v>145.93333333333334</c:v>
                </c:pt>
                <c:pt idx="55" formatCode="0.000">
                  <c:v>147.08333333333334</c:v>
                </c:pt>
                <c:pt idx="56" formatCode="0.000">
                  <c:v>153.19999999999999</c:v>
                </c:pt>
                <c:pt idx="57" formatCode="0.000">
                  <c:v>155.85</c:v>
                </c:pt>
                <c:pt idx="58" formatCode="0.000">
                  <c:v>154.38333333333333</c:v>
                </c:pt>
                <c:pt idx="59" formatCode="0.000">
                  <c:v>156.5</c:v>
                </c:pt>
                <c:pt idx="60" formatCode="0.000">
                  <c:v>158.20000000000002</c:v>
                </c:pt>
                <c:pt idx="61" formatCode="0.000">
                  <c:v>161.11666666666667</c:v>
                </c:pt>
                <c:pt idx="62" formatCode="0.000">
                  <c:v>166.5</c:v>
                </c:pt>
                <c:pt idx="63" formatCode="0.000">
                  <c:v>162.73333333333332</c:v>
                </c:pt>
                <c:pt idx="64" formatCode="0.000">
                  <c:v>161.94999999999999</c:v>
                </c:pt>
                <c:pt idx="65" formatCode="0.000">
                  <c:v>162.81666666666666</c:v>
                </c:pt>
                <c:pt idx="66" formatCode="0.000">
                  <c:v>171.11666666666667</c:v>
                </c:pt>
                <c:pt idx="67" formatCode="0.000">
                  <c:v>171.03333333333333</c:v>
                </c:pt>
                <c:pt idx="68" formatCode="0.000">
                  <c:v>172.83333333333331</c:v>
                </c:pt>
                <c:pt idx="69" formatCode="0.000">
                  <c:v>180.38333333333333</c:v>
                </c:pt>
                <c:pt idx="70" formatCode="0.000">
                  <c:v>180.96666666666664</c:v>
                </c:pt>
                <c:pt idx="71" formatCode="0.000">
                  <c:v>179.15</c:v>
                </c:pt>
                <c:pt idx="72" formatCode="0.000">
                  <c:v>174.79999999999998</c:v>
                </c:pt>
                <c:pt idx="73" formatCode="0.000">
                  <c:v>178.66666666666666</c:v>
                </c:pt>
                <c:pt idx="74" formatCode="0.000">
                  <c:v>188.56666666666666</c:v>
                </c:pt>
                <c:pt idx="75" formatCode="0.000">
                  <c:v>184.8833333333333</c:v>
                </c:pt>
                <c:pt idx="76" formatCode="0.000">
                  <c:v>213.45</c:v>
                </c:pt>
                <c:pt idx="77" formatCode="0.000">
                  <c:v>216.98333333333332</c:v>
                </c:pt>
                <c:pt idx="78" formatCode="0.000">
                  <c:v>227.01666666666665</c:v>
                </c:pt>
                <c:pt idx="79" formatCode="0.000">
                  <c:v>195.88333333333335</c:v>
                </c:pt>
                <c:pt idx="80" formatCode="0.000">
                  <c:v>210.46666666666667</c:v>
                </c:pt>
                <c:pt idx="81" formatCode="0.000">
                  <c:v>221.95</c:v>
                </c:pt>
                <c:pt idx="82" formatCode="0.000">
                  <c:v>271.8</c:v>
                </c:pt>
                <c:pt idx="83" formatCode="0.000">
                  <c:v>257.85000000000002</c:v>
                </c:pt>
                <c:pt idx="84" formatCode="0.000">
                  <c:v>300.41666666666669</c:v>
                </c:pt>
                <c:pt idx="85" formatCode="0.000">
                  <c:v>274.91666666666663</c:v>
                </c:pt>
                <c:pt idx="86" formatCode="0.000">
                  <c:v>312.98333333333335</c:v>
                </c:pt>
                <c:pt idx="87" formatCode="0.000">
                  <c:v>365.88333333333333</c:v>
                </c:pt>
                <c:pt idx="88" formatCode="0.000">
                  <c:v>395.63333333333338</c:v>
                </c:pt>
                <c:pt idx="89" formatCode="0.000">
                  <c:v>395.7833333333333</c:v>
                </c:pt>
                <c:pt idx="90" formatCode="0.000">
                  <c:v>405.51666666666671</c:v>
                </c:pt>
                <c:pt idx="91" formatCode="0.000">
                  <c:v>340.06666666666666</c:v>
                </c:pt>
                <c:pt idx="92" formatCode="0.000">
                  <c:v>367.2166666666667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40-4AB8-ABA9-45CC8911DACE}"/>
            </c:ext>
          </c:extLst>
        </c:ser>
        <c:ser>
          <c:idx val="0"/>
          <c:order val="2"/>
          <c:tx>
            <c:strRef>
              <c:f>Marathon!$B$6</c:f>
              <c:strCache>
                <c:ptCount val="1"/>
                <c:pt idx="0">
                  <c:v>2020 Barnhard Single-Age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Marathon!$C$7:$C$105</c:f>
              <c:numCache>
                <c:formatCode>General</c:formatCode>
                <c:ptCount val="99"/>
                <c:pt idx="3" formatCode="0.000">
                  <c:v>416.65</c:v>
                </c:pt>
                <c:pt idx="4" formatCode="0.000">
                  <c:v>325.14999999999998</c:v>
                </c:pt>
                <c:pt idx="5" formatCode="0.000">
                  <c:v>399.11666666666667</c:v>
                </c:pt>
                <c:pt idx="6" formatCode="0.000">
                  <c:v>244.13333333333333</c:v>
                </c:pt>
                <c:pt idx="7" formatCode="0.000">
                  <c:v>195.33333333333334</c:v>
                </c:pt>
                <c:pt idx="8" formatCode="0.000">
                  <c:v>176.95</c:v>
                </c:pt>
                <c:pt idx="9" formatCode="0.000">
                  <c:v>182.38333333333333</c:v>
                </c:pt>
                <c:pt idx="10" formatCode="0.000">
                  <c:v>170.03333333333333</c:v>
                </c:pt>
                <c:pt idx="11" formatCode="0.000">
                  <c:v>182.31666666666666</c:v>
                </c:pt>
                <c:pt idx="12" formatCode="0.000">
                  <c:v>163.03333333333336</c:v>
                </c:pt>
                <c:pt idx="13" formatCode="0.000">
                  <c:v>161.71666666666664</c:v>
                </c:pt>
                <c:pt idx="14" formatCode="0.000">
                  <c:v>149.18333333333334</c:v>
                </c:pt>
                <c:pt idx="15" formatCode="0.000">
                  <c:v>135.11666666666665</c:v>
                </c:pt>
                <c:pt idx="16" formatCode="0.000">
                  <c:v>130.76666666666668</c:v>
                </c:pt>
                <c:pt idx="17" formatCode="0.000">
                  <c:v>124.53333333333333</c:v>
                </c:pt>
                <c:pt idx="18" formatCode="0.000">
                  <c:v>124.80000000000001</c:v>
                </c:pt>
                <c:pt idx="19" formatCode="0.000">
                  <c:v>124.76666666666667</c:v>
                </c:pt>
                <c:pt idx="20" formatCode="0.000">
                  <c:v>124.38333333333333</c:v>
                </c:pt>
                <c:pt idx="21" formatCode="0.000">
                  <c:v>124.86666666666665</c:v>
                </c:pt>
                <c:pt idx="22" formatCode="0.000">
                  <c:v>124.25</c:v>
                </c:pt>
                <c:pt idx="23" formatCode="0.000">
                  <c:v>124.03333333333333</c:v>
                </c:pt>
                <c:pt idx="24" formatCode="0.000">
                  <c:v>122.80000000000001</c:v>
                </c:pt>
                <c:pt idx="25" formatCode="0.000">
                  <c:v>123.63333333333335</c:v>
                </c:pt>
                <c:pt idx="26" formatCode="0.000">
                  <c:v>122.91666666666666</c:v>
                </c:pt>
                <c:pt idx="27" formatCode="0.000">
                  <c:v>123.6</c:v>
                </c:pt>
                <c:pt idx="28" formatCode="0.000">
                  <c:v>123.23333333333332</c:v>
                </c:pt>
                <c:pt idx="29" formatCode="0.000">
                  <c:v>122.95000000000002</c:v>
                </c:pt>
                <c:pt idx="30" formatCode="0.000">
                  <c:v>123.08333333333334</c:v>
                </c:pt>
                <c:pt idx="31" formatCode="0.000">
                  <c:v>123.53333333333333</c:v>
                </c:pt>
                <c:pt idx="32" formatCode="0.000">
                  <c:v>121.64999999999999</c:v>
                </c:pt>
                <c:pt idx="33" formatCode="0.000">
                  <c:v>122.61666666666667</c:v>
                </c:pt>
                <c:pt idx="34" formatCode="0.000">
                  <c:v>123.98333333333335</c:v>
                </c:pt>
                <c:pt idx="35" formatCode="0.000">
                  <c:v>125.45</c:v>
                </c:pt>
                <c:pt idx="36" formatCode="0.000">
                  <c:v>121.68333333333332</c:v>
                </c:pt>
                <c:pt idx="37" formatCode="0.000">
                  <c:v>126.08333333333333</c:v>
                </c:pt>
                <c:pt idx="38" formatCode="0.000">
                  <c:v>126.00000000000001</c:v>
                </c:pt>
                <c:pt idx="39" formatCode="0.000">
                  <c:v>128.76666666666668</c:v>
                </c:pt>
                <c:pt idx="40" formatCode="0.000">
                  <c:v>128.69999999999999</c:v>
                </c:pt>
                <c:pt idx="41" formatCode="0.000">
                  <c:v>127.83333333333333</c:v>
                </c:pt>
                <c:pt idx="42" formatCode="0.000">
                  <c:v>129.06666666666666</c:v>
                </c:pt>
                <c:pt idx="43" formatCode="0.000">
                  <c:v>129.14999999999998</c:v>
                </c:pt>
                <c:pt idx="44" formatCode="0.000">
                  <c:v>132.78333333333333</c:v>
                </c:pt>
                <c:pt idx="45" formatCode="0.000">
                  <c:v>135.4</c:v>
                </c:pt>
                <c:pt idx="46" formatCode="0.000">
                  <c:v>136.33333333333334</c:v>
                </c:pt>
                <c:pt idx="47" formatCode="0.000">
                  <c:v>138.94999999999999</c:v>
                </c:pt>
                <c:pt idx="48" formatCode="0.000">
                  <c:v>139.78333333333333</c:v>
                </c:pt>
                <c:pt idx="49" formatCode="0.000">
                  <c:v>139.48333333333335</c:v>
                </c:pt>
                <c:pt idx="50" formatCode="0.000">
                  <c:v>144.30000000000001</c:v>
                </c:pt>
                <c:pt idx="51" formatCode="0.000">
                  <c:v>142.23333333333335</c:v>
                </c:pt>
                <c:pt idx="52" formatCode="0.000">
                  <c:v>143.73333333333332</c:v>
                </c:pt>
                <c:pt idx="53" formatCode="0.000">
                  <c:v>146.58333333333334</c:v>
                </c:pt>
                <c:pt idx="54" formatCode="0.000">
                  <c:v>145.93333333333334</c:v>
                </c:pt>
                <c:pt idx="55" formatCode="0.000">
                  <c:v>147.08333333333334</c:v>
                </c:pt>
                <c:pt idx="56" formatCode="0.000">
                  <c:v>153.19999999999999</c:v>
                </c:pt>
                <c:pt idx="57" formatCode="0.000">
                  <c:v>155.85</c:v>
                </c:pt>
                <c:pt idx="58" formatCode="0.000">
                  <c:v>150.31666666666666</c:v>
                </c:pt>
                <c:pt idx="59" formatCode="0.000">
                  <c:v>156.5</c:v>
                </c:pt>
                <c:pt idx="60" formatCode="0.000">
                  <c:v>158.20000000000002</c:v>
                </c:pt>
                <c:pt idx="61" formatCode="0.000">
                  <c:v>161.11666666666667</c:v>
                </c:pt>
                <c:pt idx="62" formatCode="0.000">
                  <c:v>165.38333333333333</c:v>
                </c:pt>
                <c:pt idx="63" formatCode="0.000">
                  <c:v>162.73333333333332</c:v>
                </c:pt>
                <c:pt idx="64" formatCode="0.000">
                  <c:v>161.94999999999999</c:v>
                </c:pt>
                <c:pt idx="65" formatCode="0.000">
                  <c:v>162.81666666666666</c:v>
                </c:pt>
                <c:pt idx="66" formatCode="0.000">
                  <c:v>171.11666666666667</c:v>
                </c:pt>
                <c:pt idx="67" formatCode="0.000">
                  <c:v>171.03333333333333</c:v>
                </c:pt>
                <c:pt idx="68" formatCode="0.000">
                  <c:v>172.83333333333331</c:v>
                </c:pt>
                <c:pt idx="69" formatCode="0.000">
                  <c:v>174.38333333333333</c:v>
                </c:pt>
                <c:pt idx="70" formatCode="0.000">
                  <c:v>180.96666666666664</c:v>
                </c:pt>
                <c:pt idx="71" formatCode="0.000">
                  <c:v>179.16666666666666</c:v>
                </c:pt>
                <c:pt idx="72" formatCode="0.000">
                  <c:v>174.81666666666666</c:v>
                </c:pt>
                <c:pt idx="73" formatCode="0.000">
                  <c:v>178.66666666666666</c:v>
                </c:pt>
                <c:pt idx="74" formatCode="0.000">
                  <c:v>188.58333333333334</c:v>
                </c:pt>
                <c:pt idx="75" formatCode="0.000">
                  <c:v>184.9</c:v>
                </c:pt>
                <c:pt idx="76" formatCode="0.000">
                  <c:v>213.45</c:v>
                </c:pt>
                <c:pt idx="77" formatCode="0.000">
                  <c:v>216.98333333333332</c:v>
                </c:pt>
                <c:pt idx="78" formatCode="0.000">
                  <c:v>227.01666666666665</c:v>
                </c:pt>
                <c:pt idx="79" formatCode="0.000">
                  <c:v>195.9</c:v>
                </c:pt>
                <c:pt idx="80" formatCode="0.000">
                  <c:v>210.48333333333332</c:v>
                </c:pt>
                <c:pt idx="81" formatCode="0.000">
                  <c:v>221.96666666666667</c:v>
                </c:pt>
                <c:pt idx="82" formatCode="0.000">
                  <c:v>259.11666666666667</c:v>
                </c:pt>
                <c:pt idx="83" formatCode="0.000">
                  <c:v>257.85000000000002</c:v>
                </c:pt>
                <c:pt idx="84" formatCode="0.000">
                  <c:v>236.63333333333333</c:v>
                </c:pt>
                <c:pt idx="85" formatCode="0.000">
                  <c:v>274.91666666666663</c:v>
                </c:pt>
                <c:pt idx="86" formatCode="0.000">
                  <c:v>309.68333333333334</c:v>
                </c:pt>
                <c:pt idx="87" formatCode="0.000">
                  <c:v>365.88333333333333</c:v>
                </c:pt>
                <c:pt idx="88" formatCode="0.000">
                  <c:v>395.63333333333338</c:v>
                </c:pt>
                <c:pt idx="89" formatCode="0.000">
                  <c:v>395.7833333333333</c:v>
                </c:pt>
                <c:pt idx="90" formatCode="0.000">
                  <c:v>505.91666666666663</c:v>
                </c:pt>
                <c:pt idx="91" formatCode="0.000">
                  <c:v>340.01666666666671</c:v>
                </c:pt>
                <c:pt idx="92" formatCode="0.000">
                  <c:v>367.2166666666667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40-4AB8-ABA9-45CC8911DACE}"/>
            </c:ext>
          </c:extLst>
        </c:ser>
        <c:ser>
          <c:idx val="3"/>
          <c:order val="3"/>
          <c:tx>
            <c:strRef>
              <c:f>Marathon!$G$6</c:f>
              <c:strCache>
                <c:ptCount val="1"/>
                <c:pt idx="0">
                  <c:v>2015 Age-Grade Standard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pPr>
              <a:noFill/>
              <a:ln>
                <a:noFill/>
              </a:ln>
            </c:spPr>
          </c:marker>
          <c:xVal>
            <c:numRef>
              <c:f>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Marathon!$G$7:$G$106</c:f>
              <c:numCache>
                <c:formatCode>0.0000</c:formatCode>
                <c:ptCount val="100"/>
                <c:pt idx="2">
                  <c:v>253.19192751235587</c:v>
                </c:pt>
                <c:pt idx="3">
                  <c:v>224.52520087655228</c:v>
                </c:pt>
                <c:pt idx="4">
                  <c:v>203.02179656538971</c:v>
                </c:pt>
                <c:pt idx="5">
                  <c:v>186.40084899939362</c:v>
                </c:pt>
                <c:pt idx="6">
                  <c:v>173.2666290868095</c:v>
                </c:pt>
                <c:pt idx="7">
                  <c:v>162.71836950767604</c:v>
                </c:pt>
                <c:pt idx="8">
                  <c:v>154.14994984954868</c:v>
                </c:pt>
                <c:pt idx="9">
                  <c:v>147.13977979894688</c:v>
                </c:pt>
                <c:pt idx="10">
                  <c:v>141.38684452621899</c:v>
                </c:pt>
                <c:pt idx="11">
                  <c:v>136.67185415740332</c:v>
                </c:pt>
                <c:pt idx="12">
                  <c:v>132.83275713050998</c:v>
                </c:pt>
                <c:pt idx="13">
                  <c:v>129.74883917264671</c:v>
                </c:pt>
                <c:pt idx="14">
                  <c:v>127.33015741507873</c:v>
                </c:pt>
                <c:pt idx="15">
                  <c:v>125.5104124132299</c:v>
                </c:pt>
                <c:pt idx="16">
                  <c:v>123.99152884227513</c:v>
                </c:pt>
                <c:pt idx="17">
                  <c:v>123.03436642268986</c:v>
                </c:pt>
                <c:pt idx="18">
                  <c:v>122.95000000000002</c:v>
                </c:pt>
                <c:pt idx="19">
                  <c:v>122.95000000000002</c:v>
                </c:pt>
                <c:pt idx="20">
                  <c:v>122.95000000000002</c:v>
                </c:pt>
                <c:pt idx="21">
                  <c:v>122.95000000000002</c:v>
                </c:pt>
                <c:pt idx="22">
                  <c:v>122.95000000000002</c:v>
                </c:pt>
                <c:pt idx="23">
                  <c:v>122.95000000000002</c:v>
                </c:pt>
                <c:pt idx="24">
                  <c:v>122.95000000000002</c:v>
                </c:pt>
                <c:pt idx="25">
                  <c:v>122.95000000000002</c:v>
                </c:pt>
                <c:pt idx="26">
                  <c:v>122.95000000000002</c:v>
                </c:pt>
                <c:pt idx="27">
                  <c:v>122.95000000000002</c:v>
                </c:pt>
                <c:pt idx="28">
                  <c:v>122.95000000000002</c:v>
                </c:pt>
                <c:pt idx="29">
                  <c:v>122.95000000000002</c:v>
                </c:pt>
                <c:pt idx="30">
                  <c:v>122.95000000000002</c:v>
                </c:pt>
                <c:pt idx="31">
                  <c:v>122.97190623836272</c:v>
                </c:pt>
                <c:pt idx="32">
                  <c:v>123.07931495014965</c:v>
                </c:pt>
                <c:pt idx="33">
                  <c:v>123.27671902109087</c:v>
                </c:pt>
                <c:pt idx="34">
                  <c:v>123.56498524117121</c:v>
                </c:pt>
                <c:pt idx="35">
                  <c:v>123.94538686804768</c:v>
                </c:pt>
                <c:pt idx="36">
                  <c:v>124.41961778082327</c:v>
                </c:pt>
                <c:pt idx="37">
                  <c:v>124.98981152971241</c:v>
                </c:pt>
                <c:pt idx="38">
                  <c:v>125.65856568584186</c:v>
                </c:pt>
                <c:pt idx="39">
                  <c:v>126.42897201775448</c:v>
                </c:pt>
                <c:pt idx="40">
                  <c:v>127.30465316208604</c:v>
                </c:pt>
                <c:pt idx="41">
                  <c:v>128.28980662098527</c:v>
                </c:pt>
                <c:pt idx="42">
                  <c:v>129.33977279541173</c:v>
                </c:pt>
                <c:pt idx="43">
                  <c:v>130.40706733120004</c:v>
                </c:pt>
                <c:pt idx="44">
                  <c:v>131.49212277161226</c:v>
                </c:pt>
                <c:pt idx="45">
                  <c:v>132.59538617664791</c:v>
                </c:pt>
                <c:pt idx="46">
                  <c:v>133.71731973719844</c:v>
                </c:pt>
                <c:pt idx="47">
                  <c:v>134.85840142064745</c:v>
                </c:pt>
                <c:pt idx="48">
                  <c:v>136.0191256498108</c:v>
                </c:pt>
                <c:pt idx="49">
                  <c:v>137.20000401724292</c:v>
                </c:pt>
                <c:pt idx="50">
                  <c:v>138.40156603707746</c:v>
                </c:pt>
                <c:pt idx="51">
                  <c:v>139.62435993672332</c:v>
                </c:pt>
                <c:pt idx="52">
                  <c:v>140.86895349090341</c:v>
                </c:pt>
                <c:pt idx="53">
                  <c:v>142.13593490070139</c:v>
                </c:pt>
                <c:pt idx="54">
                  <c:v>143.42591372047639</c:v>
                </c:pt>
                <c:pt idx="55">
                  <c:v>144.7395218357139</c:v>
                </c:pt>
                <c:pt idx="56">
                  <c:v>146.0774144951092</c:v>
                </c:pt>
                <c:pt idx="57">
                  <c:v>147.44027140042476</c:v>
                </c:pt>
                <c:pt idx="58">
                  <c:v>148.82879785793057</c:v>
                </c:pt>
                <c:pt idx="59">
                  <c:v>150.2437259955251</c:v>
                </c:pt>
                <c:pt idx="60">
                  <c:v>151.68581604995086</c:v>
                </c:pt>
                <c:pt idx="61">
                  <c:v>153.15585772885871</c:v>
                </c:pt>
                <c:pt idx="62">
                  <c:v>154.65467165284903</c:v>
                </c:pt>
                <c:pt idx="63">
                  <c:v>156.1831108830221</c:v>
                </c:pt>
                <c:pt idx="64">
                  <c:v>157.74206254001288</c:v>
                </c:pt>
                <c:pt idx="65">
                  <c:v>159.33244952096592</c:v>
                </c:pt>
                <c:pt idx="66">
                  <c:v>160.95523232143395</c:v>
                </c:pt>
                <c:pt idx="67">
                  <c:v>162.61141096975655</c:v>
                </c:pt>
                <c:pt idx="68">
                  <c:v>164.30202708210561</c:v>
                </c:pt>
                <c:pt idx="69">
                  <c:v>166.02816604707127</c:v>
                </c:pt>
                <c:pt idx="70">
                  <c:v>167.87114268432717</c:v>
                </c:pt>
                <c:pt idx="71">
                  <c:v>169.91971828844757</c:v>
                </c:pt>
                <c:pt idx="72">
                  <c:v>172.18754507756492</c:v>
                </c:pt>
                <c:pt idx="73">
                  <c:v>174.69029591498929</c:v>
                </c:pt>
                <c:pt idx="74">
                  <c:v>177.44596160701531</c:v>
                </c:pt>
                <c:pt idx="75">
                  <c:v>180.47520979600947</c:v>
                </c:pt>
                <c:pt idx="76">
                  <c:v>183.80181992952893</c:v>
                </c:pt>
                <c:pt idx="77">
                  <c:v>187.4532129282494</c:v>
                </c:pt>
                <c:pt idx="78">
                  <c:v>191.46109968279282</c:v>
                </c:pt>
                <c:pt idx="79">
                  <c:v>195.86227990384512</c:v>
                </c:pt>
                <c:pt idx="80">
                  <c:v>200.69963288046009</c:v>
                </c:pt>
                <c:pt idx="81">
                  <c:v>206.02335545773383</c:v>
                </c:pt>
                <c:pt idx="82">
                  <c:v>211.89252163302874</c:v>
                </c:pt>
                <c:pt idx="83">
                  <c:v>218.37706499093281</c:v>
                </c:pt>
                <c:pt idx="84">
                  <c:v>225.56032339791633</c:v>
                </c:pt>
                <c:pt idx="85">
                  <c:v>233.54234059001971</c:v>
                </c:pt>
                <c:pt idx="86">
                  <c:v>242.44420036795515</c:v>
                </c:pt>
                <c:pt idx="87">
                  <c:v>252.41379027175282</c:v>
                </c:pt>
                <c:pt idx="88">
                  <c:v>263.63357613210195</c:v>
                </c:pt>
                <c:pt idx="89">
                  <c:v>276.33125588566475</c:v>
                </c:pt>
                <c:pt idx="90">
                  <c:v>290.79461787529533</c:v>
                </c:pt>
                <c:pt idx="91">
                  <c:v>307.39267507881704</c:v>
                </c:pt>
                <c:pt idx="92">
                  <c:v>326.60640143233979</c:v>
                </c:pt>
                <c:pt idx="93">
                  <c:v>349.07457618456806</c:v>
                </c:pt>
                <c:pt idx="94">
                  <c:v>375.66417242359159</c:v>
                </c:pt>
                <c:pt idx="95">
                  <c:v>407.58212141604548</c:v>
                </c:pt>
                <c:pt idx="96">
                  <c:v>446.55990876303457</c:v>
                </c:pt>
                <c:pt idx="97">
                  <c:v>495.1731192885938</c:v>
                </c:pt>
                <c:pt idx="98">
                  <c:v>557.42699497204921</c:v>
                </c:pt>
                <c:pt idx="99">
                  <c:v>639.9079823251119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40-4AB8-ABA9-45CC8911DACE}"/>
            </c:ext>
          </c:extLst>
        </c:ser>
        <c:ser>
          <c:idx val="2"/>
          <c:order val="4"/>
          <c:tx>
            <c:strRef>
              <c:f>Marathon!$D$6</c:f>
              <c:strCache>
                <c:ptCount val="1"/>
                <c:pt idx="0">
                  <c:v>2020 Age-Grade (Proposed)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Marathon!$D$7:$D$105</c:f>
              <c:numCache>
                <c:formatCode>General</c:formatCode>
                <c:ptCount val="99"/>
                <c:pt idx="2" formatCode="0.000">
                  <c:v>247.45728234336855</c:v>
                </c:pt>
                <c:pt idx="3" formatCode="0.000">
                  <c:v>219.74349710982659</c:v>
                </c:pt>
                <c:pt idx="4" formatCode="0.000">
                  <c:v>198.90451275343358</c:v>
                </c:pt>
                <c:pt idx="5" formatCode="0.000">
                  <c:v>182.76742788461539</c:v>
                </c:pt>
                <c:pt idx="6" formatCode="0.000">
                  <c:v>169.99720514253772</c:v>
                </c:pt>
                <c:pt idx="7" formatCode="0.000">
                  <c:v>159.72951680672267</c:v>
                </c:pt>
                <c:pt idx="8" formatCode="0.000">
                  <c:v>151.38128422100547</c:v>
                </c:pt>
                <c:pt idx="9" formatCode="0.000">
                  <c:v>144.54610266159693</c:v>
                </c:pt>
                <c:pt idx="10" formatCode="0.000">
                  <c:v>138.93330287802647</c:v>
                </c:pt>
                <c:pt idx="11" formatCode="0.000">
                  <c:v>134.33083038869259</c:v>
                </c:pt>
                <c:pt idx="12" formatCode="0.000">
                  <c:v>130.58179476170028</c:v>
                </c:pt>
                <c:pt idx="13" formatCode="0.000">
                  <c:v>127.56921140939596</c:v>
                </c:pt>
                <c:pt idx="14" formatCode="0.000">
                  <c:v>125.20584602717166</c:v>
                </c:pt>
                <c:pt idx="15" formatCode="0.000">
                  <c:v>123.42735389610388</c:v>
                </c:pt>
                <c:pt idx="16" formatCode="0.000">
                  <c:v>122.24902019897497</c:v>
                </c:pt>
                <c:pt idx="17" formatCode="0.000">
                  <c:v>121.69867947178871</c:v>
                </c:pt>
                <c:pt idx="18" formatCode="0.000">
                  <c:v>121.64999999999999</c:v>
                </c:pt>
                <c:pt idx="19" formatCode="0.000">
                  <c:v>121.64999999999999</c:v>
                </c:pt>
                <c:pt idx="20" formatCode="0.000">
                  <c:v>121.64999999999999</c:v>
                </c:pt>
                <c:pt idx="21" formatCode="0.000">
                  <c:v>121.64999999999999</c:v>
                </c:pt>
                <c:pt idx="22" formatCode="0.000">
                  <c:v>121.64999999999999</c:v>
                </c:pt>
                <c:pt idx="23" formatCode="0.000">
                  <c:v>121.64999999999999</c:v>
                </c:pt>
                <c:pt idx="24" formatCode="0.000">
                  <c:v>121.64999999999999</c:v>
                </c:pt>
                <c:pt idx="25" formatCode="0.000">
                  <c:v>121.64999999999999</c:v>
                </c:pt>
                <c:pt idx="26" formatCode="0.000">
                  <c:v>121.64999999999999</c:v>
                </c:pt>
                <c:pt idx="27" formatCode="0.000">
                  <c:v>121.64999999999999</c:v>
                </c:pt>
                <c:pt idx="28" formatCode="0.000">
                  <c:v>121.64999999999999</c:v>
                </c:pt>
                <c:pt idx="29" formatCode="0.000">
                  <c:v>121.64999999999999</c:v>
                </c:pt>
                <c:pt idx="30" formatCode="0.000">
                  <c:v>121.64999999999999</c:v>
                </c:pt>
                <c:pt idx="31" formatCode="0.000">
                  <c:v>121.67390955041175</c:v>
                </c:pt>
                <c:pt idx="32" formatCode="0.000">
                  <c:v>121.79115343567413</c:v>
                </c:pt>
                <c:pt idx="33" formatCode="0.000">
                  <c:v>122.00668844035674</c:v>
                </c:pt>
                <c:pt idx="34" formatCode="0.000">
                  <c:v>122.32155923169904</c:v>
                </c:pt>
                <c:pt idx="35" formatCode="0.000">
                  <c:v>122.73730192038649</c:v>
                </c:pt>
                <c:pt idx="36" formatCode="0.000">
                  <c:v>123.25596293370468</c:v>
                </c:pt>
                <c:pt idx="37" formatCode="0.000">
                  <c:v>123.88012448304019</c:v>
                </c:pt>
                <c:pt idx="38" formatCode="0.000">
                  <c:v>124.61293722441846</c:v>
                </c:pt>
                <c:pt idx="39" formatCode="0.000">
                  <c:v>125.45816089598605</c:v>
                </c:pt>
                <c:pt idx="40" formatCode="0.000">
                  <c:v>126.42021393230776</c:v>
                </c:pt>
                <c:pt idx="41" formatCode="0.000">
                  <c:v>127.45066197863355</c:v>
                </c:pt>
                <c:pt idx="42" formatCode="0.000">
                  <c:v>128.49804638605187</c:v>
                </c:pt>
                <c:pt idx="43" formatCode="0.000">
                  <c:v>129.56278816137996</c:v>
                </c:pt>
                <c:pt idx="44" formatCode="0.000">
                  <c:v>130.64532238196546</c:v>
                </c:pt>
                <c:pt idx="45" formatCode="0.000">
                  <c:v>131.74609878845573</c:v>
                </c:pt>
                <c:pt idx="46" formatCode="0.000">
                  <c:v>132.86558240778865</c:v>
                </c:pt>
                <c:pt idx="47" formatCode="0.000">
                  <c:v>134.00425420821824</c:v>
                </c:pt>
                <c:pt idx="48" formatCode="0.000">
                  <c:v>135.162611788313</c:v>
                </c:pt>
                <c:pt idx="49" formatCode="0.000">
                  <c:v>136.34117010200089</c:v>
                </c:pt>
                <c:pt idx="50" formatCode="0.000">
                  <c:v>137.54046222188052</c:v>
                </c:pt>
                <c:pt idx="51" formatCode="0.000">
                  <c:v>138.76104014317536</c:v>
                </c:pt>
                <c:pt idx="52" formatCode="0.000">
                  <c:v>140.0034756308788</c:v>
                </c:pt>
                <c:pt idx="53" formatCode="0.000">
                  <c:v>141.26836111282074</c:v>
                </c:pt>
                <c:pt idx="54" formatCode="0.000">
                  <c:v>142.55631062158767</c:v>
                </c:pt>
                <c:pt idx="55" formatCode="0.000">
                  <c:v>143.86796078844137</c:v>
                </c:pt>
                <c:pt idx="56" formatCode="0.000">
                  <c:v>145.20397189261709</c:v>
                </c:pt>
                <c:pt idx="57" formatCode="0.000">
                  <c:v>146.56502896963516</c:v>
                </c:pt>
                <c:pt idx="58" formatCode="0.000">
                  <c:v>147.951842982534</c:v>
                </c:pt>
                <c:pt idx="59" formatCode="0.000">
                  <c:v>149.36515206023228</c:v>
                </c:pt>
                <c:pt idx="60" formatCode="0.000">
                  <c:v>150.80572280755254</c:v>
                </c:pt>
                <c:pt idx="61" formatCode="0.000">
                  <c:v>152.2743516917912</c:v>
                </c:pt>
                <c:pt idx="62" formatCode="0.000">
                  <c:v>153.77186651110404</c:v>
                </c:pt>
                <c:pt idx="63" formatCode="0.000">
                  <c:v>155.29912795039618</c:v>
                </c:pt>
                <c:pt idx="64" formatCode="0.000">
                  <c:v>156.85703123086029</c:v>
                </c:pt>
                <c:pt idx="65" formatCode="0.000">
                  <c:v>158.44650785980639</c:v>
                </c:pt>
                <c:pt idx="66" formatCode="0.000">
                  <c:v>160.06852748797019</c:v>
                </c:pt>
                <c:pt idx="67" formatCode="0.000">
                  <c:v>161.72409988208031</c:v>
                </c:pt>
                <c:pt idx="68" formatCode="0.000">
                  <c:v>163.41427702111827</c:v>
                </c:pt>
                <c:pt idx="69" formatCode="0.000">
                  <c:v>165.14015532541364</c:v>
                </c:pt>
                <c:pt idx="70" formatCode="0.000">
                  <c:v>166.96782180765825</c:v>
                </c:pt>
                <c:pt idx="71" formatCode="0.000">
                  <c:v>168.99976174715053</c:v>
                </c:pt>
                <c:pt idx="72" formatCode="0.000">
                  <c:v>171.25035281232775</c:v>
                </c:pt>
                <c:pt idx="73" formatCode="0.000">
                  <c:v>173.73520697911391</c:v>
                </c:pt>
                <c:pt idx="74" formatCode="0.000">
                  <c:v>176.47225222258567</c:v>
                </c:pt>
                <c:pt idx="75" formatCode="0.000">
                  <c:v>179.48209125775412</c:v>
                </c:pt>
                <c:pt idx="76" formatCode="0.000">
                  <c:v>182.78843647143941</c:v>
                </c:pt>
                <c:pt idx="77" formatCode="0.000">
                  <c:v>186.41863971858677</c:v>
                </c:pt>
                <c:pt idx="78" formatCode="0.000">
                  <c:v>190.40434118767541</c:v>
                </c:pt>
                <c:pt idx="79" formatCode="0.000">
                  <c:v>194.78226896925514</c:v>
                </c:pt>
                <c:pt idx="80" formatCode="0.000">
                  <c:v>199.59523104399054</c:v>
                </c:pt>
                <c:pt idx="81" formatCode="0.000">
                  <c:v>204.89335524027598</c:v>
                </c:pt>
                <c:pt idx="82" formatCode="0.000">
                  <c:v>210.73565191632591</c:v>
                </c:pt>
                <c:pt idx="83" formatCode="0.000">
                  <c:v>217.19200112122138</c:v>
                </c:pt>
                <c:pt idx="84" formatCode="0.000">
                  <c:v>224.34570446672021</c:v>
                </c:pt>
                <c:pt idx="85" formatCode="0.000">
                  <c:v>232.29679758861985</c:v>
                </c:pt>
                <c:pt idx="86" formatCode="0.000">
                  <c:v>241.16640085166534</c:v>
                </c:pt>
                <c:pt idx="87" formatCode="0.000">
                  <c:v>251.10250823849475</c:v>
                </c:pt>
                <c:pt idx="88" formatCode="0.000">
                  <c:v>262.28780076045138</c:v>
                </c:pt>
                <c:pt idx="89" formatCode="0.000">
                  <c:v>274.95036089353789</c:v>
                </c:pt>
                <c:pt idx="90" formatCode="0.000">
                  <c:v>289.37862689663132</c:v>
                </c:pt>
                <c:pt idx="91" formatCode="0.000">
                  <c:v>305.94268195919011</c:v>
                </c:pt>
                <c:pt idx="92" formatCode="0.000">
                  <c:v>325.12524604885306</c:v>
                </c:pt>
                <c:pt idx="93" formatCode="0.000">
                  <c:v>347.56795289189972</c:v>
                </c:pt>
                <c:pt idx="94" formatCode="0.000">
                  <c:v>374.14249400649271</c:v>
                </c:pt>
                <c:pt idx="95" formatCode="0.000">
                  <c:v>406.06375184214096</c:v>
                </c:pt>
                <c:pt idx="96" formatCode="0.000">
                  <c:v>445.07698752577102</c:v>
                </c:pt>
                <c:pt idx="97" formatCode="0.000">
                  <c:v>493.78256113425897</c:v>
                </c:pt>
                <c:pt idx="98" formatCode="0.000">
                  <c:v>556.23252485671253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40-4AB8-ABA9-45CC8911D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61376"/>
        <c:axId val="143463552"/>
      </c:scatterChart>
      <c:valAx>
        <c:axId val="143461376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36538347242754"/>
              <c:y val="0.943207594596332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463552"/>
        <c:crosses val="autoZero"/>
        <c:crossBetween val="midCat"/>
        <c:majorUnit val="10"/>
      </c:valAx>
      <c:valAx>
        <c:axId val="143463552"/>
        <c:scaling>
          <c:orientation val="minMax"/>
          <c:max val="450"/>
          <c:min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3.6523009495982471E-3"/>
              <c:y val="0.435412260549836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461376"/>
        <c:crosses val="autoZero"/>
        <c:crossBetween val="midCat"/>
        <c:majorUnit val="5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9930980072700908"/>
          <c:y val="0.24020454485487699"/>
          <c:w val="0.40648618141475445"/>
          <c:h val="0.369493202751886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93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3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'100K'!$A$1:$A$1</c:f>
          <c:strCache>
            <c:ptCount val="1"/>
            <c:pt idx="0">
              <c:v>Male 100 km Road</c:v>
            </c:pt>
          </c:strCache>
        </c:strRef>
      </c:tx>
      <c:layout>
        <c:manualLayout>
          <c:xMode val="edge"/>
          <c:yMode val="edge"/>
          <c:x val="0.33904791901012377"/>
          <c:y val="2.719033614774056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476274624511369E-2"/>
          <c:y val="0.20996978851963746"/>
          <c:w val="0.8628579453663926"/>
          <c:h val="0.6858006042296072"/>
        </c:manualLayout>
      </c:layout>
      <c:scatterChart>
        <c:scatterStyle val="lineMarker"/>
        <c:varyColors val="0"/>
        <c:ser>
          <c:idx val="0"/>
          <c:order val="0"/>
          <c:tx>
            <c:v>WMA Proposed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yVal>
            <c:numRef>
              <c:f>'100K'!$D$7:$D$105</c:f>
              <c:numCache>
                <c:formatCode>General</c:formatCode>
                <c:ptCount val="99"/>
                <c:pt idx="3" formatCode="0.0">
                  <c:v>580.65568422769536</c:v>
                </c:pt>
                <c:pt idx="4" formatCode="0.0">
                  <c:v>545.51026662580455</c:v>
                </c:pt>
                <c:pt idx="5" formatCode="0.0">
                  <c:v>516.01681403101907</c:v>
                </c:pt>
                <c:pt idx="6" formatCode="0.0">
                  <c:v>491.0344827586207</c:v>
                </c:pt>
                <c:pt idx="7" formatCode="0.0">
                  <c:v>469.71896028499799</c:v>
                </c:pt>
                <c:pt idx="8" formatCode="0.0">
                  <c:v>451.43291909713417</c:v>
                </c:pt>
                <c:pt idx="9" formatCode="0.0">
                  <c:v>435.68718639089468</c:v>
                </c:pt>
                <c:pt idx="10" formatCode="0.0">
                  <c:v>422.10101968223859</c:v>
                </c:pt>
                <c:pt idx="11" formatCode="0.0">
                  <c:v>410.37463976945247</c:v>
                </c:pt>
                <c:pt idx="12" formatCode="0.0">
                  <c:v>400.26984483921746</c:v>
                </c:pt>
                <c:pt idx="13" formatCode="0.0">
                  <c:v>391.59608403915962</c:v>
                </c:pt>
                <c:pt idx="14" formatCode="0.0">
                  <c:v>384.20030218001295</c:v>
                </c:pt>
                <c:pt idx="15" formatCode="0.0">
                  <c:v>377.95944367767282</c:v>
                </c:pt>
                <c:pt idx="16" formatCode="0.0">
                  <c:v>372.77486910994764</c:v>
                </c:pt>
                <c:pt idx="17" formatCode="0.0">
                  <c:v>368.14891416752846</c:v>
                </c:pt>
                <c:pt idx="18" formatCode="0.0">
                  <c:v>363.63636363636363</c:v>
                </c:pt>
                <c:pt idx="19" formatCode="0.0">
                  <c:v>359.85559566787003</c:v>
                </c:pt>
                <c:pt idx="20" formatCode="0.0">
                  <c:v>357.37845977341175</c:v>
                </c:pt>
                <c:pt idx="21" formatCode="0.0">
                  <c:v>356.15263684436189</c:v>
                </c:pt>
                <c:pt idx="22" formatCode="0.0">
                  <c:v>356</c:v>
                </c:pt>
                <c:pt idx="23" formatCode="0.0">
                  <c:v>356</c:v>
                </c:pt>
                <c:pt idx="24" formatCode="0.0">
                  <c:v>356</c:v>
                </c:pt>
                <c:pt idx="25" formatCode="0.0">
                  <c:v>356</c:v>
                </c:pt>
                <c:pt idx="26" formatCode="0.0">
                  <c:v>356</c:v>
                </c:pt>
                <c:pt idx="27" formatCode="0.0">
                  <c:v>356</c:v>
                </c:pt>
                <c:pt idx="28" formatCode="0.0">
                  <c:v>356</c:v>
                </c:pt>
                <c:pt idx="29" formatCode="0.0">
                  <c:v>356</c:v>
                </c:pt>
                <c:pt idx="30" formatCode="0.0">
                  <c:v>356</c:v>
                </c:pt>
                <c:pt idx="31" formatCode="0.0">
                  <c:v>356</c:v>
                </c:pt>
                <c:pt idx="32" formatCode="0.0">
                  <c:v>356</c:v>
                </c:pt>
                <c:pt idx="33" formatCode="0.0">
                  <c:v>356</c:v>
                </c:pt>
                <c:pt idx="34" formatCode="0.0">
                  <c:v>356</c:v>
                </c:pt>
                <c:pt idx="35" formatCode="0.0">
                  <c:v>356.35724814126161</c:v>
                </c:pt>
                <c:pt idx="36" formatCode="0.0">
                  <c:v>357.43330756332892</c:v>
                </c:pt>
                <c:pt idx="37" formatCode="0.0">
                  <c:v>359.24125421616537</c:v>
                </c:pt>
                <c:pt idx="38" formatCode="0.0">
                  <c:v>361.80332533842841</c:v>
                </c:pt>
                <c:pt idx="39" formatCode="0.0">
                  <c:v>364.77652314691477</c:v>
                </c:pt>
                <c:pt idx="40" formatCode="0.0">
                  <c:v>367.79899165220269</c:v>
                </c:pt>
                <c:pt idx="41" formatCode="0.0">
                  <c:v>370.87196582977396</c:v>
                </c:pt>
                <c:pt idx="42" formatCode="0.0">
                  <c:v>373.99672227591714</c:v>
                </c:pt>
                <c:pt idx="43" formatCode="0.0">
                  <c:v>377.17458097599217</c:v>
                </c:pt>
                <c:pt idx="44" formatCode="0.0">
                  <c:v>380.40690716361769</c:v>
                </c:pt>
                <c:pt idx="45" formatCode="0.0">
                  <c:v>383.69511327628203</c:v>
                </c:pt>
                <c:pt idx="46" formatCode="0.0">
                  <c:v>387.04066101326379</c:v>
                </c:pt>
                <c:pt idx="47" formatCode="0.0">
                  <c:v>390.44506350216062</c:v>
                </c:pt>
                <c:pt idx="48" formatCode="0.0">
                  <c:v>393.90988758077367</c:v>
                </c:pt>
                <c:pt idx="49" formatCode="0.0">
                  <c:v>397.43675620157637</c:v>
                </c:pt>
                <c:pt idx="50" formatCode="0.0">
                  <c:v>401.02735096652094</c:v>
                </c:pt>
                <c:pt idx="51" formatCode="0.0">
                  <c:v>404.68341480050015</c:v>
                </c:pt>
                <c:pt idx="52" formatCode="0.0">
                  <c:v>408.40675477239353</c:v>
                </c:pt>
                <c:pt idx="53" formatCode="0.0">
                  <c:v>412.19924507329273</c:v>
                </c:pt>
                <c:pt idx="54" formatCode="0.0">
                  <c:v>416.06283016221778</c:v>
                </c:pt>
                <c:pt idx="55" formatCode="0.0">
                  <c:v>419.99952809041787</c:v>
                </c:pt>
                <c:pt idx="56" formatCode="0.0">
                  <c:v>424.01143401619817</c:v>
                </c:pt>
                <c:pt idx="57" formatCode="0.0">
                  <c:v>428.1007239231343</c:v>
                </c:pt>
                <c:pt idx="58" formatCode="0.0">
                  <c:v>432.26965855553931</c:v>
                </c:pt>
                <c:pt idx="59" formatCode="0.0">
                  <c:v>436.52058758613924</c:v>
                </c:pt>
                <c:pt idx="60" formatCode="0.0">
                  <c:v>440.85595403209828</c:v>
                </c:pt>
                <c:pt idx="61" formatCode="0.0">
                  <c:v>445.27829893683554</c:v>
                </c:pt>
                <c:pt idx="62" formatCode="0.0">
                  <c:v>449.79026633648357</c:v>
                </c:pt>
                <c:pt idx="63" formatCode="0.0">
                  <c:v>454.39460853138638</c:v>
                </c:pt>
                <c:pt idx="64" formatCode="0.0">
                  <c:v>459.0941916847209</c:v>
                </c:pt>
                <c:pt idx="65" formatCode="0.0">
                  <c:v>463.89200177217168</c:v>
                </c:pt>
                <c:pt idx="66" formatCode="0.0">
                  <c:v>468.791150908612</c:v>
                </c:pt>
                <c:pt idx="67" formatCode="0.0">
                  <c:v>473.7948840799595</c:v>
                </c:pt>
                <c:pt idx="68" formatCode="0.0">
                  <c:v>478.90658631080498</c:v>
                </c:pt>
                <c:pt idx="69" formatCode="0.0">
                  <c:v>484.12979030108522</c:v>
                </c:pt>
                <c:pt idx="70" formatCode="0.0">
                  <c:v>489.52707696644472</c:v>
                </c:pt>
                <c:pt idx="71" formatCode="0.0">
                  <c:v>495.46806770933006</c:v>
                </c:pt>
                <c:pt idx="72" formatCode="0.0">
                  <c:v>502.05015565670203</c:v>
                </c:pt>
                <c:pt idx="73" formatCode="0.0">
                  <c:v>509.31903615664424</c:v>
                </c:pt>
                <c:pt idx="74" formatCode="0.0">
                  <c:v>517.32719128390875</c:v>
                </c:pt>
                <c:pt idx="75" formatCode="0.0">
                  <c:v>526.13494031102562</c:v>
                </c:pt>
                <c:pt idx="76" formatCode="0.0">
                  <c:v>535.81171335578415</c:v>
                </c:pt>
                <c:pt idx="77" formatCode="0.0">
                  <c:v>546.4376028887516</c:v>
                </c:pt>
                <c:pt idx="78" formatCode="0.0">
                  <c:v>558.1052639830059</c:v>
                </c:pt>
                <c:pt idx="79" formatCode="0.0">
                  <c:v>570.92225594476815</c:v>
                </c:pt>
                <c:pt idx="80" formatCode="0.0">
                  <c:v>585.01394748842495</c:v>
                </c:pt>
                <c:pt idx="81" formatCode="0.0">
                  <c:v>600.52714812862405</c:v>
                </c:pt>
                <c:pt idx="82" formatCode="0.0">
                  <c:v>617.63468469836084</c:v>
                </c:pt>
                <c:pt idx="83" formatCode="0.0">
                  <c:v>636.5412209611593</c:v>
                </c:pt>
                <c:pt idx="84" formatCode="0.0">
                  <c:v>657.49073095054507</c:v>
                </c:pt>
                <c:pt idx="85" formatCode="0.0">
                  <c:v>680.77619960511151</c:v>
                </c:pt>
                <c:pt idx="86" formatCode="0.0">
                  <c:v>706.75236369953097</c:v>
                </c:pt>
                <c:pt idx="87" formatCode="0.0">
                  <c:v>735.85266410702945</c:v>
                </c:pt>
                <c:pt idx="88" formatCode="0.0">
                  <c:v>768.61212615170371</c:v>
                </c:pt>
                <c:pt idx="89" formatCode="0.0">
                  <c:v>805.69873430613143</c:v>
                </c:pt>
                <c:pt idx="90" formatCode="0.0">
                  <c:v>847.95722103457911</c:v>
                </c:pt>
                <c:pt idx="91" formatCode="0.0">
                  <c:v>896.47140293997302</c:v>
                </c:pt>
                <c:pt idx="92" formatCode="0.0">
                  <c:v>952.65492349993644</c:v>
                </c:pt>
                <c:pt idx="93" formatCode="0.0">
                  <c:v>1018.3867438085088</c:v>
                </c:pt>
                <c:pt idx="94" formatCode="0.0">
                  <c:v>1096.2194286418119</c:v>
                </c:pt>
                <c:pt idx="95" formatCode="0.0">
                  <c:v>1189.7103422923647</c:v>
                </c:pt>
                <c:pt idx="96" formatCode="0.0">
                  <c:v>1303.9695984616085</c:v>
                </c:pt>
                <c:pt idx="97" formatCode="0.0">
                  <c:v>1446.6105224661455</c:v>
                </c:pt>
                <c:pt idx="98" formatCode="0.0">
                  <c:v>1629.4957031205295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D5-480B-9A91-FC2915725BBC}"/>
            </c:ext>
          </c:extLst>
        </c:ser>
        <c:ser>
          <c:idx val="1"/>
          <c:order val="1"/>
          <c:tx>
            <c:v>World &amp; USA Ultra records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yVal>
            <c:numRef>
              <c:f>'100K'!$C$7:$C$96</c:f>
              <c:numCache>
                <c:formatCode>General</c:formatCode>
                <c:ptCount val="90"/>
                <c:pt idx="28" formatCode="0.0">
                  <c:v>370.33333333333331</c:v>
                </c:pt>
                <c:pt idx="33" formatCode="0.0">
                  <c:v>370.33333333333331</c:v>
                </c:pt>
                <c:pt idx="35" formatCode="0.0">
                  <c:v>376.68333333333334</c:v>
                </c:pt>
                <c:pt idx="39" formatCode="0.0">
                  <c:v>390.61666666666667</c:v>
                </c:pt>
                <c:pt idx="40" formatCode="0.0">
                  <c:v>398.35</c:v>
                </c:pt>
                <c:pt idx="44" formatCode="0.0">
                  <c:v>420.2</c:v>
                </c:pt>
                <c:pt idx="47" formatCode="0.0">
                  <c:v>390.58333333333337</c:v>
                </c:pt>
                <c:pt idx="49" formatCode="0.0">
                  <c:v>403.55</c:v>
                </c:pt>
                <c:pt idx="53" formatCode="0.0">
                  <c:v>458.7166666666667</c:v>
                </c:pt>
                <c:pt idx="54" formatCode="0.0">
                  <c:v>430.84999999999997</c:v>
                </c:pt>
                <c:pt idx="56" formatCode="0.0">
                  <c:v>530.85</c:v>
                </c:pt>
                <c:pt idx="59" formatCode="0.0">
                  <c:v>482.63333333333338</c:v>
                </c:pt>
                <c:pt idx="63" formatCode="0.0">
                  <c:v>538.06666666666661</c:v>
                </c:pt>
                <c:pt idx="66" formatCode="0.0">
                  <c:v>564.68333333333328</c:v>
                </c:pt>
                <c:pt idx="69" formatCode="0.0">
                  <c:v>533.75</c:v>
                </c:pt>
                <c:pt idx="71" formatCode="0.0">
                  <c:v>733.31666666666661</c:v>
                </c:pt>
                <c:pt idx="74" formatCode="0.0">
                  <c:v>983</c:v>
                </c:pt>
                <c:pt idx="79" formatCode="0.0">
                  <c:v>1134.1833333333334</c:v>
                </c:pt>
                <c:pt idx="80" formatCode="0.0">
                  <c:v>766.45</c:v>
                </c:pt>
                <c:pt idx="84" formatCode="0.0">
                  <c:v>1292</c:v>
                </c:pt>
                <c:pt idx="89" formatCode="0.0">
                  <c:v>1355.2166666666667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D5-480B-9A91-FC2915725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38432"/>
        <c:axId val="143541376"/>
      </c:scatterChart>
      <c:valAx>
        <c:axId val="14353843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809573803274593"/>
              <c:y val="0.929003099010214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41376"/>
        <c:crosses val="autoZero"/>
        <c:crossBetween val="midCat"/>
        <c:majorUnit val="10"/>
        <c:minorUnit val="5"/>
      </c:valAx>
      <c:valAx>
        <c:axId val="143541376"/>
        <c:scaling>
          <c:orientation val="minMax"/>
          <c:max val="1250"/>
          <c:min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7619047619047623E-3"/>
              <c:y val="0.418428991556778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38432"/>
        <c:crosses val="autoZero"/>
        <c:crossBetween val="midCat"/>
        <c:majorUnit val="250"/>
        <c:minorUnit val="5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7523839520059989"/>
          <c:y val="0.26283986339057014"/>
          <c:w val="0.24571448568928878"/>
          <c:h val="0.1918429624007842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900942201905185E-2"/>
          <c:y val="5.6880136498024439E-2"/>
          <c:w val="0.88522479055015468"/>
          <c:h val="0.82053331018163933"/>
        </c:manualLayout>
      </c:layout>
      <c:scatterChart>
        <c:scatterStyle val="lineMarker"/>
        <c:varyColors val="0"/>
        <c:ser>
          <c:idx val="8"/>
          <c:order val="0"/>
          <c:tx>
            <c:v>35 yrs</c:v>
          </c:tx>
          <c:spPr>
            <a:ln>
              <a:solidFill>
                <a:srgbClr val="7030A0"/>
              </a:solidFill>
            </a:ln>
          </c:spPr>
          <c:marker>
            <c:symbol val="triangle"/>
            <c:size val="7"/>
            <c:spPr>
              <a:solidFill>
                <a:srgbClr val="7030A0"/>
              </a:solidFill>
            </c:spPr>
          </c:marker>
          <c:xVal>
            <c:numRef>
              <c:f>'Age Factors'!$B$3:$Q$3</c:f>
              <c:numCache>
                <c:formatCode>General</c:formatCode>
                <c:ptCount val="16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 formatCode="0.0000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  <c:pt idx="15">
                  <c:v>42.195</c:v>
                </c:pt>
              </c:numCache>
            </c:numRef>
          </c:xVal>
          <c:yVal>
            <c:numRef>
              <c:f>'Age Factors'!$B$36:$Q$36</c:f>
              <c:numCache>
                <c:formatCode>0.0000</c:formatCode>
                <c:ptCount val="16"/>
                <c:pt idx="0">
                  <c:v>0.98319999999999996</c:v>
                </c:pt>
                <c:pt idx="1">
                  <c:v>0.98409999999999997</c:v>
                </c:pt>
                <c:pt idx="2">
                  <c:v>0.9869</c:v>
                </c:pt>
                <c:pt idx="3">
                  <c:v>0.98780000000000001</c:v>
                </c:pt>
                <c:pt idx="4">
                  <c:v>0.9899</c:v>
                </c:pt>
                <c:pt idx="5">
                  <c:v>0.99</c:v>
                </c:pt>
                <c:pt idx="6">
                  <c:v>0.99160000000000004</c:v>
                </c:pt>
                <c:pt idx="7">
                  <c:v>0.99199999999999999</c:v>
                </c:pt>
                <c:pt idx="8">
                  <c:v>0.99229999999999996</c:v>
                </c:pt>
                <c:pt idx="9">
                  <c:v>0.99319999999999997</c:v>
                </c:pt>
                <c:pt idx="10">
                  <c:v>0.99350000000000005</c:v>
                </c:pt>
                <c:pt idx="11">
                  <c:v>0.99429999999999996</c:v>
                </c:pt>
                <c:pt idx="12">
                  <c:v>0.99450000000000005</c:v>
                </c:pt>
                <c:pt idx="13">
                  <c:v>0.99450000000000005</c:v>
                </c:pt>
                <c:pt idx="14">
                  <c:v>0.99450000000000005</c:v>
                </c:pt>
                <c:pt idx="15">
                  <c:v>0.99450000000000005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1-4B15-B1C7-AB96A27C04BD}"/>
            </c:ext>
          </c:extLst>
        </c:ser>
        <c:ser>
          <c:idx val="0"/>
          <c:order val="1"/>
          <c:tx>
            <c:v>40 yrs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Factors'!$B$3:$Q$3</c:f>
              <c:numCache>
                <c:formatCode>General</c:formatCode>
                <c:ptCount val="16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 formatCode="0.0000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  <c:pt idx="15">
                  <c:v>42.195</c:v>
                </c:pt>
              </c:numCache>
            </c:numRef>
          </c:xVal>
          <c:yVal>
            <c:numRef>
              <c:f>'Age Factors'!$B$41:$Q$41</c:f>
              <c:numCache>
                <c:formatCode>0.0000</c:formatCode>
                <c:ptCount val="16"/>
                <c:pt idx="0">
                  <c:v>0.95030000000000003</c:v>
                </c:pt>
                <c:pt idx="1">
                  <c:v>0.9496</c:v>
                </c:pt>
                <c:pt idx="2">
                  <c:v>0.95379999999999998</c:v>
                </c:pt>
                <c:pt idx="3">
                  <c:v>0.95550000000000002</c:v>
                </c:pt>
                <c:pt idx="4">
                  <c:v>0.96079999999999999</c:v>
                </c:pt>
                <c:pt idx="5">
                  <c:v>0.96099999999999997</c:v>
                </c:pt>
                <c:pt idx="6">
                  <c:v>0.96619999999999995</c:v>
                </c:pt>
                <c:pt idx="7">
                  <c:v>0.9667</c:v>
                </c:pt>
                <c:pt idx="8">
                  <c:v>0.96699999999999997</c:v>
                </c:pt>
                <c:pt idx="9">
                  <c:v>0.96799999999999997</c:v>
                </c:pt>
                <c:pt idx="10">
                  <c:v>0.96840000000000004</c:v>
                </c:pt>
                <c:pt idx="11">
                  <c:v>0.96940000000000004</c:v>
                </c:pt>
                <c:pt idx="12">
                  <c:v>0.96960000000000002</c:v>
                </c:pt>
                <c:pt idx="13">
                  <c:v>0.96960000000000002</c:v>
                </c:pt>
                <c:pt idx="14">
                  <c:v>0.96960000000000002</c:v>
                </c:pt>
                <c:pt idx="15">
                  <c:v>0.96960000000000002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A1-4B15-B1C7-AB96A27C04BD}"/>
            </c:ext>
          </c:extLst>
        </c:ser>
        <c:ser>
          <c:idx val="1"/>
          <c:order val="2"/>
          <c:tx>
            <c:v>50 yrs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Factors'!$B$3:$Q$3</c:f>
              <c:numCache>
                <c:formatCode>General</c:formatCode>
                <c:ptCount val="16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 formatCode="0.0000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  <c:pt idx="15">
                  <c:v>42.195</c:v>
                </c:pt>
              </c:numCache>
            </c:numRef>
          </c:xVal>
          <c:yVal>
            <c:numRef>
              <c:f>'Age Factors'!$B$51:$Q$51</c:f>
              <c:numCache>
                <c:formatCode>0.0000</c:formatCode>
                <c:ptCount val="16"/>
                <c:pt idx="0">
                  <c:v>0.88129999999999997</c:v>
                </c:pt>
                <c:pt idx="1">
                  <c:v>0.87960000000000005</c:v>
                </c:pt>
                <c:pt idx="2">
                  <c:v>0.88249999999999995</c:v>
                </c:pt>
                <c:pt idx="3">
                  <c:v>0.88370000000000004</c:v>
                </c:pt>
                <c:pt idx="4">
                  <c:v>0.88749999999999996</c:v>
                </c:pt>
                <c:pt idx="5">
                  <c:v>0.88759999999999994</c:v>
                </c:pt>
                <c:pt idx="6">
                  <c:v>0.89159999999999995</c:v>
                </c:pt>
                <c:pt idx="7">
                  <c:v>0.89170000000000005</c:v>
                </c:pt>
                <c:pt idx="8">
                  <c:v>0.89170000000000005</c:v>
                </c:pt>
                <c:pt idx="9">
                  <c:v>0.89190000000000003</c:v>
                </c:pt>
                <c:pt idx="10">
                  <c:v>0.89200000000000002</c:v>
                </c:pt>
                <c:pt idx="11">
                  <c:v>0.89219999999999999</c:v>
                </c:pt>
                <c:pt idx="12">
                  <c:v>0.89219999999999999</c:v>
                </c:pt>
                <c:pt idx="13">
                  <c:v>0.89219999999999999</c:v>
                </c:pt>
                <c:pt idx="14">
                  <c:v>0.89219999999999999</c:v>
                </c:pt>
                <c:pt idx="15">
                  <c:v>0.89219999999999999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A1-4B15-B1C7-AB96A27C04BD}"/>
            </c:ext>
          </c:extLst>
        </c:ser>
        <c:ser>
          <c:idx val="2"/>
          <c:order val="3"/>
          <c:tx>
            <c:v>60 yrs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Factors'!$B$3:$Q$3</c:f>
              <c:numCache>
                <c:formatCode>General</c:formatCode>
                <c:ptCount val="16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 formatCode="0.0000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  <c:pt idx="15">
                  <c:v>42.195</c:v>
                </c:pt>
              </c:numCache>
            </c:numRef>
          </c:xVal>
          <c:yVal>
            <c:numRef>
              <c:f>'Age Factors'!$B$61:$Q$61</c:f>
              <c:numCache>
                <c:formatCode>0.0000</c:formatCode>
                <c:ptCount val="16"/>
                <c:pt idx="0">
                  <c:v>0.81230000000000002</c:v>
                </c:pt>
                <c:pt idx="1">
                  <c:v>0.80959999999999999</c:v>
                </c:pt>
                <c:pt idx="2">
                  <c:v>0.81120000000000003</c:v>
                </c:pt>
                <c:pt idx="3">
                  <c:v>0.81179999999999997</c:v>
                </c:pt>
                <c:pt idx="4">
                  <c:v>0.81410000000000005</c:v>
                </c:pt>
                <c:pt idx="5">
                  <c:v>0.81410000000000005</c:v>
                </c:pt>
                <c:pt idx="6">
                  <c:v>0.81659999999999999</c:v>
                </c:pt>
                <c:pt idx="7">
                  <c:v>0.81630000000000003</c:v>
                </c:pt>
                <c:pt idx="8">
                  <c:v>0.81610000000000005</c:v>
                </c:pt>
                <c:pt idx="9">
                  <c:v>0.81540000000000001</c:v>
                </c:pt>
                <c:pt idx="10">
                  <c:v>0.81520000000000004</c:v>
                </c:pt>
                <c:pt idx="11">
                  <c:v>0.81459999999999999</c:v>
                </c:pt>
                <c:pt idx="12">
                  <c:v>0.81440000000000001</c:v>
                </c:pt>
                <c:pt idx="13">
                  <c:v>0.81440000000000001</c:v>
                </c:pt>
                <c:pt idx="14">
                  <c:v>0.81440000000000001</c:v>
                </c:pt>
                <c:pt idx="15">
                  <c:v>0.81440000000000001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A1-4B15-B1C7-AB96A27C04BD}"/>
            </c:ext>
          </c:extLst>
        </c:ser>
        <c:ser>
          <c:idx val="3"/>
          <c:order val="4"/>
          <c:tx>
            <c:v>70 yrs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Factors'!$B$3:$Q$3</c:f>
              <c:numCache>
                <c:formatCode>General</c:formatCode>
                <c:ptCount val="16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 formatCode="0.0000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  <c:pt idx="15">
                  <c:v>42.195</c:v>
                </c:pt>
              </c:numCache>
            </c:numRef>
          </c:xVal>
          <c:yVal>
            <c:numRef>
              <c:f>'Age Factors'!$B$71:$Q$71</c:f>
              <c:numCache>
                <c:formatCode>0.0000</c:formatCode>
                <c:ptCount val="16"/>
                <c:pt idx="0">
                  <c:v>0.74060000000000004</c:v>
                </c:pt>
                <c:pt idx="1">
                  <c:v>0.7369</c:v>
                </c:pt>
                <c:pt idx="2">
                  <c:v>0.73839999999999995</c:v>
                </c:pt>
                <c:pt idx="3">
                  <c:v>0.73899999999999999</c:v>
                </c:pt>
                <c:pt idx="4">
                  <c:v>0.74050000000000005</c:v>
                </c:pt>
                <c:pt idx="5">
                  <c:v>0.74050000000000005</c:v>
                </c:pt>
                <c:pt idx="6">
                  <c:v>0.74160000000000004</c:v>
                </c:pt>
                <c:pt idx="7">
                  <c:v>0.74080000000000001</c:v>
                </c:pt>
                <c:pt idx="8">
                  <c:v>0.74039999999999995</c:v>
                </c:pt>
                <c:pt idx="9">
                  <c:v>0.7389</c:v>
                </c:pt>
                <c:pt idx="10">
                  <c:v>0.73839999999999995</c:v>
                </c:pt>
                <c:pt idx="11">
                  <c:v>0.73699999999999999</c:v>
                </c:pt>
                <c:pt idx="12">
                  <c:v>0.73660000000000003</c:v>
                </c:pt>
                <c:pt idx="13">
                  <c:v>0.73660000000000003</c:v>
                </c:pt>
                <c:pt idx="14">
                  <c:v>0.73660000000000003</c:v>
                </c:pt>
                <c:pt idx="15">
                  <c:v>0.73660000000000003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A1-4B15-B1C7-AB96A27C04BD}"/>
            </c:ext>
          </c:extLst>
        </c:ser>
        <c:ser>
          <c:idx val="4"/>
          <c:order val="5"/>
          <c:tx>
            <c:v>80 yrs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Factors'!$B$3:$Q$3</c:f>
              <c:numCache>
                <c:formatCode>General</c:formatCode>
                <c:ptCount val="16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 formatCode="0.0000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  <c:pt idx="15">
                  <c:v>42.195</c:v>
                </c:pt>
              </c:numCache>
            </c:numRef>
          </c:xVal>
          <c:yVal>
            <c:numRef>
              <c:f>'Age Factors'!$B$81:$Q$81</c:f>
              <c:numCache>
                <c:formatCode>0.0000</c:formatCode>
                <c:ptCount val="16"/>
                <c:pt idx="0">
                  <c:v>0.62280000000000002</c:v>
                </c:pt>
                <c:pt idx="1">
                  <c:v>0.61939999999999995</c:v>
                </c:pt>
                <c:pt idx="2">
                  <c:v>0.62239999999999995</c:v>
                </c:pt>
                <c:pt idx="3">
                  <c:v>0.62370000000000003</c:v>
                </c:pt>
                <c:pt idx="4">
                  <c:v>0.62790000000000001</c:v>
                </c:pt>
                <c:pt idx="5">
                  <c:v>0.62809999999999999</c:v>
                </c:pt>
                <c:pt idx="6">
                  <c:v>0.63280000000000003</c:v>
                </c:pt>
                <c:pt idx="7">
                  <c:v>0.63139999999999996</c:v>
                </c:pt>
                <c:pt idx="8">
                  <c:v>0.63080000000000003</c:v>
                </c:pt>
                <c:pt idx="9">
                  <c:v>0.62829999999999997</c:v>
                </c:pt>
                <c:pt idx="10">
                  <c:v>0.62760000000000005</c:v>
                </c:pt>
                <c:pt idx="11">
                  <c:v>0.62529999999999997</c:v>
                </c:pt>
                <c:pt idx="12">
                  <c:v>0.62470000000000003</c:v>
                </c:pt>
                <c:pt idx="13">
                  <c:v>0.62380000000000002</c:v>
                </c:pt>
                <c:pt idx="14">
                  <c:v>0.62380000000000002</c:v>
                </c:pt>
                <c:pt idx="15">
                  <c:v>0.62450000000000006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A1-4B15-B1C7-AB96A27C04BD}"/>
            </c:ext>
          </c:extLst>
        </c:ser>
        <c:ser>
          <c:idx val="5"/>
          <c:order val="6"/>
          <c:tx>
            <c:v>90 yrs</c:v>
          </c:tx>
          <c:spPr>
            <a:ln w="25400">
              <a:solidFill>
                <a:srgbClr val="808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Factors'!$B$3:$Q$3</c:f>
              <c:numCache>
                <c:formatCode>General</c:formatCode>
                <c:ptCount val="16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 formatCode="0.0000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  <c:pt idx="15">
                  <c:v>42.195</c:v>
                </c:pt>
              </c:numCache>
            </c:numRef>
          </c:xVal>
          <c:yVal>
            <c:numRef>
              <c:f>'Age Factors'!$B$91:$Q$91</c:f>
              <c:numCache>
                <c:formatCode>0.0000</c:formatCode>
                <c:ptCount val="16"/>
                <c:pt idx="0">
                  <c:v>0.44400000000000001</c:v>
                </c:pt>
                <c:pt idx="1">
                  <c:v>0.4425</c:v>
                </c:pt>
                <c:pt idx="2">
                  <c:v>0.44359999999999999</c:v>
                </c:pt>
                <c:pt idx="3">
                  <c:v>0.44440000000000002</c:v>
                </c:pt>
                <c:pt idx="4">
                  <c:v>0.44740000000000002</c:v>
                </c:pt>
                <c:pt idx="5">
                  <c:v>0.44750000000000001</c:v>
                </c:pt>
                <c:pt idx="6">
                  <c:v>0.45190000000000002</c:v>
                </c:pt>
                <c:pt idx="7">
                  <c:v>0.45069999999999999</c:v>
                </c:pt>
                <c:pt idx="8">
                  <c:v>0.4501</c:v>
                </c:pt>
                <c:pt idx="9">
                  <c:v>0.44790000000000002</c:v>
                </c:pt>
                <c:pt idx="10">
                  <c:v>0.44719999999999999</c:v>
                </c:pt>
                <c:pt idx="11">
                  <c:v>0.4451</c:v>
                </c:pt>
                <c:pt idx="12">
                  <c:v>0.4446</c:v>
                </c:pt>
                <c:pt idx="13">
                  <c:v>0.441</c:v>
                </c:pt>
                <c:pt idx="14">
                  <c:v>0.441</c:v>
                </c:pt>
                <c:pt idx="15">
                  <c:v>0.44240000000000002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8A1-4B15-B1C7-AB96A27C04BD}"/>
            </c:ext>
          </c:extLst>
        </c:ser>
        <c:ser>
          <c:idx val="7"/>
          <c:order val="7"/>
          <c:tx>
            <c:v>95 yrs</c:v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Factors'!$B$3:$Q$3</c:f>
              <c:numCache>
                <c:formatCode>General</c:formatCode>
                <c:ptCount val="16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 formatCode="0.0000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  <c:pt idx="15">
                  <c:v>42.195</c:v>
                </c:pt>
              </c:numCache>
            </c:numRef>
          </c:xVal>
          <c:yVal>
            <c:numRef>
              <c:f>'Age Factors'!$B$96:$Q$96</c:f>
              <c:numCache>
                <c:formatCode>0.0000</c:formatCode>
                <c:ptCount val="16"/>
                <c:pt idx="0">
                  <c:v>0.33169999999999999</c:v>
                </c:pt>
                <c:pt idx="1">
                  <c:v>0.33179999999999998</c:v>
                </c:pt>
                <c:pt idx="2">
                  <c:v>0.33069999999999999</c:v>
                </c:pt>
                <c:pt idx="3">
                  <c:v>0.33069999999999999</c:v>
                </c:pt>
                <c:pt idx="4">
                  <c:v>0.33169999999999999</c:v>
                </c:pt>
                <c:pt idx="5">
                  <c:v>0.33179999999999998</c:v>
                </c:pt>
                <c:pt idx="6">
                  <c:v>0.33450000000000002</c:v>
                </c:pt>
                <c:pt idx="7">
                  <c:v>0.33360000000000001</c:v>
                </c:pt>
                <c:pt idx="8">
                  <c:v>0.33310000000000001</c:v>
                </c:pt>
                <c:pt idx="9">
                  <c:v>0.33139999999999997</c:v>
                </c:pt>
                <c:pt idx="10">
                  <c:v>0.33090000000000003</c:v>
                </c:pt>
                <c:pt idx="11">
                  <c:v>0.32940000000000003</c:v>
                </c:pt>
                <c:pt idx="12">
                  <c:v>0.32900000000000001</c:v>
                </c:pt>
                <c:pt idx="13">
                  <c:v>0.32340000000000002</c:v>
                </c:pt>
                <c:pt idx="14">
                  <c:v>0.32340000000000002</c:v>
                </c:pt>
                <c:pt idx="15">
                  <c:v>0.3251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8A1-4B15-B1C7-AB96A27C04BD}"/>
            </c:ext>
          </c:extLst>
        </c:ser>
        <c:ser>
          <c:idx val="6"/>
          <c:order val="8"/>
          <c:tx>
            <c:v>10 Yrs</c:v>
          </c:tx>
          <c:xVal>
            <c:numRef>
              <c:f>'Age Factors'!$B$3:$W$3</c:f>
              <c:numCache>
                <c:formatCode>General</c:formatCode>
                <c:ptCount val="22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 formatCode="0.0000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  <c:pt idx="15">
                  <c:v>42.195</c:v>
                </c:pt>
                <c:pt idx="16">
                  <c:v>50</c:v>
                </c:pt>
                <c:pt idx="17">
                  <c:v>80.467359999999999</c:v>
                </c:pt>
                <c:pt idx="18">
                  <c:v>100</c:v>
                </c:pt>
                <c:pt idx="19">
                  <c:v>150</c:v>
                </c:pt>
                <c:pt idx="20">
                  <c:v>160.93440000000001</c:v>
                </c:pt>
                <c:pt idx="21">
                  <c:v>200</c:v>
                </c:pt>
              </c:numCache>
            </c:numRef>
          </c:xVal>
          <c:yVal>
            <c:numRef>
              <c:f>'Age Factors'!$B$6:$W$6</c:f>
              <c:numCache>
                <c:formatCode>0.0000</c:formatCode>
                <c:ptCount val="22"/>
                <c:pt idx="0">
                  <c:v>0.60799999999999998</c:v>
                </c:pt>
                <c:pt idx="1">
                  <c:v>0.60799999999999998</c:v>
                </c:pt>
                <c:pt idx="2">
                  <c:v>0.60799999999999998</c:v>
                </c:pt>
                <c:pt idx="3">
                  <c:v>0.60799999999999998</c:v>
                </c:pt>
                <c:pt idx="4">
                  <c:v>0.60799999999999998</c:v>
                </c:pt>
                <c:pt idx="5">
                  <c:v>0.60799999999999998</c:v>
                </c:pt>
                <c:pt idx="6">
                  <c:v>0.60799999999999998</c:v>
                </c:pt>
                <c:pt idx="7">
                  <c:v>0.60799999999999998</c:v>
                </c:pt>
                <c:pt idx="8">
                  <c:v>0.60799999999999998</c:v>
                </c:pt>
                <c:pt idx="9">
                  <c:v>0.60799999999999998</c:v>
                </c:pt>
                <c:pt idx="10">
                  <c:v>0.60799999999999998</c:v>
                </c:pt>
                <c:pt idx="11">
                  <c:v>0.61160000000000003</c:v>
                </c:pt>
                <c:pt idx="12">
                  <c:v>0.61160000000000003</c:v>
                </c:pt>
                <c:pt idx="13">
                  <c:v>0.61160000000000003</c:v>
                </c:pt>
                <c:pt idx="14">
                  <c:v>0.61160000000000003</c:v>
                </c:pt>
                <c:pt idx="15">
                  <c:v>0.61160000000000003</c:v>
                </c:pt>
                <c:pt idx="16">
                  <c:v>0.61160000000000003</c:v>
                </c:pt>
                <c:pt idx="17">
                  <c:v>0.61160000000000003</c:v>
                </c:pt>
                <c:pt idx="18">
                  <c:v>0.61160000000000003</c:v>
                </c:pt>
                <c:pt idx="19">
                  <c:v>0.61160000000000003</c:v>
                </c:pt>
                <c:pt idx="20">
                  <c:v>0.61160000000000003</c:v>
                </c:pt>
                <c:pt idx="21">
                  <c:v>0.61160000000000003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59-4D59-893C-017E784D0389}"/>
            </c:ext>
          </c:extLst>
        </c:ser>
        <c:ser>
          <c:idx val="9"/>
          <c:order val="9"/>
          <c:tx>
            <c:v>15 yrs</c:v>
          </c:tx>
          <c:xVal>
            <c:numRef>
              <c:f>'Age Factors'!$B$3:$Q$3</c:f>
              <c:numCache>
                <c:formatCode>General</c:formatCode>
                <c:ptCount val="16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 formatCode="0.0000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  <c:pt idx="15">
                  <c:v>42.195</c:v>
                </c:pt>
              </c:numCache>
            </c:numRef>
          </c:xVal>
          <c:yVal>
            <c:numRef>
              <c:f>'Age Factors'!$B$16:$Q$16</c:f>
              <c:numCache>
                <c:formatCode>0.0000</c:formatCode>
                <c:ptCount val="16"/>
                <c:pt idx="0">
                  <c:v>0.96799999999999997</c:v>
                </c:pt>
                <c:pt idx="1">
                  <c:v>0.96799999999999997</c:v>
                </c:pt>
                <c:pt idx="2">
                  <c:v>0.96799999999999997</c:v>
                </c:pt>
                <c:pt idx="3">
                  <c:v>0.96799999999999997</c:v>
                </c:pt>
                <c:pt idx="4">
                  <c:v>0.96799999999999997</c:v>
                </c:pt>
                <c:pt idx="5">
                  <c:v>0.96799999999999997</c:v>
                </c:pt>
                <c:pt idx="6">
                  <c:v>0.96799999999999997</c:v>
                </c:pt>
                <c:pt idx="7">
                  <c:v>0.96799999999999997</c:v>
                </c:pt>
                <c:pt idx="8">
                  <c:v>0.96799999999999997</c:v>
                </c:pt>
                <c:pt idx="9">
                  <c:v>0.96799999999999997</c:v>
                </c:pt>
                <c:pt idx="10">
                  <c:v>0.96799999999999997</c:v>
                </c:pt>
                <c:pt idx="11">
                  <c:v>0.97160000000000002</c:v>
                </c:pt>
                <c:pt idx="12">
                  <c:v>0.97160000000000002</c:v>
                </c:pt>
                <c:pt idx="13">
                  <c:v>0.97160000000000002</c:v>
                </c:pt>
                <c:pt idx="14">
                  <c:v>0.97160000000000002</c:v>
                </c:pt>
                <c:pt idx="15">
                  <c:v>0.97160000000000002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59-4D59-893C-017E784D0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73184"/>
        <c:axId val="144992128"/>
      </c:scatterChart>
      <c:valAx>
        <c:axId val="144973184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42817718227210549"/>
              <c:y val="0.936530916710164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992128"/>
        <c:crossesAt val="0.2"/>
        <c:crossBetween val="midCat"/>
        <c:majorUnit val="10"/>
        <c:minorUnit val="2"/>
      </c:valAx>
      <c:valAx>
        <c:axId val="144992128"/>
        <c:scaling>
          <c:orientation val="minMax"/>
          <c:max val="1"/>
          <c:min val="0.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Age-Factor</a:t>
                </a:r>
              </a:p>
            </c:rich>
          </c:tx>
          <c:layout>
            <c:manualLayout>
              <c:xMode val="edge"/>
              <c:yMode val="edge"/>
              <c:x val="4.6040515653775326E-3"/>
              <c:y val="0.43300452746650675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none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973184"/>
        <c:crosses val="autoZero"/>
        <c:crossBetween val="midCat"/>
        <c:majorUnit val="0.2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335251980977958"/>
          <c:y val="0.26105413844864561"/>
          <c:w val="8.8619263117677413E-2"/>
          <c:h val="0.4474034572085329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Male Record Pace vs Distance</a:t>
            </a:r>
          </a:p>
        </c:rich>
      </c:tx>
      <c:layout>
        <c:manualLayout>
          <c:xMode val="edge"/>
          <c:yMode val="edge"/>
          <c:x val="0.24126653174832627"/>
          <c:y val="2.847571189279731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1209990711675487E-2"/>
          <c:y val="0.20100535392678551"/>
          <c:w val="0.86293902022866009"/>
          <c:h val="0.70184369412769276"/>
        </c:manualLayout>
      </c:layout>
      <c:scatterChart>
        <c:scatterStyle val="lineMarker"/>
        <c:varyColors val="0"/>
        <c:ser>
          <c:idx val="0"/>
          <c:order val="0"/>
          <c:tx>
            <c:v>Record pace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Parameters!$B$2:$B$37</c:f>
              <c:numCache>
                <c:formatCode>0.0000</c:formatCode>
                <c:ptCount val="36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3</c:v>
                </c:pt>
                <c:pt idx="7">
                  <c:v>3.2186880000000002</c:v>
                </c:pt>
                <c:pt idx="8">
                  <c:v>5</c:v>
                </c:pt>
                <c:pt idx="9">
                  <c:v>10</c:v>
                </c:pt>
                <c:pt idx="10">
                  <c:v>21.0975</c:v>
                </c:pt>
                <c:pt idx="11">
                  <c:v>42.195</c:v>
                </c:pt>
                <c:pt idx="12">
                  <c:v>1.6093440000000001</c:v>
                </c:pt>
                <c:pt idx="13">
                  <c:v>5</c:v>
                </c:pt>
                <c:pt idx="14">
                  <c:v>6</c:v>
                </c:pt>
                <c:pt idx="15">
                  <c:v>6.4373760000000004</c:v>
                </c:pt>
                <c:pt idx="16">
                  <c:v>8</c:v>
                </c:pt>
                <c:pt idx="17">
                  <c:v>8.0467200000000005</c:v>
                </c:pt>
                <c:pt idx="18">
                  <c:v>10</c:v>
                </c:pt>
                <c:pt idx="19">
                  <c:v>11.265408000000001</c:v>
                </c:pt>
                <c:pt idx="20">
                  <c:v>12</c:v>
                </c:pt>
                <c:pt idx="21">
                  <c:v>15</c:v>
                </c:pt>
                <c:pt idx="22">
                  <c:v>16.093440000000001</c:v>
                </c:pt>
                <c:pt idx="23">
                  <c:v>20</c:v>
                </c:pt>
                <c:pt idx="24">
                  <c:v>21.0975</c:v>
                </c:pt>
                <c:pt idx="25">
                  <c:v>25</c:v>
                </c:pt>
                <c:pt idx="26">
                  <c:v>30</c:v>
                </c:pt>
                <c:pt idx="27">
                  <c:v>42.195</c:v>
                </c:pt>
                <c:pt idx="28">
                  <c:v>48.280320000000003</c:v>
                </c:pt>
                <c:pt idx="29">
                  <c:v>50</c:v>
                </c:pt>
                <c:pt idx="30">
                  <c:v>64.373760000000004</c:v>
                </c:pt>
                <c:pt idx="31">
                  <c:v>80.467359999999999</c:v>
                </c:pt>
                <c:pt idx="32">
                  <c:v>100</c:v>
                </c:pt>
                <c:pt idx="33">
                  <c:v>150</c:v>
                </c:pt>
                <c:pt idx="34">
                  <c:v>160.93440000000001</c:v>
                </c:pt>
                <c:pt idx="35">
                  <c:v>200</c:v>
                </c:pt>
              </c:numCache>
            </c:numRef>
          </c:xVal>
          <c:yVal>
            <c:numRef>
              <c:f>Parameters!$C$2:$C$37</c:f>
              <c:numCache>
                <c:formatCode>0.00000</c:formatCode>
                <c:ptCount val="36"/>
                <c:pt idx="0">
                  <c:v>1.63</c:v>
                </c:pt>
                <c:pt idx="1">
                  <c:v>1.6099999999999999</c:v>
                </c:pt>
                <c:pt idx="2">
                  <c:v>1.79925</c:v>
                </c:pt>
                <c:pt idx="3">
                  <c:v>2.1065</c:v>
                </c:pt>
                <c:pt idx="4">
                  <c:v>2.2888888888888888</c:v>
                </c:pt>
                <c:pt idx="5">
                  <c:v>2.3094295978154245</c:v>
                </c:pt>
                <c:pt idx="6">
                  <c:v>2.4444444444444446</c:v>
                </c:pt>
                <c:pt idx="7">
                  <c:v>2.4803066756806911</c:v>
                </c:pt>
                <c:pt idx="8">
                  <c:v>2.5233333333333334</c:v>
                </c:pt>
                <c:pt idx="9">
                  <c:v>2.63</c:v>
                </c:pt>
                <c:pt idx="10">
                  <c:v>2.7499308764861552</c:v>
                </c:pt>
                <c:pt idx="11">
                  <c:v>2.8830430145751862</c:v>
                </c:pt>
                <c:pt idx="12">
                  <c:v>2.3508543439645804</c:v>
                </c:pt>
                <c:pt idx="13">
                  <c:v>2.57</c:v>
                </c:pt>
                <c:pt idx="16">
                  <c:v>2.7541666666666669</c:v>
                </c:pt>
                <c:pt idx="18">
                  <c:v>2.6716666666666669</c:v>
                </c:pt>
                <c:pt idx="20">
                  <c:v>2.7930555555555556</c:v>
                </c:pt>
                <c:pt idx="21">
                  <c:v>2.746666666666667</c:v>
                </c:pt>
                <c:pt idx="22">
                  <c:v>2.7578524748800337</c:v>
                </c:pt>
                <c:pt idx="23">
                  <c:v>2.8008333333333333</c:v>
                </c:pt>
                <c:pt idx="24">
                  <c:v>2.7499308764861552</c:v>
                </c:pt>
                <c:pt idx="25">
                  <c:v>2.8733333333333331</c:v>
                </c:pt>
                <c:pt idx="26">
                  <c:v>2.9333333333333331</c:v>
                </c:pt>
                <c:pt idx="27">
                  <c:v>2.9138523521744286</c:v>
                </c:pt>
                <c:pt idx="28">
                  <c:v>3.2625439654639132</c:v>
                </c:pt>
                <c:pt idx="29">
                  <c:v>3.2726666666666664</c:v>
                </c:pt>
                <c:pt idx="30">
                  <c:v>3.5053102382088595</c:v>
                </c:pt>
                <c:pt idx="31">
                  <c:v>3.6145090381988418</c:v>
                </c:pt>
                <c:pt idx="32">
                  <c:v>3.7033333333333331</c:v>
                </c:pt>
                <c:pt idx="33">
                  <c:v>4.2446666666666673</c:v>
                </c:pt>
                <c:pt idx="34">
                  <c:v>4.2753444881889759</c:v>
                </c:pt>
                <c:pt idx="35">
                  <c:v>4.4083333333333332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E8-4E13-80A7-A676403F8975}"/>
            </c:ext>
          </c:extLst>
        </c:ser>
        <c:ser>
          <c:idx val="1"/>
          <c:order val="1"/>
          <c:tx>
            <c:v>Road: Adjusted record pace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Parameters!$B$2:$B$37</c:f>
              <c:numCache>
                <c:formatCode>0.0000</c:formatCode>
                <c:ptCount val="36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3</c:v>
                </c:pt>
                <c:pt idx="7">
                  <c:v>3.2186880000000002</c:v>
                </c:pt>
                <c:pt idx="8">
                  <c:v>5</c:v>
                </c:pt>
                <c:pt idx="9">
                  <c:v>10</c:v>
                </c:pt>
                <c:pt idx="10">
                  <c:v>21.0975</c:v>
                </c:pt>
                <c:pt idx="11">
                  <c:v>42.195</c:v>
                </c:pt>
                <c:pt idx="12">
                  <c:v>1.6093440000000001</c:v>
                </c:pt>
                <c:pt idx="13">
                  <c:v>5</c:v>
                </c:pt>
                <c:pt idx="14">
                  <c:v>6</c:v>
                </c:pt>
                <c:pt idx="15">
                  <c:v>6.4373760000000004</c:v>
                </c:pt>
                <c:pt idx="16">
                  <c:v>8</c:v>
                </c:pt>
                <c:pt idx="17">
                  <c:v>8.0467200000000005</c:v>
                </c:pt>
                <c:pt idx="18">
                  <c:v>10</c:v>
                </c:pt>
                <c:pt idx="19">
                  <c:v>11.265408000000001</c:v>
                </c:pt>
                <c:pt idx="20">
                  <c:v>12</c:v>
                </c:pt>
                <c:pt idx="21">
                  <c:v>15</c:v>
                </c:pt>
                <c:pt idx="22">
                  <c:v>16.093440000000001</c:v>
                </c:pt>
                <c:pt idx="23">
                  <c:v>20</c:v>
                </c:pt>
                <c:pt idx="24">
                  <c:v>21.0975</c:v>
                </c:pt>
                <c:pt idx="25">
                  <c:v>25</c:v>
                </c:pt>
                <c:pt idx="26">
                  <c:v>30</c:v>
                </c:pt>
                <c:pt idx="27">
                  <c:v>42.195</c:v>
                </c:pt>
                <c:pt idx="28">
                  <c:v>48.280320000000003</c:v>
                </c:pt>
                <c:pt idx="29">
                  <c:v>50</c:v>
                </c:pt>
                <c:pt idx="30">
                  <c:v>64.373760000000004</c:v>
                </c:pt>
                <c:pt idx="31">
                  <c:v>80.467359999999999</c:v>
                </c:pt>
                <c:pt idx="32">
                  <c:v>100</c:v>
                </c:pt>
                <c:pt idx="33">
                  <c:v>150</c:v>
                </c:pt>
                <c:pt idx="34">
                  <c:v>160.93440000000001</c:v>
                </c:pt>
                <c:pt idx="35">
                  <c:v>200</c:v>
                </c:pt>
              </c:numCache>
            </c:numRef>
          </c:xVal>
          <c:yVal>
            <c:numRef>
              <c:f>Parameters!$H$2:$H$29</c:f>
              <c:numCache>
                <c:formatCode>0.000000</c:formatCode>
                <c:ptCount val="28"/>
                <c:pt idx="5">
                  <c:v>2.3052871232005088</c:v>
                </c:pt>
                <c:pt idx="7">
                  <c:v>2.4575230652986559</c:v>
                </c:pt>
                <c:pt idx="12">
                  <c:v>2.3508543439645799</c:v>
                </c:pt>
                <c:pt idx="13">
                  <c:v>2.5700000000000003</c:v>
                </c:pt>
                <c:pt idx="14">
                  <c:v>2.6083333333333334</c:v>
                </c:pt>
                <c:pt idx="15">
                  <c:v>2.6175261472997695</c:v>
                </c:pt>
                <c:pt idx="16">
                  <c:v>2.6479166666666667</c:v>
                </c:pt>
                <c:pt idx="17">
                  <c:v>2.6491125162385001</c:v>
                </c:pt>
                <c:pt idx="18">
                  <c:v>2.6716666666666669</c:v>
                </c:pt>
                <c:pt idx="19">
                  <c:v>2.6911290444755016</c:v>
                </c:pt>
                <c:pt idx="20">
                  <c:v>2.6958333333333333</c:v>
                </c:pt>
                <c:pt idx="21">
                  <c:v>2.7211111111111115</c:v>
                </c:pt>
                <c:pt idx="22">
                  <c:v>2.7267839152681668</c:v>
                </c:pt>
                <c:pt idx="23">
                  <c:v>2.7483333333333331</c:v>
                </c:pt>
                <c:pt idx="24">
                  <c:v>2.7499308764861552</c:v>
                </c:pt>
                <c:pt idx="25">
                  <c:v>2.78</c:v>
                </c:pt>
                <c:pt idx="26">
                  <c:v>2.8166666666666664</c:v>
                </c:pt>
                <c:pt idx="27">
                  <c:v>2.8830430145751866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E8-4E13-80A7-A676403F8975}"/>
            </c:ext>
          </c:extLst>
        </c:ser>
        <c:ser>
          <c:idx val="2"/>
          <c:order val="2"/>
          <c:tx>
            <c:v>log-log fit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Parameters!$B$2:$B$37</c:f>
              <c:numCache>
                <c:formatCode>0.0000</c:formatCode>
                <c:ptCount val="36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3</c:v>
                </c:pt>
                <c:pt idx="7">
                  <c:v>3.2186880000000002</c:v>
                </c:pt>
                <c:pt idx="8">
                  <c:v>5</c:v>
                </c:pt>
                <c:pt idx="9">
                  <c:v>10</c:v>
                </c:pt>
                <c:pt idx="10">
                  <c:v>21.0975</c:v>
                </c:pt>
                <c:pt idx="11">
                  <c:v>42.195</c:v>
                </c:pt>
                <c:pt idx="12">
                  <c:v>1.6093440000000001</c:v>
                </c:pt>
                <c:pt idx="13">
                  <c:v>5</c:v>
                </c:pt>
                <c:pt idx="14">
                  <c:v>6</c:v>
                </c:pt>
                <c:pt idx="15">
                  <c:v>6.4373760000000004</c:v>
                </c:pt>
                <c:pt idx="16">
                  <c:v>8</c:v>
                </c:pt>
                <c:pt idx="17">
                  <c:v>8.0467200000000005</c:v>
                </c:pt>
                <c:pt idx="18">
                  <c:v>10</c:v>
                </c:pt>
                <c:pt idx="19">
                  <c:v>11.265408000000001</c:v>
                </c:pt>
                <c:pt idx="20">
                  <c:v>12</c:v>
                </c:pt>
                <c:pt idx="21">
                  <c:v>15</c:v>
                </c:pt>
                <c:pt idx="22">
                  <c:v>16.093440000000001</c:v>
                </c:pt>
                <c:pt idx="23">
                  <c:v>20</c:v>
                </c:pt>
                <c:pt idx="24">
                  <c:v>21.0975</c:v>
                </c:pt>
                <c:pt idx="25">
                  <c:v>25</c:v>
                </c:pt>
                <c:pt idx="26">
                  <c:v>30</c:v>
                </c:pt>
                <c:pt idx="27">
                  <c:v>42.195</c:v>
                </c:pt>
                <c:pt idx="28">
                  <c:v>48.280320000000003</c:v>
                </c:pt>
                <c:pt idx="29">
                  <c:v>50</c:v>
                </c:pt>
                <c:pt idx="30">
                  <c:v>64.373760000000004</c:v>
                </c:pt>
                <c:pt idx="31">
                  <c:v>80.467359999999999</c:v>
                </c:pt>
                <c:pt idx="32">
                  <c:v>100</c:v>
                </c:pt>
                <c:pt idx="33">
                  <c:v>150</c:v>
                </c:pt>
                <c:pt idx="34">
                  <c:v>160.93440000000001</c:v>
                </c:pt>
                <c:pt idx="35">
                  <c:v>200</c:v>
                </c:pt>
              </c:numCache>
            </c:numRef>
          </c:xVal>
          <c:yVal>
            <c:numRef>
              <c:f>Parameters!$M$6:$M$29</c:f>
              <c:numCache>
                <c:formatCode>0.000000</c:formatCode>
                <c:ptCount val="24"/>
                <c:pt idx="9">
                  <c:v>2.5700000000000003</c:v>
                </c:pt>
                <c:pt idx="11">
                  <c:v>2.6052354085694285</c:v>
                </c:pt>
                <c:pt idx="12">
                  <c:v>2.6359258447650484</c:v>
                </c:pt>
                <c:pt idx="14">
                  <c:v>2.6678148610622072</c:v>
                </c:pt>
                <c:pt idx="15">
                  <c:v>2.6850003037834838</c:v>
                </c:pt>
                <c:pt idx="16">
                  <c:v>2.6941562534906889</c:v>
                </c:pt>
                <c:pt idx="17">
                  <c:v>2.7267497321142553</c:v>
                </c:pt>
                <c:pt idx="18">
                  <c:v>2.7371086394155157</c:v>
                </c:pt>
                <c:pt idx="19">
                  <c:v>2.7693525808966388</c:v>
                </c:pt>
                <c:pt idx="20">
                  <c:v>2.7773368593156889</c:v>
                </c:pt>
                <c:pt idx="21">
                  <c:v>2.8028557728624444</c:v>
                </c:pt>
                <c:pt idx="22">
                  <c:v>2.8305305283003119</c:v>
                </c:pt>
                <c:pt idx="23">
                  <c:v>2.8830430145751871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E8-4E13-80A7-A676403F8975}"/>
            </c:ext>
          </c:extLst>
        </c:ser>
        <c:ser>
          <c:idx val="3"/>
          <c:order val="3"/>
          <c:tx>
            <c:v>Phillips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Parameters!$B$2:$B$37</c:f>
              <c:numCache>
                <c:formatCode>0.0000</c:formatCode>
                <c:ptCount val="36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3</c:v>
                </c:pt>
                <c:pt idx="7">
                  <c:v>3.2186880000000002</c:v>
                </c:pt>
                <c:pt idx="8">
                  <c:v>5</c:v>
                </c:pt>
                <c:pt idx="9">
                  <c:v>10</c:v>
                </c:pt>
                <c:pt idx="10">
                  <c:v>21.0975</c:v>
                </c:pt>
                <c:pt idx="11">
                  <c:v>42.195</c:v>
                </c:pt>
                <c:pt idx="12">
                  <c:v>1.6093440000000001</c:v>
                </c:pt>
                <c:pt idx="13">
                  <c:v>5</c:v>
                </c:pt>
                <c:pt idx="14">
                  <c:v>6</c:v>
                </c:pt>
                <c:pt idx="15">
                  <c:v>6.4373760000000004</c:v>
                </c:pt>
                <c:pt idx="16">
                  <c:v>8</c:v>
                </c:pt>
                <c:pt idx="17">
                  <c:v>8.0467200000000005</c:v>
                </c:pt>
                <c:pt idx="18">
                  <c:v>10</c:v>
                </c:pt>
                <c:pt idx="19">
                  <c:v>11.265408000000001</c:v>
                </c:pt>
                <c:pt idx="20">
                  <c:v>12</c:v>
                </c:pt>
                <c:pt idx="21">
                  <c:v>15</c:v>
                </c:pt>
                <c:pt idx="22">
                  <c:v>16.093440000000001</c:v>
                </c:pt>
                <c:pt idx="23">
                  <c:v>20</c:v>
                </c:pt>
                <c:pt idx="24">
                  <c:v>21.0975</c:v>
                </c:pt>
                <c:pt idx="25">
                  <c:v>25</c:v>
                </c:pt>
                <c:pt idx="26">
                  <c:v>30</c:v>
                </c:pt>
                <c:pt idx="27">
                  <c:v>42.195</c:v>
                </c:pt>
                <c:pt idx="28">
                  <c:v>48.280320000000003</c:v>
                </c:pt>
                <c:pt idx="29">
                  <c:v>50</c:v>
                </c:pt>
                <c:pt idx="30">
                  <c:v>64.373760000000004</c:v>
                </c:pt>
                <c:pt idx="31">
                  <c:v>80.467359999999999</c:v>
                </c:pt>
                <c:pt idx="32">
                  <c:v>100</c:v>
                </c:pt>
                <c:pt idx="33">
                  <c:v>150</c:v>
                </c:pt>
                <c:pt idx="34">
                  <c:v>160.93440000000001</c:v>
                </c:pt>
                <c:pt idx="35">
                  <c:v>200</c:v>
                </c:pt>
              </c:numCache>
            </c:numRef>
          </c:xVal>
          <c:yVal>
            <c:numRef>
              <c:f>Parameters!$AJ$2:$AJ$29</c:f>
              <c:numCache>
                <c:formatCode>0.000000</c:formatCode>
                <c:ptCount val="28"/>
                <c:pt idx="13">
                  <c:v>2.5300666666666665</c:v>
                </c:pt>
                <c:pt idx="16">
                  <c:v>2.604541666666667</c:v>
                </c:pt>
                <c:pt idx="18">
                  <c:v>2.6379166666666665</c:v>
                </c:pt>
                <c:pt idx="20">
                  <c:v>2.6648611111111111</c:v>
                </c:pt>
                <c:pt idx="21">
                  <c:v>2.6983888888888887</c:v>
                </c:pt>
                <c:pt idx="22">
                  <c:v>2.7092508914605373</c:v>
                </c:pt>
                <c:pt idx="23">
                  <c:v>2.7454666666666663</c:v>
                </c:pt>
                <c:pt idx="24">
                  <c:v>2.7550657660860289</c:v>
                </c:pt>
                <c:pt idx="25">
                  <c:v>2.7892000000000001</c:v>
                </c:pt>
                <c:pt idx="26">
                  <c:v>2.8362222222222218</c:v>
                </c:pt>
                <c:pt idx="27">
                  <c:v>2.9604613500809736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E8-4E13-80A7-A676403F8975}"/>
            </c:ext>
          </c:extLst>
        </c:ser>
        <c:ser>
          <c:idx val="4"/>
          <c:order val="4"/>
          <c:tx>
            <c:v>LDR Pace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Parameters!$B$2:$B$37</c:f>
              <c:numCache>
                <c:formatCode>0.0000</c:formatCode>
                <c:ptCount val="36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3</c:v>
                </c:pt>
                <c:pt idx="7">
                  <c:v>3.2186880000000002</c:v>
                </c:pt>
                <c:pt idx="8">
                  <c:v>5</c:v>
                </c:pt>
                <c:pt idx="9">
                  <c:v>10</c:v>
                </c:pt>
                <c:pt idx="10">
                  <c:v>21.0975</c:v>
                </c:pt>
                <c:pt idx="11">
                  <c:v>42.195</c:v>
                </c:pt>
                <c:pt idx="12">
                  <c:v>1.6093440000000001</c:v>
                </c:pt>
                <c:pt idx="13">
                  <c:v>5</c:v>
                </c:pt>
                <c:pt idx="14">
                  <c:v>6</c:v>
                </c:pt>
                <c:pt idx="15">
                  <c:v>6.4373760000000004</c:v>
                </c:pt>
                <c:pt idx="16">
                  <c:v>8</c:v>
                </c:pt>
                <c:pt idx="17">
                  <c:v>8.0467200000000005</c:v>
                </c:pt>
                <c:pt idx="18">
                  <c:v>10</c:v>
                </c:pt>
                <c:pt idx="19">
                  <c:v>11.265408000000001</c:v>
                </c:pt>
                <c:pt idx="20">
                  <c:v>12</c:v>
                </c:pt>
                <c:pt idx="21">
                  <c:v>15</c:v>
                </c:pt>
                <c:pt idx="22">
                  <c:v>16.093440000000001</c:v>
                </c:pt>
                <c:pt idx="23">
                  <c:v>20</c:v>
                </c:pt>
                <c:pt idx="24">
                  <c:v>21.0975</c:v>
                </c:pt>
                <c:pt idx="25">
                  <c:v>25</c:v>
                </c:pt>
                <c:pt idx="26">
                  <c:v>30</c:v>
                </c:pt>
                <c:pt idx="27">
                  <c:v>42.195</c:v>
                </c:pt>
                <c:pt idx="28">
                  <c:v>48.280320000000003</c:v>
                </c:pt>
                <c:pt idx="29">
                  <c:v>50</c:v>
                </c:pt>
                <c:pt idx="30">
                  <c:v>64.373760000000004</c:v>
                </c:pt>
                <c:pt idx="31">
                  <c:v>80.467359999999999</c:v>
                </c:pt>
                <c:pt idx="32">
                  <c:v>100</c:v>
                </c:pt>
                <c:pt idx="33">
                  <c:v>150</c:v>
                </c:pt>
                <c:pt idx="34">
                  <c:v>160.93440000000001</c:v>
                </c:pt>
                <c:pt idx="35">
                  <c:v>200</c:v>
                </c:pt>
              </c:numCache>
            </c:numRef>
          </c:xVal>
          <c:yVal>
            <c:numRef>
              <c:f>Parameters!$L$41:$L$59</c:f>
              <c:numCache>
                <c:formatCode>0.0000</c:formatCode>
                <c:ptCount val="19"/>
                <c:pt idx="4">
                  <c:v>2.2888888888888892</c:v>
                </c:pt>
                <c:pt idx="5">
                  <c:v>2.3094295978154245</c:v>
                </c:pt>
                <c:pt idx="6">
                  <c:v>2.5299999999999998</c:v>
                </c:pt>
                <c:pt idx="7">
                  <c:v>2.6383333333333336</c:v>
                </c:pt>
                <c:pt idx="8">
                  <c:v>2.5999999999999996</c:v>
                </c:pt>
                <c:pt idx="9">
                  <c:v>2.7562500000000001</c:v>
                </c:pt>
                <c:pt idx="10">
                  <c:v>2.6733333333333333</c:v>
                </c:pt>
                <c:pt idx="11">
                  <c:v>2.7652777777777775</c:v>
                </c:pt>
                <c:pt idx="12">
                  <c:v>2.7655555555555558</c:v>
                </c:pt>
                <c:pt idx="13">
                  <c:v>2.7578524748800337</c:v>
                </c:pt>
                <c:pt idx="14">
                  <c:v>2.8008333333333337</c:v>
                </c:pt>
                <c:pt idx="15">
                  <c:v>2.7673105028241891</c:v>
                </c:pt>
                <c:pt idx="16">
                  <c:v>2.8733333333333335</c:v>
                </c:pt>
                <c:pt idx="17">
                  <c:v>2.9333333333333331</c:v>
                </c:pt>
                <c:pt idx="18">
                  <c:v>2.9138523521744286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E8-4E13-80A7-A676403F8975}"/>
            </c:ext>
          </c:extLst>
        </c:ser>
        <c:ser>
          <c:idx val="5"/>
          <c:order val="5"/>
          <c:tx>
            <c:v>Track: Adjusted record pace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Parameters!$B$2:$B$37</c:f>
              <c:numCache>
                <c:formatCode>0.0000</c:formatCode>
                <c:ptCount val="36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3</c:v>
                </c:pt>
                <c:pt idx="7">
                  <c:v>3.2186880000000002</c:v>
                </c:pt>
                <c:pt idx="8">
                  <c:v>5</c:v>
                </c:pt>
                <c:pt idx="9">
                  <c:v>10</c:v>
                </c:pt>
                <c:pt idx="10">
                  <c:v>21.0975</c:v>
                </c:pt>
                <c:pt idx="11">
                  <c:v>42.195</c:v>
                </c:pt>
                <c:pt idx="12">
                  <c:v>1.6093440000000001</c:v>
                </c:pt>
                <c:pt idx="13">
                  <c:v>5</c:v>
                </c:pt>
                <c:pt idx="14">
                  <c:v>6</c:v>
                </c:pt>
                <c:pt idx="15">
                  <c:v>6.4373760000000004</c:v>
                </c:pt>
                <c:pt idx="16">
                  <c:v>8</c:v>
                </c:pt>
                <c:pt idx="17">
                  <c:v>8.0467200000000005</c:v>
                </c:pt>
                <c:pt idx="18">
                  <c:v>10</c:v>
                </c:pt>
                <c:pt idx="19">
                  <c:v>11.265408000000001</c:v>
                </c:pt>
                <c:pt idx="20">
                  <c:v>12</c:v>
                </c:pt>
                <c:pt idx="21">
                  <c:v>15</c:v>
                </c:pt>
                <c:pt idx="22">
                  <c:v>16.093440000000001</c:v>
                </c:pt>
                <c:pt idx="23">
                  <c:v>20</c:v>
                </c:pt>
                <c:pt idx="24">
                  <c:v>21.0975</c:v>
                </c:pt>
                <c:pt idx="25">
                  <c:v>25</c:v>
                </c:pt>
                <c:pt idx="26">
                  <c:v>30</c:v>
                </c:pt>
                <c:pt idx="27">
                  <c:v>42.195</c:v>
                </c:pt>
                <c:pt idx="28">
                  <c:v>48.280320000000003</c:v>
                </c:pt>
                <c:pt idx="29">
                  <c:v>50</c:v>
                </c:pt>
                <c:pt idx="30">
                  <c:v>64.373760000000004</c:v>
                </c:pt>
                <c:pt idx="31">
                  <c:v>80.467359999999999</c:v>
                </c:pt>
                <c:pt idx="32">
                  <c:v>100</c:v>
                </c:pt>
                <c:pt idx="33">
                  <c:v>150</c:v>
                </c:pt>
                <c:pt idx="34">
                  <c:v>160.93440000000001</c:v>
                </c:pt>
                <c:pt idx="35">
                  <c:v>200</c:v>
                </c:pt>
              </c:numCache>
            </c:numRef>
          </c:xVal>
          <c:yVal>
            <c:numRef>
              <c:f>Parameters!$J$2:$J$13</c:f>
              <c:numCache>
                <c:formatCode>0.000000</c:formatCode>
                <c:ptCount val="12"/>
                <c:pt idx="0">
                  <c:v>1.63</c:v>
                </c:pt>
                <c:pt idx="1">
                  <c:v>1.6099999999999999</c:v>
                </c:pt>
                <c:pt idx="2">
                  <c:v>1.79925</c:v>
                </c:pt>
                <c:pt idx="3">
                  <c:v>2.1065</c:v>
                </c:pt>
                <c:pt idx="4">
                  <c:v>2.2866666666666666</c:v>
                </c:pt>
                <c:pt idx="5">
                  <c:v>2.3052871232005088</c:v>
                </c:pt>
                <c:pt idx="6">
                  <c:v>2.4444333333333335</c:v>
                </c:pt>
                <c:pt idx="7">
                  <c:v>2.4575230652986559</c:v>
                </c:pt>
                <c:pt idx="8">
                  <c:v>2.5166666666666666</c:v>
                </c:pt>
                <c:pt idx="9">
                  <c:v>2.6333333333333329</c:v>
                </c:pt>
                <c:pt idx="10">
                  <c:v>2.7499308764861552</c:v>
                </c:pt>
                <c:pt idx="11">
                  <c:v>2.8830430145751866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4E8-4E13-80A7-A676403F8975}"/>
            </c:ext>
          </c:extLst>
        </c:ser>
        <c:ser>
          <c:idx val="7"/>
          <c:order val="7"/>
          <c:tx>
            <c:v>1994 WAVA pace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Parameters!$B$2:$B$37</c:f>
              <c:numCache>
                <c:formatCode>0.0000</c:formatCode>
                <c:ptCount val="36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3</c:v>
                </c:pt>
                <c:pt idx="7">
                  <c:v>3.2186880000000002</c:v>
                </c:pt>
                <c:pt idx="8">
                  <c:v>5</c:v>
                </c:pt>
                <c:pt idx="9">
                  <c:v>10</c:v>
                </c:pt>
                <c:pt idx="10">
                  <c:v>21.0975</c:v>
                </c:pt>
                <c:pt idx="11">
                  <c:v>42.195</c:v>
                </c:pt>
                <c:pt idx="12">
                  <c:v>1.6093440000000001</c:v>
                </c:pt>
                <c:pt idx="13">
                  <c:v>5</c:v>
                </c:pt>
                <c:pt idx="14">
                  <c:v>6</c:v>
                </c:pt>
                <c:pt idx="15">
                  <c:v>6.4373760000000004</c:v>
                </c:pt>
                <c:pt idx="16">
                  <c:v>8</c:v>
                </c:pt>
                <c:pt idx="17">
                  <c:v>8.0467200000000005</c:v>
                </c:pt>
                <c:pt idx="18">
                  <c:v>10</c:v>
                </c:pt>
                <c:pt idx="19">
                  <c:v>11.265408000000001</c:v>
                </c:pt>
                <c:pt idx="20">
                  <c:v>12</c:v>
                </c:pt>
                <c:pt idx="21">
                  <c:v>15</c:v>
                </c:pt>
                <c:pt idx="22">
                  <c:v>16.093440000000001</c:v>
                </c:pt>
                <c:pt idx="23">
                  <c:v>20</c:v>
                </c:pt>
                <c:pt idx="24">
                  <c:v>21.0975</c:v>
                </c:pt>
                <c:pt idx="25">
                  <c:v>25</c:v>
                </c:pt>
                <c:pt idx="26">
                  <c:v>30</c:v>
                </c:pt>
                <c:pt idx="27">
                  <c:v>42.195</c:v>
                </c:pt>
                <c:pt idx="28">
                  <c:v>48.280320000000003</c:v>
                </c:pt>
                <c:pt idx="29">
                  <c:v>50</c:v>
                </c:pt>
                <c:pt idx="30">
                  <c:v>64.373760000000004</c:v>
                </c:pt>
                <c:pt idx="31">
                  <c:v>80.467359999999999</c:v>
                </c:pt>
                <c:pt idx="32">
                  <c:v>100</c:v>
                </c:pt>
                <c:pt idx="33">
                  <c:v>150</c:v>
                </c:pt>
                <c:pt idx="34">
                  <c:v>160.93440000000001</c:v>
                </c:pt>
                <c:pt idx="35">
                  <c:v>200</c:v>
                </c:pt>
              </c:numCache>
            </c:numRef>
          </c:xVal>
          <c:yVal>
            <c:numRef>
              <c:f>Parameters!$AI$2:$AI$29</c:f>
              <c:numCache>
                <c:formatCode>General</c:formatCode>
                <c:ptCount val="28"/>
                <c:pt idx="13" formatCode="0.00000">
                  <c:v>2.5966666666666667</c:v>
                </c:pt>
                <c:pt idx="16" formatCode="0.00000">
                  <c:v>2.6645833333333333</c:v>
                </c:pt>
                <c:pt idx="18" formatCode="0.00000">
                  <c:v>2.6983333333333333</c:v>
                </c:pt>
                <c:pt idx="20" formatCode="0.00000">
                  <c:v>2.7250000000000001</c:v>
                </c:pt>
                <c:pt idx="21" formatCode="0.00000">
                  <c:v>2.7622222222222224</c:v>
                </c:pt>
                <c:pt idx="22" formatCode="0.00000">
                  <c:v>2.7754579919934246</c:v>
                </c:pt>
                <c:pt idx="23" formatCode="0.00000">
                  <c:v>2.8166666666666664</c:v>
                </c:pt>
                <c:pt idx="24" formatCode="0.00000">
                  <c:v>2.8273492119919421</c:v>
                </c:pt>
                <c:pt idx="25" formatCode="0.00000">
                  <c:v>2.8639999999999999</c:v>
                </c:pt>
                <c:pt idx="26" formatCode="0.00000">
                  <c:v>2.9083333333333332</c:v>
                </c:pt>
                <c:pt idx="27" formatCode="0.00000">
                  <c:v>3.0058853734644706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4E8-4E13-80A7-A676403F8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84352"/>
        <c:axId val="127286656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v>Phillips OC</c:v>
                </c:tx>
                <c:spPr>
                  <a:ln w="25400">
                    <a:solidFill>
                      <a:srgbClr val="00FFFF"/>
                    </a:solidFill>
                    <a:prstDash val="solid"/>
                  </a:ln>
                </c:spPr>
                <c:marker>
                  <c:symbol val="circle"/>
                  <c:size val="5"/>
                  <c:spPr>
                    <a:solidFill>
                      <a:srgbClr val="00FFFF"/>
                    </a:solidFill>
                    <a:ln>
                      <a:solidFill>
                        <a:srgbClr val="000000"/>
                      </a:solidFill>
                      <a:prstDash val="solid"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Parameters!$B$2:$B$37</c15:sqref>
                        </c15:formulaRef>
                      </c:ext>
                    </c:extLst>
                    <c:numCache>
                      <c:formatCode>0.0000</c:formatCode>
                      <c:ptCount val="36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0.4</c:v>
                      </c:pt>
                      <c:pt idx="3">
                        <c:v>0.8</c:v>
                      </c:pt>
                      <c:pt idx="4">
                        <c:v>1.5</c:v>
                      </c:pt>
                      <c:pt idx="5">
                        <c:v>1.6093440000000001</c:v>
                      </c:pt>
                      <c:pt idx="6">
                        <c:v>3</c:v>
                      </c:pt>
                      <c:pt idx="7">
                        <c:v>3.2186880000000002</c:v>
                      </c:pt>
                      <c:pt idx="8">
                        <c:v>5</c:v>
                      </c:pt>
                      <c:pt idx="9">
                        <c:v>10</c:v>
                      </c:pt>
                      <c:pt idx="10">
                        <c:v>21.0975</c:v>
                      </c:pt>
                      <c:pt idx="11">
                        <c:v>42.195</c:v>
                      </c:pt>
                      <c:pt idx="12">
                        <c:v>1.6093440000000001</c:v>
                      </c:pt>
                      <c:pt idx="13">
                        <c:v>5</c:v>
                      </c:pt>
                      <c:pt idx="14">
                        <c:v>6</c:v>
                      </c:pt>
                      <c:pt idx="15">
                        <c:v>6.4373760000000004</c:v>
                      </c:pt>
                      <c:pt idx="16">
                        <c:v>8</c:v>
                      </c:pt>
                      <c:pt idx="17">
                        <c:v>8.0467200000000005</c:v>
                      </c:pt>
                      <c:pt idx="18">
                        <c:v>10</c:v>
                      </c:pt>
                      <c:pt idx="19">
                        <c:v>11.265408000000001</c:v>
                      </c:pt>
                      <c:pt idx="20">
                        <c:v>12</c:v>
                      </c:pt>
                      <c:pt idx="21">
                        <c:v>15</c:v>
                      </c:pt>
                      <c:pt idx="22">
                        <c:v>16.093440000000001</c:v>
                      </c:pt>
                      <c:pt idx="23">
                        <c:v>20</c:v>
                      </c:pt>
                      <c:pt idx="24">
                        <c:v>21.0975</c:v>
                      </c:pt>
                      <c:pt idx="25">
                        <c:v>25</c:v>
                      </c:pt>
                      <c:pt idx="26">
                        <c:v>30</c:v>
                      </c:pt>
                      <c:pt idx="27">
                        <c:v>42.195</c:v>
                      </c:pt>
                      <c:pt idx="28">
                        <c:v>48.280320000000003</c:v>
                      </c:pt>
                      <c:pt idx="29">
                        <c:v>50</c:v>
                      </c:pt>
                      <c:pt idx="30">
                        <c:v>64.373760000000004</c:v>
                      </c:pt>
                      <c:pt idx="31">
                        <c:v>80.467359999999999</c:v>
                      </c:pt>
                      <c:pt idx="32">
                        <c:v>100</c:v>
                      </c:pt>
                      <c:pt idx="33">
                        <c:v>150</c:v>
                      </c:pt>
                      <c:pt idx="34">
                        <c:v>160.93440000000001</c:v>
                      </c:pt>
                      <c:pt idx="35">
                        <c:v>200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Parameters!$K$41:$K$59</c15:sqref>
                        </c15:formulaRef>
                      </c:ext>
                    </c:extLst>
                    <c:numCache>
                      <c:formatCode>0.000000</c:formatCode>
                      <c:ptCount val="19"/>
                      <c:pt idx="0">
                        <c:v>1.6299999999999997</c:v>
                      </c:pt>
                      <c:pt idx="1">
                        <c:v>1.6099999999999999</c:v>
                      </c:pt>
                      <c:pt idx="2">
                        <c:v>1.7991666666666666</c:v>
                      </c:pt>
                      <c:pt idx="3">
                        <c:v>2.1064583333333333</c:v>
                      </c:pt>
                      <c:pt idx="4">
                        <c:v>2.2888888888888888</c:v>
                      </c:pt>
                      <c:pt idx="5">
                        <c:v>2.3060431248177311</c:v>
                      </c:pt>
                      <c:pt idx="6">
                        <c:v>2.5300666666666665</c:v>
                      </c:pt>
                      <c:pt idx="7">
                        <c:v>2.6379166666666665</c:v>
                      </c:pt>
                      <c:pt idx="8">
                        <c:v>0.59961290832247105</c:v>
                      </c:pt>
                      <c:pt idx="9">
                        <c:v>0.49381048307461395</c:v>
                      </c:pt>
                      <c:pt idx="10">
                        <c:v>5.2758333333333329</c:v>
                      </c:pt>
                      <c:pt idx="11">
                        <c:v>3.9972916666666669</c:v>
                      </c:pt>
                      <c:pt idx="12">
                        <c:v>4.0475833333333338</c:v>
                      </c:pt>
                      <c:pt idx="13">
                        <c:v>3.6334305555555559</c:v>
                      </c:pt>
                      <c:pt idx="14">
                        <c:v>3.660622222222222</c:v>
                      </c:pt>
                      <c:pt idx="15">
                        <c:v>3.6117200548795036</c:v>
                      </c:pt>
                      <c:pt idx="16">
                        <c:v>3.4865000000000004</c:v>
                      </c:pt>
                      <c:pt idx="17">
                        <c:v>4.0330212900422637</c:v>
                      </c:pt>
                      <c:pt idx="18">
                        <c:v>4.996666666666667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F4E8-4E13-80A7-A676403F8975}"/>
                  </c:ext>
                </c:extLst>
              </c15:ser>
            </c15:filteredScatterSeries>
          </c:ext>
        </c:extLst>
      </c:scatterChart>
      <c:valAx>
        <c:axId val="127284352"/>
        <c:scaling>
          <c:logBase val="10"/>
          <c:orientation val="minMax"/>
          <c:max val="10"/>
          <c:min val="1"/>
        </c:scaling>
        <c:delete val="0"/>
        <c:axPos val="b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42467270964779513"/>
              <c:y val="0.927974782046716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286656"/>
        <c:crosses val="autoZero"/>
        <c:crossBetween val="midCat"/>
      </c:valAx>
      <c:valAx>
        <c:axId val="127286656"/>
        <c:scaling>
          <c:orientation val="minMax"/>
          <c:max val="3.1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Pace (minutes/km)</a:t>
                </a:r>
              </a:p>
            </c:rich>
          </c:tx>
          <c:layout>
            <c:manualLayout>
              <c:xMode val="edge"/>
              <c:yMode val="edge"/>
              <c:x val="5.4585239480054197E-3"/>
              <c:y val="0.3869353767964933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284352"/>
        <c:crossesAt val="1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2249274679671367E-2"/>
          <c:y val="0.20999736302931382"/>
          <c:w val="0.40884342623253705"/>
          <c:h val="0.3482841535324098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4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Male pace for various ages</a:t>
            </a:r>
          </a:p>
        </c:rich>
      </c:tx>
      <c:layout>
        <c:manualLayout>
          <c:xMode val="edge"/>
          <c:yMode val="edge"/>
          <c:x val="0.2546450382226812"/>
          <c:y val="2.75526742301458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524684644685631E-2"/>
          <c:y val="0.13333961544752138"/>
          <c:w val="0.88252017294416596"/>
          <c:h val="0.75644969045491972"/>
        </c:manualLayout>
      </c:layout>
      <c:scatterChart>
        <c:scatterStyle val="lineMarker"/>
        <c:varyColors val="0"/>
        <c:ser>
          <c:idx val="0"/>
          <c:order val="0"/>
          <c:tx>
            <c:v>40 yrs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Pace!$B$2:$L$2</c:f>
              <c:numCache>
                <c:formatCode>General</c:formatCode>
                <c:ptCount val="11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16.093440000000001</c:v>
                </c:pt>
                <c:pt idx="6">
                  <c:v>20</c:v>
                </c:pt>
                <c:pt idx="7">
                  <c:v>21.0975</c:v>
                </c:pt>
                <c:pt idx="8">
                  <c:v>25</c:v>
                </c:pt>
                <c:pt idx="9">
                  <c:v>30</c:v>
                </c:pt>
                <c:pt idx="10">
                  <c:v>42.195</c:v>
                </c:pt>
              </c:numCache>
            </c:numRef>
          </c:xVal>
          <c:yVal>
            <c:numRef>
              <c:f>Pace!$B$40:$L$40</c:f>
              <c:numCache>
                <c:formatCode>0</c:formatCode>
                <c:ptCount val="11"/>
                <c:pt idx="0">
                  <c:v>162.4</c:v>
                </c:pt>
                <c:pt idx="1">
                  <c:v>165.375</c:v>
                </c:pt>
                <c:pt idx="2">
                  <c:v>165.9</c:v>
                </c:pt>
                <c:pt idx="3">
                  <c:v>167.25</c:v>
                </c:pt>
                <c:pt idx="4">
                  <c:v>168.66666666666666</c:v>
                </c:pt>
                <c:pt idx="5">
                  <c:v>168.95082716933109</c:v>
                </c:pt>
                <c:pt idx="6">
                  <c:v>170.1</c:v>
                </c:pt>
                <c:pt idx="7">
                  <c:v>170.16234150965755</c:v>
                </c:pt>
                <c:pt idx="8">
                  <c:v>172.04</c:v>
                </c:pt>
                <c:pt idx="9">
                  <c:v>174.3</c:v>
                </c:pt>
                <c:pt idx="10">
                  <c:v>178.40976419006992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40-42B1-ACA5-5FBDD1FBAAD9}"/>
            </c:ext>
          </c:extLst>
        </c:ser>
        <c:ser>
          <c:idx val="1"/>
          <c:order val="1"/>
          <c:tx>
            <c:v>50 yrs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Pace!$B$2:$L$2</c:f>
              <c:numCache>
                <c:formatCode>General</c:formatCode>
                <c:ptCount val="11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16.093440000000001</c:v>
                </c:pt>
                <c:pt idx="6">
                  <c:v>20</c:v>
                </c:pt>
                <c:pt idx="7">
                  <c:v>21.0975</c:v>
                </c:pt>
                <c:pt idx="8">
                  <c:v>25</c:v>
                </c:pt>
                <c:pt idx="9">
                  <c:v>30</c:v>
                </c:pt>
                <c:pt idx="10">
                  <c:v>42.195</c:v>
                </c:pt>
              </c:numCache>
            </c:numRef>
          </c:xVal>
          <c:yVal>
            <c:numRef>
              <c:f>Pace!$B$50:$L$50</c:f>
              <c:numCache>
                <c:formatCode>0</c:formatCode>
                <c:ptCount val="11"/>
                <c:pt idx="0">
                  <c:v>175.4</c:v>
                </c:pt>
                <c:pt idx="1">
                  <c:v>179</c:v>
                </c:pt>
                <c:pt idx="2">
                  <c:v>179.8</c:v>
                </c:pt>
                <c:pt idx="3">
                  <c:v>181.41666666666666</c:v>
                </c:pt>
                <c:pt idx="4">
                  <c:v>183.06666666666666</c:v>
                </c:pt>
                <c:pt idx="5">
                  <c:v>183.42877594846098</c:v>
                </c:pt>
                <c:pt idx="6">
                  <c:v>184.8</c:v>
                </c:pt>
                <c:pt idx="7">
                  <c:v>184.95082355729352</c:v>
                </c:pt>
                <c:pt idx="8">
                  <c:v>186.96</c:v>
                </c:pt>
                <c:pt idx="9">
                  <c:v>189.43333333333334</c:v>
                </c:pt>
                <c:pt idx="10">
                  <c:v>193.88553146107358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40-42B1-ACA5-5FBDD1FBAAD9}"/>
            </c:ext>
          </c:extLst>
        </c:ser>
        <c:ser>
          <c:idx val="2"/>
          <c:order val="2"/>
          <c:tx>
            <c:v>60 yrs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Pace!$B$2:$L$2</c:f>
              <c:numCache>
                <c:formatCode>General</c:formatCode>
                <c:ptCount val="11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16.093440000000001</c:v>
                </c:pt>
                <c:pt idx="6">
                  <c:v>20</c:v>
                </c:pt>
                <c:pt idx="7">
                  <c:v>21.0975</c:v>
                </c:pt>
                <c:pt idx="8">
                  <c:v>25</c:v>
                </c:pt>
                <c:pt idx="9">
                  <c:v>30</c:v>
                </c:pt>
                <c:pt idx="10">
                  <c:v>42.195</c:v>
                </c:pt>
              </c:numCache>
            </c:numRef>
          </c:xVal>
          <c:yVal>
            <c:numRef>
              <c:f>Pace!$B$60:$L$60</c:f>
              <c:numCache>
                <c:formatCode>0</c:formatCode>
                <c:ptCount val="11"/>
                <c:pt idx="0">
                  <c:v>190.4</c:v>
                </c:pt>
                <c:pt idx="1">
                  <c:v>195.125</c:v>
                </c:pt>
                <c:pt idx="2">
                  <c:v>196.3</c:v>
                </c:pt>
                <c:pt idx="3">
                  <c:v>198.16666666666666</c:v>
                </c:pt>
                <c:pt idx="4">
                  <c:v>200.2</c:v>
                </c:pt>
                <c:pt idx="5">
                  <c:v>200.70289509265885</c:v>
                </c:pt>
                <c:pt idx="6">
                  <c:v>202.45</c:v>
                </c:pt>
                <c:pt idx="7">
                  <c:v>202.58324446024412</c:v>
                </c:pt>
                <c:pt idx="8">
                  <c:v>204.8</c:v>
                </c:pt>
                <c:pt idx="9">
                  <c:v>207.5</c:v>
                </c:pt>
                <c:pt idx="10">
                  <c:v>212.3948335110795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40-42B1-ACA5-5FBDD1FBAAD9}"/>
            </c:ext>
          </c:extLst>
        </c:ser>
        <c:ser>
          <c:idx val="3"/>
          <c:order val="3"/>
          <c:tx>
            <c:v>70 yrs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Pace!$B$2:$L$2</c:f>
              <c:numCache>
                <c:formatCode>General</c:formatCode>
                <c:ptCount val="11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16.093440000000001</c:v>
                </c:pt>
                <c:pt idx="6">
                  <c:v>20</c:v>
                </c:pt>
                <c:pt idx="7">
                  <c:v>21.0975</c:v>
                </c:pt>
                <c:pt idx="8">
                  <c:v>25</c:v>
                </c:pt>
                <c:pt idx="9">
                  <c:v>30</c:v>
                </c:pt>
                <c:pt idx="10">
                  <c:v>42.195</c:v>
                </c:pt>
              </c:numCache>
            </c:numRef>
          </c:xVal>
          <c:yVal>
            <c:numRef>
              <c:f>Pace!$B$70:$L$70</c:f>
              <c:numCache>
                <c:formatCode>0</c:formatCode>
                <c:ptCount val="11"/>
                <c:pt idx="0">
                  <c:v>209.2</c:v>
                </c:pt>
                <c:pt idx="1">
                  <c:v>214.5</c:v>
                </c:pt>
                <c:pt idx="2">
                  <c:v>216.2</c:v>
                </c:pt>
                <c:pt idx="3">
                  <c:v>218.5</c:v>
                </c:pt>
                <c:pt idx="4">
                  <c:v>220.93333333333334</c:v>
                </c:pt>
                <c:pt idx="5">
                  <c:v>221.58096715183328</c:v>
                </c:pt>
                <c:pt idx="6">
                  <c:v>223.75</c:v>
                </c:pt>
                <c:pt idx="7">
                  <c:v>224.0075838369475</c:v>
                </c:pt>
                <c:pt idx="8">
                  <c:v>226.44</c:v>
                </c:pt>
                <c:pt idx="9">
                  <c:v>229.43333333333334</c:v>
                </c:pt>
                <c:pt idx="10">
                  <c:v>234.83825097760399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40-42B1-ACA5-5FBDD1FBAAD9}"/>
            </c:ext>
          </c:extLst>
        </c:ser>
        <c:ser>
          <c:idx val="4"/>
          <c:order val="4"/>
          <c:tx>
            <c:v>80 yrs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Pace!$B$2:$L$2</c:f>
              <c:numCache>
                <c:formatCode>General</c:formatCode>
                <c:ptCount val="11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16.093440000000001</c:v>
                </c:pt>
                <c:pt idx="6">
                  <c:v>20</c:v>
                </c:pt>
                <c:pt idx="7">
                  <c:v>21.0975</c:v>
                </c:pt>
                <c:pt idx="8">
                  <c:v>25</c:v>
                </c:pt>
                <c:pt idx="9">
                  <c:v>30</c:v>
                </c:pt>
                <c:pt idx="10">
                  <c:v>42.195</c:v>
                </c:pt>
              </c:numCache>
            </c:numRef>
          </c:xVal>
          <c:yVal>
            <c:numRef>
              <c:f>Pace!$B$80:$L$80</c:f>
              <c:numCache>
                <c:formatCode>0</c:formatCode>
                <c:ptCount val="11"/>
                <c:pt idx="0">
                  <c:v>249</c:v>
                </c:pt>
                <c:pt idx="1">
                  <c:v>253</c:v>
                </c:pt>
                <c:pt idx="2">
                  <c:v>253.3</c:v>
                </c:pt>
                <c:pt idx="3">
                  <c:v>256.41666666666669</c:v>
                </c:pt>
                <c:pt idx="4">
                  <c:v>259.86666666666667</c:v>
                </c:pt>
                <c:pt idx="5">
                  <c:v>260.66521514356157</c:v>
                </c:pt>
                <c:pt idx="6">
                  <c:v>263.7</c:v>
                </c:pt>
                <c:pt idx="7">
                  <c:v>264.1071216968835</c:v>
                </c:pt>
                <c:pt idx="8">
                  <c:v>267.39999999999998</c:v>
                </c:pt>
                <c:pt idx="9">
                  <c:v>270.93333333333334</c:v>
                </c:pt>
                <c:pt idx="10">
                  <c:v>276.9996445076431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40-42B1-ACA5-5FBDD1FBAAD9}"/>
            </c:ext>
          </c:extLst>
        </c:ser>
        <c:ser>
          <c:idx val="5"/>
          <c:order val="5"/>
          <c:tx>
            <c:v>75 yrs</c:v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Pace!$B$2:$L$2</c:f>
              <c:numCache>
                <c:formatCode>General</c:formatCode>
                <c:ptCount val="11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16.093440000000001</c:v>
                </c:pt>
                <c:pt idx="6">
                  <c:v>20</c:v>
                </c:pt>
                <c:pt idx="7">
                  <c:v>21.0975</c:v>
                </c:pt>
                <c:pt idx="8">
                  <c:v>25</c:v>
                </c:pt>
                <c:pt idx="9">
                  <c:v>30</c:v>
                </c:pt>
                <c:pt idx="10">
                  <c:v>42.195</c:v>
                </c:pt>
              </c:numCache>
            </c:numRef>
          </c:xVal>
          <c:yVal>
            <c:numRef>
              <c:f>Pace!$B$75:$L$75</c:f>
              <c:numCache>
                <c:formatCode>0</c:formatCode>
                <c:ptCount val="11"/>
                <c:pt idx="0">
                  <c:v>225</c:v>
                </c:pt>
                <c:pt idx="1">
                  <c:v>229.375</c:v>
                </c:pt>
                <c:pt idx="2">
                  <c:v>230.2</c:v>
                </c:pt>
                <c:pt idx="3">
                  <c:v>232.91666666666666</c:v>
                </c:pt>
                <c:pt idx="4">
                  <c:v>235.8</c:v>
                </c:pt>
                <c:pt idx="5">
                  <c:v>236.55601288475302</c:v>
                </c:pt>
                <c:pt idx="6">
                  <c:v>239.1</c:v>
                </c:pt>
                <c:pt idx="7">
                  <c:v>239.41225263656833</c:v>
                </c:pt>
                <c:pt idx="8">
                  <c:v>242.08</c:v>
                </c:pt>
                <c:pt idx="9">
                  <c:v>245.26666666666668</c:v>
                </c:pt>
                <c:pt idx="10">
                  <c:v>250.95390449105344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40-42B1-ACA5-5FBDD1FBA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66048"/>
        <c:axId val="145668352"/>
      </c:scatterChart>
      <c:valAx>
        <c:axId val="145666048"/>
        <c:scaling>
          <c:logBase val="10"/>
          <c:orientation val="minMax"/>
          <c:max val="50"/>
          <c:min val="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37486373219740976"/>
              <c:y val="0.930307941653160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68352"/>
        <c:crosses val="autoZero"/>
        <c:crossBetween val="midCat"/>
      </c:valAx>
      <c:valAx>
        <c:axId val="145668352"/>
        <c:scaling>
          <c:orientation val="minMax"/>
          <c:max val="300"/>
          <c:min val="16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Pace (s/km)</a:t>
                </a:r>
              </a:p>
            </c:rich>
          </c:tx>
          <c:layout>
            <c:manualLayout>
              <c:xMode val="edge"/>
              <c:yMode val="edge"/>
              <c:x val="5.4644808743169399E-3"/>
              <c:y val="0.489465153970826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66048"/>
        <c:crossesAt val="1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8326999838257023E-2"/>
          <c:y val="0.13465056011464527"/>
          <c:w val="0.27218033905918382"/>
          <c:h val="0.17344191520643795"/>
        </c:manualLayout>
      </c:layout>
      <c:overlay val="0"/>
      <c:spPr>
        <a:solidFill>
          <a:schemeClr val="bg1"/>
        </a:solidFill>
        <a:ln w="25400">
          <a:noFill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Male Marathon using common age-factors</a:t>
            </a:r>
          </a:p>
        </c:rich>
      </c:tx>
      <c:layout>
        <c:manualLayout>
          <c:xMode val="edge"/>
          <c:yMode val="edge"/>
          <c:x val="0.20051431874357606"/>
          <c:y val="2.75650842266462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1405380888982234E-2"/>
          <c:y val="0.20214395099540583"/>
          <c:w val="0.87917811360100817"/>
          <c:h val="0.70137825421133226"/>
        </c:manualLayout>
      </c:layout>
      <c:scatterChart>
        <c:scatterStyle val="lineMarker"/>
        <c:varyColors val="0"/>
        <c:ser>
          <c:idx val="0"/>
          <c:order val="0"/>
          <c:tx>
            <c:v>Single age records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Marathon!$C$7:$C$105</c:f>
              <c:numCache>
                <c:formatCode>General</c:formatCode>
                <c:ptCount val="99"/>
                <c:pt idx="3" formatCode="0.000">
                  <c:v>416.65</c:v>
                </c:pt>
                <c:pt idx="4" formatCode="0.000">
                  <c:v>325.14999999999998</c:v>
                </c:pt>
                <c:pt idx="5" formatCode="0.000">
                  <c:v>399.11666666666667</c:v>
                </c:pt>
                <c:pt idx="6" formatCode="0.000">
                  <c:v>244.13333333333333</c:v>
                </c:pt>
                <c:pt idx="7" formatCode="0.000">
                  <c:v>195.33333333333334</c:v>
                </c:pt>
                <c:pt idx="8" formatCode="0.000">
                  <c:v>176.95</c:v>
                </c:pt>
                <c:pt idx="9" formatCode="0.000">
                  <c:v>182.38333333333333</c:v>
                </c:pt>
                <c:pt idx="10" formatCode="0.000">
                  <c:v>170.03333333333333</c:v>
                </c:pt>
                <c:pt idx="11" formatCode="0.000">
                  <c:v>182.31666666666666</c:v>
                </c:pt>
                <c:pt idx="12" formatCode="0.000">
                  <c:v>163.03333333333336</c:v>
                </c:pt>
                <c:pt idx="13" formatCode="0.000">
                  <c:v>161.71666666666664</c:v>
                </c:pt>
                <c:pt idx="14" formatCode="0.000">
                  <c:v>149.18333333333334</c:v>
                </c:pt>
                <c:pt idx="15" formatCode="0.000">
                  <c:v>135.11666666666665</c:v>
                </c:pt>
                <c:pt idx="16" formatCode="0.000">
                  <c:v>130.76666666666668</c:v>
                </c:pt>
                <c:pt idx="17" formatCode="0.000">
                  <c:v>124.53333333333333</c:v>
                </c:pt>
                <c:pt idx="18" formatCode="0.000">
                  <c:v>124.80000000000001</c:v>
                </c:pt>
                <c:pt idx="19" formatCode="0.000">
                  <c:v>124.76666666666667</c:v>
                </c:pt>
                <c:pt idx="20" formatCode="0.000">
                  <c:v>124.38333333333333</c:v>
                </c:pt>
                <c:pt idx="21" formatCode="0.000">
                  <c:v>124.86666666666665</c:v>
                </c:pt>
                <c:pt idx="22" formatCode="0.000">
                  <c:v>124.25</c:v>
                </c:pt>
                <c:pt idx="23" formatCode="0.000">
                  <c:v>124.03333333333333</c:v>
                </c:pt>
                <c:pt idx="24" formatCode="0.000">
                  <c:v>122.80000000000001</c:v>
                </c:pt>
                <c:pt idx="25" formatCode="0.000">
                  <c:v>123.63333333333335</c:v>
                </c:pt>
                <c:pt idx="26" formatCode="0.000">
                  <c:v>122.91666666666666</c:v>
                </c:pt>
                <c:pt idx="27" formatCode="0.000">
                  <c:v>123.6</c:v>
                </c:pt>
                <c:pt idx="28" formatCode="0.000">
                  <c:v>123.23333333333332</c:v>
                </c:pt>
                <c:pt idx="29" formatCode="0.000">
                  <c:v>122.95000000000002</c:v>
                </c:pt>
                <c:pt idx="30" formatCode="0.000">
                  <c:v>123.08333333333334</c:v>
                </c:pt>
                <c:pt idx="31" formatCode="0.000">
                  <c:v>123.53333333333333</c:v>
                </c:pt>
                <c:pt idx="32" formatCode="0.000">
                  <c:v>121.64999999999999</c:v>
                </c:pt>
                <c:pt idx="33" formatCode="0.000">
                  <c:v>122.61666666666667</c:v>
                </c:pt>
                <c:pt idx="34" formatCode="0.000">
                  <c:v>123.98333333333335</c:v>
                </c:pt>
                <c:pt idx="35" formatCode="0.000">
                  <c:v>125.45</c:v>
                </c:pt>
                <c:pt idx="36" formatCode="0.000">
                  <c:v>121.68333333333332</c:v>
                </c:pt>
                <c:pt idx="37" formatCode="0.000">
                  <c:v>126.08333333333333</c:v>
                </c:pt>
                <c:pt idx="38" formatCode="0.000">
                  <c:v>126.00000000000001</c:v>
                </c:pt>
                <c:pt idx="39" formatCode="0.000">
                  <c:v>128.76666666666668</c:v>
                </c:pt>
                <c:pt idx="40" formatCode="0.000">
                  <c:v>128.69999999999999</c:v>
                </c:pt>
                <c:pt idx="41" formatCode="0.000">
                  <c:v>127.83333333333333</c:v>
                </c:pt>
                <c:pt idx="42" formatCode="0.000">
                  <c:v>129.06666666666666</c:v>
                </c:pt>
                <c:pt idx="43" formatCode="0.000">
                  <c:v>129.14999999999998</c:v>
                </c:pt>
                <c:pt idx="44" formatCode="0.000">
                  <c:v>132.78333333333333</c:v>
                </c:pt>
                <c:pt idx="45" formatCode="0.000">
                  <c:v>135.4</c:v>
                </c:pt>
                <c:pt idx="46" formatCode="0.000">
                  <c:v>136.33333333333334</c:v>
                </c:pt>
                <c:pt idx="47" formatCode="0.000">
                  <c:v>138.94999999999999</c:v>
                </c:pt>
                <c:pt idx="48" formatCode="0.000">
                  <c:v>139.78333333333333</c:v>
                </c:pt>
                <c:pt idx="49" formatCode="0.000">
                  <c:v>139.48333333333335</c:v>
                </c:pt>
                <c:pt idx="50" formatCode="0.000">
                  <c:v>144.30000000000001</c:v>
                </c:pt>
                <c:pt idx="51" formatCode="0.000">
                  <c:v>142.23333333333335</c:v>
                </c:pt>
                <c:pt idx="52" formatCode="0.000">
                  <c:v>143.73333333333332</c:v>
                </c:pt>
                <c:pt idx="53" formatCode="0.000">
                  <c:v>146.58333333333334</c:v>
                </c:pt>
                <c:pt idx="54" formatCode="0.000">
                  <c:v>145.93333333333334</c:v>
                </c:pt>
                <c:pt idx="55" formatCode="0.000">
                  <c:v>147.08333333333334</c:v>
                </c:pt>
                <c:pt idx="56" formatCode="0.000">
                  <c:v>153.19999999999999</c:v>
                </c:pt>
                <c:pt idx="57" formatCode="0.000">
                  <c:v>155.85</c:v>
                </c:pt>
                <c:pt idx="58" formatCode="0.000">
                  <c:v>150.31666666666666</c:v>
                </c:pt>
                <c:pt idx="59" formatCode="0.000">
                  <c:v>156.5</c:v>
                </c:pt>
                <c:pt idx="60" formatCode="0.000">
                  <c:v>158.20000000000002</c:v>
                </c:pt>
                <c:pt idx="61" formatCode="0.000">
                  <c:v>161.11666666666667</c:v>
                </c:pt>
                <c:pt idx="62" formatCode="0.000">
                  <c:v>165.38333333333333</c:v>
                </c:pt>
                <c:pt idx="63" formatCode="0.000">
                  <c:v>162.73333333333332</c:v>
                </c:pt>
                <c:pt idx="64" formatCode="0.000">
                  <c:v>161.94999999999999</c:v>
                </c:pt>
                <c:pt idx="65" formatCode="0.000">
                  <c:v>162.81666666666666</c:v>
                </c:pt>
                <c:pt idx="66" formatCode="0.000">
                  <c:v>171.11666666666667</c:v>
                </c:pt>
                <c:pt idx="67" formatCode="0.000">
                  <c:v>171.03333333333333</c:v>
                </c:pt>
                <c:pt idx="68" formatCode="0.000">
                  <c:v>172.83333333333331</c:v>
                </c:pt>
                <c:pt idx="69" formatCode="0.000">
                  <c:v>174.38333333333333</c:v>
                </c:pt>
                <c:pt idx="70" formatCode="0.000">
                  <c:v>180.96666666666664</c:v>
                </c:pt>
                <c:pt idx="71" formatCode="0.000">
                  <c:v>179.16666666666666</c:v>
                </c:pt>
                <c:pt idx="72" formatCode="0.000">
                  <c:v>174.81666666666666</c:v>
                </c:pt>
                <c:pt idx="73" formatCode="0.000">
                  <c:v>178.66666666666666</c:v>
                </c:pt>
                <c:pt idx="74" formatCode="0.000">
                  <c:v>188.58333333333334</c:v>
                </c:pt>
                <c:pt idx="75" formatCode="0.000">
                  <c:v>184.9</c:v>
                </c:pt>
                <c:pt idx="76" formatCode="0.000">
                  <c:v>213.45</c:v>
                </c:pt>
                <c:pt idx="77" formatCode="0.000">
                  <c:v>216.98333333333332</c:v>
                </c:pt>
                <c:pt idx="78" formatCode="0.000">
                  <c:v>227.01666666666665</c:v>
                </c:pt>
                <c:pt idx="79" formatCode="0.000">
                  <c:v>195.9</c:v>
                </c:pt>
                <c:pt idx="80" formatCode="0.000">
                  <c:v>210.48333333333332</c:v>
                </c:pt>
                <c:pt idx="81" formatCode="0.000">
                  <c:v>221.96666666666667</c:v>
                </c:pt>
                <c:pt idx="82" formatCode="0.000">
                  <c:v>259.11666666666667</c:v>
                </c:pt>
                <c:pt idx="83" formatCode="0.000">
                  <c:v>257.85000000000002</c:v>
                </c:pt>
                <c:pt idx="84" formatCode="0.000">
                  <c:v>236.63333333333333</c:v>
                </c:pt>
                <c:pt idx="85" formatCode="0.000">
                  <c:v>274.91666666666663</c:v>
                </c:pt>
                <c:pt idx="86" formatCode="0.000">
                  <c:v>309.68333333333334</c:v>
                </c:pt>
                <c:pt idx="87" formatCode="0.000">
                  <c:v>365.88333333333333</c:v>
                </c:pt>
                <c:pt idx="88" formatCode="0.000">
                  <c:v>395.63333333333338</c:v>
                </c:pt>
                <c:pt idx="89" formatCode="0.000">
                  <c:v>395.7833333333333</c:v>
                </c:pt>
                <c:pt idx="90" formatCode="0.000">
                  <c:v>505.91666666666663</c:v>
                </c:pt>
                <c:pt idx="91" formatCode="0.000">
                  <c:v>340.01666666666671</c:v>
                </c:pt>
                <c:pt idx="92" formatCode="0.000">
                  <c:v>367.2166666666667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8B-49B9-8AD3-B231CA9FC614}"/>
            </c:ext>
          </c:extLst>
        </c:ser>
        <c:ser>
          <c:idx val="1"/>
          <c:order val="1"/>
          <c:tx>
            <c:v>1994 WAVA</c:v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8B-49B9-8AD3-B231CA9FC614}"/>
            </c:ext>
          </c:extLst>
        </c:ser>
        <c:ser>
          <c:idx val="2"/>
          <c:order val="2"/>
          <c:tx>
            <c:v>Proposed WMA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Marathon2!$D$7:$D$105</c:f>
              <c:numCache>
                <c:formatCode>General</c:formatCode>
                <c:ptCount val="99"/>
                <c:pt idx="3" formatCode="0.000">
                  <c:v>0</c:v>
                </c:pt>
                <c:pt idx="4" formatCode="0.000">
                  <c:v>0</c:v>
                </c:pt>
                <c:pt idx="5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8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1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  <c:pt idx="14" formatCode="0.000">
                  <c:v>0</c:v>
                </c:pt>
                <c:pt idx="15" formatCode="0.000">
                  <c:v>0</c:v>
                </c:pt>
                <c:pt idx="16" formatCode="0.000">
                  <c:v>0</c:v>
                </c:pt>
                <c:pt idx="17" formatCode="0.000">
                  <c:v>0</c:v>
                </c:pt>
                <c:pt idx="18" formatCode="0.000">
                  <c:v>0</c:v>
                </c:pt>
                <c:pt idx="19" formatCode="0.000">
                  <c:v>0</c:v>
                </c:pt>
                <c:pt idx="20" formatCode="0.000">
                  <c:v>0</c:v>
                </c:pt>
                <c:pt idx="21" formatCode="0.000">
                  <c:v>0</c:v>
                </c:pt>
                <c:pt idx="22" formatCode="0.000">
                  <c:v>0</c:v>
                </c:pt>
                <c:pt idx="23" formatCode="0.000">
                  <c:v>0</c:v>
                </c:pt>
                <c:pt idx="24" formatCode="0.000">
                  <c:v>0</c:v>
                </c:pt>
                <c:pt idx="25" formatCode="0.000">
                  <c:v>0</c:v>
                </c:pt>
                <c:pt idx="26" formatCode="0.000">
                  <c:v>0</c:v>
                </c:pt>
                <c:pt idx="27" formatCode="0.000">
                  <c:v>0</c:v>
                </c:pt>
                <c:pt idx="28" formatCode="0.000">
                  <c:v>0</c:v>
                </c:pt>
                <c:pt idx="29" formatCode="0.000">
                  <c:v>0</c:v>
                </c:pt>
                <c:pt idx="30" formatCode="0.000">
                  <c:v>0</c:v>
                </c:pt>
                <c:pt idx="31" formatCode="0.000">
                  <c:v>0</c:v>
                </c:pt>
                <c:pt idx="32" formatCode="0.000">
                  <c:v>0</c:v>
                </c:pt>
                <c:pt idx="33" formatCode="0.000">
                  <c:v>0</c:v>
                </c:pt>
                <c:pt idx="34" formatCode="0.000">
                  <c:v>0</c:v>
                </c:pt>
                <c:pt idx="35" formatCode="0.000">
                  <c:v>0</c:v>
                </c:pt>
                <c:pt idx="36" formatCode="0.000">
                  <c:v>0</c:v>
                </c:pt>
                <c:pt idx="37" formatCode="0.000">
                  <c:v>0</c:v>
                </c:pt>
                <c:pt idx="38" formatCode="0.000">
                  <c:v>0</c:v>
                </c:pt>
                <c:pt idx="39" formatCode="0.000">
                  <c:v>0</c:v>
                </c:pt>
                <c:pt idx="40" formatCode="0.000">
                  <c:v>0</c:v>
                </c:pt>
                <c:pt idx="41" formatCode="0.000">
                  <c:v>0</c:v>
                </c:pt>
                <c:pt idx="42" formatCode="0.000">
                  <c:v>0</c:v>
                </c:pt>
                <c:pt idx="43" formatCode="0.000">
                  <c:v>0</c:v>
                </c:pt>
                <c:pt idx="44" formatCode="0.000">
                  <c:v>0</c:v>
                </c:pt>
                <c:pt idx="45" formatCode="0.000">
                  <c:v>0</c:v>
                </c:pt>
                <c:pt idx="46" formatCode="0.000">
                  <c:v>0</c:v>
                </c:pt>
                <c:pt idx="47" formatCode="0.000">
                  <c:v>0</c:v>
                </c:pt>
                <c:pt idx="48" formatCode="0.000">
                  <c:v>0</c:v>
                </c:pt>
                <c:pt idx="49" formatCode="0.000">
                  <c:v>0</c:v>
                </c:pt>
                <c:pt idx="50" formatCode="0.000">
                  <c:v>0</c:v>
                </c:pt>
                <c:pt idx="51" formatCode="0.000">
                  <c:v>0</c:v>
                </c:pt>
                <c:pt idx="52" formatCode="0.000">
                  <c:v>0</c:v>
                </c:pt>
                <c:pt idx="53" formatCode="0.000">
                  <c:v>0</c:v>
                </c:pt>
                <c:pt idx="54" formatCode="0.000">
                  <c:v>0</c:v>
                </c:pt>
                <c:pt idx="55" formatCode="0.000">
                  <c:v>0</c:v>
                </c:pt>
                <c:pt idx="56" formatCode="0.000">
                  <c:v>0</c:v>
                </c:pt>
                <c:pt idx="57" formatCode="0.000">
                  <c:v>0</c:v>
                </c:pt>
                <c:pt idx="58" formatCode="0.000">
                  <c:v>0</c:v>
                </c:pt>
                <c:pt idx="59" formatCode="0.000">
                  <c:v>0</c:v>
                </c:pt>
                <c:pt idx="60" formatCode="0.000">
                  <c:v>0</c:v>
                </c:pt>
                <c:pt idx="61" formatCode="0.000">
                  <c:v>0</c:v>
                </c:pt>
                <c:pt idx="62" formatCode="0.000">
                  <c:v>0</c:v>
                </c:pt>
                <c:pt idx="63" formatCode="0.000">
                  <c:v>0</c:v>
                </c:pt>
                <c:pt idx="64" formatCode="0.000">
                  <c:v>0</c:v>
                </c:pt>
                <c:pt idx="65" formatCode="0.000">
                  <c:v>0</c:v>
                </c:pt>
                <c:pt idx="66" formatCode="0.000">
                  <c:v>0</c:v>
                </c:pt>
                <c:pt idx="67" formatCode="0.000">
                  <c:v>0</c:v>
                </c:pt>
                <c:pt idx="68" formatCode="0.000">
                  <c:v>0</c:v>
                </c:pt>
                <c:pt idx="69" formatCode="0.000">
                  <c:v>0</c:v>
                </c:pt>
                <c:pt idx="70" formatCode="0.000">
                  <c:v>0</c:v>
                </c:pt>
                <c:pt idx="71" formatCode="0.000">
                  <c:v>0</c:v>
                </c:pt>
                <c:pt idx="72" formatCode="0.000">
                  <c:v>0</c:v>
                </c:pt>
                <c:pt idx="73" formatCode="0.000">
                  <c:v>0</c:v>
                </c:pt>
                <c:pt idx="74" formatCode="0.000">
                  <c:v>0</c:v>
                </c:pt>
                <c:pt idx="75" formatCode="0.000">
                  <c:v>0</c:v>
                </c:pt>
                <c:pt idx="76" formatCode="0.000">
                  <c:v>0</c:v>
                </c:pt>
                <c:pt idx="77" formatCode="0.000">
                  <c:v>0</c:v>
                </c:pt>
                <c:pt idx="78" formatCode="0.000">
                  <c:v>0</c:v>
                </c:pt>
                <c:pt idx="79" formatCode="0.000">
                  <c:v>0</c:v>
                </c:pt>
                <c:pt idx="80" formatCode="0.000">
                  <c:v>0</c:v>
                </c:pt>
                <c:pt idx="81" formatCode="0.000">
                  <c:v>0</c:v>
                </c:pt>
                <c:pt idx="82" formatCode="0.000">
                  <c:v>0</c:v>
                </c:pt>
                <c:pt idx="83" formatCode="0.000">
                  <c:v>0</c:v>
                </c:pt>
                <c:pt idx="84" formatCode="0.000">
                  <c:v>0</c:v>
                </c:pt>
                <c:pt idx="85" formatCode="0.000">
                  <c:v>0</c:v>
                </c:pt>
                <c:pt idx="86" formatCode="0.000">
                  <c:v>0</c:v>
                </c:pt>
                <c:pt idx="87" formatCode="0.000">
                  <c:v>0</c:v>
                </c:pt>
                <c:pt idx="88" formatCode="0.000">
                  <c:v>0</c:v>
                </c:pt>
                <c:pt idx="89" formatCode="0.000">
                  <c:v>0</c:v>
                </c:pt>
                <c:pt idx="90" formatCode="0.000">
                  <c:v>0</c:v>
                </c:pt>
                <c:pt idx="91" formatCode="0.000">
                  <c:v>0</c:v>
                </c:pt>
                <c:pt idx="92" formatCode="0.000">
                  <c:v>0</c:v>
                </c:pt>
                <c:pt idx="93" formatCode="0.000">
                  <c:v>0</c:v>
                </c:pt>
                <c:pt idx="94" formatCode="0.000">
                  <c:v>0</c:v>
                </c:pt>
                <c:pt idx="95" formatCode="0.000">
                  <c:v>0</c:v>
                </c:pt>
                <c:pt idx="96" formatCode="0.000">
                  <c:v>0</c:v>
                </c:pt>
                <c:pt idx="97" formatCode="0.000">
                  <c:v>0</c:v>
                </c:pt>
                <c:pt idx="98" formatCode="0.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8B-49B9-8AD3-B231CA9FC614}"/>
            </c:ext>
          </c:extLst>
        </c:ser>
        <c:ser>
          <c:idx val="3"/>
          <c:order val="3"/>
          <c:tx>
            <c:v>Phillips 2003</c:v>
          </c:tx>
          <c:spPr>
            <a:ln w="25400">
              <a:solidFill>
                <a:srgbClr val="808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8B-49B9-8AD3-B231CA9FC614}"/>
            </c:ext>
          </c:extLst>
        </c:ser>
        <c:ser>
          <c:idx val="4"/>
          <c:order val="4"/>
          <c:tx>
            <c:v>Phillips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8B-49B9-8AD3-B231CA9FC614}"/>
            </c:ext>
          </c:extLst>
        </c:ser>
        <c:ser>
          <c:idx val="5"/>
          <c:order val="5"/>
          <c:tx>
            <c:v>Phillips records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8B-49B9-8AD3-B231CA9FC614}"/>
            </c:ext>
          </c:extLst>
        </c:ser>
        <c:ser>
          <c:idx val="6"/>
          <c:order val="6"/>
          <c:tx>
            <c:v>Phillips 2004 5K</c:v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8B-49B9-8AD3-B231CA9FC614}"/>
            </c:ext>
          </c:extLst>
        </c:ser>
        <c:ser>
          <c:idx val="7"/>
          <c:order val="7"/>
          <c:tx>
            <c:v>Fair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A8B-49B9-8AD3-B231CA9FC614}"/>
            </c:ext>
          </c:extLst>
        </c:ser>
        <c:ser>
          <c:idx val="8"/>
          <c:order val="8"/>
          <c:tx>
            <c:v>WMA Records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A8B-49B9-8AD3-B231CA9FC614}"/>
            </c:ext>
          </c:extLst>
        </c:ser>
        <c:ser>
          <c:idx val="9"/>
          <c:order val="9"/>
          <c:tx>
            <c:v>ARRS Records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808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A8B-49B9-8AD3-B231CA9FC614}"/>
            </c:ext>
          </c:extLst>
        </c:ser>
        <c:ser>
          <c:idx val="10"/>
          <c:order val="10"/>
          <c:tx>
            <c:v>Proposed RRIC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Marathon!$J$7:$J$107</c:f>
              <c:numCache>
                <c:formatCode>General</c:formatCode>
                <c:ptCount val="101"/>
                <c:pt idx="3" formatCode="0.0">
                  <c:v>53.888203738522087</c:v>
                </c:pt>
                <c:pt idx="4" formatCode="0.0">
                  <c:v>62.439426900012215</c:v>
                </c:pt>
                <c:pt idx="5" formatCode="0.0">
                  <c:v>46.703348811807807</c:v>
                </c:pt>
                <c:pt idx="6" formatCode="0.0">
                  <c:v>70.972130974935624</c:v>
                </c:pt>
                <c:pt idx="7" formatCode="0.0">
                  <c:v>83.302919543178859</c:v>
                </c:pt>
                <c:pt idx="8" formatCode="0.0">
                  <c:v>87.114975896891039</c:v>
                </c:pt>
                <c:pt idx="9" formatCode="0.0">
                  <c:v>80.676110645497701</c:v>
                </c:pt>
                <c:pt idx="10" formatCode="0.0">
                  <c:v>83.152427676662811</c:v>
                </c:pt>
                <c:pt idx="11" formatCode="0.0">
                  <c:v>74.963993504380639</c:v>
                </c:pt>
                <c:pt idx="12" formatCode="0.0">
                  <c:v>81.475827313745626</c:v>
                </c:pt>
                <c:pt idx="13" formatCode="0.0">
                  <c:v>80.232199838800412</c:v>
                </c:pt>
                <c:pt idx="14" formatCode="0.0">
                  <c:v>85.351462908107735</c:v>
                </c:pt>
                <c:pt idx="15" formatCode="0.0">
                  <c:v>92.890400207151785</c:v>
                </c:pt>
                <c:pt idx="16" formatCode="0.0">
                  <c:v>94.818910661948848</c:v>
                </c:pt>
                <c:pt idx="17" formatCode="0.0">
                  <c:v>98.796332780532538</c:v>
                </c:pt>
                <c:pt idx="18" formatCode="0.0">
                  <c:v>98.517628205128204</c:v>
                </c:pt>
                <c:pt idx="19" formatCode="0.0">
                  <c:v>98.543948704247939</c:v>
                </c:pt>
                <c:pt idx="20" formatCode="0.0">
                  <c:v>98.847648398767276</c:v>
                </c:pt>
                <c:pt idx="21" formatCode="0.0">
                  <c:v>98.465029364655663</c:v>
                </c:pt>
                <c:pt idx="22" formatCode="0.0">
                  <c:v>98.953722334004041</c:v>
                </c:pt>
                <c:pt idx="23" formatCode="0.0">
                  <c:v>99.126578876646079</c:v>
                </c:pt>
                <c:pt idx="24" formatCode="0.0">
                  <c:v>100.12214983713355</c:v>
                </c:pt>
                <c:pt idx="25" formatCode="0.0">
                  <c:v>99.44729037476408</c:v>
                </c:pt>
                <c:pt idx="26" formatCode="0.0">
                  <c:v>100.02711864406781</c:v>
                </c:pt>
                <c:pt idx="27" formatCode="0.0">
                  <c:v>99.474110032362475</c:v>
                </c:pt>
                <c:pt idx="28" formatCode="0.0">
                  <c:v>99.77008385177173</c:v>
                </c:pt>
                <c:pt idx="29" formatCode="0.0">
                  <c:v>100</c:v>
                </c:pt>
                <c:pt idx="30" formatCode="0.0">
                  <c:v>99.891672308733931</c:v>
                </c:pt>
                <c:pt idx="31" formatCode="0.0">
                  <c:v>99.545525827061027</c:v>
                </c:pt>
                <c:pt idx="32" formatCode="0.0">
                  <c:v>101.1749403618164</c:v>
                </c:pt>
                <c:pt idx="33" formatCode="0.0">
                  <c:v>100.5383055765319</c:v>
                </c:pt>
                <c:pt idx="34" formatCode="0.0">
                  <c:v>99.662577153787765</c:v>
                </c:pt>
                <c:pt idx="35" formatCode="0.0">
                  <c:v>98.800627236387157</c:v>
                </c:pt>
                <c:pt idx="36" formatCode="0.0">
                  <c:v>102.24869287562521</c:v>
                </c:pt>
                <c:pt idx="37" formatCode="0.0">
                  <c:v>99.13269916434561</c:v>
                </c:pt>
                <c:pt idx="38" formatCode="0.0">
                  <c:v>99.729020385588768</c:v>
                </c:pt>
                <c:pt idx="39" formatCode="0.0">
                  <c:v>98.184549845525083</c:v>
                </c:pt>
                <c:pt idx="40" formatCode="0.0">
                  <c:v>98.91581442275529</c:v>
                </c:pt>
                <c:pt idx="41" formatCode="0.0">
                  <c:v>100.35708471002761</c:v>
                </c:pt>
                <c:pt idx="42" formatCode="0.0">
                  <c:v>100.21160082289133</c:v>
                </c:pt>
                <c:pt idx="43" formatCode="0.0">
                  <c:v>100.97333900983358</c:v>
                </c:pt>
                <c:pt idx="44" formatCode="0.0">
                  <c:v>99.027580849714269</c:v>
                </c:pt>
                <c:pt idx="45" formatCode="0.0">
                  <c:v>97.928645625293882</c:v>
                </c:pt>
                <c:pt idx="46" formatCode="0.0">
                  <c:v>98.081163621416948</c:v>
                </c:pt>
                <c:pt idx="47" formatCode="0.0">
                  <c:v>97.055344671210847</c:v>
                </c:pt>
                <c:pt idx="48" formatCode="0.0">
                  <c:v>97.307112662318445</c:v>
                </c:pt>
                <c:pt idx="49" formatCode="0.0">
                  <c:v>98.363009212983314</c:v>
                </c:pt>
                <c:pt idx="50" formatCode="0.0">
                  <c:v>95.91238117607584</c:v>
                </c:pt>
                <c:pt idx="51" formatCode="0.0">
                  <c:v>98.165708884501981</c:v>
                </c:pt>
                <c:pt idx="52" formatCode="0.0">
                  <c:v>98.007156881426312</c:v>
                </c:pt>
                <c:pt idx="53" formatCode="0.0">
                  <c:v>96.965958999909972</c:v>
                </c:pt>
                <c:pt idx="54" formatCode="0.0">
                  <c:v>98.281804742217716</c:v>
                </c:pt>
                <c:pt idx="55" formatCode="0.0">
                  <c:v>98.406473769323881</c:v>
                </c:pt>
                <c:pt idx="56" formatCode="0.0">
                  <c:v>95.350792751376773</c:v>
                </c:pt>
                <c:pt idx="57" formatCode="0.0">
                  <c:v>94.603959833445472</c:v>
                </c:pt>
                <c:pt idx="58" formatCode="0.0">
                  <c:v>99.010177086992286</c:v>
                </c:pt>
                <c:pt idx="59" formatCode="0.0">
                  <c:v>96.002380827811564</c:v>
                </c:pt>
                <c:pt idx="60" formatCode="0.0">
                  <c:v>95.882311030310262</c:v>
                </c:pt>
                <c:pt idx="61" formatCode="0.0">
                  <c:v>95.058978625545905</c:v>
                </c:pt>
                <c:pt idx="62" formatCode="0.0">
                  <c:v>93.512851951737801</c:v>
                </c:pt>
                <c:pt idx="63" formatCode="0.0">
                  <c:v>95.974873545486744</c:v>
                </c:pt>
                <c:pt idx="64" formatCode="0.0">
                  <c:v>97.401705798093786</c:v>
                </c:pt>
                <c:pt idx="65" formatCode="0.0">
                  <c:v>97.860036557047351</c:v>
                </c:pt>
                <c:pt idx="66" formatCode="0.0">
                  <c:v>94.061692210831168</c:v>
                </c:pt>
                <c:pt idx="67" formatCode="0.0">
                  <c:v>95.075859074112188</c:v>
                </c:pt>
                <c:pt idx="68" formatCode="0.0">
                  <c:v>95.06385366370624</c:v>
                </c:pt>
                <c:pt idx="69" formatCode="0.0">
                  <c:v>95.208735188992407</c:v>
                </c:pt>
                <c:pt idx="70" formatCode="0.0">
                  <c:v>92.763571201507006</c:v>
                </c:pt>
                <c:pt idx="71" formatCode="0.0">
                  <c:v>94.838912533087012</c:v>
                </c:pt>
                <c:pt idx="72" formatCode="0.0">
                  <c:v>98.496069259737766</c:v>
                </c:pt>
                <c:pt idx="73" formatCode="0.0">
                  <c:v>97.774419355404461</c:v>
                </c:pt>
                <c:pt idx="74" formatCode="0.0">
                  <c:v>94.094190865408024</c:v>
                </c:pt>
                <c:pt idx="75" formatCode="0.0">
                  <c:v>97.606927958901807</c:v>
                </c:pt>
                <c:pt idx="76" formatCode="0.0">
                  <c:v>86.11001167932956</c:v>
                </c:pt>
                <c:pt idx="77" formatCode="0.0">
                  <c:v>86.390604314424806</c:v>
                </c:pt>
                <c:pt idx="78" formatCode="0.0">
                  <c:v>84.337904566240141</c:v>
                </c:pt>
                <c:pt idx="79" formatCode="0.0">
                  <c:v>99.980745229119506</c:v>
                </c:pt>
                <c:pt idx="80" formatCode="0.0">
                  <c:v>95.351793276012401</c:v>
                </c:pt>
                <c:pt idx="81" formatCode="0.0">
                  <c:v>92.817249793242453</c:v>
                </c:pt>
                <c:pt idx="82" formatCode="0.0">
                  <c:v>81.774948851750977</c:v>
                </c:pt>
                <c:pt idx="83" formatCode="0.0">
                  <c:v>84.691512503755206</c:v>
                </c:pt>
                <c:pt idx="84" formatCode="0.0">
                  <c:v>95.320604337758709</c:v>
                </c:pt>
                <c:pt idx="85" formatCode="0.0">
                  <c:v>84.95022998121361</c:v>
                </c:pt>
                <c:pt idx="86" formatCode="0.0">
                  <c:v>78.287777956392603</c:v>
                </c:pt>
                <c:pt idx="87" formatCode="0.0">
                  <c:v>68.987507020931844</c:v>
                </c:pt>
                <c:pt idx="88" formatCode="0.0">
                  <c:v>66.635835234333612</c:v>
                </c:pt>
                <c:pt idx="89" formatCode="0.0">
                  <c:v>69.81882070636243</c:v>
                </c:pt>
                <c:pt idx="90" formatCode="0.0">
                  <c:v>57.47875826887735</c:v>
                </c:pt>
                <c:pt idx="91" formatCode="0.0">
                  <c:v>90.405178690892697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A8B-49B9-8AD3-B231CA9FC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56640"/>
        <c:axId val="146658816"/>
      </c:scatterChart>
      <c:valAx>
        <c:axId val="14665664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42889882980568"/>
              <c:y val="0.934150076569678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658816"/>
        <c:crosses val="autoZero"/>
        <c:crossBetween val="midCat"/>
        <c:majorUnit val="10"/>
      </c:valAx>
      <c:valAx>
        <c:axId val="146658816"/>
        <c:scaling>
          <c:orientation val="minMax"/>
          <c:max val="450"/>
          <c:min val="1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2844901456726651E-3"/>
              <c:y val="0.427258805513016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656640"/>
        <c:crosses val="autoZero"/>
        <c:crossBetween val="midCat"/>
        <c:majorUnit val="5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8534731359094251"/>
          <c:y val="0.19601837672281777"/>
          <c:w val="0.21765227932626668"/>
          <c:h val="0.540581929555895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091482649842268E-2"/>
          <c:y val="7.5916327404500633E-2"/>
          <c:w val="0.91324921135646686"/>
          <c:h val="0.71466059935960935"/>
        </c:manualLayout>
      </c:layout>
      <c:scatterChart>
        <c:scatterStyle val="lineMarker"/>
        <c:varyColors val="0"/>
        <c:ser>
          <c:idx val="0"/>
          <c:order val="0"/>
          <c:tx>
            <c:v>Age factor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'5K'!$E$7:$E$105</c:f>
              <c:numCache>
                <c:formatCode>General</c:formatCode>
                <c:ptCount val="99"/>
                <c:pt idx="2" formatCode="0.0000">
                  <c:v>0.48799999999999999</c:v>
                </c:pt>
                <c:pt idx="3" formatCode="0.0000">
                  <c:v>0.54999999999999993</c:v>
                </c:pt>
                <c:pt idx="4" formatCode="0.0000">
                  <c:v>0.60799999999999998</c:v>
                </c:pt>
                <c:pt idx="5" formatCode="0.0000">
                  <c:v>0.66199999999999992</c:v>
                </c:pt>
                <c:pt idx="6" formatCode="0.0000">
                  <c:v>0.71199999999999997</c:v>
                </c:pt>
                <c:pt idx="7" formatCode="0.0000">
                  <c:v>0.75800000000000001</c:v>
                </c:pt>
                <c:pt idx="8" formatCode="0.0000">
                  <c:v>0.8</c:v>
                </c:pt>
                <c:pt idx="9" formatCode="0.0000">
                  <c:v>0.83799999999999997</c:v>
                </c:pt>
                <c:pt idx="10" formatCode="0.0000">
                  <c:v>0.872</c:v>
                </c:pt>
                <c:pt idx="11" formatCode="0.0000">
                  <c:v>0.90200000000000002</c:v>
                </c:pt>
                <c:pt idx="12" formatCode="0.0000">
                  <c:v>0.92799999999999994</c:v>
                </c:pt>
                <c:pt idx="13" formatCode="0.0000">
                  <c:v>0.95</c:v>
                </c:pt>
                <c:pt idx="14" formatCode="0.0000">
                  <c:v>0.96799999999999997</c:v>
                </c:pt>
                <c:pt idx="15" formatCode="0.0000">
                  <c:v>0.98199999999999998</c:v>
                </c:pt>
                <c:pt idx="16" formatCode="0.0000">
                  <c:v>0.99199999999999999</c:v>
                </c:pt>
                <c:pt idx="17" formatCode="0.0000">
                  <c:v>0.998</c:v>
                </c:pt>
                <c:pt idx="18" formatCode="0.0000">
                  <c:v>1</c:v>
                </c:pt>
                <c:pt idx="19" formatCode="0.0000">
                  <c:v>1</c:v>
                </c:pt>
                <c:pt idx="20" formatCode="0.0000">
                  <c:v>1</c:v>
                </c:pt>
                <c:pt idx="21" formatCode="0.0000">
                  <c:v>1</c:v>
                </c:pt>
                <c:pt idx="22" formatCode="0.0000">
                  <c:v>1</c:v>
                </c:pt>
                <c:pt idx="23" formatCode="0.0000">
                  <c:v>1</c:v>
                </c:pt>
                <c:pt idx="24" formatCode="0.0000">
                  <c:v>1</c:v>
                </c:pt>
                <c:pt idx="25" formatCode="0.0000">
                  <c:v>1</c:v>
                </c:pt>
                <c:pt idx="26" formatCode="0.0000">
                  <c:v>1</c:v>
                </c:pt>
                <c:pt idx="27" formatCode="0.0000">
                  <c:v>1</c:v>
                </c:pt>
                <c:pt idx="28" formatCode="0.0000">
                  <c:v>1</c:v>
                </c:pt>
                <c:pt idx="29" formatCode="0.0000">
                  <c:v>0.99991249999999998</c:v>
                </c:pt>
                <c:pt idx="30" formatCode="0.0000">
                  <c:v>0.99892812500000006</c:v>
                </c:pt>
                <c:pt idx="31" formatCode="0.0000">
                  <c:v>0.99685000000000001</c:v>
                </c:pt>
                <c:pt idx="32" formatCode="0.0000">
                  <c:v>0.99367812499999997</c:v>
                </c:pt>
                <c:pt idx="33" formatCode="0.0000">
                  <c:v>0.98941250000000003</c:v>
                </c:pt>
                <c:pt idx="34" formatCode="0.0000">
                  <c:v>0.98405312499999997</c:v>
                </c:pt>
                <c:pt idx="35" formatCode="0.0000">
                  <c:v>0.97760000000000002</c:v>
                </c:pt>
                <c:pt idx="36" formatCode="0.0000">
                  <c:v>0.97060000000000002</c:v>
                </c:pt>
                <c:pt idx="37" formatCode="0.0000">
                  <c:v>0.96360000000000001</c:v>
                </c:pt>
                <c:pt idx="38" formatCode="0.0000">
                  <c:v>0.95660000000000001</c:v>
                </c:pt>
                <c:pt idx="39" formatCode="0.0000">
                  <c:v>0.9496</c:v>
                </c:pt>
                <c:pt idx="40" formatCode="0.0000">
                  <c:v>0.94259999999999999</c:v>
                </c:pt>
                <c:pt idx="41" formatCode="0.0000">
                  <c:v>0.93559999999999999</c:v>
                </c:pt>
                <c:pt idx="42" formatCode="0.0000">
                  <c:v>0.92859999999999998</c:v>
                </c:pt>
                <c:pt idx="43" formatCode="0.0000">
                  <c:v>0.92159999999999997</c:v>
                </c:pt>
                <c:pt idx="44" formatCode="0.0000">
                  <c:v>0.91459999999999997</c:v>
                </c:pt>
                <c:pt idx="45" formatCode="0.0000">
                  <c:v>0.90759999999999996</c:v>
                </c:pt>
                <c:pt idx="46" formatCode="0.0000">
                  <c:v>0.90060000000000007</c:v>
                </c:pt>
                <c:pt idx="47" formatCode="0.0000">
                  <c:v>0.89359999999999995</c:v>
                </c:pt>
                <c:pt idx="48" formatCode="0.0000">
                  <c:v>0.88660000000000005</c:v>
                </c:pt>
                <c:pt idx="49" formatCode="0.0000">
                  <c:v>0.87959999999999994</c:v>
                </c:pt>
                <c:pt idx="50" formatCode="0.0000">
                  <c:v>0.87260000000000004</c:v>
                </c:pt>
                <c:pt idx="51" formatCode="0.0000">
                  <c:v>0.86560000000000004</c:v>
                </c:pt>
                <c:pt idx="52" formatCode="0.0000">
                  <c:v>0.85860000000000003</c:v>
                </c:pt>
                <c:pt idx="53" formatCode="0.0000">
                  <c:v>0.85160000000000002</c:v>
                </c:pt>
                <c:pt idx="54" formatCode="0.0000">
                  <c:v>0.84460000000000002</c:v>
                </c:pt>
                <c:pt idx="55" formatCode="0.0000">
                  <c:v>0.83760000000000001</c:v>
                </c:pt>
                <c:pt idx="56" formatCode="0.0000">
                  <c:v>0.8306</c:v>
                </c:pt>
                <c:pt idx="57" formatCode="0.0000">
                  <c:v>0.8236</c:v>
                </c:pt>
                <c:pt idx="58" formatCode="0.0000">
                  <c:v>0.81659999999999999</c:v>
                </c:pt>
                <c:pt idx="59" formatCode="0.0000">
                  <c:v>0.80959999999999999</c:v>
                </c:pt>
                <c:pt idx="60" formatCode="0.0000">
                  <c:v>0.80259999999999998</c:v>
                </c:pt>
                <c:pt idx="61" formatCode="0.0000">
                  <c:v>0.79559999999999997</c:v>
                </c:pt>
                <c:pt idx="62" formatCode="0.0000">
                  <c:v>0.78859999999999997</c:v>
                </c:pt>
                <c:pt idx="63" formatCode="0.0000">
                  <c:v>0.78159999999999996</c:v>
                </c:pt>
                <c:pt idx="64" formatCode="0.0000">
                  <c:v>0.77459999999999996</c:v>
                </c:pt>
                <c:pt idx="65" formatCode="0.0000">
                  <c:v>0.76760000000000006</c:v>
                </c:pt>
                <c:pt idx="66" formatCode="0.0000">
                  <c:v>0.76059999999999994</c:v>
                </c:pt>
                <c:pt idx="67" formatCode="0.0000">
                  <c:v>0.75330300000000006</c:v>
                </c:pt>
                <c:pt idx="68" formatCode="0.0000">
                  <c:v>0.74541199999999996</c:v>
                </c:pt>
                <c:pt idx="69" formatCode="0.0000">
                  <c:v>0.736927</c:v>
                </c:pt>
                <c:pt idx="70" formatCode="0.0000">
                  <c:v>0.72784800000000005</c:v>
                </c:pt>
                <c:pt idx="71" formatCode="0.0000">
                  <c:v>0.71817500000000001</c:v>
                </c:pt>
                <c:pt idx="72" formatCode="0.0000">
                  <c:v>0.70790799999999998</c:v>
                </c:pt>
                <c:pt idx="73" formatCode="0.0000">
                  <c:v>0.69704699999999997</c:v>
                </c:pt>
                <c:pt idx="74" formatCode="0.0000">
                  <c:v>0.68559199999999998</c:v>
                </c:pt>
                <c:pt idx="75" formatCode="0.0000">
                  <c:v>0.673543</c:v>
                </c:pt>
                <c:pt idx="76" formatCode="0.0000">
                  <c:v>0.66090000000000004</c:v>
                </c:pt>
                <c:pt idx="77" formatCode="0.0000">
                  <c:v>0.6476630000000001</c:v>
                </c:pt>
                <c:pt idx="78" formatCode="0.0000">
                  <c:v>0.63383200000000006</c:v>
                </c:pt>
                <c:pt idx="79" formatCode="0.0000">
                  <c:v>0.61940700000000004</c:v>
                </c:pt>
                <c:pt idx="80" formatCode="0.0000">
                  <c:v>0.60438800000000004</c:v>
                </c:pt>
                <c:pt idx="81" formatCode="0.0000">
                  <c:v>0.58877500000000005</c:v>
                </c:pt>
                <c:pt idx="82" formatCode="0.0000">
                  <c:v>0.57256799999999997</c:v>
                </c:pt>
                <c:pt idx="83" formatCode="0.0000">
                  <c:v>0.55576700000000001</c:v>
                </c:pt>
                <c:pt idx="84" formatCode="0.0000">
                  <c:v>0.53837199999999996</c:v>
                </c:pt>
                <c:pt idx="85" formatCode="0.0000">
                  <c:v>0.52038300000000004</c:v>
                </c:pt>
                <c:pt idx="86" formatCode="0.0000">
                  <c:v>0.50180000000000002</c:v>
                </c:pt>
                <c:pt idx="87" formatCode="0.0000">
                  <c:v>0.48262300000000002</c:v>
                </c:pt>
                <c:pt idx="88" formatCode="0.0000">
                  <c:v>0.46285200000000004</c:v>
                </c:pt>
                <c:pt idx="89" formatCode="0.0000">
                  <c:v>0.44248700000000007</c:v>
                </c:pt>
                <c:pt idx="90" formatCode="0.0000">
                  <c:v>0.42152800000000001</c:v>
                </c:pt>
                <c:pt idx="91" formatCode="0.0000">
                  <c:v>0.39997499999999997</c:v>
                </c:pt>
                <c:pt idx="92" formatCode="0.0000">
                  <c:v>0.37782800000000005</c:v>
                </c:pt>
                <c:pt idx="93" formatCode="0.0000">
                  <c:v>0.35508699999999993</c:v>
                </c:pt>
                <c:pt idx="94" formatCode="0.0000">
                  <c:v>0.33175200000000005</c:v>
                </c:pt>
                <c:pt idx="95" formatCode="0.0000">
                  <c:v>0.30782300000000007</c:v>
                </c:pt>
                <c:pt idx="96" formatCode="0.0000">
                  <c:v>0.28330000000000011</c:v>
                </c:pt>
                <c:pt idx="97" formatCode="0.0000">
                  <c:v>0.25818300000000005</c:v>
                </c:pt>
                <c:pt idx="98" formatCode="0.0000">
                  <c:v>0.23247200000000001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A0-478D-8F9F-F575F2DE4C64}"/>
            </c:ext>
          </c:extLst>
        </c:ser>
        <c:ser>
          <c:idx val="1"/>
          <c:order val="1"/>
          <c:tx>
            <c:v>1/Age factor</c:v>
          </c:tx>
          <c:spPr>
            <a:ln w="254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'5K'!#REF!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A0-478D-8F9F-F575F2DE4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12256"/>
        <c:axId val="127314176"/>
      </c:scatterChart>
      <c:valAx>
        <c:axId val="127312256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630914826498419"/>
              <c:y val="0.892671256407085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314176"/>
        <c:crosses val="autoZero"/>
        <c:crossBetween val="midCat"/>
        <c:majorUnit val="10"/>
      </c:valAx>
      <c:valAx>
        <c:axId val="127314176"/>
        <c:scaling>
          <c:orientation val="minMax"/>
          <c:max val="2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Y-Axis</a:t>
                </a:r>
              </a:p>
            </c:rich>
          </c:tx>
          <c:layout>
            <c:manualLayout>
              <c:xMode val="edge"/>
              <c:yMode val="edge"/>
              <c:x val="1.2618296529968454E-2"/>
              <c:y val="0.366492696266369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312256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091482649842268"/>
          <c:y val="0.76963460719242549"/>
          <c:w val="0.11593059936908512"/>
          <c:h val="0.128272526143656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Title</a:t>
            </a:r>
          </a:p>
        </c:rich>
      </c:tx>
      <c:layout>
        <c:manualLayout>
          <c:xMode val="edge"/>
          <c:yMode val="edge"/>
          <c:x val="0.45823927765237021"/>
          <c:y val="3.559870550161812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66817155756208"/>
          <c:y val="0.22006542041306512"/>
          <c:w val="0.67494356659142207"/>
          <c:h val="0.56310857576284312"/>
        </c:manualLayout>
      </c:layout>
      <c:scatterChart>
        <c:scatterStyle val="lineMarker"/>
        <c:varyColors val="0"/>
        <c:ser>
          <c:idx val="0"/>
          <c:order val="0"/>
          <c:tx>
            <c:v>Data B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Parameters!$B$76:$B$86</c:f>
              <c:numCache>
                <c:formatCode>0.0000</c:formatCode>
                <c:ptCount val="11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16.093440000000001</c:v>
                </c:pt>
                <c:pt idx="6">
                  <c:v>20</c:v>
                </c:pt>
                <c:pt idx="7">
                  <c:v>21.0975</c:v>
                </c:pt>
                <c:pt idx="8">
                  <c:v>25</c:v>
                </c:pt>
                <c:pt idx="9">
                  <c:v>30</c:v>
                </c:pt>
                <c:pt idx="10">
                  <c:v>42.195</c:v>
                </c:pt>
              </c:numCache>
            </c:numRef>
          </c:xVal>
          <c:yVal>
            <c:numRef>
              <c:f>Parameters!$C$76:$C$86</c:f>
              <c:numCache>
                <c:formatCode>0.00000</c:formatCode>
                <c:ptCount val="11"/>
                <c:pt idx="0">
                  <c:v>2.6</c:v>
                </c:pt>
                <c:pt idx="1">
                  <c:v>2.7562500000000001</c:v>
                </c:pt>
                <c:pt idx="2">
                  <c:v>2.7033333333333331</c:v>
                </c:pt>
                <c:pt idx="3">
                  <c:v>2.7930555555555556</c:v>
                </c:pt>
                <c:pt idx="4">
                  <c:v>2.7655555555555558</c:v>
                </c:pt>
                <c:pt idx="5">
                  <c:v>2.8085977889127496</c:v>
                </c:pt>
                <c:pt idx="6">
                  <c:v>2.8008333333333333</c:v>
                </c:pt>
                <c:pt idx="7">
                  <c:v>2.7752103329778408</c:v>
                </c:pt>
                <c:pt idx="8">
                  <c:v>2.91</c:v>
                </c:pt>
                <c:pt idx="9">
                  <c:v>2.9333333333333331</c:v>
                </c:pt>
                <c:pt idx="10">
                  <c:v>2.9490065963581782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9-4255-BF12-22BF62FA1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30560"/>
        <c:axId val="129458944"/>
      </c:scatterChart>
      <c:valAx>
        <c:axId val="127330560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X-Axis</a:t>
                </a:r>
              </a:p>
            </c:rich>
          </c:tx>
          <c:layout>
            <c:manualLayout>
              <c:xMode val="edge"/>
              <c:yMode val="edge"/>
              <c:x val="0.42437923250564336"/>
              <c:y val="0.880261617783213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458944"/>
        <c:crossesAt val="1"/>
        <c:crossBetween val="midCat"/>
      </c:valAx>
      <c:valAx>
        <c:axId val="129458944"/>
        <c:scaling>
          <c:logBase val="10"/>
          <c:orientation val="minMax"/>
          <c:max val="1"/>
          <c:min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Y-Axis</a:t>
                </a:r>
              </a:p>
            </c:rich>
          </c:tx>
          <c:layout>
            <c:manualLayout>
              <c:xMode val="edge"/>
              <c:yMode val="edge"/>
              <c:x val="3.6117381489841983E-2"/>
              <c:y val="0.443367054846299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330560"/>
        <c:crossesAt val="1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553047404063209"/>
          <c:y val="0.46925702248383999"/>
          <c:w val="0.12866817155756205"/>
          <c:h val="6.796150481189849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3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Male 1 Mile</a:t>
            </a:r>
          </a:p>
        </c:rich>
      </c:tx>
      <c:layout>
        <c:manualLayout>
          <c:xMode val="edge"/>
          <c:yMode val="edge"/>
          <c:x val="0.42451353153511656"/>
          <c:y val="4.81918663009264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7194491549839714E-2"/>
          <c:y val="0.16549872302899257"/>
          <c:w val="0.87340098414163336"/>
          <c:h val="0.69957199656673508"/>
        </c:manualLayout>
      </c:layout>
      <c:scatterChart>
        <c:scatterStyle val="lineMarker"/>
        <c:varyColors val="0"/>
        <c:ser>
          <c:idx val="0"/>
          <c:order val="0"/>
          <c:tx>
            <c:strRef>
              <c:f>'1 Mile'!$C$6</c:f>
              <c:strCache>
                <c:ptCount val="1"/>
                <c:pt idx="0">
                  <c:v>2020 Bernhard Single-Age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strRef>
              <c:f>'1 Mile'!$B$7:$B$100</c:f>
              <c:strCache>
                <c:ptCount val="83"/>
                <c:pt idx="39">
                  <c:v>4:31</c:v>
                </c:pt>
                <c:pt idx="40">
                  <c:v>4:28</c:v>
                </c:pt>
                <c:pt idx="41">
                  <c:v>4:31</c:v>
                </c:pt>
                <c:pt idx="42">
                  <c:v>4:22</c:v>
                </c:pt>
                <c:pt idx="43">
                  <c:v>4:28</c:v>
                </c:pt>
                <c:pt idx="44">
                  <c:v>4:24</c:v>
                </c:pt>
                <c:pt idx="45">
                  <c:v>4:26</c:v>
                </c:pt>
                <c:pt idx="46">
                  <c:v>4:42</c:v>
                </c:pt>
                <c:pt idx="47">
                  <c:v>4:30</c:v>
                </c:pt>
                <c:pt idx="48">
                  <c:v>4:38</c:v>
                </c:pt>
                <c:pt idx="49">
                  <c:v>4:40</c:v>
                </c:pt>
                <c:pt idx="50">
                  <c:v>4:46</c:v>
                </c:pt>
                <c:pt idx="51">
                  <c:v>4:56</c:v>
                </c:pt>
                <c:pt idx="52">
                  <c:v>4:46</c:v>
                </c:pt>
                <c:pt idx="53">
                  <c:v>4:50</c:v>
                </c:pt>
                <c:pt idx="54">
                  <c:v>4:49</c:v>
                </c:pt>
                <c:pt idx="55">
                  <c:v>4:50</c:v>
                </c:pt>
                <c:pt idx="56">
                  <c:v>4:56</c:v>
                </c:pt>
                <c:pt idx="57">
                  <c:v>5:01</c:v>
                </c:pt>
                <c:pt idx="58">
                  <c:v>5:05</c:v>
                </c:pt>
                <c:pt idx="59">
                  <c:v>5:03</c:v>
                </c:pt>
                <c:pt idx="60">
                  <c:v>5:13</c:v>
                </c:pt>
                <c:pt idx="61">
                  <c:v>5:20</c:v>
                </c:pt>
                <c:pt idx="62">
                  <c:v>5:26</c:v>
                </c:pt>
                <c:pt idx="63">
                  <c:v>5:10</c:v>
                </c:pt>
                <c:pt idx="64">
                  <c:v>5:18</c:v>
                </c:pt>
                <c:pt idx="65">
                  <c:v>5:28</c:v>
                </c:pt>
                <c:pt idx="66">
                  <c:v>5:22</c:v>
                </c:pt>
                <c:pt idx="67">
                  <c:v>5:42</c:v>
                </c:pt>
                <c:pt idx="68">
                  <c:v>6:01</c:v>
                </c:pt>
                <c:pt idx="69">
                  <c:v>5:43</c:v>
                </c:pt>
                <c:pt idx="70">
                  <c:v>6:05</c:v>
                </c:pt>
                <c:pt idx="71">
                  <c:v>5:55</c:v>
                </c:pt>
                <c:pt idx="72">
                  <c:v>6:17</c:v>
                </c:pt>
                <c:pt idx="73">
                  <c:v>6:24</c:v>
                </c:pt>
                <c:pt idx="74">
                  <c:v>6:20</c:v>
                </c:pt>
                <c:pt idx="75">
                  <c:v>7:00</c:v>
                </c:pt>
                <c:pt idx="76">
                  <c:v>7:44</c:v>
                </c:pt>
                <c:pt idx="77">
                  <c:v>8:43</c:v>
                </c:pt>
                <c:pt idx="78">
                  <c:v>9:11</c:v>
                </c:pt>
                <c:pt idx="79">
                  <c:v>10:13</c:v>
                </c:pt>
                <c:pt idx="80">
                  <c:v>10:11</c:v>
                </c:pt>
                <c:pt idx="81">
                  <c:v>12:50</c:v>
                </c:pt>
                <c:pt idx="82">
                  <c:v>13:30</c:v>
                </c:pt>
              </c:strCache>
            </c:strRef>
          </c:xVal>
          <c:yVal>
            <c:numRef>
              <c:f>'1 Mile'!$C$7:$C$96</c:f>
              <c:numCache>
                <c:formatCode>General</c:formatCode>
                <c:ptCount val="90"/>
                <c:pt idx="39" formatCode="0.000">
                  <c:v>4.5166666666666666</c:v>
                </c:pt>
                <c:pt idx="40" formatCode="0.000">
                  <c:v>4.4666666666666668</c:v>
                </c:pt>
                <c:pt idx="41" formatCode="0.000">
                  <c:v>4.5166666666666666</c:v>
                </c:pt>
                <c:pt idx="42" formatCode="0.000">
                  <c:v>4.3666666666666663</c:v>
                </c:pt>
                <c:pt idx="43" formatCode="0.000">
                  <c:v>4.4666666666666668</c:v>
                </c:pt>
                <c:pt idx="44" formatCode="0.000">
                  <c:v>4.4000000000000004</c:v>
                </c:pt>
                <c:pt idx="45" formatCode="0.000">
                  <c:v>4.4333333333333336</c:v>
                </c:pt>
                <c:pt idx="46" formatCode="0.000">
                  <c:v>4.7</c:v>
                </c:pt>
                <c:pt idx="47" formatCode="0.000">
                  <c:v>4.5</c:v>
                </c:pt>
                <c:pt idx="48" formatCode="0.000">
                  <c:v>4.6333333333333337</c:v>
                </c:pt>
                <c:pt idx="49" formatCode="0.000">
                  <c:v>4.666666666666667</c:v>
                </c:pt>
                <c:pt idx="50" formatCode="0.000">
                  <c:v>4.7666666666666666</c:v>
                </c:pt>
                <c:pt idx="51" formatCode="0.000">
                  <c:v>4.9333333333333336</c:v>
                </c:pt>
                <c:pt idx="52" formatCode="0.000">
                  <c:v>4.7666666666666666</c:v>
                </c:pt>
                <c:pt idx="53" formatCode="0.000">
                  <c:v>4.8333333333333321</c:v>
                </c:pt>
                <c:pt idx="54" formatCode="0.000">
                  <c:v>4.8166666666666664</c:v>
                </c:pt>
                <c:pt idx="55" formatCode="0.000">
                  <c:v>4.8333333333333321</c:v>
                </c:pt>
                <c:pt idx="56" formatCode="0.000">
                  <c:v>4.9333333333333336</c:v>
                </c:pt>
                <c:pt idx="57" formatCode="0.000">
                  <c:v>5.0166666666666666</c:v>
                </c:pt>
                <c:pt idx="58" formatCode="0.000">
                  <c:v>5.083333333333333</c:v>
                </c:pt>
                <c:pt idx="59" formatCode="0.000">
                  <c:v>5.05</c:v>
                </c:pt>
                <c:pt idx="60" formatCode="0.000">
                  <c:v>5.2166666666666668</c:v>
                </c:pt>
                <c:pt idx="61" formatCode="0.000">
                  <c:v>5.333333333333333</c:v>
                </c:pt>
                <c:pt idx="62" formatCode="0.000">
                  <c:v>5.4333333333333336</c:v>
                </c:pt>
                <c:pt idx="63" formatCode="0.000">
                  <c:v>5.166666666666667</c:v>
                </c:pt>
                <c:pt idx="64" formatCode="0.000">
                  <c:v>5.3</c:v>
                </c:pt>
                <c:pt idx="65" formatCode="0.000">
                  <c:v>5.4666666666666668</c:v>
                </c:pt>
                <c:pt idx="66" formatCode="0.000">
                  <c:v>5.3666666666666663</c:v>
                </c:pt>
                <c:pt idx="67" formatCode="0.000">
                  <c:v>5.7</c:v>
                </c:pt>
                <c:pt idx="68" formatCode="0.000">
                  <c:v>6.0166666666666666</c:v>
                </c:pt>
                <c:pt idx="69" formatCode="0.000">
                  <c:v>5.7166666666666668</c:v>
                </c:pt>
                <c:pt idx="70" formatCode="0.000">
                  <c:v>6.083333333333333</c:v>
                </c:pt>
                <c:pt idx="71" formatCode="0.000">
                  <c:v>5.916666666666667</c:v>
                </c:pt>
                <c:pt idx="72" formatCode="0.000">
                  <c:v>6.2833333333333332</c:v>
                </c:pt>
                <c:pt idx="73" formatCode="0.000">
                  <c:v>6.4</c:v>
                </c:pt>
                <c:pt idx="74" formatCode="0.000">
                  <c:v>6.333333333333333</c:v>
                </c:pt>
                <c:pt idx="75" formatCode="0.000">
                  <c:v>7</c:v>
                </c:pt>
                <c:pt idx="76" formatCode="0.000">
                  <c:v>7.7333333333333343</c:v>
                </c:pt>
                <c:pt idx="77" formatCode="0.000">
                  <c:v>8.7166666666666668</c:v>
                </c:pt>
                <c:pt idx="78" formatCode="0.000">
                  <c:v>9.1833333333333336</c:v>
                </c:pt>
                <c:pt idx="79" formatCode="0.000">
                  <c:v>10.216666666666667</c:v>
                </c:pt>
                <c:pt idx="80" formatCode="0.000">
                  <c:v>10.183333333333334</c:v>
                </c:pt>
                <c:pt idx="81" formatCode="0.000">
                  <c:v>12.833333333333334</c:v>
                </c:pt>
                <c:pt idx="82" formatCode="0.000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A3-41A7-ACEB-D10702517930}"/>
            </c:ext>
          </c:extLst>
        </c:ser>
        <c:ser>
          <c:idx val="2"/>
          <c:order val="1"/>
          <c:tx>
            <c:strRef>
              <c:f>'1 Mile'!$D$6</c:f>
              <c:strCache>
                <c:ptCount val="1"/>
                <c:pt idx="0">
                  <c:v>2020 Age-Grade (Proposed)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'1 Mile'!$A$7:$A$100</c:f>
              <c:numCache>
                <c:formatCode>General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'1 Mile'!$D$7:$D$100</c:f>
              <c:numCache>
                <c:formatCode>General</c:formatCode>
                <c:ptCount val="94"/>
                <c:pt idx="2" formatCode="0.000">
                  <c:v>7.752732240437159</c:v>
                </c:pt>
                <c:pt idx="3" formatCode="0.000">
                  <c:v>6.8787878787878798</c:v>
                </c:pt>
                <c:pt idx="4" formatCode="0.000">
                  <c:v>6.2225877192982466</c:v>
                </c:pt>
                <c:pt idx="5" formatCode="0.000">
                  <c:v>5.7150050352467279</c:v>
                </c:pt>
                <c:pt idx="6" formatCode="0.000">
                  <c:v>5.3136704119850195</c:v>
                </c:pt>
                <c:pt idx="7" formatCode="0.000">
                  <c:v>4.9912049252418651</c:v>
                </c:pt>
                <c:pt idx="8" formatCode="0.000">
                  <c:v>4.729166666666667</c:v>
                </c:pt>
                <c:pt idx="9" formatCode="0.000">
                  <c:v>4.5147175815433576</c:v>
                </c:pt>
                <c:pt idx="10" formatCode="0.000">
                  <c:v>4.3386850152905199</c:v>
                </c:pt>
                <c:pt idx="11" formatCode="0.000">
                  <c:v>4.1943828529194382</c:v>
                </c:pt>
                <c:pt idx="12" formatCode="0.000">
                  <c:v>4.0768678160919549</c:v>
                </c:pt>
                <c:pt idx="13" formatCode="0.000">
                  <c:v>3.9824561403508776</c:v>
                </c:pt>
                <c:pt idx="14" formatCode="0.000">
                  <c:v>3.9084022038567499</c:v>
                </c:pt>
                <c:pt idx="15" formatCode="0.000">
                  <c:v>3.8526816021724377</c:v>
                </c:pt>
                <c:pt idx="16" formatCode="0.000">
                  <c:v>3.8138440860215059</c:v>
                </c:pt>
                <c:pt idx="17" formatCode="0.000">
                  <c:v>3.7909151636606548</c:v>
                </c:pt>
                <c:pt idx="18" formatCode="0.000">
                  <c:v>3.7833333333333337</c:v>
                </c:pt>
                <c:pt idx="19" formatCode="0.000">
                  <c:v>3.7833333333333337</c:v>
                </c:pt>
                <c:pt idx="20" formatCode="0.000">
                  <c:v>3.7833333333333337</c:v>
                </c:pt>
                <c:pt idx="21" formatCode="0.000">
                  <c:v>3.7833333333333337</c:v>
                </c:pt>
                <c:pt idx="22" formatCode="0.000">
                  <c:v>3.7833333333333337</c:v>
                </c:pt>
                <c:pt idx="23" formatCode="0.000">
                  <c:v>3.7833333333333337</c:v>
                </c:pt>
                <c:pt idx="24" formatCode="0.000">
                  <c:v>3.7833333333333337</c:v>
                </c:pt>
                <c:pt idx="25" formatCode="0.000">
                  <c:v>3.7833333333333337</c:v>
                </c:pt>
                <c:pt idx="26" formatCode="0.000">
                  <c:v>3.7833333333333337</c:v>
                </c:pt>
                <c:pt idx="27" formatCode="0.000">
                  <c:v>3.7833333333333337</c:v>
                </c:pt>
                <c:pt idx="28" formatCode="0.000">
                  <c:v>3.7835819687198495</c:v>
                </c:pt>
                <c:pt idx="29" formatCode="0.000">
                  <c:v>3.7863813703364544</c:v>
                </c:pt>
                <c:pt idx="30" formatCode="0.000">
                  <c:v>3.792304843076383</c:v>
                </c:pt>
                <c:pt idx="31" formatCode="0.000">
                  <c:v>3.8013817508317471</c:v>
                </c:pt>
                <c:pt idx="32" formatCode="0.000">
                  <c:v>3.8136573574066559</c:v>
                </c:pt>
                <c:pt idx="33" formatCode="0.000">
                  <c:v>3.829193394508855</c:v>
                </c:pt>
                <c:pt idx="34" formatCode="0.000">
                  <c:v>3.8480688458021421</c:v>
                </c:pt>
                <c:pt idx="35" formatCode="0.000">
                  <c:v>3.8703809658122847</c:v>
                </c:pt>
                <c:pt idx="36" formatCode="0.000">
                  <c:v>3.8962465586016082</c:v>
                </c:pt>
                <c:pt idx="37" formatCode="0.000">
                  <c:v>3.9241311593300976</c:v>
                </c:pt>
                <c:pt idx="38" formatCode="0.000">
                  <c:v>3.9524177653343369</c:v>
                </c:pt>
                <c:pt idx="39" formatCode="0.000">
                  <c:v>3.9811151331481325</c:v>
                </c:pt>
                <c:pt idx="40" formatCode="0.000">
                  <c:v>4.0102322754799911</c:v>
                </c:pt>
                <c:pt idx="41" formatCode="0.000">
                  <c:v>4.0397784706502087</c:v>
                </c:pt>
                <c:pt idx="42" formatCode="0.000">
                  <c:v>4.0697632724482409</c:v>
                </c:pt>
                <c:pt idx="43" formatCode="0.000">
                  <c:v>4.1001965204323456</c:v>
                </c:pt>
                <c:pt idx="44" formatCode="0.000">
                  <c:v>4.1310883506948244</c:v>
                </c:pt>
                <c:pt idx="45" formatCode="0.000">
                  <c:v>4.1624492071176054</c:v>
                </c:pt>
                <c:pt idx="46" formatCode="0.000">
                  <c:v>4.1942898531444239</c:v>
                </c:pt>
                <c:pt idx="47" formatCode="0.000">
                  <c:v>4.2266213840974771</c:v>
                </c:pt>
                <c:pt idx="48" formatCode="0.000">
                  <c:v>4.259455240068152</c:v>
                </c:pt>
                <c:pt idx="49" formatCode="0.000">
                  <c:v>4.2928032194133046</c:v>
                </c:pt>
                <c:pt idx="50" formatCode="0.000">
                  <c:v>4.3266774928905258</c:v>
                </c:pt>
                <c:pt idx="51" formatCode="0.000">
                  <c:v>4.3610906184679701</c:v>
                </c:pt>
                <c:pt idx="52" formatCode="0.000">
                  <c:v>4.3960555568466155</c:v>
                </c:pt>
                <c:pt idx="53" formatCode="0.000">
                  <c:v>4.4315856877352449</c:v>
                </c:pt>
                <c:pt idx="54" formatCode="0.000">
                  <c:v>4.4676948269211092</c:v>
                </c:pt>
                <c:pt idx="55" formatCode="0.000">
                  <c:v>4.5043972441819857</c:v>
                </c:pt>
                <c:pt idx="56" formatCode="0.000">
                  <c:v>4.5417076820884654</c:v>
                </c:pt>
                <c:pt idx="57" formatCode="0.000">
                  <c:v>4.5796413757484791</c:v>
                </c:pt>
                <c:pt idx="58" formatCode="0.000">
                  <c:v>4.6182140735496366</c:v>
                </c:pt>
                <c:pt idx="59" formatCode="0.000">
                  <c:v>4.6574420589587033</c:v>
                </c:pt>
                <c:pt idx="60" formatCode="0.000">
                  <c:v>4.6973421734415997</c:v>
                </c:pt>
                <c:pt idx="61" formatCode="0.000">
                  <c:v>4.7379318405717248</c:v>
                </c:pt>
                <c:pt idx="62" formatCode="0.000">
                  <c:v>4.7792290913990723</c:v>
                </c:pt>
                <c:pt idx="63" formatCode="0.000">
                  <c:v>4.8212525911577808</c:v>
                </c:pt>
                <c:pt idx="64" formatCode="0.000">
                  <c:v>4.8640216673951988</c:v>
                </c:pt>
                <c:pt idx="65" formatCode="0.000">
                  <c:v>4.9075563396115465</c:v>
                </c:pt>
                <c:pt idx="66" formatCode="0.000">
                  <c:v>4.9518773505056588</c:v>
                </c:pt>
                <c:pt idx="67" formatCode="0.000">
                  <c:v>4.9990200158999674</c:v>
                </c:pt>
                <c:pt idx="68" formatCode="0.000">
                  <c:v>5.0511793502447713</c:v>
                </c:pt>
                <c:pt idx="69" formatCode="0.000">
                  <c:v>5.108643058884426</c:v>
                </c:pt>
                <c:pt idx="70" formatCode="0.000">
                  <c:v>5.1717381596814027</c:v>
                </c:pt>
                <c:pt idx="71" formatCode="0.000">
                  <c:v>5.2408360403290422</c:v>
                </c:pt>
                <c:pt idx="72" formatCode="0.000">
                  <c:v>5.316358458396568</c:v>
                </c:pt>
                <c:pt idx="73" formatCode="0.000">
                  <c:v>5.398784678867445</c:v>
                </c:pt>
                <c:pt idx="74" formatCode="0.000">
                  <c:v>5.488659993229847</c:v>
                </c:pt>
                <c:pt idx="75" formatCode="0.000">
                  <c:v>5.5866059277088276</c:v>
                </c:pt>
                <c:pt idx="76" formatCode="0.000">
                  <c:v>5.6933325307490126</c:v>
                </c:pt>
                <c:pt idx="77" formatCode="0.000">
                  <c:v>5.8096532379219363</c:v>
                </c:pt>
                <c:pt idx="78" formatCode="0.000">
                  <c:v>5.9365029551754809</c:v>
                </c:pt>
                <c:pt idx="79" formatCode="0.000">
                  <c:v>6.0749601916154852</c:v>
                </c:pt>
                <c:pt idx="80" formatCode="0.000">
                  <c:v>6.2262743290983709</c:v>
                </c:pt>
                <c:pt idx="81" formatCode="0.000">
                  <c:v>6.3918994641504545</c:v>
                </c:pt>
                <c:pt idx="82" formatCode="0.000">
                  <c:v>6.5735367365141153</c:v>
                </c:pt>
                <c:pt idx="83" formatCode="0.000">
                  <c:v>6.773187724716168</c:v>
                </c:pt>
                <c:pt idx="84" formatCode="0.000">
                  <c:v>6.9932224276032038</c:v>
                </c:pt>
                <c:pt idx="85" formatCode="0.000">
                  <c:v>7.2364666915320592</c:v>
                </c:pt>
                <c:pt idx="86" formatCode="0.000">
                  <c:v>7.5063158869357043</c:v>
                </c:pt>
                <c:pt idx="87" formatCode="0.000">
                  <c:v>7.8068845028183889</c:v>
                </c:pt>
                <c:pt idx="88" formatCode="0.000">
                  <c:v>8.1432056249103173</c:v>
                </c:pt>
                <c:pt idx="89" formatCode="0.000">
                  <c:v>8.5215008352572408</c:v>
                </c:pt>
                <c:pt idx="90" formatCode="0.000">
                  <c:v>8.9495513396729276</c:v>
                </c:pt>
                <c:pt idx="91" formatCode="0.000">
                  <c:v>9.4372175590449707</c:v>
                </c:pt>
                <c:pt idx="92" formatCode="0.000">
                  <c:v>9.9971814114082385</c:v>
                </c:pt>
                <c:pt idx="93" formatCode="0.000">
                  <c:v>10.646031187712511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A3-41A7-ACEB-D10702517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66432"/>
        <c:axId val="129672704"/>
      </c:scatterChart>
      <c:valAx>
        <c:axId val="12966643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47460095095475"/>
              <c:y val="0.92332860031840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672704"/>
        <c:crosses val="autoZero"/>
        <c:crossBetween val="midCat"/>
        <c:majorUnit val="10"/>
      </c:valAx>
      <c:valAx>
        <c:axId val="129672704"/>
        <c:scaling>
          <c:orientation val="minMax"/>
          <c:max val="10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3783484119699762E-3"/>
              <c:y val="0.407830675412965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666432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0012464491177504"/>
          <c:y val="0.24920135039563426"/>
          <c:w val="0.4043739436107972"/>
          <c:h val="0.151950841188402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'5K'!$A$1:$A$1</c:f>
          <c:strCache>
            <c:ptCount val="1"/>
            <c:pt idx="0">
              <c:v>Male 5 km</c:v>
            </c:pt>
          </c:strCache>
        </c:strRef>
      </c:tx>
      <c:layout>
        <c:manualLayout>
          <c:xMode val="edge"/>
          <c:yMode val="edge"/>
          <c:x val="0.42451353153511656"/>
          <c:y val="4.81918663009264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194491549839714E-2"/>
          <c:y val="0.16549872302899257"/>
          <c:w val="0.87340098414163336"/>
          <c:h val="0.69957199656673508"/>
        </c:manualLayout>
      </c:layout>
      <c:scatterChart>
        <c:scatterStyle val="lineMarker"/>
        <c:varyColors val="0"/>
        <c:ser>
          <c:idx val="3"/>
          <c:order val="0"/>
          <c:tx>
            <c:strRef>
              <c:f>'5K'!$G$6</c:f>
              <c:strCache>
                <c:ptCount val="1"/>
                <c:pt idx="0">
                  <c:v>2015 AARS Single-Age Bests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'5K'!$G$7:$G$99</c:f>
              <c:numCache>
                <c:formatCode>General</c:formatCode>
                <c:ptCount val="93"/>
                <c:pt idx="3" formatCode="0.0000">
                  <c:v>32.399999999999991</c:v>
                </c:pt>
                <c:pt idx="5" formatCode="0.0000">
                  <c:v>22.433333333333334</c:v>
                </c:pt>
                <c:pt idx="6" formatCode="0.0000">
                  <c:v>21.65</c:v>
                </c:pt>
                <c:pt idx="7" formatCode="0.0000">
                  <c:v>19.783333333333335</c:v>
                </c:pt>
                <c:pt idx="8" formatCode="0.0000">
                  <c:v>18.783333333333335</c:v>
                </c:pt>
                <c:pt idx="9" formatCode="0.0000">
                  <c:v>19.016666666666666</c:v>
                </c:pt>
                <c:pt idx="13" formatCode="0.0000">
                  <c:v>14.099999999999998</c:v>
                </c:pt>
                <c:pt idx="14" formatCode="0.0000">
                  <c:v>15.166666666666666</c:v>
                </c:pt>
                <c:pt idx="15" formatCode="0.0000">
                  <c:v>13.25</c:v>
                </c:pt>
                <c:pt idx="16" formatCode="0.0000">
                  <c:v>13.233333333333333</c:v>
                </c:pt>
                <c:pt idx="17" formatCode="0.0000">
                  <c:v>12.983333333333333</c:v>
                </c:pt>
                <c:pt idx="18" formatCode="0.0000">
                  <c:v>12.983333333333333</c:v>
                </c:pt>
                <c:pt idx="19" formatCode="0.0000">
                  <c:v>13.25</c:v>
                </c:pt>
                <c:pt idx="20" formatCode="0.0000">
                  <c:v>13.183333333333334</c:v>
                </c:pt>
                <c:pt idx="21" formatCode="0.0000">
                  <c:v>13.183333333333334</c:v>
                </c:pt>
                <c:pt idx="22" formatCode="0.0000">
                  <c:v>13.333333333333336</c:v>
                </c:pt>
                <c:pt idx="23" formatCode="0.0000">
                  <c:v>13.166666666666666</c:v>
                </c:pt>
                <c:pt idx="24" formatCode="0.0000">
                  <c:v>13.183333333333334</c:v>
                </c:pt>
                <c:pt idx="25" formatCode="0.0000">
                  <c:v>13.233333333333333</c:v>
                </c:pt>
                <c:pt idx="26" formatCode="0.0000">
                  <c:v>13.233333333333333</c:v>
                </c:pt>
                <c:pt idx="27" formatCode="0.0000">
                  <c:v>13.266666666666666</c:v>
                </c:pt>
                <c:pt idx="28" formatCode="0.0000">
                  <c:v>13.399999999999999</c:v>
                </c:pt>
                <c:pt idx="29" formatCode="0.0000">
                  <c:v>13.45</c:v>
                </c:pt>
                <c:pt idx="30" formatCode="0.0000">
                  <c:v>13.366666666666667</c:v>
                </c:pt>
                <c:pt idx="31" formatCode="0.0000">
                  <c:v>13.433333333333334</c:v>
                </c:pt>
                <c:pt idx="32" formatCode="0.0000">
                  <c:v>13.5</c:v>
                </c:pt>
                <c:pt idx="33" formatCode="0.0000">
                  <c:v>13.383333333333333</c:v>
                </c:pt>
                <c:pt idx="34" formatCode="0.0000">
                  <c:v>13.483333333333334</c:v>
                </c:pt>
                <c:pt idx="35" formatCode="0.0000">
                  <c:v>13.733333333333333</c:v>
                </c:pt>
                <c:pt idx="36" formatCode="0.0000">
                  <c:v>13.816666666666668</c:v>
                </c:pt>
                <c:pt idx="37" formatCode="0.0000">
                  <c:v>13.616666666666665</c:v>
                </c:pt>
                <c:pt idx="38" formatCode="0.0000">
                  <c:v>13.95</c:v>
                </c:pt>
                <c:pt idx="39" formatCode="0.0000">
                  <c:v>13.966666666666665</c:v>
                </c:pt>
                <c:pt idx="40" formatCode="0.0000">
                  <c:v>14.2</c:v>
                </c:pt>
                <c:pt idx="41" formatCode="0.0000">
                  <c:v>13.916666666666666</c:v>
                </c:pt>
                <c:pt idx="42" formatCode="0.0000">
                  <c:v>14.033333333333335</c:v>
                </c:pt>
                <c:pt idx="43" formatCode="0.0000">
                  <c:v>14.566666666666666</c:v>
                </c:pt>
                <c:pt idx="44" formatCode="0.0000">
                  <c:v>14.516666666666667</c:v>
                </c:pt>
                <c:pt idx="45" formatCode="0.0000">
                  <c:v>14.833333333333334</c:v>
                </c:pt>
                <c:pt idx="46" formatCode="0.0000">
                  <c:v>14.75</c:v>
                </c:pt>
                <c:pt idx="47" formatCode="0.0000">
                  <c:v>14.850000000000001</c:v>
                </c:pt>
                <c:pt idx="48" formatCode="0.0000">
                  <c:v>14.933333333333334</c:v>
                </c:pt>
                <c:pt idx="49" formatCode="0.0000">
                  <c:v>15</c:v>
                </c:pt>
                <c:pt idx="50" formatCode="0.0000">
                  <c:v>15.266666666666669</c:v>
                </c:pt>
                <c:pt idx="51" formatCode="0.0000">
                  <c:v>15.733333333333331</c:v>
                </c:pt>
                <c:pt idx="52" formatCode="0.0000">
                  <c:v>15.166666666666666</c:v>
                </c:pt>
                <c:pt idx="53" formatCode="0.0000">
                  <c:v>15.249999999999998</c:v>
                </c:pt>
                <c:pt idx="54" formatCode="0.0000">
                  <c:v>15.516666666666667</c:v>
                </c:pt>
                <c:pt idx="55" formatCode="0.0000">
                  <c:v>15.949999999999998</c:v>
                </c:pt>
                <c:pt idx="56" formatCode="0.0000">
                  <c:v>16.366666666666667</c:v>
                </c:pt>
                <c:pt idx="57" formatCode="0.0000">
                  <c:v>16.766666666666666</c:v>
                </c:pt>
                <c:pt idx="58" formatCode="0.0000">
                  <c:v>16.633333333333333</c:v>
                </c:pt>
                <c:pt idx="59" formatCode="0.0000">
                  <c:v>16.133333333333333</c:v>
                </c:pt>
                <c:pt idx="60" formatCode="0.0000">
                  <c:v>16.100000000000001</c:v>
                </c:pt>
                <c:pt idx="61" formatCode="0.0000">
                  <c:v>16.716666666666665</c:v>
                </c:pt>
                <c:pt idx="62" formatCode="0.0000">
                  <c:v>17.516666666666666</c:v>
                </c:pt>
                <c:pt idx="63" formatCode="0.0000">
                  <c:v>17.899999999999999</c:v>
                </c:pt>
                <c:pt idx="64" formatCode="0.0000">
                  <c:v>17.399999999999999</c:v>
                </c:pt>
                <c:pt idx="65" formatCode="0.0000">
                  <c:v>17.399999999999999</c:v>
                </c:pt>
                <c:pt idx="66" formatCode="0.0000">
                  <c:v>17.383333333333333</c:v>
                </c:pt>
                <c:pt idx="67" formatCode="0.0000">
                  <c:v>17.649999999999999</c:v>
                </c:pt>
                <c:pt idx="68" formatCode="0.0000">
                  <c:v>17.566666666666663</c:v>
                </c:pt>
                <c:pt idx="69" formatCode="0.0000">
                  <c:v>19.616666666666664</c:v>
                </c:pt>
                <c:pt idx="70" formatCode="0.0000">
                  <c:v>19.583333333333332</c:v>
                </c:pt>
                <c:pt idx="71" formatCode="0.0000">
                  <c:v>18.533333333333335</c:v>
                </c:pt>
                <c:pt idx="72" formatCode="0.0000">
                  <c:v>18.350000000000001</c:v>
                </c:pt>
                <c:pt idx="73" formatCode="0.0000">
                  <c:v>19.083333333333332</c:v>
                </c:pt>
                <c:pt idx="74" formatCode="0.0000">
                  <c:v>18.75</c:v>
                </c:pt>
                <c:pt idx="75" formatCode="0.0000">
                  <c:v>21.616666666666667</c:v>
                </c:pt>
                <c:pt idx="76" formatCode="0.0000">
                  <c:v>20.05</c:v>
                </c:pt>
                <c:pt idx="77" formatCode="0.0000">
                  <c:v>23.883333333333333</c:v>
                </c:pt>
                <c:pt idx="78" formatCode="0.0000">
                  <c:v>22.68333333333333</c:v>
                </c:pt>
                <c:pt idx="79" formatCode="0.0000">
                  <c:v>22.68333333333333</c:v>
                </c:pt>
                <c:pt idx="80" formatCode="0.0000">
                  <c:v>23.816666666666663</c:v>
                </c:pt>
                <c:pt idx="81" formatCode="0.0000">
                  <c:v>31.466666666666661</c:v>
                </c:pt>
                <c:pt idx="82" formatCode="0.0000">
                  <c:v>27.100000000000005</c:v>
                </c:pt>
                <c:pt idx="83" formatCode="0.0000">
                  <c:v>26.983333333333334</c:v>
                </c:pt>
                <c:pt idx="84" formatCode="0.0000">
                  <c:v>24.95</c:v>
                </c:pt>
                <c:pt idx="85" formatCode="0.0000">
                  <c:v>33.43333333333333</c:v>
                </c:pt>
                <c:pt idx="86" formatCode="0.0000">
                  <c:v>32.633333333333333</c:v>
                </c:pt>
                <c:pt idx="87" formatCode="0.0000">
                  <c:v>26.616666666666667</c:v>
                </c:pt>
                <c:pt idx="89" formatCode="0.0000">
                  <c:v>33.766666666666659</c:v>
                </c:pt>
                <c:pt idx="90" formatCode="0.0000">
                  <c:v>38.883333333333333</c:v>
                </c:pt>
                <c:pt idx="91" formatCode="0.0000">
                  <c:v>41</c:v>
                </c:pt>
                <c:pt idx="92" formatCode="0.0000">
                  <c:v>47.666666666666657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47-4E03-9C55-05E7D8CB24E7}"/>
            </c:ext>
          </c:extLst>
        </c:ser>
        <c:ser>
          <c:idx val="0"/>
          <c:order val="1"/>
          <c:tx>
            <c:strRef>
              <c:f>'5K'!$B$6</c:f>
              <c:strCache>
                <c:ptCount val="1"/>
                <c:pt idx="0">
                  <c:v>2020 Bernhard Single-Age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'5K'!$C$7:$C$96</c:f>
              <c:numCache>
                <c:formatCode>General</c:formatCode>
                <c:ptCount val="90"/>
                <c:pt idx="2" formatCode="0.000">
                  <c:v>39.049999999999997</c:v>
                </c:pt>
                <c:pt idx="3" formatCode="0.000">
                  <c:v>29.25</c:v>
                </c:pt>
                <c:pt idx="4" formatCode="0.000">
                  <c:v>24.133333333333333</c:v>
                </c:pt>
                <c:pt idx="5" formatCode="0.000">
                  <c:v>21.766666666666666</c:v>
                </c:pt>
                <c:pt idx="6" formatCode="0.000">
                  <c:v>19.033333333333335</c:v>
                </c:pt>
                <c:pt idx="7" formatCode="0.000">
                  <c:v>18.666666666666668</c:v>
                </c:pt>
                <c:pt idx="8" formatCode="0.000">
                  <c:v>17.883333333333333</c:v>
                </c:pt>
                <c:pt idx="9" formatCode="0.000">
                  <c:v>17.8</c:v>
                </c:pt>
                <c:pt idx="10" formatCode="0.000">
                  <c:v>16.616666666666667</c:v>
                </c:pt>
                <c:pt idx="11" formatCode="0.000">
                  <c:v>16.383333333333333</c:v>
                </c:pt>
                <c:pt idx="12" formatCode="0.000">
                  <c:v>16.199999999999996</c:v>
                </c:pt>
                <c:pt idx="13" formatCode="0.000">
                  <c:v>15.116666666666669</c:v>
                </c:pt>
                <c:pt idx="14" formatCode="0.000">
                  <c:v>15.166666666666666</c:v>
                </c:pt>
                <c:pt idx="15" formatCode="0.000">
                  <c:v>13.25</c:v>
                </c:pt>
                <c:pt idx="16" formatCode="0.000">
                  <c:v>13.233333333333333</c:v>
                </c:pt>
                <c:pt idx="17" formatCode="0.000">
                  <c:v>13.000000000000002</c:v>
                </c:pt>
                <c:pt idx="18" formatCode="0.000">
                  <c:v>13.000000000000002</c:v>
                </c:pt>
                <c:pt idx="19" formatCode="0.000">
                  <c:v>13.25</c:v>
                </c:pt>
                <c:pt idx="20" formatCode="0.000">
                  <c:v>13.183333333333334</c:v>
                </c:pt>
                <c:pt idx="21" formatCode="0.000">
                  <c:v>13.183333333333334</c:v>
                </c:pt>
                <c:pt idx="22" formatCode="0.000">
                  <c:v>13.333333333333336</c:v>
                </c:pt>
                <c:pt idx="23" formatCode="0.000">
                  <c:v>13.166666666666666</c:v>
                </c:pt>
                <c:pt idx="24" formatCode="0.000">
                  <c:v>13.183333333333334</c:v>
                </c:pt>
                <c:pt idx="25" formatCode="0.000">
                  <c:v>13.233333333333333</c:v>
                </c:pt>
                <c:pt idx="26" formatCode="0.000">
                  <c:v>13.233333333333333</c:v>
                </c:pt>
                <c:pt idx="27" formatCode="0.000">
                  <c:v>13.266666666666666</c:v>
                </c:pt>
                <c:pt idx="28" formatCode="0.000">
                  <c:v>13.366666666666667</c:v>
                </c:pt>
                <c:pt idx="29" formatCode="0.000">
                  <c:v>13.45</c:v>
                </c:pt>
                <c:pt idx="30" formatCode="0.000">
                  <c:v>13.333333333333336</c:v>
                </c:pt>
                <c:pt idx="31" formatCode="0.000">
                  <c:v>13.433333333333334</c:v>
                </c:pt>
                <c:pt idx="32" formatCode="0.000">
                  <c:v>13.5</c:v>
                </c:pt>
                <c:pt idx="33" formatCode="0.000">
                  <c:v>13.383333333333333</c:v>
                </c:pt>
                <c:pt idx="34" formatCode="0.000">
                  <c:v>13.483333333333334</c:v>
                </c:pt>
                <c:pt idx="35" formatCode="0.000">
                  <c:v>13.733333333333333</c:v>
                </c:pt>
                <c:pt idx="36" formatCode="0.000">
                  <c:v>13.816666666666668</c:v>
                </c:pt>
                <c:pt idx="37" formatCode="0.000">
                  <c:v>13.616666666666665</c:v>
                </c:pt>
                <c:pt idx="38" formatCode="0.000">
                  <c:v>13.533333333333333</c:v>
                </c:pt>
                <c:pt idx="39" formatCode="0.000">
                  <c:v>13.666666666666666</c:v>
                </c:pt>
                <c:pt idx="40" formatCode="0.000">
                  <c:v>13.633333333333333</c:v>
                </c:pt>
                <c:pt idx="41" formatCode="0.000">
                  <c:v>13.916666666666666</c:v>
                </c:pt>
                <c:pt idx="42" formatCode="0.000">
                  <c:v>14.05</c:v>
                </c:pt>
                <c:pt idx="43" formatCode="0.000">
                  <c:v>14.566666666666666</c:v>
                </c:pt>
                <c:pt idx="44" formatCode="0.000">
                  <c:v>14.483333333333333</c:v>
                </c:pt>
                <c:pt idx="45" formatCode="0.000">
                  <c:v>14.833333333333334</c:v>
                </c:pt>
                <c:pt idx="46" formatCode="0.000">
                  <c:v>14.75</c:v>
                </c:pt>
                <c:pt idx="47" formatCode="0.000">
                  <c:v>14.850000000000001</c:v>
                </c:pt>
                <c:pt idx="48" formatCode="0.000">
                  <c:v>14.933333333333334</c:v>
                </c:pt>
                <c:pt idx="49" formatCode="0.000">
                  <c:v>15</c:v>
                </c:pt>
                <c:pt idx="50" formatCode="0.000">
                  <c:v>15.083333333333334</c:v>
                </c:pt>
                <c:pt idx="51" formatCode="0.000">
                  <c:v>15.500000000000002</c:v>
                </c:pt>
                <c:pt idx="52" formatCode="0.000">
                  <c:v>15.166666666666666</c:v>
                </c:pt>
                <c:pt idx="53" formatCode="0.000">
                  <c:v>15.249999999999998</c:v>
                </c:pt>
                <c:pt idx="54" formatCode="0.000">
                  <c:v>15.516666666666667</c:v>
                </c:pt>
                <c:pt idx="55" formatCode="0.000">
                  <c:v>15.949999999999998</c:v>
                </c:pt>
                <c:pt idx="56" formatCode="0.000">
                  <c:v>16.366666666666667</c:v>
                </c:pt>
                <c:pt idx="57" formatCode="0.000">
                  <c:v>16.716666666666665</c:v>
                </c:pt>
                <c:pt idx="58" formatCode="0.000">
                  <c:v>16.350000000000001</c:v>
                </c:pt>
                <c:pt idx="59" formatCode="0.000">
                  <c:v>16.133333333333333</c:v>
                </c:pt>
                <c:pt idx="60" formatCode="0.000">
                  <c:v>16.100000000000001</c:v>
                </c:pt>
                <c:pt idx="61" formatCode="0.000">
                  <c:v>16.416666666666668</c:v>
                </c:pt>
                <c:pt idx="62" formatCode="0.000">
                  <c:v>16.45</c:v>
                </c:pt>
                <c:pt idx="63" formatCode="0.000">
                  <c:v>17.283333333333331</c:v>
                </c:pt>
                <c:pt idx="64" formatCode="0.000">
                  <c:v>17.399999999999999</c:v>
                </c:pt>
                <c:pt idx="65" formatCode="0.000">
                  <c:v>17.399999999999999</c:v>
                </c:pt>
                <c:pt idx="66" formatCode="0.000">
                  <c:v>17.383333333333333</c:v>
                </c:pt>
                <c:pt idx="67" formatCode="0.000">
                  <c:v>17.649999999999999</c:v>
                </c:pt>
                <c:pt idx="68" formatCode="0.000">
                  <c:v>17.566666666666663</c:v>
                </c:pt>
                <c:pt idx="69" formatCode="0.000">
                  <c:v>18.016666666666666</c:v>
                </c:pt>
                <c:pt idx="70" formatCode="0.000">
                  <c:v>18.7</c:v>
                </c:pt>
                <c:pt idx="71" formatCode="0.000">
                  <c:v>18.533333333333335</c:v>
                </c:pt>
                <c:pt idx="72" formatCode="0.000">
                  <c:v>18.366666666666667</c:v>
                </c:pt>
                <c:pt idx="73" formatCode="0.000">
                  <c:v>19.100000000000001</c:v>
                </c:pt>
                <c:pt idx="74" formatCode="0.000">
                  <c:v>18.75</c:v>
                </c:pt>
                <c:pt idx="75" formatCode="0.000">
                  <c:v>19.666666666666668</c:v>
                </c:pt>
                <c:pt idx="76" formatCode="0.000">
                  <c:v>20.05</c:v>
                </c:pt>
                <c:pt idx="77" formatCode="0.000">
                  <c:v>21.883333333333333</c:v>
                </c:pt>
                <c:pt idx="78" formatCode="0.000">
                  <c:v>22.316666666666666</c:v>
                </c:pt>
                <c:pt idx="79" formatCode="0.000">
                  <c:v>22.233333333333334</c:v>
                </c:pt>
                <c:pt idx="80" formatCode="0.000">
                  <c:v>21.983333333333334</c:v>
                </c:pt>
                <c:pt idx="81" formatCode="0.000">
                  <c:v>23.9</c:v>
                </c:pt>
                <c:pt idx="82" formatCode="0.000">
                  <c:v>24.366666666666671</c:v>
                </c:pt>
                <c:pt idx="83" formatCode="0.000">
                  <c:v>25.116666666666667</c:v>
                </c:pt>
                <c:pt idx="84" formatCode="0.000">
                  <c:v>24.95</c:v>
                </c:pt>
                <c:pt idx="85" formatCode="0.000">
                  <c:v>28.35</c:v>
                </c:pt>
                <c:pt idx="86" formatCode="0.000">
                  <c:v>29.616666666666667</c:v>
                </c:pt>
                <c:pt idx="87" formatCode="0.000">
                  <c:v>26.616666666666667</c:v>
                </c:pt>
                <c:pt idx="88" formatCode="0.000">
                  <c:v>32.950000000000003</c:v>
                </c:pt>
                <c:pt idx="89" formatCode="0.000">
                  <c:v>33.766666666666659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15-42AC-B30C-A30D710E0620}"/>
            </c:ext>
          </c:extLst>
        </c:ser>
        <c:ser>
          <c:idx val="1"/>
          <c:order val="2"/>
          <c:tx>
            <c:strRef>
              <c:f>'5K'!$F$6</c:f>
              <c:strCache>
                <c:ptCount val="1"/>
                <c:pt idx="0">
                  <c:v>2015 Age-Grade Standards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'5K'!$F$7:$F$106</c:f>
              <c:numCache>
                <c:formatCode>General</c:formatCode>
                <c:ptCount val="100"/>
                <c:pt idx="2" formatCode="0.0000">
                  <c:v>26.703688468394351</c:v>
                </c:pt>
                <c:pt idx="3" formatCode="0.0000">
                  <c:v>23.683570473063355</c:v>
                </c:pt>
                <c:pt idx="4" formatCode="0.0000">
                  <c:v>21.417573957989664</c:v>
                </c:pt>
                <c:pt idx="5" formatCode="0.0000">
                  <c:v>19.665757851156215</c:v>
                </c:pt>
                <c:pt idx="6" formatCode="0.0000">
                  <c:v>18.281235332770112</c:v>
                </c:pt>
                <c:pt idx="7" formatCode="0.0000">
                  <c:v>17.169179229480736</c:v>
                </c:pt>
                <c:pt idx="8" formatCode="0.0000">
                  <c:v>16.265764637100141</c:v>
                </c:pt>
                <c:pt idx="9" formatCode="0.0000">
                  <c:v>15.526588535438091</c:v>
                </c:pt>
                <c:pt idx="10" formatCode="0.0000">
                  <c:v>14.919941775836971</c:v>
                </c:pt>
                <c:pt idx="11" formatCode="0.0000">
                  <c:v>14.422720876842183</c:v>
                </c:pt>
                <c:pt idx="12" formatCode="0.0000">
                  <c:v>14.017850716188008</c:v>
                </c:pt>
                <c:pt idx="13" formatCode="0.0000">
                  <c:v>13.692610560359979</c:v>
                </c:pt>
                <c:pt idx="14" formatCode="0.0000">
                  <c:v>13.437521562133444</c:v>
                </c:pt>
                <c:pt idx="15" formatCode="0.0000">
                  <c:v>13.245596136842821</c:v>
                </c:pt>
                <c:pt idx="16" formatCode="0.0000">
                  <c:v>13.085399449035812</c:v>
                </c:pt>
                <c:pt idx="17" formatCode="0.0000">
                  <c:v>12.988728651388524</c:v>
                </c:pt>
                <c:pt idx="18" formatCode="0.0000">
                  <c:v>12.983333333333333</c:v>
                </c:pt>
                <c:pt idx="19" formatCode="0.0000">
                  <c:v>12.983333333333333</c:v>
                </c:pt>
                <c:pt idx="20" formatCode="0.0000">
                  <c:v>12.983333333333333</c:v>
                </c:pt>
                <c:pt idx="21" formatCode="0.0000">
                  <c:v>12.983333333333333</c:v>
                </c:pt>
                <c:pt idx="22" formatCode="0.0000">
                  <c:v>12.983333333333333</c:v>
                </c:pt>
                <c:pt idx="23" formatCode="0.0000">
                  <c:v>12.983333333333333</c:v>
                </c:pt>
                <c:pt idx="24" formatCode="0.0000">
                  <c:v>12.983333333333333</c:v>
                </c:pt>
                <c:pt idx="25" formatCode="0.0000">
                  <c:v>12.983333333333333</c:v>
                </c:pt>
                <c:pt idx="26" formatCode="0.0000">
                  <c:v>12.983333333333333</c:v>
                </c:pt>
                <c:pt idx="27" formatCode="0.0000">
                  <c:v>12.98759886825575</c:v>
                </c:pt>
                <c:pt idx="28" formatCode="0.0000">
                  <c:v>13.000412306363261</c:v>
                </c:pt>
                <c:pt idx="29" formatCode="0.0000">
                  <c:v>13.021824314026263</c:v>
                </c:pt>
                <c:pt idx="30" formatCode="0.0000">
                  <c:v>13.051919892769847</c:v>
                </c:pt>
                <c:pt idx="31" formatCode="0.0000">
                  <c:v>13.090819226492028</c:v>
                </c:pt>
                <c:pt idx="32" formatCode="0.0000">
                  <c:v>13.138678889616445</c:v>
                </c:pt>
                <c:pt idx="33" formatCode="0.0000">
                  <c:v>13.195693439021108</c:v>
                </c:pt>
                <c:pt idx="34" formatCode="0.0000">
                  <c:v>13.26209742028521</c:v>
                </c:pt>
                <c:pt idx="35" formatCode="0.0000">
                  <c:v>13.338167827448846</c:v>
                </c:pt>
                <c:pt idx="36" formatCode="0.0000">
                  <c:v>13.424227065382665</c:v>
                </c:pt>
                <c:pt idx="37" formatCode="0.0000">
                  <c:v>13.517687521040045</c:v>
                </c:pt>
                <c:pt idx="38" formatCode="0.0000">
                  <c:v>13.612645955873358</c:v>
                </c:pt>
                <c:pt idx="39" formatCode="0.0000">
                  <c:v>13.708947948233323</c:v>
                </c:pt>
                <c:pt idx="40" formatCode="0.0000">
                  <c:v>13.806622216078067</c:v>
                </c:pt>
                <c:pt idx="41" formatCode="0.0000">
                  <c:v>13.905698301684035</c:v>
                </c:pt>
                <c:pt idx="42" formatCode="0.0000">
                  <c:v>14.006206601436221</c:v>
                </c:pt>
                <c:pt idx="43" formatCode="0.0000">
                  <c:v>14.108178396919744</c:v>
                </c:pt>
                <c:pt idx="44" formatCode="0.0000">
                  <c:v>14.211645887379547</c:v>
                </c:pt>
                <c:pt idx="45" formatCode="0.0000">
                  <c:v>14.316642223618965</c:v>
                </c:pt>
                <c:pt idx="46" formatCode="0.0000">
                  <c:v>14.423201543412169</c:v>
                </c:pt>
                <c:pt idx="47" formatCode="0.0000">
                  <c:v>14.531359008509892</c:v>
                </c:pt>
                <c:pt idx="48" formatCode="0.0000">
                  <c:v>14.64115084332277</c:v>
                </c:pt>
                <c:pt idx="49" formatCode="0.0000">
                  <c:v>14.752614375371655</c:v>
                </c:pt>
                <c:pt idx="50" formatCode="0.0000">
                  <c:v>14.865788077599795</c:v>
                </c:pt>
                <c:pt idx="51" formatCode="0.0000">
                  <c:v>14.980711612647642</c:v>
                </c:pt>
                <c:pt idx="52" formatCode="0.0000">
                  <c:v>15.097425879197335</c:v>
                </c:pt>
                <c:pt idx="53" formatCode="0.0000">
                  <c:v>15.215973060500584</c:v>
                </c:pt>
                <c:pt idx="54" formatCode="0.0000">
                  <c:v>15.336396675210947</c:v>
                </c:pt>
                <c:pt idx="55" formatCode="0.0000">
                  <c:v>15.458741630649186</c:v>
                </c:pt>
                <c:pt idx="56" formatCode="0.0000">
                  <c:v>15.583054278638613</c:v>
                </c:pt>
                <c:pt idx="57" formatCode="0.0000">
                  <c:v>15.709382474056326</c:v>
                </c:pt>
                <c:pt idx="58" formatCode="0.0000">
                  <c:v>15.837775636255698</c:v>
                </c:pt>
                <c:pt idx="59" formatCode="0.0000">
                  <c:v>15.96828481352569</c:v>
                </c:pt>
                <c:pt idx="60" formatCode="0.0000">
                  <c:v>16.10096275076371</c:v>
                </c:pt>
                <c:pt idx="61" formatCode="0.0000">
                  <c:v>16.235863960550393</c:v>
                </c:pt>
                <c:pt idx="62" formatCode="0.0000">
                  <c:v>16.373044797827575</c:v>
                </c:pt>
                <c:pt idx="63" formatCode="0.0000">
                  <c:v>16.512563538394357</c:v>
                </c:pt>
                <c:pt idx="64" formatCode="0.0000">
                  <c:v>16.654480461450969</c:v>
                </c:pt>
                <c:pt idx="65" formatCode="0.0000">
                  <c:v>16.798857936436054</c:v>
                </c:pt>
                <c:pt idx="66" formatCode="0.0000">
                  <c:v>16.945760514420211</c:v>
                </c:pt>
                <c:pt idx="67" formatCode="0.0000">
                  <c:v>17.102280860286438</c:v>
                </c:pt>
                <c:pt idx="68" formatCode="0.0000">
                  <c:v>17.276052242427145</c:v>
                </c:pt>
                <c:pt idx="69" formatCode="0.0000">
                  <c:v>17.468044018573977</c:v>
                </c:pt>
                <c:pt idx="70" formatCode="0.0000">
                  <c:v>17.67936040204545</c:v>
                </c:pt>
                <c:pt idx="71" formatCode="0.0000">
                  <c:v>17.911257650797154</c:v>
                </c:pt>
                <c:pt idx="72" formatCode="0.0000">
                  <c:v>18.165164484515071</c:v>
                </c:pt>
                <c:pt idx="73" formatCode="0.0000">
                  <c:v>18.442706394955177</c:v>
                </c:pt>
                <c:pt idx="74" formatCode="0.0000">
                  <c:v>18.745734683603764</c:v>
                </c:pt>
                <c:pt idx="75" formatCode="0.0000">
                  <c:v>19.076361278365983</c:v>
                </c:pt>
                <c:pt idx="76" formatCode="0.0000">
                  <c:v>19.437000663702463</c:v>
                </c:pt>
                <c:pt idx="77" formatCode="0.0000">
                  <c:v>19.830420628932355</c:v>
                </c:pt>
                <c:pt idx="78" formatCode="0.0000">
                  <c:v>20.259804028658127</c:v>
                </c:pt>
                <c:pt idx="79" formatCode="0.0000">
                  <c:v>20.728824401578265</c:v>
                </c:pt>
                <c:pt idx="80" formatCode="0.0000">
                  <c:v>21.241739172166611</c:v>
                </c:pt>
                <c:pt idx="81" formatCode="0.0000">
                  <c:v>21.803505354313959</c:v>
                </c:pt>
                <c:pt idx="82" formatCode="0.0000">
                  <c:v>22.419924319084735</c:v>
                </c:pt>
                <c:pt idx="83" formatCode="0.0000">
                  <c:v>23.097824475510375</c:v>
                </c:pt>
                <c:pt idx="84" formatCode="0.0000">
                  <c:v>23.845293936867215</c:v>
                </c:pt>
                <c:pt idx="85" formatCode="0.0000">
                  <c:v>24.671979851955452</c:v>
                </c:pt>
                <c:pt idx="86" formatCode="0.0000">
                  <c:v>25.589477764419129</c:v>
                </c:pt>
                <c:pt idx="87" formatCode="0.0000">
                  <c:v>26.611844217885068</c:v>
                </c:pt>
                <c:pt idx="88" formatCode="0.0000">
                  <c:v>27.756280615640716</c:v>
                </c:pt>
                <c:pt idx="89" formatCode="0.0000">
                  <c:v>29.044058979945806</c:v>
                </c:pt>
                <c:pt idx="90" formatCode="0.0000">
                  <c:v>30.501795651281856</c:v>
                </c:pt>
                <c:pt idx="91" formatCode="0.0000">
                  <c:v>32.163235646278729</c:v>
                </c:pt>
                <c:pt idx="92" formatCode="0.0000">
                  <c:v>34.071803592453989</c:v>
                </c:pt>
                <c:pt idx="93" formatCode="0.0000">
                  <c:v>36.284335041817812</c:v>
                </c:pt>
                <c:pt idx="94" formatCode="0.0000">
                  <c:v>38.876678584190216</c:v>
                </c:pt>
                <c:pt idx="95" formatCode="0.0000">
                  <c:v>41.952362795847641</c:v>
                </c:pt>
                <c:pt idx="96" formatCode="0.0000">
                  <c:v>45.656480406981508</c:v>
                </c:pt>
                <c:pt idx="97" formatCode="0.0000">
                  <c:v>50.198862245042633</c:v>
                </c:pt>
                <c:pt idx="98" formatCode="0.0000">
                  <c:v>55.894702703323262</c:v>
                </c:pt>
                <c:pt idx="99" formatCode="0.0000">
                  <c:v>63.24016976616565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3A-4175-B8D9-7A35E0B7718B}"/>
            </c:ext>
          </c:extLst>
        </c:ser>
        <c:ser>
          <c:idx val="2"/>
          <c:order val="3"/>
          <c:tx>
            <c:strRef>
              <c:f>'5K'!$D$6</c:f>
              <c:strCache>
                <c:ptCount val="1"/>
                <c:pt idx="0">
                  <c:v>2020 Age-Grade (Proposed)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'5K'!$D$7:$D$106</c:f>
              <c:numCache>
                <c:formatCode>General</c:formatCode>
                <c:ptCount val="100"/>
                <c:pt idx="2" formatCode="0.000">
                  <c:v>26.331967213114755</c:v>
                </c:pt>
                <c:pt idx="3" formatCode="0.000">
                  <c:v>23.363636363636367</c:v>
                </c:pt>
                <c:pt idx="4" formatCode="0.000">
                  <c:v>21.13486842105263</c:v>
                </c:pt>
                <c:pt idx="5" formatCode="0.000">
                  <c:v>19.410876132930515</c:v>
                </c:pt>
                <c:pt idx="6" formatCode="0.000">
                  <c:v>18.047752808988765</c:v>
                </c:pt>
                <c:pt idx="7" formatCode="0.000">
                  <c:v>16.952506596306069</c:v>
                </c:pt>
                <c:pt idx="8" formatCode="0.000">
                  <c:v>16.0625</c:v>
                </c:pt>
                <c:pt idx="9" formatCode="0.000">
                  <c:v>15.334128878281623</c:v>
                </c:pt>
                <c:pt idx="10" formatCode="0.000">
                  <c:v>14.736238532110091</c:v>
                </c:pt>
                <c:pt idx="11" formatCode="0.000">
                  <c:v>14.246119733924612</c:v>
                </c:pt>
                <c:pt idx="12" formatCode="0.000">
                  <c:v>13.84698275862069</c:v>
                </c:pt>
                <c:pt idx="13" formatCode="0.000">
                  <c:v>13.526315789473685</c:v>
                </c:pt>
                <c:pt idx="14" formatCode="0.000">
                  <c:v>13.274793388429751</c:v>
                </c:pt>
                <c:pt idx="15" formatCode="0.000">
                  <c:v>13.085539714867616</c:v>
                </c:pt>
                <c:pt idx="16" formatCode="0.000">
                  <c:v>12.953629032258064</c:v>
                </c:pt>
                <c:pt idx="17" formatCode="0.000">
                  <c:v>12.875751503006011</c:v>
                </c:pt>
                <c:pt idx="18" formatCode="0.000">
                  <c:v>12.85</c:v>
                </c:pt>
                <c:pt idx="19" formatCode="0.000">
                  <c:v>12.85</c:v>
                </c:pt>
                <c:pt idx="20" formatCode="0.000">
                  <c:v>12.85</c:v>
                </c:pt>
                <c:pt idx="21" formatCode="0.000">
                  <c:v>12.85</c:v>
                </c:pt>
                <c:pt idx="22" formatCode="0.000">
                  <c:v>12.85</c:v>
                </c:pt>
                <c:pt idx="23" formatCode="0.000">
                  <c:v>12.85</c:v>
                </c:pt>
                <c:pt idx="24" formatCode="0.000">
                  <c:v>12.85</c:v>
                </c:pt>
                <c:pt idx="25" formatCode="0.000">
                  <c:v>12.85</c:v>
                </c:pt>
                <c:pt idx="26" formatCode="0.000">
                  <c:v>12.85</c:v>
                </c:pt>
                <c:pt idx="27" formatCode="0.000">
                  <c:v>12.85</c:v>
                </c:pt>
                <c:pt idx="28" formatCode="0.000">
                  <c:v>12.85</c:v>
                </c:pt>
                <c:pt idx="29" formatCode="0.000">
                  <c:v>12.851124473391422</c:v>
                </c:pt>
                <c:pt idx="30" formatCode="0.000">
                  <c:v>12.863788373162482</c:v>
                </c:pt>
                <c:pt idx="31" formatCode="0.000">
                  <c:v>12.890605407032151</c:v>
                </c:pt>
                <c:pt idx="32" formatCode="0.000">
                  <c:v>12.931752925526061</c:v>
                </c:pt>
                <c:pt idx="33" formatCode="0.000">
                  <c:v>12.987505211425972</c:v>
                </c:pt>
                <c:pt idx="34" formatCode="0.000">
                  <c:v>13.058238090550244</c:v>
                </c:pt>
                <c:pt idx="35" formatCode="0.000">
                  <c:v>13.14443535188216</c:v>
                </c:pt>
                <c:pt idx="36" formatCode="0.000">
                  <c:v>13.239233463836801</c:v>
                </c:pt>
                <c:pt idx="37" formatCode="0.000">
                  <c:v>13.335408883354088</c:v>
                </c:pt>
                <c:pt idx="38" formatCode="0.000">
                  <c:v>13.432991846121681</c:v>
                </c:pt>
                <c:pt idx="39" formatCode="0.000">
                  <c:v>13.53201347935973</c:v>
                </c:pt>
                <c:pt idx="40" formatCode="0.000">
                  <c:v>13.632505834924675</c:v>
                </c:pt>
                <c:pt idx="41" formatCode="0.000">
                  <c:v>13.734501923899103</c:v>
                </c:pt>
                <c:pt idx="42" formatCode="0.000">
                  <c:v>13.83803575274607</c:v>
                </c:pt>
                <c:pt idx="43" formatCode="0.000">
                  <c:v>13.943142361111111</c:v>
                </c:pt>
                <c:pt idx="44" formatCode="0.000">
                  <c:v>14.049857861360158</c:v>
                </c:pt>
                <c:pt idx="45" formatCode="0.000">
                  <c:v>14.158219479947114</c:v>
                </c:pt>
                <c:pt idx="46" formatCode="0.000">
                  <c:v>14.268265600710636</c:v>
                </c:pt>
                <c:pt idx="47" formatCode="0.000">
                  <c:v>14.380035810205909</c:v>
                </c:pt>
                <c:pt idx="48" formatCode="0.000">
                  <c:v>14.493570945183848</c:v>
                </c:pt>
                <c:pt idx="49" formatCode="0.000">
                  <c:v>14.608913142337427</c:v>
                </c:pt>
                <c:pt idx="50" formatCode="0.000">
                  <c:v>14.726105890442355</c:v>
                </c:pt>
                <c:pt idx="51" formatCode="0.000">
                  <c:v>14.845194085027725</c:v>
                </c:pt>
                <c:pt idx="52" formatCode="0.000">
                  <c:v>14.96622408572094</c:v>
                </c:pt>
                <c:pt idx="53" formatCode="0.000">
                  <c:v>15.089243776420854</c:v>
                </c:pt>
                <c:pt idx="54" formatCode="0.000">
                  <c:v>15.214302628463177</c:v>
                </c:pt>
                <c:pt idx="55" formatCode="0.000">
                  <c:v>15.341451766953199</c:v>
                </c:pt>
                <c:pt idx="56" formatCode="0.000">
                  <c:v>15.470744040452685</c:v>
                </c:pt>
                <c:pt idx="57" formatCode="0.000">
                  <c:v>15.602234094220496</c:v>
                </c:pt>
                <c:pt idx="58" formatCode="0.000">
                  <c:v>15.73597844722018</c:v>
                </c:pt>
                <c:pt idx="59" formatCode="0.000">
                  <c:v>15.872035573122529</c:v>
                </c:pt>
                <c:pt idx="60" formatCode="0.000">
                  <c:v>16.010465985546972</c:v>
                </c:pt>
                <c:pt idx="61" formatCode="0.000">
                  <c:v>16.151332327802916</c:v>
                </c:pt>
                <c:pt idx="62" formatCode="0.000">
                  <c:v>16.294699467410602</c:v>
                </c:pt>
                <c:pt idx="63" formatCode="0.000">
                  <c:v>16.440634595701127</c:v>
                </c:pt>
                <c:pt idx="64" formatCode="0.000">
                  <c:v>16.589207332816937</c:v>
                </c:pt>
                <c:pt idx="65" formatCode="0.000">
                  <c:v>16.740489838457528</c:v>
                </c:pt>
                <c:pt idx="66" formatCode="0.000">
                  <c:v>16.894556928740467</c:v>
                </c:pt>
                <c:pt idx="67" formatCode="0.000">
                  <c:v>17.058208980981092</c:v>
                </c:pt>
                <c:pt idx="68" formatCode="0.000">
                  <c:v>17.238788750382341</c:v>
                </c:pt>
                <c:pt idx="69" formatCode="0.000">
                  <c:v>17.43727669090697</c:v>
                </c:pt>
                <c:pt idx="70" formatCode="0.000">
                  <c:v>17.654785065013574</c:v>
                </c:pt>
                <c:pt idx="71" formatCode="0.000">
                  <c:v>17.892574929508825</c:v>
                </c:pt>
                <c:pt idx="72" formatCode="0.000">
                  <c:v>18.152076258496866</c:v>
                </c:pt>
                <c:pt idx="73" formatCode="0.000">
                  <c:v>18.434911849559644</c:v>
                </c:pt>
                <c:pt idx="74" formatCode="0.000">
                  <c:v>18.74292582177155</c:v>
                </c:pt>
                <c:pt idx="75" formatCode="0.000">
                  <c:v>19.078217723293093</c:v>
                </c:pt>
                <c:pt idx="76" formatCode="0.000">
                  <c:v>19.443183537600241</c:v>
                </c:pt>
                <c:pt idx="77" formatCode="0.000">
                  <c:v>19.840565232227249</c:v>
                </c:pt>
                <c:pt idx="78" formatCode="0.000">
                  <c:v>20.273510961895262</c:v>
                </c:pt>
                <c:pt idx="79" formatCode="0.000">
                  <c:v>20.745648660735185</c:v>
                </c:pt>
                <c:pt idx="80" formatCode="0.000">
                  <c:v>21.261176595167342</c:v>
                </c:pt>
                <c:pt idx="81" formatCode="0.000">
                  <c:v>21.824975584900852</c:v>
                </c:pt>
                <c:pt idx="82" formatCode="0.000">
                  <c:v>22.442749158178593</c:v>
                </c:pt>
                <c:pt idx="83" formatCode="0.000">
                  <c:v>23.121200071252879</c:v>
                </c:pt>
                <c:pt idx="84" formatCode="0.000">
                  <c:v>23.868254664061283</c:v>
                </c:pt>
                <c:pt idx="85" formatCode="0.000">
                  <c:v>24.693350858886625</c:v>
                </c:pt>
                <c:pt idx="86" formatCode="0.000">
                  <c:v>25.607811877241929</c:v>
                </c:pt>
                <c:pt idx="87" formatCode="0.000">
                  <c:v>26.625336960733325</c:v>
                </c:pt>
                <c:pt idx="88" formatCode="0.000">
                  <c:v>27.762654152947377</c:v>
                </c:pt>
                <c:pt idx="89" formatCode="0.000">
                  <c:v>29.040401186927522</c:v>
                </c:pt>
                <c:pt idx="90" formatCode="0.000">
                  <c:v>30.484333187830938</c:v>
                </c:pt>
                <c:pt idx="91" formatCode="0.000">
                  <c:v>32.127007937996126</c:v>
                </c:pt>
                <c:pt idx="92" formatCode="0.000">
                  <c:v>34.010184528409745</c:v>
                </c:pt>
                <c:pt idx="93" formatCode="0.000">
                  <c:v>36.188314413087504</c:v>
                </c:pt>
                <c:pt idx="94" formatCode="0.000">
                  <c:v>38.733752923870838</c:v>
                </c:pt>
                <c:pt idx="95" formatCode="0.000">
                  <c:v>41.744768909405721</c:v>
                </c:pt>
                <c:pt idx="96" formatCode="0.000">
                  <c:v>45.358277444405203</c:v>
                </c:pt>
                <c:pt idx="97" formatCode="0.000">
                  <c:v>49.770898936025986</c:v>
                </c:pt>
                <c:pt idx="98" formatCode="0.000">
                  <c:v>55.275474035582775</c:v>
                </c:pt>
                <c:pt idx="99" formatCode="0.000">
                  <c:v>62.328112646543822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F2-4B23-A613-E568A28B2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66432"/>
        <c:axId val="129672704"/>
      </c:scatterChart>
      <c:valAx>
        <c:axId val="12966643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47460095095475"/>
              <c:y val="0.92332860031840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672704"/>
        <c:crosses val="autoZero"/>
        <c:crossBetween val="midCat"/>
        <c:majorUnit val="10"/>
      </c:valAx>
      <c:valAx>
        <c:axId val="129672704"/>
        <c:scaling>
          <c:orientation val="minMax"/>
          <c:max val="45"/>
          <c:min val="1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3783484119699762E-3"/>
              <c:y val="0.407830675412965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666432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6211980557722456"/>
          <c:y val="0.24920135039563426"/>
          <c:w val="0.3532649893738451"/>
          <c:h val="0.183666376330632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'8K'!$A$1:$A$1</c:f>
          <c:strCache>
            <c:ptCount val="1"/>
            <c:pt idx="0">
              <c:v>Male 8 km</c:v>
            </c:pt>
          </c:strCache>
        </c:strRef>
      </c:tx>
      <c:layout>
        <c:manualLayout>
          <c:xMode val="edge"/>
          <c:yMode val="edge"/>
          <c:x val="0.41713784836161705"/>
          <c:y val="2.733124543007003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645026048169547E-2"/>
          <c:y val="0.13375868973504482"/>
          <c:w val="0.89152510218413772"/>
          <c:h val="0.74315832139141469"/>
        </c:manualLayout>
      </c:layout>
      <c:scatterChart>
        <c:scatterStyle val="lineMarker"/>
        <c:varyColors val="0"/>
        <c:ser>
          <c:idx val="1"/>
          <c:order val="0"/>
          <c:tx>
            <c:strRef>
              <c:f>'8K'!$I$6</c:f>
              <c:strCache>
                <c:ptCount val="1"/>
                <c:pt idx="0">
                  <c:v>2015 AARS Single-Age Bests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'8K'!$A$7:$A$106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'8K'!$I$7:$I$106</c:f>
              <c:numCache>
                <c:formatCode>0.000</c:formatCode>
                <c:ptCount val="100"/>
                <c:pt idx="3">
                  <c:v>45.083333333333329</c:v>
                </c:pt>
                <c:pt idx="4">
                  <c:v>38.400000000000006</c:v>
                </c:pt>
                <c:pt idx="5">
                  <c:v>32.116666666666667</c:v>
                </c:pt>
                <c:pt idx="6">
                  <c:v>32.31666666666667</c:v>
                </c:pt>
                <c:pt idx="7">
                  <c:v>31.616666666666664</c:v>
                </c:pt>
                <c:pt idx="8">
                  <c:v>31.133333333333333</c:v>
                </c:pt>
                <c:pt idx="9">
                  <c:v>27.95</c:v>
                </c:pt>
                <c:pt idx="10">
                  <c:v>26.516666666666666</c:v>
                </c:pt>
                <c:pt idx="11">
                  <c:v>27.483333333333331</c:v>
                </c:pt>
                <c:pt idx="12">
                  <c:v>27.500000000000004</c:v>
                </c:pt>
                <c:pt idx="13">
                  <c:v>26.05</c:v>
                </c:pt>
                <c:pt idx="14">
                  <c:v>25.666666666666668</c:v>
                </c:pt>
                <c:pt idx="15">
                  <c:v>25.166666666666664</c:v>
                </c:pt>
                <c:pt idx="16">
                  <c:v>24.133333333333333</c:v>
                </c:pt>
                <c:pt idx="17">
                  <c:v>24.333333333333332</c:v>
                </c:pt>
                <c:pt idx="18">
                  <c:v>23.733333333333334</c:v>
                </c:pt>
                <c:pt idx="19">
                  <c:v>23.05</c:v>
                </c:pt>
                <c:pt idx="20">
                  <c:v>23.349999999999998</c:v>
                </c:pt>
                <c:pt idx="21">
                  <c:v>22.066666666666666</c:v>
                </c:pt>
                <c:pt idx="22">
                  <c:v>22.5</c:v>
                </c:pt>
                <c:pt idx="23">
                  <c:v>22.433333333333334</c:v>
                </c:pt>
                <c:pt idx="24">
                  <c:v>22.700000000000003</c:v>
                </c:pt>
                <c:pt idx="25">
                  <c:v>22.466666666666665</c:v>
                </c:pt>
                <c:pt idx="26">
                  <c:v>22.466666666666665</c:v>
                </c:pt>
                <c:pt idx="27">
                  <c:v>22.183333333333334</c:v>
                </c:pt>
                <c:pt idx="28">
                  <c:v>22.716666666666669</c:v>
                </c:pt>
                <c:pt idx="29">
                  <c:v>22.65</c:v>
                </c:pt>
                <c:pt idx="30">
                  <c:v>22.6</c:v>
                </c:pt>
                <c:pt idx="31">
                  <c:v>23</c:v>
                </c:pt>
                <c:pt idx="32">
                  <c:v>22.9</c:v>
                </c:pt>
                <c:pt idx="33">
                  <c:v>22.9</c:v>
                </c:pt>
                <c:pt idx="34">
                  <c:v>23</c:v>
                </c:pt>
                <c:pt idx="35">
                  <c:v>22.816666666666666</c:v>
                </c:pt>
                <c:pt idx="36">
                  <c:v>23.68333333333333</c:v>
                </c:pt>
                <c:pt idx="37">
                  <c:v>23.400000000000002</c:v>
                </c:pt>
                <c:pt idx="38">
                  <c:v>23.483333333333334</c:v>
                </c:pt>
                <c:pt idx="39">
                  <c:v>23.416666666666668</c:v>
                </c:pt>
                <c:pt idx="40">
                  <c:v>23.783333333333331</c:v>
                </c:pt>
                <c:pt idx="41">
                  <c:v>23.916666666666664</c:v>
                </c:pt>
                <c:pt idx="42">
                  <c:v>25.083333333333336</c:v>
                </c:pt>
                <c:pt idx="43">
                  <c:v>25.18333333333333</c:v>
                </c:pt>
                <c:pt idx="44">
                  <c:v>24.683333333333334</c:v>
                </c:pt>
                <c:pt idx="45">
                  <c:v>24.716666666666665</c:v>
                </c:pt>
                <c:pt idx="46">
                  <c:v>24.95</c:v>
                </c:pt>
                <c:pt idx="47">
                  <c:v>25.616666666666667</c:v>
                </c:pt>
                <c:pt idx="48">
                  <c:v>25.333333333333336</c:v>
                </c:pt>
                <c:pt idx="49">
                  <c:v>25.516666666666666</c:v>
                </c:pt>
                <c:pt idx="50">
                  <c:v>25.533333333333331</c:v>
                </c:pt>
                <c:pt idx="51">
                  <c:v>25.383333333333333</c:v>
                </c:pt>
                <c:pt idx="52">
                  <c:v>26.333333333333332</c:v>
                </c:pt>
                <c:pt idx="53">
                  <c:v>25.633333333333333</c:v>
                </c:pt>
                <c:pt idx="54">
                  <c:v>26.6</c:v>
                </c:pt>
                <c:pt idx="55">
                  <c:v>27.400000000000002</c:v>
                </c:pt>
                <c:pt idx="56">
                  <c:v>27</c:v>
                </c:pt>
                <c:pt idx="57">
                  <c:v>27.583333333333332</c:v>
                </c:pt>
                <c:pt idx="58">
                  <c:v>27.383333333333336</c:v>
                </c:pt>
                <c:pt idx="59">
                  <c:v>28</c:v>
                </c:pt>
                <c:pt idx="60">
                  <c:v>28.933333333333334</c:v>
                </c:pt>
                <c:pt idx="61">
                  <c:v>29.266666666666666</c:v>
                </c:pt>
                <c:pt idx="62">
                  <c:v>29.316666666666666</c:v>
                </c:pt>
                <c:pt idx="63">
                  <c:v>29.666666666666664</c:v>
                </c:pt>
                <c:pt idx="64">
                  <c:v>29.683333333333337</c:v>
                </c:pt>
                <c:pt idx="65">
                  <c:v>30.316666666666666</c:v>
                </c:pt>
                <c:pt idx="66">
                  <c:v>29.75</c:v>
                </c:pt>
                <c:pt idx="67">
                  <c:v>30.766666666666666</c:v>
                </c:pt>
                <c:pt idx="68">
                  <c:v>31.499999999999996</c:v>
                </c:pt>
                <c:pt idx="69">
                  <c:v>30.416666666666668</c:v>
                </c:pt>
                <c:pt idx="70">
                  <c:v>31.1</c:v>
                </c:pt>
                <c:pt idx="71">
                  <c:v>31.966666666666665</c:v>
                </c:pt>
                <c:pt idx="72">
                  <c:v>34.183333333333337</c:v>
                </c:pt>
                <c:pt idx="73">
                  <c:v>32</c:v>
                </c:pt>
                <c:pt idx="74">
                  <c:v>31.866666666666667</c:v>
                </c:pt>
                <c:pt idx="75">
                  <c:v>33.133333333333333</c:v>
                </c:pt>
                <c:pt idx="76">
                  <c:v>33.449999999999996</c:v>
                </c:pt>
                <c:pt idx="77">
                  <c:v>34.35</c:v>
                </c:pt>
                <c:pt idx="78">
                  <c:v>38.15</c:v>
                </c:pt>
                <c:pt idx="79">
                  <c:v>37</c:v>
                </c:pt>
                <c:pt idx="80">
                  <c:v>36.583333333333336</c:v>
                </c:pt>
                <c:pt idx="81">
                  <c:v>36.716666666666669</c:v>
                </c:pt>
                <c:pt idx="82">
                  <c:v>42.133333333333333</c:v>
                </c:pt>
                <c:pt idx="83">
                  <c:v>37.93333333333333</c:v>
                </c:pt>
                <c:pt idx="84">
                  <c:v>47.05</c:v>
                </c:pt>
                <c:pt idx="85">
                  <c:v>57.550000000000004</c:v>
                </c:pt>
                <c:pt idx="86">
                  <c:v>57.633333333333333</c:v>
                </c:pt>
                <c:pt idx="87">
                  <c:v>59.316666666666663</c:v>
                </c:pt>
                <c:pt idx="88">
                  <c:v>64.7</c:v>
                </c:pt>
                <c:pt idx="89">
                  <c:v>59.6</c:v>
                </c:pt>
                <c:pt idx="90">
                  <c:v>56.166666666666671</c:v>
                </c:pt>
                <c:pt idx="91">
                  <c:v>0</c:v>
                </c:pt>
                <c:pt idx="92">
                  <c:v>80.733333333333334</c:v>
                </c:pt>
                <c:pt idx="93">
                  <c:v>84.816666666666663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89-4BAE-A996-170383644DC3}"/>
            </c:ext>
          </c:extLst>
        </c:ser>
        <c:ser>
          <c:idx val="0"/>
          <c:order val="1"/>
          <c:tx>
            <c:strRef>
              <c:f>'8K'!$C$6</c:f>
              <c:strCache>
                <c:ptCount val="1"/>
                <c:pt idx="0">
                  <c:v>2020 Bernhard Single-Age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'8K'!$C$7:$C$105</c:f>
              <c:numCache>
                <c:formatCode>General</c:formatCode>
                <c:ptCount val="99"/>
                <c:pt idx="3" formatCode="0.000">
                  <c:v>45.083333333333329</c:v>
                </c:pt>
                <c:pt idx="4" formatCode="0.000">
                  <c:v>48.583333333333336</c:v>
                </c:pt>
                <c:pt idx="5" formatCode="0.000">
                  <c:v>41.06666666666667</c:v>
                </c:pt>
                <c:pt idx="6" formatCode="0.000">
                  <c:v>34.15</c:v>
                </c:pt>
                <c:pt idx="7" formatCode="0.000">
                  <c:v>33.633333333333333</c:v>
                </c:pt>
                <c:pt idx="8" formatCode="0.000">
                  <c:v>31.483333333333331</c:v>
                </c:pt>
                <c:pt idx="9" formatCode="0.000">
                  <c:v>30.499999999999996</c:v>
                </c:pt>
                <c:pt idx="10" formatCode="0.000">
                  <c:v>30.249999999999996</c:v>
                </c:pt>
                <c:pt idx="11" formatCode="0.000">
                  <c:v>28.966666666666665</c:v>
                </c:pt>
                <c:pt idx="12" formatCode="0.000">
                  <c:v>26.066666666666666</c:v>
                </c:pt>
                <c:pt idx="14" formatCode="0.000">
                  <c:v>22.983333333333338</c:v>
                </c:pt>
                <c:pt idx="15" formatCode="0.000">
                  <c:v>22.1</c:v>
                </c:pt>
                <c:pt idx="16" formatCode="0.000">
                  <c:v>22.416666666666668</c:v>
                </c:pt>
                <c:pt idx="17" formatCode="0.000">
                  <c:v>22.133333333333333</c:v>
                </c:pt>
                <c:pt idx="18" formatCode="0.000">
                  <c:v>22.066666666666666</c:v>
                </c:pt>
                <c:pt idx="19" formatCode="0.000">
                  <c:v>22.066666666666666</c:v>
                </c:pt>
                <c:pt idx="20" formatCode="0.000">
                  <c:v>22.266666666666666</c:v>
                </c:pt>
                <c:pt idx="21" formatCode="0.000">
                  <c:v>22.066666666666666</c:v>
                </c:pt>
                <c:pt idx="22" formatCode="0.000">
                  <c:v>22.066666666666666</c:v>
                </c:pt>
                <c:pt idx="23" formatCode="0.000">
                  <c:v>22.2</c:v>
                </c:pt>
                <c:pt idx="24" formatCode="0.000">
                  <c:v>22.033333333333335</c:v>
                </c:pt>
                <c:pt idx="25" formatCode="0.000">
                  <c:v>22.3</c:v>
                </c:pt>
                <c:pt idx="26" formatCode="0.000">
                  <c:v>22.05</c:v>
                </c:pt>
                <c:pt idx="27" formatCode="0.000">
                  <c:v>22.25</c:v>
                </c:pt>
                <c:pt idx="28" formatCode="0.000">
                  <c:v>22.233333333333334</c:v>
                </c:pt>
                <c:pt idx="29" formatCode="0.000">
                  <c:v>22.366666666666664</c:v>
                </c:pt>
                <c:pt idx="30" formatCode="0.000">
                  <c:v>22.416666666666668</c:v>
                </c:pt>
                <c:pt idx="31" formatCode="0.000">
                  <c:v>22.033333333333335</c:v>
                </c:pt>
                <c:pt idx="32" formatCode="0.000">
                  <c:v>22.533333333333339</c:v>
                </c:pt>
                <c:pt idx="33" formatCode="0.000">
                  <c:v>22.4</c:v>
                </c:pt>
                <c:pt idx="34" formatCode="0.000">
                  <c:v>22.616666666666667</c:v>
                </c:pt>
                <c:pt idx="35" formatCode="0.000">
                  <c:v>22.383333333333329</c:v>
                </c:pt>
                <c:pt idx="36" formatCode="0.000">
                  <c:v>23.099999999999998</c:v>
                </c:pt>
                <c:pt idx="37" formatCode="0.000">
                  <c:v>22.933333333333334</c:v>
                </c:pt>
                <c:pt idx="38" formatCode="0.000">
                  <c:v>22.816666666666666</c:v>
                </c:pt>
                <c:pt idx="39" formatCode="0.000">
                  <c:v>23.216666666666665</c:v>
                </c:pt>
                <c:pt idx="40" formatCode="0.000">
                  <c:v>22.65</c:v>
                </c:pt>
                <c:pt idx="41" formatCode="0.000">
                  <c:v>23.7</c:v>
                </c:pt>
                <c:pt idx="42" formatCode="0.000">
                  <c:v>23.766666666666666</c:v>
                </c:pt>
                <c:pt idx="43" formatCode="0.000">
                  <c:v>23.716666666666665</c:v>
                </c:pt>
                <c:pt idx="44" formatCode="0.000">
                  <c:v>24.25</c:v>
                </c:pt>
                <c:pt idx="45" formatCode="0.000">
                  <c:v>24.683333333333334</c:v>
                </c:pt>
                <c:pt idx="46" formatCode="0.000">
                  <c:v>24.233333333333334</c:v>
                </c:pt>
                <c:pt idx="47" formatCode="0.000">
                  <c:v>23.983333333333334</c:v>
                </c:pt>
                <c:pt idx="48" formatCode="0.000">
                  <c:v>25</c:v>
                </c:pt>
                <c:pt idx="49" formatCode="0.000">
                  <c:v>24.733333333333331</c:v>
                </c:pt>
                <c:pt idx="50" formatCode="0.000">
                  <c:v>25.116666666666667</c:v>
                </c:pt>
                <c:pt idx="51" formatCode="0.000">
                  <c:v>25.383333333333333</c:v>
                </c:pt>
                <c:pt idx="52" formatCode="0.000">
                  <c:v>25.300000000000004</c:v>
                </c:pt>
                <c:pt idx="53" formatCode="0.000">
                  <c:v>25.716666666666665</c:v>
                </c:pt>
                <c:pt idx="54" formatCode="0.000">
                  <c:v>26.183333333333334</c:v>
                </c:pt>
                <c:pt idx="55" formatCode="0.000">
                  <c:v>26.666666666666671</c:v>
                </c:pt>
                <c:pt idx="56" formatCode="0.000">
                  <c:v>26.700000000000003</c:v>
                </c:pt>
                <c:pt idx="57" formatCode="0.000">
                  <c:v>27.400000000000002</c:v>
                </c:pt>
                <c:pt idx="58" formatCode="0.000">
                  <c:v>26.516666666666666</c:v>
                </c:pt>
                <c:pt idx="59" formatCode="0.000">
                  <c:v>26.166666666666668</c:v>
                </c:pt>
                <c:pt idx="60" formatCode="0.000">
                  <c:v>27</c:v>
                </c:pt>
                <c:pt idx="61" formatCode="0.000">
                  <c:v>27.083333333333332</c:v>
                </c:pt>
                <c:pt idx="62" formatCode="0.000">
                  <c:v>27.983333333333334</c:v>
                </c:pt>
                <c:pt idx="63" formatCode="0.000">
                  <c:v>28.4</c:v>
                </c:pt>
                <c:pt idx="64" formatCode="0.000">
                  <c:v>28.599999999999998</c:v>
                </c:pt>
                <c:pt idx="65" formatCode="0.000">
                  <c:v>28.95</c:v>
                </c:pt>
                <c:pt idx="66" formatCode="0.000">
                  <c:v>29.75</c:v>
                </c:pt>
                <c:pt idx="67" formatCode="0.000">
                  <c:v>29.816666666666666</c:v>
                </c:pt>
                <c:pt idx="68" formatCode="0.000">
                  <c:v>30.56666666666667</c:v>
                </c:pt>
                <c:pt idx="69" formatCode="0.000">
                  <c:v>30.416666666666668</c:v>
                </c:pt>
                <c:pt idx="70" formatCode="0.000">
                  <c:v>31.1</c:v>
                </c:pt>
                <c:pt idx="71" formatCode="0.000">
                  <c:v>31.966666666666669</c:v>
                </c:pt>
                <c:pt idx="72" formatCode="0.000">
                  <c:v>32.933333333333337</c:v>
                </c:pt>
                <c:pt idx="73" formatCode="0.000">
                  <c:v>32</c:v>
                </c:pt>
                <c:pt idx="74" formatCode="0.000">
                  <c:v>31.866666666666664</c:v>
                </c:pt>
                <c:pt idx="75" formatCode="0.000">
                  <c:v>33.133333333333333</c:v>
                </c:pt>
                <c:pt idx="76" formatCode="0.000">
                  <c:v>33.449999999999996</c:v>
                </c:pt>
                <c:pt idx="77" formatCode="0.000">
                  <c:v>34.35</c:v>
                </c:pt>
                <c:pt idx="78" formatCode="0.000">
                  <c:v>37.666666666666664</c:v>
                </c:pt>
                <c:pt idx="79" formatCode="0.000">
                  <c:v>35.68333333333333</c:v>
                </c:pt>
                <c:pt idx="80" formatCode="0.000">
                  <c:v>36.416666666666664</c:v>
                </c:pt>
                <c:pt idx="81" formatCode="0.000">
                  <c:v>36.716666666666676</c:v>
                </c:pt>
                <c:pt idx="82" formatCode="0.000">
                  <c:v>42.133333333333333</c:v>
                </c:pt>
                <c:pt idx="84" formatCode="0.000">
                  <c:v>41.233333333333334</c:v>
                </c:pt>
                <c:pt idx="85" formatCode="0.000">
                  <c:v>50.81666666666667</c:v>
                </c:pt>
                <c:pt idx="86" formatCode="0.000">
                  <c:v>48.866666666666667</c:v>
                </c:pt>
                <c:pt idx="87" formatCode="0.000">
                  <c:v>47.666666666666657</c:v>
                </c:pt>
                <c:pt idx="88" formatCode="0.000">
                  <c:v>63.6</c:v>
                </c:pt>
                <c:pt idx="89" formatCode="0.000">
                  <c:v>59.6</c:v>
                </c:pt>
                <c:pt idx="90" formatCode="0.000">
                  <c:v>56.166666666666671</c:v>
                </c:pt>
                <c:pt idx="91" formatCode="0.000">
                  <c:v>80.933333333333323</c:v>
                </c:pt>
                <c:pt idx="92" formatCode="0.000">
                  <c:v>80.733333333333334</c:v>
                </c:pt>
                <c:pt idx="93" formatCode="0.000">
                  <c:v>84.816666666666677</c:v>
                </c:pt>
                <c:pt idx="97" formatCode="0.000">
                  <c:v>120.7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CC-4E64-9063-6CE2223F0DF3}"/>
            </c:ext>
          </c:extLst>
        </c:ser>
        <c:ser>
          <c:idx val="2"/>
          <c:order val="2"/>
          <c:tx>
            <c:strRef>
              <c:f>'8K'!$F$6</c:f>
              <c:strCache>
                <c:ptCount val="1"/>
                <c:pt idx="0">
                  <c:v>2015 Age-Grade Standards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'8K'!$A$7:$A$106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'8K'!$F$7:$F$106</c:f>
              <c:numCache>
                <c:formatCode>General</c:formatCode>
                <c:ptCount val="100"/>
                <c:pt idx="2" formatCode="0.000">
                  <c:v>43.657331136738051</c:v>
                </c:pt>
                <c:pt idx="3" formatCode="0.000">
                  <c:v>38.714390065741419</c:v>
                </c:pt>
                <c:pt idx="4" formatCode="0.000">
                  <c:v>35.006605019815055</c:v>
                </c:pt>
                <c:pt idx="5" formatCode="0.000">
                  <c:v>32.140691328077622</c:v>
                </c:pt>
                <c:pt idx="6" formatCode="0.000">
                  <c:v>29.875986471251409</c:v>
                </c:pt>
                <c:pt idx="7" formatCode="0.000">
                  <c:v>28.057173107464266</c:v>
                </c:pt>
                <c:pt idx="8" formatCode="0.000">
                  <c:v>26.579739217652961</c:v>
                </c:pt>
                <c:pt idx="9" formatCode="0.000">
                  <c:v>25.370990904739109</c:v>
                </c:pt>
                <c:pt idx="10" formatCode="0.000">
                  <c:v>24.379024839006441</c:v>
                </c:pt>
                <c:pt idx="11" formatCode="0.000">
                  <c:v>23.566029346376169</c:v>
                </c:pt>
                <c:pt idx="12" formatCode="0.000">
                  <c:v>22.904062229904927</c:v>
                </c:pt>
                <c:pt idx="13" formatCode="0.000">
                  <c:v>22.372308991135501</c:v>
                </c:pt>
                <c:pt idx="14" formatCode="0.000">
                  <c:v>21.955260977630488</c:v>
                </c:pt>
                <c:pt idx="15" formatCode="0.000">
                  <c:v>21.641486320947322</c:v>
                </c:pt>
                <c:pt idx="16" formatCode="0.000">
                  <c:v>21.379588543767646</c:v>
                </c:pt>
                <c:pt idx="17" formatCode="0.000">
                  <c:v>21.214547118023788</c:v>
                </c:pt>
                <c:pt idx="18" formatCode="0.000">
                  <c:v>21.2</c:v>
                </c:pt>
                <c:pt idx="19" formatCode="0.000">
                  <c:v>21.2</c:v>
                </c:pt>
                <c:pt idx="20" formatCode="0.000">
                  <c:v>21.2</c:v>
                </c:pt>
                <c:pt idx="21" formatCode="0.000">
                  <c:v>21.2</c:v>
                </c:pt>
                <c:pt idx="22" formatCode="0.000">
                  <c:v>21.2</c:v>
                </c:pt>
                <c:pt idx="23" formatCode="0.000">
                  <c:v>21.2</c:v>
                </c:pt>
                <c:pt idx="24" formatCode="0.000">
                  <c:v>21.2</c:v>
                </c:pt>
                <c:pt idx="25" formatCode="0.000">
                  <c:v>21.2</c:v>
                </c:pt>
                <c:pt idx="26" formatCode="0.000">
                  <c:v>21.2</c:v>
                </c:pt>
                <c:pt idx="27" formatCode="0.000">
                  <c:v>21.2</c:v>
                </c:pt>
                <c:pt idx="28" formatCode="0.000">
                  <c:v>21.200006586884566</c:v>
                </c:pt>
                <c:pt idx="29" formatCode="0.000">
                  <c:v>21.207767315509752</c:v>
                </c:pt>
                <c:pt idx="30" formatCode="0.000">
                  <c:v>21.230202838943281</c:v>
                </c:pt>
                <c:pt idx="31" formatCode="0.000">
                  <c:v>21.267406431341886</c:v>
                </c:pt>
                <c:pt idx="32" formatCode="0.000">
                  <c:v>21.319533417282258</c:v>
                </c:pt>
                <c:pt idx="33" formatCode="0.000">
                  <c:v>21.386802800382522</c:v>
                </c:pt>
                <c:pt idx="34" formatCode="0.000">
                  <c:v>21.469499580517272</c:v>
                </c:pt>
                <c:pt idx="35" formatCode="0.000">
                  <c:v>21.567977805759728</c:v>
                </c:pt>
                <c:pt idx="36" formatCode="0.000">
                  <c:v>21.682664420762276</c:v>
                </c:pt>
                <c:pt idx="37" formatCode="0.000">
                  <c:v>21.814063990894198</c:v>
                </c:pt>
                <c:pt idx="38" formatCode="0.000">
                  <c:v>21.962764401732073</c:v>
                </c:pt>
                <c:pt idx="39" formatCode="0.000">
                  <c:v>22.126943118084675</c:v>
                </c:pt>
                <c:pt idx="40" formatCode="0.000">
                  <c:v>22.295161872576745</c:v>
                </c:pt>
                <c:pt idx="41" formatCode="0.000">
                  <c:v>22.465957967072207</c:v>
                </c:pt>
                <c:pt idx="42" formatCode="0.000">
                  <c:v>22.639391091364367</c:v>
                </c:pt>
                <c:pt idx="43" formatCode="0.000">
                  <c:v>22.815522792763769</c:v>
                </c:pt>
                <c:pt idx="44" formatCode="0.000">
                  <c:v>22.994416548921063</c:v>
                </c:pt>
                <c:pt idx="45" formatCode="0.000">
                  <c:v>23.176137844102854</c:v>
                </c:pt>
                <c:pt idx="46" formatCode="0.000">
                  <c:v>23.36075424911321</c:v>
                </c:pt>
                <c:pt idx="47" formatCode="0.000">
                  <c:v>23.548335505065616</c:v>
                </c:pt>
                <c:pt idx="48" formatCode="0.000">
                  <c:v>23.73895361122365</c:v>
                </c:pt>
                <c:pt idx="49" formatCode="0.000">
                  <c:v>23.932682917142753</c:v>
                </c:pt>
                <c:pt idx="50" formatCode="0.000">
                  <c:v>24.129600219360832</c:v>
                </c:pt>
                <c:pt idx="51" formatCode="0.000">
                  <c:v>24.32978486290186</c:v>
                </c:pt>
                <c:pt idx="52" formatCode="0.000">
                  <c:v>24.53331884787438</c:v>
                </c:pt>
                <c:pt idx="53" formatCode="0.000">
                  <c:v>24.74028694146563</c:v>
                </c:pt>
                <c:pt idx="54" formatCode="0.000">
                  <c:v>24.950776795652825</c:v>
                </c:pt>
                <c:pt idx="55" formatCode="0.000">
                  <c:v>25.164879070974866</c:v>
                </c:pt>
                <c:pt idx="56" formatCode="0.000">
                  <c:v>25.3826875667317</c:v>
                </c:pt>
                <c:pt idx="57" formatCode="0.000">
                  <c:v>25.604299358004198</c:v>
                </c:pt>
                <c:pt idx="58" formatCode="0.000">
                  <c:v>25.829814939915007</c:v>
                </c:pt>
                <c:pt idx="59" formatCode="0.000">
                  <c:v>26.059338379580804</c:v>
                </c:pt>
                <c:pt idx="60" formatCode="0.000">
                  <c:v>26.292977476238665</c:v>
                </c:pt>
                <c:pt idx="61" formatCode="0.000">
                  <c:v>26.530843930064222</c:v>
                </c:pt>
                <c:pt idx="62" formatCode="0.000">
                  <c:v>26.77305352023695</c:v>
                </c:pt>
                <c:pt idx="63" formatCode="0.000">
                  <c:v>27.019726292849136</c:v>
                </c:pt>
                <c:pt idx="64" formatCode="0.000">
                  <c:v>27.270986759299177</c:v>
                </c:pt>
                <c:pt idx="65" formatCode="0.000">
                  <c:v>27.526964105858081</c:v>
                </c:pt>
                <c:pt idx="66" formatCode="0.000">
                  <c:v>27.787792415150353</c:v>
                </c:pt>
                <c:pt idx="67" formatCode="0.000">
                  <c:v>28.05361090034696</c:v>
                </c:pt>
                <c:pt idx="68" formatCode="0.000">
                  <c:v>28.333425695400667</c:v>
                </c:pt>
                <c:pt idx="69" formatCode="0.000">
                  <c:v>28.643653234232236</c:v>
                </c:pt>
                <c:pt idx="70" formatCode="0.000">
                  <c:v>28.986408662653858</c:v>
                </c:pt>
                <c:pt idx="71" formatCode="0.000">
                  <c:v>29.363797793381234</c:v>
                </c:pt>
                <c:pt idx="72" formatCode="0.000">
                  <c:v>29.778222962211061</c:v>
                </c:pt>
                <c:pt idx="73" formatCode="0.000">
                  <c:v>30.232425101608932</c:v>
                </c:pt>
                <c:pt idx="74" formatCode="0.000">
                  <c:v>30.729534142943979</c:v>
                </c:pt>
                <c:pt idx="75" formatCode="0.000">
                  <c:v>31.273129623264776</c:v>
                </c:pt>
                <c:pt idx="76" formatCode="0.000">
                  <c:v>31.867313884796847</c:v>
                </c:pt>
                <c:pt idx="77" formatCode="0.000">
                  <c:v>32.516800928716648</c:v>
                </c:pt>
                <c:pt idx="78" formatCode="0.000">
                  <c:v>33.227024877817996</c:v>
                </c:pt>
                <c:pt idx="79" formatCode="0.000">
                  <c:v>34.004273198318664</c:v>
                </c:pt>
                <c:pt idx="80" formatCode="0.000">
                  <c:v>34.85585144784671</c:v>
                </c:pt>
                <c:pt idx="81" formatCode="0.000">
                  <c:v>35.790288526365337</c:v>
                </c:pt>
                <c:pt idx="82" formatCode="0.000">
                  <c:v>36.817594461508421</c:v>
                </c:pt>
                <c:pt idx="83" formatCode="0.000">
                  <c:v>37.949587034652474</c:v>
                </c:pt>
                <c:pt idx="84" formatCode="0.000">
                  <c:v>39.200309615879405</c:v>
                </c:pt>
                <c:pt idx="85" formatCode="0.000">
                  <c:v>40.586571295371442</c:v>
                </c:pt>
                <c:pt idx="86" formatCode="0.000">
                  <c:v>42.128653136725127</c:v>
                </c:pt>
                <c:pt idx="87" formatCode="0.000">
                  <c:v>43.851243303235144</c:v>
                </c:pt>
                <c:pt idx="88" formatCode="0.000">
                  <c:v>45.784692451748789</c:v>
                </c:pt>
                <c:pt idx="89" formatCode="0.000">
                  <c:v>47.966725030330181</c:v>
                </c:pt>
                <c:pt idx="90" formatCode="0.000">
                  <c:v>50.444812001525101</c:v>
                </c:pt>
                <c:pt idx="91" formatCode="0.000">
                  <c:v>53.279523695131992</c:v>
                </c:pt>
                <c:pt idx="92" formatCode="0.000">
                  <c:v>56.549369980668239</c:v>
                </c:pt>
                <c:pt idx="93" formatCode="0.000">
                  <c:v>60.357958853837083</c:v>
                </c:pt>
                <c:pt idx="94" formatCode="0.000">
                  <c:v>64.844881332414261</c:v>
                </c:pt>
                <c:pt idx="95" formatCode="0.000">
                  <c:v>70.202800492366677</c:v>
                </c:pt>
                <c:pt idx="96" formatCode="0.000">
                  <c:v>76.70530316405214</c:v>
                </c:pt>
                <c:pt idx="97" formatCode="0.000">
                  <c:v>84.75434961221184</c:v>
                </c:pt>
                <c:pt idx="98" formatCode="0.000">
                  <c:v>94.965547104243981</c:v>
                </c:pt>
                <c:pt idx="99" formatCode="0.000">
                  <c:v>108.33181247221599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89-4BAE-A996-170383644DC3}"/>
            </c:ext>
          </c:extLst>
        </c:ser>
        <c:ser>
          <c:idx val="5"/>
          <c:order val="3"/>
          <c:tx>
            <c:strRef>
              <c:f>'8K'!$D$6</c:f>
              <c:strCache>
                <c:ptCount val="1"/>
                <c:pt idx="0">
                  <c:v>2020 Age-Grade (Proposed)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'8K'!$D$7:$D$105</c:f>
              <c:numCache>
                <c:formatCode>General</c:formatCode>
                <c:ptCount val="99"/>
                <c:pt idx="2" formatCode="0.000">
                  <c:v>43.408469945355193</c:v>
                </c:pt>
                <c:pt idx="3" formatCode="0.000">
                  <c:v>38.515151515151523</c:v>
                </c:pt>
                <c:pt idx="4" formatCode="0.000">
                  <c:v>34.841008771929829</c:v>
                </c:pt>
                <c:pt idx="5" formatCode="0.000">
                  <c:v>31.998992950654586</c:v>
                </c:pt>
                <c:pt idx="6" formatCode="0.000">
                  <c:v>29.751872659176033</c:v>
                </c:pt>
                <c:pt idx="7" formatCode="0.000">
                  <c:v>27.946350043975375</c:v>
                </c:pt>
                <c:pt idx="8" formatCode="0.000">
                  <c:v>26.479166666666664</c:v>
                </c:pt>
                <c:pt idx="9" formatCode="0.000">
                  <c:v>25.278440731901355</c:v>
                </c:pt>
                <c:pt idx="10" formatCode="0.000">
                  <c:v>24.292813455657491</c:v>
                </c:pt>
                <c:pt idx="11" formatCode="0.000">
                  <c:v>23.484848484848484</c:v>
                </c:pt>
                <c:pt idx="12" formatCode="0.000">
                  <c:v>22.826867816091955</c:v>
                </c:pt>
                <c:pt idx="13" formatCode="0.000">
                  <c:v>22.298245614035089</c:v>
                </c:pt>
                <c:pt idx="14" formatCode="0.000">
                  <c:v>21.883608815426999</c:v>
                </c:pt>
                <c:pt idx="15" formatCode="0.000">
                  <c:v>21.571622539035982</c:v>
                </c:pt>
                <c:pt idx="16" formatCode="0.000">
                  <c:v>21.354166666666668</c:v>
                </c:pt>
                <c:pt idx="17" formatCode="0.000">
                  <c:v>21.225784903139612</c:v>
                </c:pt>
                <c:pt idx="18" formatCode="0.000">
                  <c:v>21.183333333333334</c:v>
                </c:pt>
                <c:pt idx="19" formatCode="0.000">
                  <c:v>21.183333333333334</c:v>
                </c:pt>
                <c:pt idx="20" formatCode="0.000">
                  <c:v>21.183333333333334</c:v>
                </c:pt>
                <c:pt idx="21" formatCode="0.000">
                  <c:v>21.183333333333334</c:v>
                </c:pt>
                <c:pt idx="22" formatCode="0.000">
                  <c:v>21.183333333333334</c:v>
                </c:pt>
                <c:pt idx="23" formatCode="0.000">
                  <c:v>21.183333333333334</c:v>
                </c:pt>
                <c:pt idx="24" formatCode="0.000">
                  <c:v>21.183333333333334</c:v>
                </c:pt>
                <c:pt idx="25" formatCode="0.000">
                  <c:v>21.183333333333334</c:v>
                </c:pt>
                <c:pt idx="26" formatCode="0.000">
                  <c:v>21.183333333333334</c:v>
                </c:pt>
                <c:pt idx="27" formatCode="0.000">
                  <c:v>21.183333333333334</c:v>
                </c:pt>
                <c:pt idx="28" formatCode="0.000">
                  <c:v>21.183333333333334</c:v>
                </c:pt>
                <c:pt idx="29" formatCode="0.000">
                  <c:v>21.183467784291395</c:v>
                </c:pt>
                <c:pt idx="30" formatCode="0.000">
                  <c:v>21.193669205367868</c:v>
                </c:pt>
                <c:pt idx="31" formatCode="0.000">
                  <c:v>21.220140751117725</c:v>
                </c:pt>
                <c:pt idx="32" formatCode="0.000">
                  <c:v>21.26300453284853</c:v>
                </c:pt>
                <c:pt idx="33" formatCode="0.000">
                  <c:v>21.322459249524613</c:v>
                </c:pt>
                <c:pt idx="34" formatCode="0.000">
                  <c:v>21.398782502785316</c:v>
                </c:pt>
                <c:pt idx="35" formatCode="0.000">
                  <c:v>21.492334064962659</c:v>
                </c:pt>
                <c:pt idx="36" formatCode="0.000">
                  <c:v>21.603560172576358</c:v>
                </c:pt>
                <c:pt idx="37" formatCode="0.000">
                  <c:v>21.73299894221552</c:v>
                </c:pt>
                <c:pt idx="38" formatCode="0.000">
                  <c:v>21.881287033711136</c:v>
                </c:pt>
                <c:pt idx="39" formatCode="0.000">
                  <c:v>22.046589024452743</c:v>
                </c:pt>
                <c:pt idx="40" formatCode="0.000">
                  <c:v>22.216279494202809</c:v>
                </c:pt>
                <c:pt idx="41" formatCode="0.000">
                  <c:v>22.388602407985285</c:v>
                </c:pt>
                <c:pt idx="42" formatCode="0.000">
                  <c:v>22.563619501145787</c:v>
                </c:pt>
                <c:pt idx="43" formatCode="0.000">
                  <c:v>22.74139445463943</c:v>
                </c:pt>
                <c:pt idx="44" formatCode="0.000">
                  <c:v>22.921992972285182</c:v>
                </c:pt>
                <c:pt idx="45" formatCode="0.000">
                  <c:v>23.105482861730664</c:v>
                </c:pt>
                <c:pt idx="46" formatCode="0.000">
                  <c:v>23.291934119337103</c:v>
                </c:pt>
                <c:pt idx="47" formatCode="0.000">
                  <c:v>23.481419019207625</c:v>
                </c:pt>
                <c:pt idx="48" formatCode="0.000">
                  <c:v>23.674012206596743</c:v>
                </c:pt>
                <c:pt idx="49" formatCode="0.000">
                  <c:v>23.869790795954728</c:v>
                </c:pt>
                <c:pt idx="50" formatCode="0.000">
                  <c:v>24.068834473877377</c:v>
                </c:pt>
                <c:pt idx="51" formatCode="0.000">
                  <c:v>24.27122560724986</c:v>
                </c:pt>
                <c:pt idx="52" formatCode="0.000">
                  <c:v>24.477049356893094</c:v>
                </c:pt>
                <c:pt idx="53" formatCode="0.000">
                  <c:v>24.686393797041966</c:v>
                </c:pt>
                <c:pt idx="54" formatCode="0.000">
                  <c:v>24.899350041007605</c:v>
                </c:pt>
                <c:pt idx="55" formatCode="0.000">
                  <c:v>25.116012373400388</c:v>
                </c:pt>
                <c:pt idx="56" formatCode="0.000">
                  <c:v>25.336478389316785</c:v>
                </c:pt>
                <c:pt idx="57" formatCode="0.000">
                  <c:v>25.560849140921739</c:v>
                </c:pt>
                <c:pt idx="58" formatCode="0.000">
                  <c:v>25.789229291889104</c:v>
                </c:pt>
                <c:pt idx="59" formatCode="0.000">
                  <c:v>26.021727280196092</c:v>
                </c:pt>
                <c:pt idx="60" formatCode="0.000">
                  <c:v>26.258455489803666</c:v>
                </c:pt>
                <c:pt idx="61" formatCode="0.000">
                  <c:v>26.499530431793936</c:v>
                </c:pt>
                <c:pt idx="62" formatCode="0.000">
                  <c:v>26.745072935578047</c:v>
                </c:pt>
                <c:pt idx="63" formatCode="0.000">
                  <c:v>26.995208350833735</c:v>
                </c:pt>
                <c:pt idx="64" formatCode="0.000">
                  <c:v>27.250066760881701</c:v>
                </c:pt>
                <c:pt idx="65" formatCode="0.000">
                  <c:v>27.509783208263958</c:v>
                </c:pt>
                <c:pt idx="66" formatCode="0.000">
                  <c:v>27.774497933346016</c:v>
                </c:pt>
                <c:pt idx="67" formatCode="0.000">
                  <c:v>28.044356626828709</c:v>
                </c:pt>
                <c:pt idx="68" formatCode="0.000">
                  <c:v>28.319510697124961</c:v>
                </c:pt>
                <c:pt idx="69" formatCode="0.000">
                  <c:v>28.607743603712638</c:v>
                </c:pt>
                <c:pt idx="70" formatCode="0.000">
                  <c:v>28.927963191767486</c:v>
                </c:pt>
                <c:pt idx="71" formatCode="0.000">
                  <c:v>29.282910063794553</c:v>
                </c:pt>
                <c:pt idx="72" formatCode="0.000">
                  <c:v>29.674893157022513</c:v>
                </c:pt>
                <c:pt idx="73" formatCode="0.000">
                  <c:v>30.106556960556336</c:v>
                </c:pt>
                <c:pt idx="74" formatCode="0.000">
                  <c:v>30.580930598343773</c:v>
                </c:pt>
                <c:pt idx="75" formatCode="0.000">
                  <c:v>31.101486946120787</c:v>
                </c:pt>
                <c:pt idx="76" formatCode="0.000">
                  <c:v>31.672214118323023</c:v>
                </c:pt>
                <c:pt idx="77" formatCode="0.000">
                  <c:v>32.297702321056946</c:v>
                </c:pt>
                <c:pt idx="78" formatCode="0.000">
                  <c:v>32.983249942399162</c:v>
                </c:pt>
                <c:pt idx="79" formatCode="0.000">
                  <c:v>33.734993922693157</c:v>
                </c:pt>
                <c:pt idx="80" formatCode="0.000">
                  <c:v>34.560071031245528</c:v>
                </c:pt>
                <c:pt idx="81" formatCode="0.000">
                  <c:v>35.466818840035465</c:v>
                </c:pt>
                <c:pt idx="82" formatCode="0.000">
                  <c:v>36.465028176471129</c:v>
                </c:pt>
                <c:pt idx="83" formatCode="0.000">
                  <c:v>37.566263023014464</c:v>
                </c:pt>
                <c:pt idx="84" formatCode="0.000">
                  <c:v>38.784269766357269</c:v>
                </c:pt>
                <c:pt idx="85" formatCode="0.000">
                  <c:v>40.135506234616173</c:v>
                </c:pt>
                <c:pt idx="86" formatCode="0.000">
                  <c:v>41.639833429270013</c:v>
                </c:pt>
                <c:pt idx="87" formatCode="0.000">
                  <c:v>43.321431381110571</c:v>
                </c:pt>
                <c:pt idx="88" formatCode="0.000">
                  <c:v>45.210028589280164</c:v>
                </c:pt>
                <c:pt idx="89" formatCode="0.000">
                  <c:v>47.342577789751495</c:v>
                </c:pt>
                <c:pt idx="90" formatCode="0.000">
                  <c:v>49.765579166508054</c:v>
                </c:pt>
                <c:pt idx="91" formatCode="0.000">
                  <c:v>52.538362821290683</c:v>
                </c:pt>
                <c:pt idx="92" formatCode="0.000">
                  <c:v>55.737826637553184</c:v>
                </c:pt>
                <c:pt idx="93" formatCode="0.000">
                  <c:v>59.465442346113747</c:v>
                </c:pt>
                <c:pt idx="94" formatCode="0.000">
                  <c:v>63.85790637530728</c:v>
                </c:pt>
                <c:pt idx="95" formatCode="0.000">
                  <c:v>69.10385752855386</c:v>
                </c:pt>
                <c:pt idx="96" formatCode="0.000">
                  <c:v>75.47111591568995</c:v>
                </c:pt>
                <c:pt idx="97" formatCode="0.000">
                  <c:v>83.353073357362049</c:v>
                </c:pt>
                <c:pt idx="98" formatCode="0.000">
                  <c:v>93.352029738165214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8CC-4E64-9063-6CE2223F0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24416"/>
        <c:axId val="117347072"/>
      </c:scatterChart>
      <c:valAx>
        <c:axId val="117324416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340918462332378"/>
              <c:y val="0.930868762177674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347072"/>
        <c:crosses val="autoZero"/>
        <c:crossBetween val="midCat"/>
        <c:majorUnit val="10"/>
      </c:valAx>
      <c:valAx>
        <c:axId val="117347072"/>
        <c:scaling>
          <c:orientation val="minMax"/>
          <c:max val="65"/>
          <c:min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7081132732350126E-3"/>
              <c:y val="0.422829996491984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324416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9096070893302028"/>
          <c:y val="0.27813525724743349"/>
          <c:w val="0.3685885989187595"/>
          <c:h val="0.1873992842052740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'10K'!$A$1:$A$1</c:f>
          <c:strCache>
            <c:ptCount val="1"/>
            <c:pt idx="0">
              <c:v>Male 10 km</c:v>
            </c:pt>
          </c:strCache>
        </c:strRef>
      </c:tx>
      <c:layout>
        <c:manualLayout>
          <c:xMode val="edge"/>
          <c:yMode val="edge"/>
          <c:x val="0.39619222868880521"/>
          <c:y val="2.658225243968397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967858400564344E-2"/>
          <c:y val="0.13176801715500067"/>
          <c:w val="0.84255361246192717"/>
          <c:h val="0.75048873302055297"/>
        </c:manualLayout>
      </c:layout>
      <c:scatterChart>
        <c:scatterStyle val="lineMarker"/>
        <c:varyColors val="0"/>
        <c:ser>
          <c:idx val="1"/>
          <c:order val="0"/>
          <c:tx>
            <c:v>2015 AARS Single Age Bests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'10K'!$A$7:$A$106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'10K'!$G$7:$G$98</c:f>
              <c:numCache>
                <c:formatCode>0.0</c:formatCode>
                <c:ptCount val="92"/>
                <c:pt idx="5" formatCode="0.0000">
                  <c:v>47.633333333333326</c:v>
                </c:pt>
                <c:pt idx="6" formatCode="0.0000">
                  <c:v>43.266666666666666</c:v>
                </c:pt>
                <c:pt idx="7" formatCode="0.0000">
                  <c:v>42.866666666666667</c:v>
                </c:pt>
                <c:pt idx="8" formatCode="0.0000">
                  <c:v>38.533333333333331</c:v>
                </c:pt>
                <c:pt idx="9" formatCode="0.0000">
                  <c:v>39.733333333333334</c:v>
                </c:pt>
                <c:pt idx="10" formatCode="0.0000">
                  <c:v>39.416666666666664</c:v>
                </c:pt>
                <c:pt idx="13" formatCode="0.0000">
                  <c:v>29.266666666666666</c:v>
                </c:pt>
                <c:pt idx="14" formatCode="0.0000">
                  <c:v>28.616666666666664</c:v>
                </c:pt>
                <c:pt idx="15" formatCode="0.0000">
                  <c:v>28.1</c:v>
                </c:pt>
                <c:pt idx="16" formatCode="0.0000">
                  <c:v>27.9</c:v>
                </c:pt>
                <c:pt idx="17" formatCode="0.0000">
                  <c:v>27.7</c:v>
                </c:pt>
                <c:pt idx="18" formatCode="0.0000">
                  <c:v>27.3</c:v>
                </c:pt>
                <c:pt idx="19" formatCode="0.0000">
                  <c:v>27.116666666666667</c:v>
                </c:pt>
                <c:pt idx="20" formatCode="0.0000">
                  <c:v>27.166666666666668</c:v>
                </c:pt>
                <c:pt idx="21" formatCode="0.0000">
                  <c:v>26.716666666666669</c:v>
                </c:pt>
                <c:pt idx="22" formatCode="0.0000">
                  <c:v>27.166666666666668</c:v>
                </c:pt>
                <c:pt idx="23" formatCode="0.0000">
                  <c:v>27.233333333333331</c:v>
                </c:pt>
                <c:pt idx="24" formatCode="0.0000">
                  <c:v>27.400000000000002</c:v>
                </c:pt>
                <c:pt idx="25" formatCode="0.0000">
                  <c:v>27.566666666666666</c:v>
                </c:pt>
                <c:pt idx="26" formatCode="0.0000">
                  <c:v>27.650000000000002</c:v>
                </c:pt>
                <c:pt idx="27" formatCode="0.0000">
                  <c:v>27.383333333333336</c:v>
                </c:pt>
                <c:pt idx="28" formatCode="0.0000">
                  <c:v>27.316666666666666</c:v>
                </c:pt>
                <c:pt idx="29" formatCode="0.0000">
                  <c:v>27.066666666666666</c:v>
                </c:pt>
                <c:pt idx="30" formatCode="0.0000">
                  <c:v>27.616666666666667</c:v>
                </c:pt>
                <c:pt idx="31" formatCode="0.0000">
                  <c:v>27.15</c:v>
                </c:pt>
                <c:pt idx="32" formatCode="0.0000">
                  <c:v>27.6</c:v>
                </c:pt>
                <c:pt idx="33" formatCode="0.0000">
                  <c:v>27.983333333333334</c:v>
                </c:pt>
                <c:pt idx="34" formatCode="0.0000">
                  <c:v>27.85</c:v>
                </c:pt>
                <c:pt idx="35" formatCode="0.0000">
                  <c:v>27.650000000000002</c:v>
                </c:pt>
                <c:pt idx="36" formatCode="0.0000">
                  <c:v>28.033333333333339</c:v>
                </c:pt>
                <c:pt idx="37" formatCode="0.0000">
                  <c:v>27.93333333333333</c:v>
                </c:pt>
                <c:pt idx="38" formatCode="0.0000">
                  <c:v>27.650000000000002</c:v>
                </c:pt>
                <c:pt idx="39" formatCode="0.0000">
                  <c:v>28</c:v>
                </c:pt>
                <c:pt idx="40" formatCode="0.0000">
                  <c:v>28.933333333333334</c:v>
                </c:pt>
                <c:pt idx="41" formatCode="0.0000">
                  <c:v>29.083333333333332</c:v>
                </c:pt>
                <c:pt idx="42" formatCode="0.0000">
                  <c:v>29.000000000000004</c:v>
                </c:pt>
                <c:pt idx="43" formatCode="0.0000">
                  <c:v>29.433333333333337</c:v>
                </c:pt>
                <c:pt idx="44" formatCode="0.0000">
                  <c:v>30.033333333333331</c:v>
                </c:pt>
                <c:pt idx="45" formatCode="0.0000">
                  <c:v>29.983333333333331</c:v>
                </c:pt>
                <c:pt idx="46" formatCode="0.0000">
                  <c:v>30.483333333333334</c:v>
                </c:pt>
                <c:pt idx="47" formatCode="0.0000">
                  <c:v>30.85</c:v>
                </c:pt>
                <c:pt idx="48" formatCode="0.0000">
                  <c:v>30.983333333333334</c:v>
                </c:pt>
                <c:pt idx="49" formatCode="0.0000">
                  <c:v>30.583333333333332</c:v>
                </c:pt>
                <c:pt idx="50" formatCode="0.0000">
                  <c:v>31.45</c:v>
                </c:pt>
                <c:pt idx="51" formatCode="0.0000">
                  <c:v>31.783333333333335</c:v>
                </c:pt>
                <c:pt idx="52" formatCode="0.0000">
                  <c:v>31.750000000000004</c:v>
                </c:pt>
                <c:pt idx="53" formatCode="0.0000">
                  <c:v>32.06666666666667</c:v>
                </c:pt>
                <c:pt idx="54" formatCode="0.0000">
                  <c:v>32.033333333333331</c:v>
                </c:pt>
                <c:pt idx="55" formatCode="0.0000">
                  <c:v>33.366666666666667</c:v>
                </c:pt>
                <c:pt idx="56" formatCode="0.0000">
                  <c:v>33.950000000000003</c:v>
                </c:pt>
                <c:pt idx="57" formatCode="0.0000">
                  <c:v>32.516666666666666</c:v>
                </c:pt>
                <c:pt idx="58" formatCode="0.0000">
                  <c:v>33.199999999999996</c:v>
                </c:pt>
                <c:pt idx="59" formatCode="0.0000">
                  <c:v>32.799999999999997</c:v>
                </c:pt>
                <c:pt idx="60" formatCode="0.0000">
                  <c:v>33.449999999999996</c:v>
                </c:pt>
                <c:pt idx="62" formatCode="0.0000">
                  <c:v>35.333333333333336</c:v>
                </c:pt>
                <c:pt idx="63" formatCode="0.0000">
                  <c:v>36.249999999999993</c:v>
                </c:pt>
                <c:pt idx="64" formatCode="0.0000">
                  <c:v>35.81666666666667</c:v>
                </c:pt>
                <c:pt idx="65" formatCode="0.0000">
                  <c:v>35.583333333333336</c:v>
                </c:pt>
                <c:pt idx="66" formatCode="0.0000">
                  <c:v>36.333333333333336</c:v>
                </c:pt>
                <c:pt idx="67" formatCode="0.0000">
                  <c:v>36.81666666666667</c:v>
                </c:pt>
                <c:pt idx="68" formatCode="0.0000">
                  <c:v>36.18333333333333</c:v>
                </c:pt>
                <c:pt idx="69" formatCode="0.0000">
                  <c:v>38.483333333333334</c:v>
                </c:pt>
                <c:pt idx="70" formatCode="0.0000">
                  <c:v>39.233333333333327</c:v>
                </c:pt>
                <c:pt idx="71" formatCode="0.0000">
                  <c:v>38.283333333333331</c:v>
                </c:pt>
                <c:pt idx="72" formatCode="0.0000">
                  <c:v>37.549999999999997</c:v>
                </c:pt>
                <c:pt idx="73" formatCode="0.0000">
                  <c:v>39.06666666666667</c:v>
                </c:pt>
                <c:pt idx="74" formatCode="0.0000">
                  <c:v>40.166666666666664</c:v>
                </c:pt>
                <c:pt idx="75" formatCode="0.0000">
                  <c:v>40.216666666666669</c:v>
                </c:pt>
                <c:pt idx="76" formatCode="0.0000">
                  <c:v>43.933333333333337</c:v>
                </c:pt>
                <c:pt idx="77" formatCode="0.0000">
                  <c:v>43.1</c:v>
                </c:pt>
                <c:pt idx="78" formatCode="0.0000">
                  <c:v>45.833333333333336</c:v>
                </c:pt>
                <c:pt idx="79" formatCode="0.0000">
                  <c:v>42.966666666666669</c:v>
                </c:pt>
                <c:pt idx="80" formatCode="0.0000">
                  <c:v>48.333333333333336</c:v>
                </c:pt>
                <c:pt idx="81" formatCode="0.0000">
                  <c:v>57.79999999999999</c:v>
                </c:pt>
                <c:pt idx="82" formatCode="0.0000">
                  <c:v>62.083333333333343</c:v>
                </c:pt>
                <c:pt idx="83" formatCode="0.0000">
                  <c:v>61.966666666666669</c:v>
                </c:pt>
                <c:pt idx="84" formatCode="0.0000">
                  <c:v>56.399999999999991</c:v>
                </c:pt>
                <c:pt idx="86" formatCode="0.0000">
                  <c:v>70.583333333333343</c:v>
                </c:pt>
                <c:pt idx="88" formatCode="0.0000">
                  <c:v>74.400000000000006</c:v>
                </c:pt>
                <c:pt idx="89" formatCode="0.0000">
                  <c:v>71.899999999999991</c:v>
                </c:pt>
                <c:pt idx="91" formatCode="0.0000">
                  <c:v>92.433333333333323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0C-4D1B-BB32-CB9604442B82}"/>
            </c:ext>
          </c:extLst>
        </c:ser>
        <c:ser>
          <c:idx val="0"/>
          <c:order val="1"/>
          <c:tx>
            <c:v>2020 Bernhard Single Age Bests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'10K'!$C$7:$C$111</c:f>
              <c:numCache>
                <c:formatCode>General</c:formatCode>
                <c:ptCount val="105"/>
                <c:pt idx="3" formatCode="0.0000">
                  <c:v>70.5</c:v>
                </c:pt>
                <c:pt idx="5" formatCode="0.0000">
                  <c:v>46.833333333333336</c:v>
                </c:pt>
                <c:pt idx="6" formatCode="0.0000">
                  <c:v>42.68333333333333</c:v>
                </c:pt>
                <c:pt idx="7" formatCode="0.0000">
                  <c:v>40.733333333333334</c:v>
                </c:pt>
                <c:pt idx="8" formatCode="0.0000">
                  <c:v>38.533333333333331</c:v>
                </c:pt>
                <c:pt idx="9" formatCode="0.0000">
                  <c:v>37.299999999999997</c:v>
                </c:pt>
                <c:pt idx="10" formatCode="0.0000">
                  <c:v>37.75</c:v>
                </c:pt>
                <c:pt idx="11" formatCode="0.0000">
                  <c:v>35.56666666666667</c:v>
                </c:pt>
                <c:pt idx="13" formatCode="0.0000">
                  <c:v>29.266666666666666</c:v>
                </c:pt>
                <c:pt idx="14" formatCode="0.0000">
                  <c:v>28.633333333333333</c:v>
                </c:pt>
                <c:pt idx="15" formatCode="0.0000">
                  <c:v>28.083333333333336</c:v>
                </c:pt>
                <c:pt idx="16" formatCode="0.0000">
                  <c:v>27.93333333333333</c:v>
                </c:pt>
                <c:pt idx="17" formatCode="0.0000">
                  <c:v>27.7</c:v>
                </c:pt>
                <c:pt idx="18" formatCode="0.0000">
                  <c:v>27.183333333333334</c:v>
                </c:pt>
                <c:pt idx="19" formatCode="0.0000">
                  <c:v>27.116666666666667</c:v>
                </c:pt>
                <c:pt idx="20" formatCode="0.0000">
                  <c:v>27.166666666666668</c:v>
                </c:pt>
                <c:pt idx="21" formatCode="0.0000">
                  <c:v>26.733333333333334</c:v>
                </c:pt>
                <c:pt idx="22" formatCode="0.0000">
                  <c:v>27.183333333333334</c:v>
                </c:pt>
                <c:pt idx="23" formatCode="0.0000">
                  <c:v>27.249999999999996</c:v>
                </c:pt>
                <c:pt idx="24" formatCode="0.0000">
                  <c:v>27.400000000000002</c:v>
                </c:pt>
                <c:pt idx="25" formatCode="0.0000">
                  <c:v>27.466666666666665</c:v>
                </c:pt>
                <c:pt idx="26" formatCode="0.0000">
                  <c:v>27.650000000000002</c:v>
                </c:pt>
                <c:pt idx="27" formatCode="0.0000">
                  <c:v>27.400000000000002</c:v>
                </c:pt>
                <c:pt idx="28" formatCode="0.0000">
                  <c:v>27.316666666666666</c:v>
                </c:pt>
                <c:pt idx="29" formatCode="0.0000">
                  <c:v>27.066666666666666</c:v>
                </c:pt>
                <c:pt idx="30" formatCode="0.0000">
                  <c:v>27.466666666666665</c:v>
                </c:pt>
                <c:pt idx="31" formatCode="0.0000">
                  <c:v>27.15</c:v>
                </c:pt>
                <c:pt idx="32" formatCode="0.0000">
                  <c:v>27.666666666666668</c:v>
                </c:pt>
                <c:pt idx="33" formatCode="0.0000">
                  <c:v>27.75</c:v>
                </c:pt>
                <c:pt idx="34" formatCode="0.0000">
                  <c:v>27.85</c:v>
                </c:pt>
                <c:pt idx="35" formatCode="0.0000">
                  <c:v>27.650000000000002</c:v>
                </c:pt>
                <c:pt idx="36" formatCode="0.0000">
                  <c:v>28.033333333333339</c:v>
                </c:pt>
                <c:pt idx="37" formatCode="0.0000">
                  <c:v>28.133333333333333</c:v>
                </c:pt>
                <c:pt idx="38" formatCode="0.0000">
                  <c:v>27.650000000000002</c:v>
                </c:pt>
                <c:pt idx="39" formatCode="0.0000">
                  <c:v>27.8</c:v>
                </c:pt>
                <c:pt idx="40" formatCode="0.0000">
                  <c:v>28.7</c:v>
                </c:pt>
                <c:pt idx="41" formatCode="0.0000">
                  <c:v>28.216666666666661</c:v>
                </c:pt>
                <c:pt idx="42" formatCode="0.0000">
                  <c:v>29.000000000000004</c:v>
                </c:pt>
                <c:pt idx="43" formatCode="0.0000">
                  <c:v>29.066666666666666</c:v>
                </c:pt>
                <c:pt idx="44" formatCode="0.0000">
                  <c:v>29.133333333333333</c:v>
                </c:pt>
                <c:pt idx="45" formatCode="0.0000">
                  <c:v>30</c:v>
                </c:pt>
                <c:pt idx="46" formatCode="0.0000">
                  <c:v>29.966666666666665</c:v>
                </c:pt>
                <c:pt idx="47" formatCode="0.0000">
                  <c:v>30.85</c:v>
                </c:pt>
                <c:pt idx="48" formatCode="0.0000">
                  <c:v>30.983333333333334</c:v>
                </c:pt>
                <c:pt idx="49" formatCode="0.0000">
                  <c:v>30.583333333333332</c:v>
                </c:pt>
                <c:pt idx="50" formatCode="0.0000">
                  <c:v>31.45</c:v>
                </c:pt>
                <c:pt idx="51" formatCode="0.0000">
                  <c:v>31.783333333333335</c:v>
                </c:pt>
                <c:pt idx="52" formatCode="0.0000">
                  <c:v>31.750000000000004</c:v>
                </c:pt>
                <c:pt idx="53" formatCode="0.0000">
                  <c:v>32.06666666666667</c:v>
                </c:pt>
                <c:pt idx="54" formatCode="0.0000">
                  <c:v>32.033333333333331</c:v>
                </c:pt>
                <c:pt idx="55" formatCode="0.0000">
                  <c:v>32.983333333333334</c:v>
                </c:pt>
                <c:pt idx="56" formatCode="0.0000">
                  <c:v>33.4</c:v>
                </c:pt>
                <c:pt idx="57" formatCode="0.0000">
                  <c:v>32.516666666666666</c:v>
                </c:pt>
                <c:pt idx="58" formatCode="0.0000">
                  <c:v>33.199999999999996</c:v>
                </c:pt>
                <c:pt idx="59" formatCode="0.0000">
                  <c:v>32.799999999999997</c:v>
                </c:pt>
                <c:pt idx="60" formatCode="0.0000">
                  <c:v>33.449999999999996</c:v>
                </c:pt>
                <c:pt idx="61" formatCode="0.0000">
                  <c:v>33.333333333333336</c:v>
                </c:pt>
                <c:pt idx="62" formatCode="0.0000">
                  <c:v>35.333333333333336</c:v>
                </c:pt>
                <c:pt idx="63" formatCode="0.0000">
                  <c:v>36.016666666666666</c:v>
                </c:pt>
                <c:pt idx="64" formatCode="0.0000">
                  <c:v>35.81666666666667</c:v>
                </c:pt>
                <c:pt idx="65" formatCode="0.0000">
                  <c:v>35.6</c:v>
                </c:pt>
                <c:pt idx="66" formatCode="0.0000">
                  <c:v>35.666666666666671</c:v>
                </c:pt>
                <c:pt idx="67" formatCode="0.0000">
                  <c:v>36.783333333333339</c:v>
                </c:pt>
                <c:pt idx="68" formatCode="0.0000">
                  <c:v>36.18333333333333</c:v>
                </c:pt>
                <c:pt idx="69" formatCode="0.0000">
                  <c:v>37.81666666666667</c:v>
                </c:pt>
                <c:pt idx="70" formatCode="0.0000">
                  <c:v>39.233333333333327</c:v>
                </c:pt>
                <c:pt idx="71" formatCode="0.0000">
                  <c:v>38.283333333333331</c:v>
                </c:pt>
                <c:pt idx="72" formatCode="0.0000">
                  <c:v>37.549999999999997</c:v>
                </c:pt>
                <c:pt idx="73" formatCode="0.0000">
                  <c:v>39.06666666666667</c:v>
                </c:pt>
                <c:pt idx="74" formatCode="0.0000">
                  <c:v>40.166666666666664</c:v>
                </c:pt>
                <c:pt idx="75" formatCode="0.0000">
                  <c:v>40.233333333333334</c:v>
                </c:pt>
                <c:pt idx="76" formatCode="0.0000">
                  <c:v>43.933333333333337</c:v>
                </c:pt>
                <c:pt idx="77" formatCode="0.0000">
                  <c:v>43.1</c:v>
                </c:pt>
                <c:pt idx="78" formatCode="0.0000">
                  <c:v>45.283333333333331</c:v>
                </c:pt>
                <c:pt idx="79" formatCode="0.0000">
                  <c:v>42.966666666666669</c:v>
                </c:pt>
                <c:pt idx="80" formatCode="0.0000">
                  <c:v>45.3</c:v>
                </c:pt>
                <c:pt idx="81" formatCode="0.0000">
                  <c:v>44.366666666666667</c:v>
                </c:pt>
                <c:pt idx="82" formatCode="0.0000">
                  <c:v>48.483333333333334</c:v>
                </c:pt>
                <c:pt idx="83" formatCode="0.0000">
                  <c:v>48.95000000000001</c:v>
                </c:pt>
                <c:pt idx="84" formatCode="0.0000">
                  <c:v>52.9</c:v>
                </c:pt>
                <c:pt idx="85" formatCode="0.0000">
                  <c:v>58.866666666666674</c:v>
                </c:pt>
                <c:pt idx="86" formatCode="0.0000">
                  <c:v>60.833333333333336</c:v>
                </c:pt>
                <c:pt idx="87" formatCode="0.0000">
                  <c:v>62.13333333333334</c:v>
                </c:pt>
                <c:pt idx="88" formatCode="0.0000">
                  <c:v>70.05</c:v>
                </c:pt>
                <c:pt idx="89" formatCode="0.0000">
                  <c:v>71.899999999999991</c:v>
                </c:pt>
                <c:pt idx="90" formatCode="0.0000">
                  <c:v>75.333333333333329</c:v>
                </c:pt>
                <c:pt idx="91" formatCode="0.0000">
                  <c:v>81.466666666666669</c:v>
                </c:pt>
                <c:pt idx="92" formatCode="0.0000">
                  <c:v>100.35</c:v>
                </c:pt>
                <c:pt idx="93" formatCode="0.0000">
                  <c:v>107.46666666666667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A3-43D0-B4B0-A520E035D345}"/>
            </c:ext>
          </c:extLst>
        </c:ser>
        <c:ser>
          <c:idx val="15"/>
          <c:order val="2"/>
          <c:tx>
            <c:v>2015 Age-Grade Standards</c:v>
          </c:tx>
          <c:spPr>
            <a:ln w="28575"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'10K'!$F$7:$F$106</c:f>
              <c:numCache>
                <c:formatCode>0.0000</c:formatCode>
                <c:ptCount val="100"/>
                <c:pt idx="2">
                  <c:v>55.017847336628229</c:v>
                </c:pt>
                <c:pt idx="3">
                  <c:v>48.788653518383256</c:v>
                </c:pt>
                <c:pt idx="4">
                  <c:v>44.116028181417882</c:v>
                </c:pt>
                <c:pt idx="5">
                  <c:v>40.504346068324239</c:v>
                </c:pt>
                <c:pt idx="6">
                  <c:v>37.650319428786176</c:v>
                </c:pt>
                <c:pt idx="7">
                  <c:v>35.35821422269278</c:v>
                </c:pt>
                <c:pt idx="8">
                  <c:v>33.496322300234041</c:v>
                </c:pt>
                <c:pt idx="9">
                  <c:v>31.973033349289935</c:v>
                </c:pt>
                <c:pt idx="10">
                  <c:v>30.722937749156706</c:v>
                </c:pt>
                <c:pt idx="11">
                  <c:v>29.698384467170598</c:v>
                </c:pt>
                <c:pt idx="12">
                  <c:v>28.864160184384907</c:v>
                </c:pt>
                <c:pt idx="13">
                  <c:v>28.194034050935699</c:v>
                </c:pt>
                <c:pt idx="14">
                  <c:v>27.668461750897542</c:v>
                </c:pt>
                <c:pt idx="15">
                  <c:v>27.273036613583777</c:v>
                </c:pt>
                <c:pt idx="16">
                  <c:v>26.942987763883288</c:v>
                </c:pt>
                <c:pt idx="17">
                  <c:v>26.734999237572431</c:v>
                </c:pt>
                <c:pt idx="18">
                  <c:v>26.716666666666669</c:v>
                </c:pt>
                <c:pt idx="19">
                  <c:v>26.716666666666669</c:v>
                </c:pt>
                <c:pt idx="20">
                  <c:v>26.716666666666669</c:v>
                </c:pt>
                <c:pt idx="21">
                  <c:v>26.716666666666669</c:v>
                </c:pt>
                <c:pt idx="22">
                  <c:v>26.716666666666669</c:v>
                </c:pt>
                <c:pt idx="23">
                  <c:v>26.716666666666669</c:v>
                </c:pt>
                <c:pt idx="24">
                  <c:v>26.716666666666669</c:v>
                </c:pt>
                <c:pt idx="25">
                  <c:v>26.716666666666669</c:v>
                </c:pt>
                <c:pt idx="26">
                  <c:v>26.716666666666669</c:v>
                </c:pt>
                <c:pt idx="27">
                  <c:v>26.716666666666669</c:v>
                </c:pt>
                <c:pt idx="28">
                  <c:v>26.716666666666669</c:v>
                </c:pt>
                <c:pt idx="29">
                  <c:v>26.71676093146467</c:v>
                </c:pt>
                <c:pt idx="30">
                  <c:v>26.728077538562236</c:v>
                </c:pt>
                <c:pt idx="31">
                  <c:v>26.758302079829257</c:v>
                </c:pt>
                <c:pt idx="32">
                  <c:v>26.807563020018339</c:v>
                </c:pt>
                <c:pt idx="33">
                  <c:v>26.876070670194284</c:v>
                </c:pt>
                <c:pt idx="34">
                  <c:v>26.964119443340024</c:v>
                </c:pt>
                <c:pt idx="35">
                  <c:v>27.072091042015586</c:v>
                </c:pt>
                <c:pt idx="36">
                  <c:v>27.200458643037543</c:v>
                </c:pt>
                <c:pt idx="37">
                  <c:v>27.349792165852126</c:v>
                </c:pt>
                <c:pt idx="38">
                  <c:v>27.520764735902276</c:v>
                </c:pt>
                <c:pt idx="39">
                  <c:v>27.714160482757652</c:v>
                </c:pt>
                <c:pt idx="40">
                  <c:v>27.928308398214821</c:v>
                </c:pt>
                <c:pt idx="41">
                  <c:v>28.148407253193081</c:v>
                </c:pt>
                <c:pt idx="42">
                  <c:v>28.3720027979078</c:v>
                </c:pt>
                <c:pt idx="43">
                  <c:v>28.599179026935683</c:v>
                </c:pt>
                <c:pt idx="44">
                  <c:v>28.830022646765141</c:v>
                </c:pt>
                <c:pt idx="45">
                  <c:v>29.064623186135432</c:v>
                </c:pt>
                <c:pt idx="46">
                  <c:v>29.303073111807223</c:v>
                </c:pt>
                <c:pt idx="47">
                  <c:v>29.545467950079036</c:v>
                </c:pt>
                <c:pt idx="48">
                  <c:v>29.791906414385164</c:v>
                </c:pt>
                <c:pt idx="49">
                  <c:v>30.042490539332988</c:v>
                </c:pt>
                <c:pt idx="50">
                  <c:v>30.297325821562175</c:v>
                </c:pt>
                <c:pt idx="51">
                  <c:v>30.556521367834183</c:v>
                </c:pt>
                <c:pt idx="52">
                  <c:v>30.820190050788909</c:v>
                </c:pt>
                <c:pt idx="53">
                  <c:v>31.088448672835487</c:v>
                </c:pt>
                <c:pt idx="54">
                  <c:v>31.361418138677337</c:v>
                </c:pt>
                <c:pt idx="55">
                  <c:v>31.639223637006719</c:v>
                </c:pt>
                <c:pt idx="56">
                  <c:v>31.921994831942548</c:v>
                </c:pt>
                <c:pt idx="57">
                  <c:v>32.209866064826429</c:v>
                </c:pt>
                <c:pt idx="58">
                  <c:v>32.502976567036832</c:v>
                </c:pt>
                <c:pt idx="59">
                  <c:v>32.801470684529662</c:v>
                </c:pt>
                <c:pt idx="60">
                  <c:v>33.105498114865966</c:v>
                </c:pt>
                <c:pt idx="61">
                  <c:v>33.41521415754471</c:v>
                </c:pt>
                <c:pt idx="62">
                  <c:v>33.73077997852004</c:v>
                </c:pt>
                <c:pt idx="63">
                  <c:v>34.05236288984964</c:v>
                </c:pt>
                <c:pt idx="64">
                  <c:v>34.38013664549382</c:v>
                </c:pt>
                <c:pt idx="65">
                  <c:v>34.714281754364087</c:v>
                </c:pt>
                <c:pt idx="66">
                  <c:v>35.05498581180612</c:v>
                </c:pt>
                <c:pt idx="67">
                  <c:v>35.40244385079648</c:v>
                </c:pt>
                <c:pt idx="68">
                  <c:v>35.758280094094914</c:v>
                </c:pt>
                <c:pt idx="69">
                  <c:v>36.145693798666187</c:v>
                </c:pt>
                <c:pt idx="70">
                  <c:v>36.574610448455836</c:v>
                </c:pt>
                <c:pt idx="71">
                  <c:v>37.047704269554941</c:v>
                </c:pt>
                <c:pt idx="72">
                  <c:v>37.568030829127615</c:v>
                </c:pt>
                <c:pt idx="73">
                  <c:v>38.139081214068547</c:v>
                </c:pt>
                <c:pt idx="74">
                  <c:v>38.764847021048475</c:v>
                </c:pt>
                <c:pt idx="75">
                  <c:v>39.449898604162676</c:v>
                </c:pt>
                <c:pt idx="76">
                  <c:v>40.199479698861509</c:v>
                </c:pt>
                <c:pt idx="77">
                  <c:v>41.019622426018692</c:v>
                </c:pt>
                <c:pt idx="78">
                  <c:v>41.917287855769388</c:v>
                </c:pt>
                <c:pt idx="79">
                  <c:v>42.900538887505263</c:v>
                </c:pt>
                <c:pt idx="80">
                  <c:v>43.978754338409466</c:v>
                </c:pt>
                <c:pt idx="81">
                  <c:v>45.162896057890542</c:v>
                </c:pt>
                <c:pt idx="82">
                  <c:v>46.46584493718531</c:v>
                </c:pt>
                <c:pt idx="83">
                  <c:v>47.902827366517712</c:v>
                </c:pt>
                <c:pt idx="84">
                  <c:v>49.491961770593299</c:v>
                </c:pt>
                <c:pt idx="85">
                  <c:v>51.254966503936146</c:v>
                </c:pt>
                <c:pt idx="86">
                  <c:v>53.218087456805527</c:v>
                </c:pt>
                <c:pt idx="87">
                  <c:v>55.413329162987715</c:v>
                </c:pt>
                <c:pt idx="88">
                  <c:v>57.880111837519159</c:v>
                </c:pt>
                <c:pt idx="89">
                  <c:v>60.667536676231919</c:v>
                </c:pt>
                <c:pt idx="90">
                  <c:v>63.837536774284075</c:v>
                </c:pt>
                <c:pt idx="91">
                  <c:v>67.469345641627584</c:v>
                </c:pt>
                <c:pt idx="92">
                  <c:v>71.665974148925201</c:v>
                </c:pt>
                <c:pt idx="93">
                  <c:v>76.563834225113339</c:v>
                </c:pt>
                <c:pt idx="94">
                  <c:v>82.347449936295021</c:v>
                </c:pt>
                <c:pt idx="95">
                  <c:v>89.272696511035903</c:v>
                </c:pt>
                <c:pt idx="96">
                  <c:v>97.704951526031877</c:v>
                </c:pt>
                <c:pt idx="97">
                  <c:v>108.18465872700601</c:v>
                </c:pt>
                <c:pt idx="98" formatCode="General">
                  <c:v>121.54641002858723</c:v>
                </c:pt>
                <c:pt idx="99" formatCode="General">
                  <c:v>139.15053761760734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A3-43D0-B4B0-A520E035D345}"/>
            </c:ext>
          </c:extLst>
        </c:ser>
        <c:ser>
          <c:idx val="2"/>
          <c:order val="3"/>
          <c:tx>
            <c:strRef>
              <c:f>'10K'!$D$6</c:f>
              <c:strCache>
                <c:ptCount val="1"/>
                <c:pt idx="0">
                  <c:v>2020 Age-Grade (Proposed)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'10K'!$A$7:$A$106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'10K'!$D$7:$D$106</c:f>
              <c:numCache>
                <c:formatCode>0.0</c:formatCode>
                <c:ptCount val="100"/>
                <c:pt idx="2" formatCode="0.0000">
                  <c:v>54.747267759562845</c:v>
                </c:pt>
                <c:pt idx="3" formatCode="0.0000">
                  <c:v>48.575757575757585</c:v>
                </c:pt>
                <c:pt idx="4" formatCode="0.0000">
                  <c:v>43.941885964912288</c:v>
                </c:pt>
                <c:pt idx="5" formatCode="0.0000">
                  <c:v>40.357502517623374</c:v>
                </c:pt>
                <c:pt idx="6" formatCode="0.0000">
                  <c:v>37.52340823970038</c:v>
                </c:pt>
                <c:pt idx="7" formatCode="0.0000">
                  <c:v>35.246262093227791</c:v>
                </c:pt>
                <c:pt idx="8" formatCode="0.0000">
                  <c:v>33.395833333333336</c:v>
                </c:pt>
                <c:pt idx="9" formatCode="0.0000">
                  <c:v>31.881463802704857</c:v>
                </c:pt>
                <c:pt idx="10" formatCode="0.0000">
                  <c:v>30.638379204892967</c:v>
                </c:pt>
                <c:pt idx="11" formatCode="0.0000">
                  <c:v>29.619364375461938</c:v>
                </c:pt>
                <c:pt idx="12" formatCode="0.0000">
                  <c:v>28.789511494252878</c:v>
                </c:pt>
                <c:pt idx="13" formatCode="0.0000">
                  <c:v>28.122807017543863</c:v>
                </c:pt>
                <c:pt idx="14" formatCode="0.0000">
                  <c:v>27.59986225895317</c:v>
                </c:pt>
                <c:pt idx="15" formatCode="0.0000">
                  <c:v>27.206381534283778</c:v>
                </c:pt>
                <c:pt idx="16" formatCode="0.0000">
                  <c:v>26.93212365591398</c:v>
                </c:pt>
                <c:pt idx="17" formatCode="0.0000">
                  <c:v>26.770207080828325</c:v>
                </c:pt>
                <c:pt idx="18" formatCode="0.0000">
                  <c:v>26.716666666666669</c:v>
                </c:pt>
                <c:pt idx="19" formatCode="0.0000">
                  <c:v>26.716666666666669</c:v>
                </c:pt>
                <c:pt idx="20" formatCode="0.0000">
                  <c:v>26.716666666666669</c:v>
                </c:pt>
                <c:pt idx="21" formatCode="0.0000">
                  <c:v>26.716666666666669</c:v>
                </c:pt>
                <c:pt idx="22" formatCode="0.0000">
                  <c:v>26.716666666666669</c:v>
                </c:pt>
                <c:pt idx="23" formatCode="0.0000">
                  <c:v>26.716666666666669</c:v>
                </c:pt>
                <c:pt idx="24" formatCode="0.0000">
                  <c:v>26.716666666666669</c:v>
                </c:pt>
                <c:pt idx="25" formatCode="0.0000">
                  <c:v>26.716666666666669</c:v>
                </c:pt>
                <c:pt idx="26" formatCode="0.0000">
                  <c:v>26.716666666666669</c:v>
                </c:pt>
                <c:pt idx="27" formatCode="0.0000">
                  <c:v>26.716666666666669</c:v>
                </c:pt>
                <c:pt idx="28" formatCode="0.0000">
                  <c:v>26.716666666666669</c:v>
                </c:pt>
                <c:pt idx="29" formatCode="0.0000">
                  <c:v>26.716666666666669</c:v>
                </c:pt>
                <c:pt idx="30" formatCode="0.0000">
                  <c:v>26.725695617888928</c:v>
                </c:pt>
                <c:pt idx="31" formatCode="0.0000">
                  <c:v>26.75281912494362</c:v>
                </c:pt>
                <c:pt idx="32" formatCode="0.0000">
                  <c:v>26.798147520614485</c:v>
                </c:pt>
                <c:pt idx="33" formatCode="0.0000">
                  <c:v>26.861865942028984</c:v>
                </c:pt>
                <c:pt idx="34" formatCode="0.0000">
                  <c:v>26.944236229415107</c:v>
                </c:pt>
                <c:pt idx="35" formatCode="0.0000">
                  <c:v>27.045599635202919</c:v>
                </c:pt>
                <c:pt idx="36" formatCode="0.0000">
                  <c:v>27.166380396198331</c:v>
                </c:pt>
                <c:pt idx="37" formatCode="0.0000">
                  <c:v>27.307090239410684</c:v>
                </c:pt>
                <c:pt idx="38" formatCode="0.0000">
                  <c:v>27.468333912238048</c:v>
                </c:pt>
                <c:pt idx="39" formatCode="0.0000">
                  <c:v>27.650815850815853</c:v>
                </c:pt>
                <c:pt idx="40" formatCode="0.0000">
                  <c:v>27.855348127274866</c:v>
                </c:pt>
                <c:pt idx="41" formatCode="0.0000">
                  <c:v>28.074784360085818</c:v>
                </c:pt>
                <c:pt idx="42" formatCode="0.0000">
                  <c:v>28.297806611059624</c:v>
                </c:pt>
                <c:pt idx="43" formatCode="0.0000">
                  <c:v>28.524400551625963</c:v>
                </c:pt>
                <c:pt idx="44" formatCode="0.0000">
                  <c:v>28.754652675007851</c:v>
                </c:pt>
                <c:pt idx="45" formatCode="0.0000">
                  <c:v>28.988652289886524</c:v>
                </c:pt>
                <c:pt idx="46" formatCode="0.0000">
                  <c:v>29.226491635899542</c:v>
                </c:pt>
                <c:pt idx="47" formatCode="0.0000">
                  <c:v>29.468266004871548</c:v>
                </c:pt>
                <c:pt idx="48" formatCode="0.0000">
                  <c:v>29.714073868112521</c:v>
                </c:pt>
                <c:pt idx="49" formatCode="0.0000">
                  <c:v>29.964017010140662</c:v>
                </c:pt>
                <c:pt idx="50" formatCode="0.0000">
                  <c:v>30.218200669211555</c:v>
                </c:pt>
                <c:pt idx="51" formatCode="0.0000">
                  <c:v>30.476733685061081</c:v>
                </c:pt>
                <c:pt idx="52" formatCode="0.0000">
                  <c:v>30.739728654297906</c:v>
                </c:pt>
                <c:pt idx="53" formatCode="0.0000">
                  <c:v>31.007302093911701</c:v>
                </c:pt>
                <c:pt idx="54" formatCode="0.0000">
                  <c:v>31.279574613395777</c:v>
                </c:pt>
                <c:pt idx="55" formatCode="0.0000">
                  <c:v>31.556671096018508</c:v>
                </c:pt>
                <c:pt idx="56" formatCode="0.0000">
                  <c:v>31.838720889815782</c:v>
                </c:pt>
                <c:pt idx="57" formatCode="0.0000">
                  <c:v>32.125858008918286</c:v>
                </c:pt>
                <c:pt idx="58" formatCode="0.0000">
                  <c:v>32.418221345871885</c:v>
                </c:pt>
                <c:pt idx="59" formatCode="0.0000">
                  <c:v>32.715954895657944</c:v>
                </c:pt>
                <c:pt idx="60" formatCode="0.0000">
                  <c:v>33.019207992172618</c:v>
                </c:pt>
                <c:pt idx="61" formatCode="0.0000">
                  <c:v>33.328135557981184</c:v>
                </c:pt>
                <c:pt idx="62" formatCode="0.0000">
                  <c:v>33.642898368224991</c:v>
                </c:pt>
                <c:pt idx="63" formatCode="0.0000">
                  <c:v>33.963663329625511</c:v>
                </c:pt>
                <c:pt idx="64" formatCode="0.0000">
                  <c:v>34.290603775602975</c:v>
                </c:pt>
                <c:pt idx="65" formatCode="0.0000">
                  <c:v>34.623899778605761</c:v>
                </c:pt>
                <c:pt idx="66" formatCode="0.0000">
                  <c:v>34.9637384808332</c:v>
                </c:pt>
                <c:pt idx="67" formatCode="0.0000">
                  <c:v>35.310314444628013</c:v>
                </c:pt>
                <c:pt idx="68" formatCode="0.0000">
                  <c:v>35.663830023916795</c:v>
                </c:pt>
                <c:pt idx="69" formatCode="0.0000">
                  <c:v>36.024495758188664</c:v>
                </c:pt>
                <c:pt idx="70" formatCode="0.0000">
                  <c:v>36.40127750998731</c:v>
                </c:pt>
                <c:pt idx="71" formatCode="0.0000">
                  <c:v>36.82088438297432</c:v>
                </c:pt>
                <c:pt idx="72" formatCode="0.0000">
                  <c:v>37.287710110314862</c:v>
                </c:pt>
                <c:pt idx="73" formatCode="0.0000">
                  <c:v>37.805002410746944</c:v>
                </c:pt>
                <c:pt idx="74" formatCode="0.0000">
                  <c:v>38.376498395177677</c:v>
                </c:pt>
                <c:pt idx="75" formatCode="0.0000">
                  <c:v>39.00649887691457</c:v>
                </c:pt>
                <c:pt idx="76" formatCode="0.0000">
                  <c:v>39.69995846240154</c:v>
                </c:pt>
                <c:pt idx="77" formatCode="0.0000">
                  <c:v>40.462595246122142</c:v>
                </c:pt>
                <c:pt idx="78" formatCode="0.0000">
                  <c:v>41.301025058978283</c:v>
                </c:pt>
                <c:pt idx="79" formatCode="0.0000">
                  <c:v>42.222926727865946</c:v>
                </c:pt>
                <c:pt idx="80" formatCode="0.0000">
                  <c:v>43.237246846324304</c:v>
                </c:pt>
                <c:pt idx="81" formatCode="0.0000">
                  <c:v>44.354455351084191</c:v>
                </c:pt>
                <c:pt idx="82" formatCode="0.0000">
                  <c:v>45.586867069150649</c:v>
                </c:pt>
                <c:pt idx="83" formatCode="0.0000">
                  <c:v>46.949049825037918</c:v>
                </c:pt>
                <c:pt idx="84" formatCode="0.0000">
                  <c:v>48.458347405298852</c:v>
                </c:pt>
                <c:pt idx="85" formatCode="0.0000">
                  <c:v>50.135556787416114</c:v>
                </c:pt>
                <c:pt idx="86" formatCode="0.0000">
                  <c:v>52.00581530778684</c:v>
                </c:pt>
                <c:pt idx="87" formatCode="0.0000">
                  <c:v>54.099777674550594</c:v>
                </c:pt>
                <c:pt idx="88" formatCode="0.0000">
                  <c:v>56.455199506265295</c:v>
                </c:pt>
                <c:pt idx="89" formatCode="0.0000">
                  <c:v>59.119101053315774</c:v>
                </c:pt>
                <c:pt idx="90" formatCode="0.0000">
                  <c:v>62.150775066303218</c:v>
                </c:pt>
                <c:pt idx="91" formatCode="0.0000">
                  <c:v>65.62604958692846</c:v>
                </c:pt>
                <c:pt idx="92" formatCode="0.0000">
                  <c:v>69.643461969108728</c:v>
                </c:pt>
                <c:pt idx="93" formatCode="0.0000">
                  <c:v>74.333424406848991</c:v>
                </c:pt>
                <c:pt idx="94" formatCode="0.0000">
                  <c:v>79.872220391921005</c:v>
                </c:pt>
                <c:pt idx="95" formatCode="0.0000">
                  <c:v>86.504088626811566</c:v>
                </c:pt>
                <c:pt idx="96" formatCode="0.0000">
                  <c:v>94.577427111660853</c:v>
                </c:pt>
                <c:pt idx="97" formatCode="0.0000">
                  <c:v>104.6069064311778</c:v>
                </c:pt>
                <c:pt idx="98" formatCode="0.0000">
                  <c:v>117.38605351163716</c:v>
                </c:pt>
                <c:pt idx="99" formatCode="0.0000">
                  <c:v>134.20564490877538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A1-4A66-8AA7-66F2559BC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48352"/>
        <c:axId val="129758720"/>
        <c:extLst/>
      </c:scatterChart>
      <c:valAx>
        <c:axId val="12974835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320038799497884"/>
              <c:y val="0.936709504232324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758720"/>
        <c:crosses val="autoZero"/>
        <c:crossBetween val="midCat"/>
        <c:majorUnit val="10"/>
      </c:valAx>
      <c:valAx>
        <c:axId val="129758720"/>
        <c:scaling>
          <c:orientation val="minMax"/>
          <c:max val="80"/>
          <c:min val="2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(minutes)</a:t>
                </a:r>
              </a:p>
            </c:rich>
          </c:tx>
          <c:layout>
            <c:manualLayout>
              <c:xMode val="edge"/>
              <c:yMode val="edge"/>
              <c:x val="4.5330746700140744E-3"/>
              <c:y val="0.460759794406230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748352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3396304332863619"/>
          <c:y val="0.17957680645996796"/>
          <c:w val="0.36324805122825787"/>
          <c:h val="0.270114071745530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4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1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'12K'!$A$1:$A$1</c:f>
          <c:strCache>
            <c:ptCount val="1"/>
            <c:pt idx="0">
              <c:v>Male 12 km</c:v>
            </c:pt>
          </c:strCache>
        </c:strRef>
      </c:tx>
      <c:layout>
        <c:manualLayout>
          <c:xMode val="edge"/>
          <c:yMode val="edge"/>
          <c:x val="0.41312093966977531"/>
          <c:y val="2.79146141215106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808572806346962E-2"/>
          <c:y val="0.21346503852537221"/>
          <c:w val="0.88829864138221803"/>
          <c:h val="0.68473016203907855"/>
        </c:manualLayout>
      </c:layout>
      <c:scatterChart>
        <c:scatterStyle val="lineMarker"/>
        <c:varyColors val="0"/>
        <c:ser>
          <c:idx val="0"/>
          <c:order val="0"/>
          <c:tx>
            <c:v>Single Age Records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'12K'!$C$7:$C$105</c:f>
              <c:numCache>
                <c:formatCode>General</c:formatCode>
                <c:ptCount val="99"/>
                <c:pt idx="6" formatCode="0.0000">
                  <c:v>56.650000000000006</c:v>
                </c:pt>
                <c:pt idx="7" formatCode="0.0000">
                  <c:v>51.916666666666664</c:v>
                </c:pt>
                <c:pt idx="8" formatCode="0.0000">
                  <c:v>53.083333333333329</c:v>
                </c:pt>
                <c:pt idx="9" formatCode="0.0000">
                  <c:v>45.81666666666667</c:v>
                </c:pt>
                <c:pt idx="10" formatCode="0.0000">
                  <c:v>45.7</c:v>
                </c:pt>
                <c:pt idx="11" formatCode="0.0000">
                  <c:v>43</c:v>
                </c:pt>
                <c:pt idx="12" formatCode="0.0000">
                  <c:v>40.166666666666664</c:v>
                </c:pt>
                <c:pt idx="13" formatCode="0.0000">
                  <c:v>40.266666666666666</c:v>
                </c:pt>
                <c:pt idx="14" formatCode="0.0000">
                  <c:v>40.18333333333333</c:v>
                </c:pt>
                <c:pt idx="15" formatCode="0.0000">
                  <c:v>39</c:v>
                </c:pt>
                <c:pt idx="16" formatCode="0.0000">
                  <c:v>39.583333333333336</c:v>
                </c:pt>
                <c:pt idx="17" formatCode="0.0000">
                  <c:v>39.283333333333331</c:v>
                </c:pt>
                <c:pt idx="18" formatCode="0.0000">
                  <c:v>38.033333333333331</c:v>
                </c:pt>
                <c:pt idx="19" formatCode="0.0000">
                  <c:v>38.400000000000006</c:v>
                </c:pt>
                <c:pt idx="20" formatCode="0.0000">
                  <c:v>37.549999999999997</c:v>
                </c:pt>
                <c:pt idx="21" formatCode="0.0000">
                  <c:v>34.549999999999997</c:v>
                </c:pt>
                <c:pt idx="22" formatCode="0.0000">
                  <c:v>35.266666666666666</c:v>
                </c:pt>
                <c:pt idx="23" formatCode="0.0000">
                  <c:v>35.700000000000003</c:v>
                </c:pt>
                <c:pt idx="24" formatCode="0.0000">
                  <c:v>34.31666666666667</c:v>
                </c:pt>
                <c:pt idx="25" formatCode="0.0000">
                  <c:v>34.433333333333337</c:v>
                </c:pt>
                <c:pt idx="26" formatCode="0.0000">
                  <c:v>34.466666666666669</c:v>
                </c:pt>
                <c:pt idx="27" formatCode="0.0000">
                  <c:v>35.033333333333331</c:v>
                </c:pt>
                <c:pt idx="28" formatCode="0.0000">
                  <c:v>34.983333333333334</c:v>
                </c:pt>
                <c:pt idx="29" formatCode="0.0000">
                  <c:v>34.466666666666669</c:v>
                </c:pt>
                <c:pt idx="30" formatCode="0.0000">
                  <c:v>34.983333333333334</c:v>
                </c:pt>
                <c:pt idx="31" formatCode="0.0000">
                  <c:v>35</c:v>
                </c:pt>
                <c:pt idx="32" formatCode="0.0000">
                  <c:v>35.283333333333331</c:v>
                </c:pt>
                <c:pt idx="33" formatCode="0.0000">
                  <c:v>34.983333333333334</c:v>
                </c:pt>
                <c:pt idx="34" formatCode="0.0000">
                  <c:v>34.966666666666669</c:v>
                </c:pt>
                <c:pt idx="35" formatCode="0.0000">
                  <c:v>34.699999999999996</c:v>
                </c:pt>
                <c:pt idx="36" formatCode="0.0000">
                  <c:v>35.25</c:v>
                </c:pt>
                <c:pt idx="37" formatCode="0.0000">
                  <c:v>36.233333333333334</c:v>
                </c:pt>
                <c:pt idx="38" formatCode="0.0000">
                  <c:v>38.016666666666666</c:v>
                </c:pt>
                <c:pt idx="39" formatCode="0.0000">
                  <c:v>36.199999999999996</c:v>
                </c:pt>
                <c:pt idx="40" formatCode="0.0000">
                  <c:v>36.800000000000004</c:v>
                </c:pt>
                <c:pt idx="41" formatCode="0.0000">
                  <c:v>37.383333333333333</c:v>
                </c:pt>
                <c:pt idx="42" formatCode="0.0000">
                  <c:v>37.316666666666663</c:v>
                </c:pt>
                <c:pt idx="43" formatCode="0.0000">
                  <c:v>37.866666666666667</c:v>
                </c:pt>
                <c:pt idx="44" formatCode="0.0000">
                  <c:v>38.783333333333331</c:v>
                </c:pt>
                <c:pt idx="45" formatCode="0.0000">
                  <c:v>39.216666666666669</c:v>
                </c:pt>
                <c:pt idx="46" formatCode="0.0000">
                  <c:v>39.483333333333334</c:v>
                </c:pt>
                <c:pt idx="47" formatCode="0.0000">
                  <c:v>39.233333333333334</c:v>
                </c:pt>
                <c:pt idx="48" formatCode="0.0000">
                  <c:v>39.783333333333339</c:v>
                </c:pt>
                <c:pt idx="49" formatCode="0.0000">
                  <c:v>41.65</c:v>
                </c:pt>
                <c:pt idx="50" formatCode="0.0000">
                  <c:v>39.5</c:v>
                </c:pt>
                <c:pt idx="51" formatCode="0.0000">
                  <c:v>42.383333333333333</c:v>
                </c:pt>
                <c:pt idx="52" formatCode="0.0000">
                  <c:v>40.383333333333333</c:v>
                </c:pt>
                <c:pt idx="53" formatCode="0.0000">
                  <c:v>41.65</c:v>
                </c:pt>
                <c:pt idx="54" formatCode="0.0000">
                  <c:v>41.4</c:v>
                </c:pt>
                <c:pt idx="55" formatCode="0.0000">
                  <c:v>42.93333333333333</c:v>
                </c:pt>
                <c:pt idx="56" formatCode="0.0000">
                  <c:v>41.483333333333334</c:v>
                </c:pt>
                <c:pt idx="57" formatCode="0.0000">
                  <c:v>44.033333333333339</c:v>
                </c:pt>
                <c:pt idx="58" formatCode="0.0000">
                  <c:v>42.45</c:v>
                </c:pt>
                <c:pt idx="59" formatCode="0.0000">
                  <c:v>43.716666666666669</c:v>
                </c:pt>
                <c:pt idx="60" formatCode="0.0000">
                  <c:v>45.333333333333329</c:v>
                </c:pt>
                <c:pt idx="61" formatCode="0.0000">
                  <c:v>45.883333333333333</c:v>
                </c:pt>
                <c:pt idx="62" formatCode="0.0000">
                  <c:v>46.300000000000004</c:v>
                </c:pt>
                <c:pt idx="63" formatCode="0.0000">
                  <c:v>46.9</c:v>
                </c:pt>
                <c:pt idx="64" formatCode="0.0000">
                  <c:v>48.466666666666669</c:v>
                </c:pt>
                <c:pt idx="65" formatCode="0.0000">
                  <c:v>48.483333333333334</c:v>
                </c:pt>
                <c:pt idx="66" formatCode="0.0000">
                  <c:v>44.183333333333337</c:v>
                </c:pt>
                <c:pt idx="67" formatCode="0.0000">
                  <c:v>51.999999999999993</c:v>
                </c:pt>
                <c:pt idx="68" formatCode="0.0000">
                  <c:v>50.45</c:v>
                </c:pt>
                <c:pt idx="69" formatCode="0.0000">
                  <c:v>51.966666666666661</c:v>
                </c:pt>
                <c:pt idx="70" formatCode="0.0000">
                  <c:v>52.866666666666667</c:v>
                </c:pt>
                <c:pt idx="71" formatCode="0.0000">
                  <c:v>57.083333333333336</c:v>
                </c:pt>
                <c:pt idx="72" formatCode="0.0000">
                  <c:v>48.916666666666664</c:v>
                </c:pt>
                <c:pt idx="73" formatCode="0.0000">
                  <c:v>50.466666666666669</c:v>
                </c:pt>
                <c:pt idx="74" formatCode="0.0000">
                  <c:v>48.949999999999996</c:v>
                </c:pt>
                <c:pt idx="75" formatCode="0.0000">
                  <c:v>50.933333333333337</c:v>
                </c:pt>
                <c:pt idx="76" formatCode="0.0000">
                  <c:v>55.199999999999996</c:v>
                </c:pt>
                <c:pt idx="77" formatCode="0.0000">
                  <c:v>76.333333333333329</c:v>
                </c:pt>
                <c:pt idx="79" formatCode="0.0000">
                  <c:v>65.13333333333334</c:v>
                </c:pt>
                <c:pt idx="80" formatCode="0.0000">
                  <c:v>69.083333333333329</c:v>
                </c:pt>
                <c:pt idx="81" formatCode="0.0000">
                  <c:v>76.733333333333334</c:v>
                </c:pt>
                <c:pt idx="83" formatCode="0.0000">
                  <c:v>92.466666666666654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19-46C2-8CD6-CB9A28405B3A}"/>
            </c:ext>
          </c:extLst>
        </c:ser>
        <c:ser>
          <c:idx val="1"/>
          <c:order val="1"/>
          <c:tx>
            <c:v>1994 WAVA</c:v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'12K'!$G$7:$G$106</c:f>
              <c:numCache>
                <c:formatCode>General</c:formatCode>
                <c:ptCount val="100"/>
                <c:pt idx="7" formatCode="0.0000">
                  <c:v>40.835647563746527</c:v>
                </c:pt>
                <c:pt idx="8" formatCode="0.0000">
                  <c:v>39.051183003380011</c:v>
                </c:pt>
                <c:pt idx="9" formatCode="0.0000">
                  <c:v>37.646921913185153</c:v>
                </c:pt>
                <c:pt idx="10" formatCode="0.0000">
                  <c:v>36.520659291036353</c:v>
                </c:pt>
                <c:pt idx="11" formatCode="0.0000">
                  <c:v>35.612065169528847</c:v>
                </c:pt>
                <c:pt idx="12" formatCode="0.0000">
                  <c:v>34.878706199460922</c:v>
                </c:pt>
                <c:pt idx="13" formatCode="0.0000">
                  <c:v>34.27632973087519</c:v>
                </c:pt>
                <c:pt idx="14" formatCode="0.0000">
                  <c:v>33.789429705452264</c:v>
                </c:pt>
                <c:pt idx="15" formatCode="0.0000">
                  <c:v>33.38837857364021</c:v>
                </c:pt>
                <c:pt idx="16" formatCode="0.0000">
                  <c:v>33.067566186241443</c:v>
                </c:pt>
                <c:pt idx="17" formatCode="0.0000">
                  <c:v>32.809330628803245</c:v>
                </c:pt>
                <c:pt idx="18" formatCode="0.0000">
                  <c:v>32.601027914945078</c:v>
                </c:pt>
                <c:pt idx="19" formatCode="0.0000">
                  <c:v>32.35</c:v>
                </c:pt>
                <c:pt idx="20" formatCode="0.0000">
                  <c:v>32.35</c:v>
                </c:pt>
                <c:pt idx="21" formatCode="0.0000">
                  <c:v>32.35</c:v>
                </c:pt>
                <c:pt idx="22" formatCode="0.0000">
                  <c:v>32.35</c:v>
                </c:pt>
                <c:pt idx="23" formatCode="0.0000">
                  <c:v>32.35</c:v>
                </c:pt>
                <c:pt idx="24" formatCode="0.0000">
                  <c:v>32.35</c:v>
                </c:pt>
                <c:pt idx="25" formatCode="0.0000">
                  <c:v>32.35</c:v>
                </c:pt>
                <c:pt idx="26" formatCode="0.0000">
                  <c:v>32.35</c:v>
                </c:pt>
                <c:pt idx="27" formatCode="0.0000">
                  <c:v>32.35</c:v>
                </c:pt>
                <c:pt idx="28" formatCode="0.0000">
                  <c:v>32.35</c:v>
                </c:pt>
                <c:pt idx="29" formatCode="0.0000">
                  <c:v>32.35</c:v>
                </c:pt>
                <c:pt idx="30" formatCode="0.0000">
                  <c:v>32.35</c:v>
                </c:pt>
                <c:pt idx="31" formatCode="0.0000">
                  <c:v>32.35</c:v>
                </c:pt>
                <c:pt idx="32" formatCode="0.0000">
                  <c:v>32.35</c:v>
                </c:pt>
                <c:pt idx="33" formatCode="0.0000">
                  <c:v>32.35</c:v>
                </c:pt>
                <c:pt idx="34" formatCode="0.0000">
                  <c:v>32.35</c:v>
                </c:pt>
                <c:pt idx="35" formatCode="0.0000">
                  <c:v>32.447342026078239</c:v>
                </c:pt>
                <c:pt idx="36" formatCode="0.0000">
                  <c:v>32.673467326532673</c:v>
                </c:pt>
                <c:pt idx="37" formatCode="0.0000">
                  <c:v>32.899420319332862</c:v>
                </c:pt>
                <c:pt idx="38" formatCode="0.0000">
                  <c:v>33.131913150348218</c:v>
                </c:pt>
                <c:pt idx="39" formatCode="0.0000">
                  <c:v>33.364273927392738</c:v>
                </c:pt>
                <c:pt idx="40" formatCode="0.0000">
                  <c:v>33.603407084242235</c:v>
                </c:pt>
                <c:pt idx="41" formatCode="0.0000">
                  <c:v>33.845992885540909</c:v>
                </c:pt>
                <c:pt idx="42" formatCode="0.0000">
                  <c:v>34.095699831365941</c:v>
                </c:pt>
                <c:pt idx="43" formatCode="0.0000">
                  <c:v>34.345471918462685</c:v>
                </c:pt>
                <c:pt idx="44" formatCode="0.0000">
                  <c:v>34.598930481283425</c:v>
                </c:pt>
                <c:pt idx="45" formatCode="0.0000">
                  <c:v>34.863670654165325</c:v>
                </c:pt>
                <c:pt idx="46" formatCode="0.0000">
                  <c:v>35.128678466717339</c:v>
                </c:pt>
                <c:pt idx="47" formatCode="0.0000">
                  <c:v>35.401619610418038</c:v>
                </c:pt>
                <c:pt idx="48" formatCode="0.0000">
                  <c:v>35.674900749889723</c:v>
                </c:pt>
                <c:pt idx="49" formatCode="0.0000">
                  <c:v>35.956429921084805</c:v>
                </c:pt>
                <c:pt idx="50" formatCode="0.0000">
                  <c:v>36.250560286866879</c:v>
                </c:pt>
                <c:pt idx="51" formatCode="0.0000">
                  <c:v>36.549542424584793</c:v>
                </c:pt>
                <c:pt idx="52" formatCode="0.0000">
                  <c:v>36.849299464631507</c:v>
                </c:pt>
                <c:pt idx="53" formatCode="0.0000">
                  <c:v>37.158281644842639</c:v>
                </c:pt>
                <c:pt idx="54" formatCode="0.0000">
                  <c:v>37.472489285300597</c:v>
                </c:pt>
                <c:pt idx="55" formatCode="0.0000">
                  <c:v>37.805305597756224</c:v>
                </c:pt>
                <c:pt idx="56" formatCode="0.0000">
                  <c:v>38.144086782219084</c:v>
                </c:pt>
                <c:pt idx="57" formatCode="0.0000">
                  <c:v>38.48899464604402</c:v>
                </c:pt>
                <c:pt idx="58" formatCode="0.0000">
                  <c:v>38.840196902389245</c:v>
                </c:pt>
                <c:pt idx="59" formatCode="0.0000">
                  <c:v>39.197867442142254</c:v>
                </c:pt>
                <c:pt idx="60" formatCode="0.0000">
                  <c:v>39.581549002814143</c:v>
                </c:pt>
                <c:pt idx="61" formatCode="0.0000">
                  <c:v>39.977755808205636</c:v>
                </c:pt>
                <c:pt idx="62" formatCode="0.0000">
                  <c:v>40.376934598102849</c:v>
                </c:pt>
                <c:pt idx="63" formatCode="0.0000">
                  <c:v>40.789307779599042</c:v>
                </c:pt>
                <c:pt idx="64" formatCode="0.0000">
                  <c:v>41.204942045599289</c:v>
                </c:pt>
                <c:pt idx="65" formatCode="0.0000">
                  <c:v>41.661300708306506</c:v>
                </c:pt>
                <c:pt idx="66" formatCode="0.0000">
                  <c:v>42.127881234535749</c:v>
                </c:pt>
                <c:pt idx="67" formatCode="0.0000">
                  <c:v>42.610642781875661</c:v>
                </c:pt>
                <c:pt idx="68" formatCode="0.0000">
                  <c:v>43.098854249933389</c:v>
                </c:pt>
                <c:pt idx="69" formatCode="0.0000">
                  <c:v>43.598382749326149</c:v>
                </c:pt>
                <c:pt idx="70" formatCode="0.0000">
                  <c:v>44.157794157794157</c:v>
                </c:pt>
                <c:pt idx="71" formatCode="0.0000">
                  <c:v>44.725563390017975</c:v>
                </c:pt>
                <c:pt idx="72" formatCode="0.0000">
                  <c:v>45.314469813699404</c:v>
                </c:pt>
                <c:pt idx="73" formatCode="0.0000">
                  <c:v>45.912574510360493</c:v>
                </c:pt>
                <c:pt idx="74" formatCode="0.0000">
                  <c:v>46.533371691599541</c:v>
                </c:pt>
                <c:pt idx="75" formatCode="0.0000">
                  <c:v>47.233172725945401</c:v>
                </c:pt>
                <c:pt idx="76" formatCode="0.0000">
                  <c:v>47.95434331455678</c:v>
                </c:pt>
                <c:pt idx="77" formatCode="0.0000">
                  <c:v>48.705209274314967</c:v>
                </c:pt>
                <c:pt idx="78" formatCode="0.0000">
                  <c:v>49.472396390885457</c:v>
                </c:pt>
                <c:pt idx="79" formatCode="0.0000">
                  <c:v>50.264139216904915</c:v>
                </c:pt>
                <c:pt idx="80" formatCode="0.0000">
                  <c:v>51.194809305269821</c:v>
                </c:pt>
                <c:pt idx="81" formatCode="0.0000">
                  <c:v>52.160593356981622</c:v>
                </c:pt>
                <c:pt idx="82" formatCode="0.0000">
                  <c:v>53.154781465658886</c:v>
                </c:pt>
                <c:pt idx="83" formatCode="0.0000">
                  <c:v>54.196682861450832</c:v>
                </c:pt>
                <c:pt idx="84" formatCode="0.0000">
                  <c:v>55.280246069719752</c:v>
                </c:pt>
                <c:pt idx="85" formatCode="0.0000">
                  <c:v>56.635154061624647</c:v>
                </c:pt>
                <c:pt idx="86" formatCode="0.0000">
                  <c:v>58.058147882268486</c:v>
                </c:pt>
                <c:pt idx="87" formatCode="0.0000">
                  <c:v>59.543530277931161</c:v>
                </c:pt>
                <c:pt idx="88" formatCode="0.0000">
                  <c:v>61.118458341205368</c:v>
                </c:pt>
                <c:pt idx="89" formatCode="0.0000">
                  <c:v>62.778963710459934</c:v>
                </c:pt>
                <c:pt idx="90" formatCode="0.0000">
                  <c:v>65.156092648539783</c:v>
                </c:pt>
                <c:pt idx="91" formatCode="0.0000">
                  <c:v>67.734505862646571</c:v>
                </c:pt>
                <c:pt idx="92" formatCode="0.0000">
                  <c:v>70.510026155187447</c:v>
                </c:pt>
                <c:pt idx="93" formatCode="0.0000">
                  <c:v>73.539440781995907</c:v>
                </c:pt>
                <c:pt idx="94" formatCode="0.0000">
                  <c:v>76.822607456661132</c:v>
                </c:pt>
                <c:pt idx="95" formatCode="0.0000">
                  <c:v>82.948717948717956</c:v>
                </c:pt>
                <c:pt idx="96" formatCode="0.0000">
                  <c:v>90.136528280858187</c:v>
                </c:pt>
                <c:pt idx="97" formatCode="0.0000">
                  <c:v>98.718339945071719</c:v>
                </c:pt>
                <c:pt idx="98" formatCode="0.0000">
                  <c:v>109.06945380984493</c:v>
                </c:pt>
                <c:pt idx="99" formatCode="0.0000">
                  <c:v>109.69820278060359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19-46C2-8CD6-CB9A28405B3A}"/>
            </c:ext>
          </c:extLst>
        </c:ser>
        <c:ser>
          <c:idx val="5"/>
          <c:order val="2"/>
          <c:tx>
            <c:strRef>
              <c:f>Parameters!$A$38:$A$38</c:f>
              <c:strCache>
                <c:ptCount val="1"/>
                <c:pt idx="0">
                  <c:v>Proposed 2020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'12K'!$D$7:$D$105</c:f>
              <c:numCache>
                <c:formatCode>General</c:formatCode>
                <c:ptCount val="99"/>
                <c:pt idx="2" formatCode="0.000">
                  <c:v>66.290983606557376</c:v>
                </c:pt>
                <c:pt idx="3" formatCode="0.000">
                  <c:v>58.818181818181827</c:v>
                </c:pt>
                <c:pt idx="4" formatCode="0.000">
                  <c:v>53.207236842105267</c:v>
                </c:pt>
                <c:pt idx="5" formatCode="0.000">
                  <c:v>48.867069486404844</c:v>
                </c:pt>
                <c:pt idx="6" formatCode="0.000">
                  <c:v>45.43539325842697</c:v>
                </c:pt>
                <c:pt idx="7" formatCode="0.000">
                  <c:v>42.678100263852244</c:v>
                </c:pt>
                <c:pt idx="8" formatCode="0.000">
                  <c:v>40.4375</c:v>
                </c:pt>
                <c:pt idx="9" formatCode="0.000">
                  <c:v>38.603818615751791</c:v>
                </c:pt>
                <c:pt idx="10" formatCode="0.000">
                  <c:v>37.098623853211009</c:v>
                </c:pt>
                <c:pt idx="11" formatCode="0.000">
                  <c:v>35.864745011086477</c:v>
                </c:pt>
                <c:pt idx="12" formatCode="0.000">
                  <c:v>34.859913793103452</c:v>
                </c:pt>
                <c:pt idx="13" formatCode="0.000">
                  <c:v>34.05263157894737</c:v>
                </c:pt>
                <c:pt idx="14" formatCode="0.000">
                  <c:v>33.419421487603309</c:v>
                </c:pt>
                <c:pt idx="15" formatCode="0.000">
                  <c:v>32.942973523421593</c:v>
                </c:pt>
                <c:pt idx="16" formatCode="0.000">
                  <c:v>32.610887096774192</c:v>
                </c:pt>
                <c:pt idx="17" formatCode="0.000">
                  <c:v>32.414829659318642</c:v>
                </c:pt>
                <c:pt idx="18" formatCode="0.000">
                  <c:v>32.35</c:v>
                </c:pt>
                <c:pt idx="19" formatCode="0.000">
                  <c:v>32.35</c:v>
                </c:pt>
                <c:pt idx="20" formatCode="0.000">
                  <c:v>32.35</c:v>
                </c:pt>
                <c:pt idx="21" formatCode="0.000">
                  <c:v>32.35</c:v>
                </c:pt>
                <c:pt idx="22" formatCode="0.000">
                  <c:v>32.35</c:v>
                </c:pt>
                <c:pt idx="23" formatCode="0.000">
                  <c:v>32.35</c:v>
                </c:pt>
                <c:pt idx="24" formatCode="0.000">
                  <c:v>32.35</c:v>
                </c:pt>
                <c:pt idx="25" formatCode="0.000">
                  <c:v>32.35</c:v>
                </c:pt>
                <c:pt idx="26" formatCode="0.000">
                  <c:v>32.35</c:v>
                </c:pt>
                <c:pt idx="27" formatCode="0.000">
                  <c:v>32.35</c:v>
                </c:pt>
                <c:pt idx="28" formatCode="0.000">
                  <c:v>32.35</c:v>
                </c:pt>
                <c:pt idx="29" formatCode="0.000">
                  <c:v>32.35</c:v>
                </c:pt>
                <c:pt idx="30" formatCode="0.000">
                  <c:v>32.355301738413139</c:v>
                </c:pt>
                <c:pt idx="31" formatCode="0.000">
                  <c:v>32.382245314848156</c:v>
                </c:pt>
                <c:pt idx="32" formatCode="0.000">
                  <c:v>32.432091720041569</c:v>
                </c:pt>
                <c:pt idx="33" formatCode="0.000">
                  <c:v>32.50505266160043</c:v>
                </c:pt>
                <c:pt idx="34" formatCode="0.000">
                  <c:v>32.60143978316259</c:v>
                </c:pt>
                <c:pt idx="35" formatCode="0.000">
                  <c:v>32.721668013612067</c:v>
                </c:pt>
                <c:pt idx="36" formatCode="0.000">
                  <c:v>32.866260076504616</c:v>
                </c:pt>
                <c:pt idx="37" formatCode="0.000">
                  <c:v>33.035852252139875</c:v>
                </c:pt>
                <c:pt idx="38" formatCode="0.000">
                  <c:v>33.231201512565782</c:v>
                </c:pt>
                <c:pt idx="39" formatCode="0.000">
                  <c:v>33.453194181745459</c:v>
                </c:pt>
                <c:pt idx="40" formatCode="0.000">
                  <c:v>33.702856310380909</c:v>
                </c:pt>
                <c:pt idx="41" formatCode="0.000">
                  <c:v>33.970639763340564</c:v>
                </c:pt>
                <c:pt idx="42" formatCode="0.000">
                  <c:v>34.242785431168663</c:v>
                </c:pt>
                <c:pt idx="43" formatCode="0.000">
                  <c:v>34.519326741384084</c:v>
                </c:pt>
                <c:pt idx="44" formatCode="0.000">
                  <c:v>34.800371057347412</c:v>
                </c:pt>
                <c:pt idx="45" formatCode="0.000">
                  <c:v>35.08602926757996</c:v>
                </c:pt>
                <c:pt idx="46" formatCode="0.000">
                  <c:v>35.376415931642313</c:v>
                </c:pt>
                <c:pt idx="47" formatCode="0.000">
                  <c:v>35.671649433317413</c:v>
                </c:pt>
                <c:pt idx="48" formatCode="0.000">
                  <c:v>35.971852141528544</c:v>
                </c:pt>
                <c:pt idx="49" formatCode="0.000">
                  <c:v>36.2771505794517</c:v>
                </c:pt>
                <c:pt idx="50" formatCode="0.000">
                  <c:v>36.587675602313396</c:v>
                </c:pt>
                <c:pt idx="51" formatCode="0.000">
                  <c:v>36.903562584398735</c:v>
                </c:pt>
                <c:pt idx="52" formatCode="0.000">
                  <c:v>37.224951615831337</c:v>
                </c:pt>
                <c:pt idx="53" formatCode="0.000">
                  <c:v>37.551987709725964</c:v>
                </c:pt>
                <c:pt idx="54" formatCode="0.000">
                  <c:v>37.884821020357478</c:v>
                </c:pt>
                <c:pt idx="55" formatCode="0.000">
                  <c:v>38.223607073035616</c:v>
                </c:pt>
                <c:pt idx="56" formatCode="0.000">
                  <c:v>38.568507006425172</c:v>
                </c:pt>
                <c:pt idx="57" formatCode="0.000">
                  <c:v>38.919687828104472</c:v>
                </c:pt>
                <c:pt idx="58" formatCode="0.000">
                  <c:v>39.27732268421407</c:v>
                </c:pt>
                <c:pt idx="59" formatCode="0.000">
                  <c:v>39.641591144110151</c:v>
                </c:pt>
                <c:pt idx="60" formatCode="0.000">
                  <c:v>40.012679501005842</c:v>
                </c:pt>
                <c:pt idx="61" formatCode="0.000">
                  <c:v>40.390781089658184</c:v>
                </c:pt>
                <c:pt idx="62" formatCode="0.000">
                  <c:v>40.776096622238853</c:v>
                </c:pt>
                <c:pt idx="63" formatCode="0.000">
                  <c:v>41.168834543614679</c:v>
                </c:pt>
                <c:pt idx="64" formatCode="0.000">
                  <c:v>41.569211407359283</c:v>
                </c:pt>
                <c:pt idx="65" formatCode="0.000">
                  <c:v>41.977452273920996</c:v>
                </c:pt>
                <c:pt idx="66" formatCode="0.000">
                  <c:v>42.393791132485397</c:v>
                </c:pt>
                <c:pt idx="67" formatCode="0.000">
                  <c:v>42.818471348193832</c:v>
                </c:pt>
                <c:pt idx="68" formatCode="0.000">
                  <c:v>43.2517461365141</c:v>
                </c:pt>
                <c:pt idx="69" formatCode="0.000">
                  <c:v>43.693879066706096</c:v>
                </c:pt>
                <c:pt idx="70" formatCode="0.000">
                  <c:v>44.157948468651441</c:v>
                </c:pt>
                <c:pt idx="71" formatCode="0.000">
                  <c:v>44.674661173770644</c:v>
                </c:pt>
                <c:pt idx="72" formatCode="0.000">
                  <c:v>45.248546427609114</c:v>
                </c:pt>
                <c:pt idx="73" formatCode="0.000">
                  <c:v>45.883573959028148</c:v>
                </c:pt>
                <c:pt idx="74" formatCode="0.000">
                  <c:v>46.584307076620583</c:v>
                </c:pt>
                <c:pt idx="75" formatCode="0.000">
                  <c:v>47.35599313398194</c:v>
                </c:pt>
                <c:pt idx="76" formatCode="0.000">
                  <c:v>48.204673151894006</c:v>
                </c:pt>
                <c:pt idx="77" formatCode="0.000">
                  <c:v>49.137315242759037</c:v>
                </c:pt>
                <c:pt idx="78" formatCode="0.000">
                  <c:v>50.161977848708091</c:v>
                </c:pt>
                <c:pt idx="79" formatCode="0.000">
                  <c:v>51.288010635317114</c:v>
                </c:pt>
                <c:pt idx="80" formatCode="0.000">
                  <c:v>52.526303360873627</c:v>
                </c:pt>
                <c:pt idx="81" formatCode="0.000">
                  <c:v>53.889596432219712</c:v>
                </c:pt>
                <c:pt idx="82" formatCode="0.000">
                  <c:v>55.392871552768909</c:v>
                </c:pt>
                <c:pt idx="83" formatCode="0.000">
                  <c:v>57.053847448483161</c:v>
                </c:pt>
                <c:pt idx="84" formatCode="0.000">
                  <c:v>58.89361500478207</c:v>
                </c:pt>
                <c:pt idx="85" formatCode="0.000">
                  <c:v>60.937459618220366</c:v>
                </c:pt>
                <c:pt idx="86" formatCode="0.000">
                  <c:v>63.215938287350568</c:v>
                </c:pt>
                <c:pt idx="87" formatCode="0.000">
                  <c:v>65.766308334719682</c:v>
                </c:pt>
                <c:pt idx="88" formatCode="0.000">
                  <c:v>68.63444921170327</c:v>
                </c:pt>
                <c:pt idx="89" formatCode="0.000">
                  <c:v>71.877487855196534</c:v>
                </c:pt>
                <c:pt idx="90" formatCode="0.000">
                  <c:v>75.567447424788455</c:v>
                </c:pt>
                <c:pt idx="91" formatCode="0.000">
                  <c:v>79.796416972393601</c:v>
                </c:pt>
                <c:pt idx="92" formatCode="0.000">
                  <c:v>84.684036712733885</c:v>
                </c:pt>
                <c:pt idx="93" formatCode="0.000">
                  <c:v>90.388606380917125</c:v>
                </c:pt>
                <c:pt idx="94" formatCode="0.000">
                  <c:v>97.124041944874506</c:v>
                </c:pt>
                <c:pt idx="95" formatCode="0.000">
                  <c:v>105.18661818745588</c:v>
                </c:pt>
                <c:pt idx="96" formatCode="0.000">
                  <c:v>114.99878683467773</c:v>
                </c:pt>
                <c:pt idx="97" formatCode="0.000">
                  <c:v>127.18430496805858</c:v>
                </c:pt>
                <c:pt idx="98" formatCode="0.000">
                  <c:v>142.70430368247398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19-46C2-8CD6-CB9A28405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15872"/>
        <c:axId val="132417792"/>
      </c:scatterChart>
      <c:valAx>
        <c:axId val="13241587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468131643119079"/>
              <c:y val="0.929393998164022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417792"/>
        <c:crosses val="autoZero"/>
        <c:crossBetween val="midCat"/>
        <c:majorUnit val="10"/>
      </c:valAx>
      <c:valAx>
        <c:axId val="132417792"/>
        <c:scaling>
          <c:orientation val="minMax"/>
          <c:max val="95"/>
          <c:min val="3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4326241134751776E-3"/>
              <c:y val="0.420361937516431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415872"/>
        <c:crosses val="autoZero"/>
        <c:crossBetween val="midCat"/>
        <c:majorUnit val="15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1453919323914297"/>
          <c:y val="0.26272629714389151"/>
          <c:w val="0.2358157889838238"/>
          <c:h val="0.3169134892621180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153275</xdr:colOff>
      <xdr:row>24</xdr:row>
      <xdr:rowOff>98534</xdr:rowOff>
    </xdr:from>
    <xdr:to>
      <xdr:col>22</xdr:col>
      <xdr:colOff>284654</xdr:colOff>
      <xdr:row>55</xdr:row>
      <xdr:rowOff>109483</xdr:rowOff>
    </xdr:to>
    <xdr:graphicFrame macro="">
      <xdr:nvGraphicFramePr>
        <xdr:cNvPr id="1070" name="Chart 1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116</xdr:row>
      <xdr:rowOff>35254</xdr:rowOff>
    </xdr:from>
    <xdr:to>
      <xdr:col>11</xdr:col>
      <xdr:colOff>128751</xdr:colOff>
      <xdr:row>152</xdr:row>
      <xdr:rowOff>54741</xdr:rowOff>
    </xdr:to>
    <xdr:graphicFrame macro="">
      <xdr:nvGraphicFramePr>
        <xdr:cNvPr id="1071" name="Chart 2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652408</xdr:colOff>
      <xdr:row>54</xdr:row>
      <xdr:rowOff>169478</xdr:rowOff>
    </xdr:from>
    <xdr:to>
      <xdr:col>34</xdr:col>
      <xdr:colOff>299983</xdr:colOff>
      <xdr:row>85</xdr:row>
      <xdr:rowOff>175172</xdr:rowOff>
    </xdr:to>
    <xdr:graphicFrame macro="">
      <xdr:nvGraphicFramePr>
        <xdr:cNvPr id="1072" name="Chart 3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378811</xdr:colOff>
      <xdr:row>75</xdr:row>
      <xdr:rowOff>100942</xdr:rowOff>
    </xdr:from>
    <xdr:to>
      <xdr:col>24</xdr:col>
      <xdr:colOff>64267</xdr:colOff>
      <xdr:row>91</xdr:row>
      <xdr:rowOff>546</xdr:rowOff>
    </xdr:to>
    <xdr:graphicFrame macro="">
      <xdr:nvGraphicFramePr>
        <xdr:cNvPr id="1073" name="Chart 4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240859</xdr:colOff>
      <xdr:row>2</xdr:row>
      <xdr:rowOff>32847</xdr:rowOff>
    </xdr:from>
    <xdr:to>
      <xdr:col>22</xdr:col>
      <xdr:colOff>150537</xdr:colOff>
      <xdr:row>36</xdr:row>
      <xdr:rowOff>43795</xdr:rowOff>
    </xdr:to>
    <xdr:graphicFrame macro="">
      <xdr:nvGraphicFramePr>
        <xdr:cNvPr id="43019" name="Chart 1">
          <a:extLst>
            <a:ext uri="{FF2B5EF4-FFF2-40B4-BE49-F238E27FC236}">
              <a16:creationId xmlns:a16="http://schemas.microsoft.com/office/drawing/2014/main" id="{00000000-0008-0000-0B00-00000BA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218969</xdr:colOff>
      <xdr:row>2</xdr:row>
      <xdr:rowOff>77184</xdr:rowOff>
    </xdr:from>
    <xdr:to>
      <xdr:col>23</xdr:col>
      <xdr:colOff>484354</xdr:colOff>
      <xdr:row>32</xdr:row>
      <xdr:rowOff>94811</xdr:rowOff>
    </xdr:to>
    <xdr:graphicFrame macro="">
      <xdr:nvGraphicFramePr>
        <xdr:cNvPr id="45067" name="Chart 1">
          <a:extLst>
            <a:ext uri="{FF2B5EF4-FFF2-40B4-BE49-F238E27FC236}">
              <a16:creationId xmlns:a16="http://schemas.microsoft.com/office/drawing/2014/main" id="{00000000-0008-0000-0C00-00000BB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481725</xdr:colOff>
      <xdr:row>0</xdr:row>
      <xdr:rowOff>208018</xdr:rowOff>
    </xdr:from>
    <xdr:to>
      <xdr:col>28</xdr:col>
      <xdr:colOff>6569</xdr:colOff>
      <xdr:row>30</xdr:row>
      <xdr:rowOff>158970</xdr:rowOff>
    </xdr:to>
    <xdr:graphicFrame macro="">
      <xdr:nvGraphicFramePr>
        <xdr:cNvPr id="47115" name="Chart 1">
          <a:extLst>
            <a:ext uri="{FF2B5EF4-FFF2-40B4-BE49-F238E27FC236}">
              <a16:creationId xmlns:a16="http://schemas.microsoft.com/office/drawing/2014/main" id="{00000000-0008-0000-0D00-00000BB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1072933</xdr:colOff>
      <xdr:row>0</xdr:row>
      <xdr:rowOff>306549</xdr:rowOff>
    </xdr:from>
    <xdr:to>
      <xdr:col>18</xdr:col>
      <xdr:colOff>624055</xdr:colOff>
      <xdr:row>33</xdr:row>
      <xdr:rowOff>153272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4DA7310E-A870-43EE-8BB6-67B1A9E146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793640</xdr:colOff>
      <xdr:row>12</xdr:row>
      <xdr:rowOff>110029</xdr:rowOff>
    </xdr:from>
    <xdr:to>
      <xdr:col>23</xdr:col>
      <xdr:colOff>22443</xdr:colOff>
      <xdr:row>45</xdr:row>
      <xdr:rowOff>148129</xdr:rowOff>
    </xdr:to>
    <xdr:graphicFrame macro="">
      <xdr:nvGraphicFramePr>
        <xdr:cNvPr id="51211" name="Chart 1">
          <a:extLst>
            <a:ext uri="{FF2B5EF4-FFF2-40B4-BE49-F238E27FC236}">
              <a16:creationId xmlns:a16="http://schemas.microsoft.com/office/drawing/2014/main" id="{00000000-0008-0000-0F00-00000BC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536461</xdr:colOff>
      <xdr:row>1</xdr:row>
      <xdr:rowOff>164224</xdr:rowOff>
    </xdr:from>
    <xdr:to>
      <xdr:col>40</xdr:col>
      <xdr:colOff>380449</xdr:colOff>
      <xdr:row>37</xdr:row>
      <xdr:rowOff>41932</xdr:rowOff>
    </xdr:to>
    <xdr:graphicFrame macro="">
      <xdr:nvGraphicFramePr>
        <xdr:cNvPr id="53270" name="Chart 1">
          <a:extLst>
            <a:ext uri="{FF2B5EF4-FFF2-40B4-BE49-F238E27FC236}">
              <a16:creationId xmlns:a16="http://schemas.microsoft.com/office/drawing/2014/main" id="{00000000-0008-0000-1000-000016D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332937</xdr:colOff>
      <xdr:row>6</xdr:row>
      <xdr:rowOff>134773</xdr:rowOff>
    </xdr:from>
    <xdr:to>
      <xdr:col>21</xdr:col>
      <xdr:colOff>459827</xdr:colOff>
      <xdr:row>41</xdr:row>
      <xdr:rowOff>76638</xdr:rowOff>
    </xdr:to>
    <xdr:graphicFrame macro="">
      <xdr:nvGraphicFramePr>
        <xdr:cNvPr id="56331" name="Chart 1">
          <a:extLst>
            <a:ext uri="{FF2B5EF4-FFF2-40B4-BE49-F238E27FC236}">
              <a16:creationId xmlns:a16="http://schemas.microsoft.com/office/drawing/2014/main" id="{00000000-0008-0000-1400-00000BD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5</xdr:row>
      <xdr:rowOff>47625</xdr:rowOff>
    </xdr:from>
    <xdr:to>
      <xdr:col>13</xdr:col>
      <xdr:colOff>314325</xdr:colOff>
      <xdr:row>34</xdr:row>
      <xdr:rowOff>66675</xdr:rowOff>
    </xdr:to>
    <xdr:graphicFrame macro="">
      <xdr:nvGraphicFramePr>
        <xdr:cNvPr id="58379" name="Chart 1">
          <a:extLst>
            <a:ext uri="{FF2B5EF4-FFF2-40B4-BE49-F238E27FC236}">
              <a16:creationId xmlns:a16="http://schemas.microsoft.com/office/drawing/2014/main" id="{00000000-0008-0000-1500-00000BE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2</xdr:row>
      <xdr:rowOff>114300</xdr:rowOff>
    </xdr:from>
    <xdr:to>
      <xdr:col>20</xdr:col>
      <xdr:colOff>355380</xdr:colOff>
      <xdr:row>28</xdr:row>
      <xdr:rowOff>171450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3BA5826C-9148-45D1-950F-7FA25C3CF0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744481</xdr:colOff>
      <xdr:row>0</xdr:row>
      <xdr:rowOff>0</xdr:rowOff>
    </xdr:from>
    <xdr:to>
      <xdr:col>21</xdr:col>
      <xdr:colOff>328447</xdr:colOff>
      <xdr:row>38</xdr:row>
      <xdr:rowOff>21898</xdr:rowOff>
    </xdr:to>
    <xdr:graphicFrame macro="">
      <xdr:nvGraphicFramePr>
        <xdr:cNvPr id="27659" name="Chart 1">
          <a:extLst>
            <a:ext uri="{FF2B5EF4-FFF2-40B4-BE49-F238E27FC236}">
              <a16:creationId xmlns:a16="http://schemas.microsoft.com/office/drawing/2014/main" id="{00000000-0008-0000-0100-00000B6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197068</xdr:colOff>
      <xdr:row>0</xdr:row>
      <xdr:rowOff>339395</xdr:rowOff>
    </xdr:from>
    <xdr:to>
      <xdr:col>22</xdr:col>
      <xdr:colOff>427748</xdr:colOff>
      <xdr:row>32</xdr:row>
      <xdr:rowOff>120430</xdr:rowOff>
    </xdr:to>
    <xdr:graphicFrame macro="">
      <xdr:nvGraphicFramePr>
        <xdr:cNvPr id="29707" name="Chart 1">
          <a:extLst>
            <a:ext uri="{FF2B5EF4-FFF2-40B4-BE49-F238E27FC236}">
              <a16:creationId xmlns:a16="http://schemas.microsoft.com/office/drawing/2014/main" id="{00000000-0008-0000-0400-00000B7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109485</xdr:colOff>
      <xdr:row>5</xdr:row>
      <xdr:rowOff>109485</xdr:rowOff>
    </xdr:from>
    <xdr:to>
      <xdr:col>24</xdr:col>
      <xdr:colOff>54746</xdr:colOff>
      <xdr:row>38</xdr:row>
      <xdr:rowOff>87587</xdr:rowOff>
    </xdr:to>
    <xdr:graphicFrame macro="">
      <xdr:nvGraphicFramePr>
        <xdr:cNvPr id="31755" name="Chart 1">
          <a:extLst>
            <a:ext uri="{FF2B5EF4-FFF2-40B4-BE49-F238E27FC236}">
              <a16:creationId xmlns:a16="http://schemas.microsoft.com/office/drawing/2014/main" id="{00000000-0008-0000-0600-00000B7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1972</xdr:colOff>
      <xdr:row>0</xdr:row>
      <xdr:rowOff>163349</xdr:rowOff>
    </xdr:from>
    <xdr:to>
      <xdr:col>22</xdr:col>
      <xdr:colOff>798568</xdr:colOff>
      <xdr:row>32</xdr:row>
      <xdr:rowOff>131378</xdr:rowOff>
    </xdr:to>
    <xdr:graphicFrame macro="">
      <xdr:nvGraphicFramePr>
        <xdr:cNvPr id="33803" name="Chart 1">
          <a:extLst>
            <a:ext uri="{FF2B5EF4-FFF2-40B4-BE49-F238E27FC236}">
              <a16:creationId xmlns:a16="http://schemas.microsoft.com/office/drawing/2014/main" id="{00000000-0008-0000-0700-00000B8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197067</xdr:colOff>
      <xdr:row>1</xdr:row>
      <xdr:rowOff>76637</xdr:rowOff>
    </xdr:from>
    <xdr:to>
      <xdr:col>22</xdr:col>
      <xdr:colOff>624049</xdr:colOff>
      <xdr:row>39</xdr:row>
      <xdr:rowOff>0</xdr:rowOff>
    </xdr:to>
    <xdr:graphicFrame macro="">
      <xdr:nvGraphicFramePr>
        <xdr:cNvPr id="35862" name="Chart 1">
          <a:extLst>
            <a:ext uri="{FF2B5EF4-FFF2-40B4-BE49-F238E27FC236}">
              <a16:creationId xmlns:a16="http://schemas.microsoft.com/office/drawing/2014/main" id="{00000000-0008-0000-0800-0000168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61091</xdr:colOff>
      <xdr:row>82</xdr:row>
      <xdr:rowOff>101929</xdr:rowOff>
    </xdr:from>
    <xdr:to>
      <xdr:col>22</xdr:col>
      <xdr:colOff>61091</xdr:colOff>
      <xdr:row>113</xdr:row>
      <xdr:rowOff>54303</xdr:rowOff>
    </xdr:to>
    <xdr:graphicFrame macro="">
      <xdr:nvGraphicFramePr>
        <xdr:cNvPr id="35863" name="Chart 2">
          <a:extLst>
            <a:ext uri="{FF2B5EF4-FFF2-40B4-BE49-F238E27FC236}">
              <a16:creationId xmlns:a16="http://schemas.microsoft.com/office/drawing/2014/main" id="{00000000-0008-0000-0800-0000178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240864</xdr:colOff>
      <xdr:row>1</xdr:row>
      <xdr:rowOff>192800</xdr:rowOff>
    </xdr:from>
    <xdr:to>
      <xdr:col>26</xdr:col>
      <xdr:colOff>810721</xdr:colOff>
      <xdr:row>33</xdr:row>
      <xdr:rowOff>13358</xdr:rowOff>
    </xdr:to>
    <xdr:graphicFrame macro="">
      <xdr:nvGraphicFramePr>
        <xdr:cNvPr id="38923" name="Chart 1">
          <a:extLst>
            <a:ext uri="{FF2B5EF4-FFF2-40B4-BE49-F238E27FC236}">
              <a16:creationId xmlns:a16="http://schemas.microsoft.com/office/drawing/2014/main" id="{00000000-0008-0000-0900-00000B9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634997</xdr:colOff>
      <xdr:row>7</xdr:row>
      <xdr:rowOff>10949</xdr:rowOff>
    </xdr:from>
    <xdr:to>
      <xdr:col>18</xdr:col>
      <xdr:colOff>2953</xdr:colOff>
      <xdr:row>38</xdr:row>
      <xdr:rowOff>153823</xdr:rowOff>
    </xdr:to>
    <xdr:graphicFrame macro="">
      <xdr:nvGraphicFramePr>
        <xdr:cNvPr id="40971" name="Chart 1">
          <a:extLst>
            <a:ext uri="{FF2B5EF4-FFF2-40B4-BE49-F238E27FC236}">
              <a16:creationId xmlns:a16="http://schemas.microsoft.com/office/drawing/2014/main" id="{00000000-0008-0000-0A00-00000BA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5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runscore.com/Alan/AgeGrade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ertifiedroadraces.com/certificate?type=l&amp;id=NY09068JG" TargetMode="External"/><Relationship Id="rId3" Type="http://schemas.openxmlformats.org/officeDocument/2006/relationships/hyperlink" Target="https://www.certifiedroadraces.com/certificate?type=l&amp;id=FL13005EBM" TargetMode="External"/><Relationship Id="rId7" Type="http://schemas.openxmlformats.org/officeDocument/2006/relationships/hyperlink" Target="https://www.certifiedroadraces.com/certificate?type=l&amp;id=NY09068JG" TargetMode="External"/><Relationship Id="rId2" Type="http://schemas.openxmlformats.org/officeDocument/2006/relationships/hyperlink" Target="https://www.certifiedroadraces.com/certificate?type=l&amp;id=NC08034PH" TargetMode="External"/><Relationship Id="rId1" Type="http://schemas.openxmlformats.org/officeDocument/2006/relationships/hyperlink" Target="https://www.certifiedroadraces.com/certificate?type=l&amp;id=CA12054RS" TargetMode="External"/><Relationship Id="rId6" Type="http://schemas.openxmlformats.org/officeDocument/2006/relationships/hyperlink" Target="https://www.certifiedroadraces.com/certificate?type=l&amp;id=IL09081JW" TargetMode="External"/><Relationship Id="rId5" Type="http://schemas.openxmlformats.org/officeDocument/2006/relationships/hyperlink" Target="https://www.certifiedroadraces.com/certificate?type=l&amp;id=NY97026AM" TargetMode="External"/><Relationship Id="rId10" Type="http://schemas.openxmlformats.org/officeDocument/2006/relationships/drawing" Target="../drawings/drawing3.xml"/><Relationship Id="rId4" Type="http://schemas.openxmlformats.org/officeDocument/2006/relationships/hyperlink" Target="https://www.certifiedroadraces.com/certificate?type=l&amp;id=MI06007SH" TargetMode="External"/><Relationship Id="rId9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certifiedroadraces.com/certificate?type=l&amp;id=PA97016WB" TargetMode="External"/><Relationship Id="rId1" Type="http://schemas.openxmlformats.org/officeDocument/2006/relationships/hyperlink" Target="https://www.certifiedroadraces.com/certificate?type=l&amp;id=SC12007DW" TargetMode="External"/><Relationship Id="rId4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36"/>
  <sheetViews>
    <sheetView zoomScale="87" zoomScaleNormal="87" workbookViewId="0">
      <selection activeCell="AB21" sqref="AB21"/>
    </sheetView>
  </sheetViews>
  <sheetFormatPr defaultColWidth="9.6640625" defaultRowHeight="15"/>
  <cols>
    <col min="1" max="1" width="9.6640625" style="1" customWidth="1"/>
    <col min="2" max="2" width="12.6640625" style="1" customWidth="1"/>
    <col min="3" max="7" width="9.6640625" style="1" customWidth="1"/>
    <col min="8" max="8" width="14.77734375" style="1" customWidth="1"/>
    <col min="9" max="11" width="9.6640625" style="1" customWidth="1"/>
    <col min="12" max="12" width="10.77734375" style="1" customWidth="1"/>
    <col min="13" max="13" width="11.109375" style="1" customWidth="1"/>
    <col min="14" max="24" width="9.6640625" style="1"/>
    <col min="25" max="25" width="9.33203125" style="1" customWidth="1"/>
    <col min="26" max="16384" width="9.6640625" style="1"/>
  </cols>
  <sheetData>
    <row r="1" spans="1:41" ht="72">
      <c r="A1" s="2" t="s">
        <v>0</v>
      </c>
      <c r="B1" s="2" t="s">
        <v>33</v>
      </c>
      <c r="C1" s="2" t="s">
        <v>35</v>
      </c>
      <c r="D1" s="2" t="s">
        <v>37</v>
      </c>
      <c r="E1" s="2" t="s">
        <v>39</v>
      </c>
      <c r="F1" s="110" t="s">
        <v>223</v>
      </c>
      <c r="G1" s="2" t="s">
        <v>42</v>
      </c>
      <c r="H1" s="2" t="s">
        <v>43</v>
      </c>
      <c r="I1" s="2" t="s">
        <v>45</v>
      </c>
      <c r="J1" s="2" t="s">
        <v>46</v>
      </c>
      <c r="K1" s="2" t="s">
        <v>48</v>
      </c>
      <c r="L1" s="2" t="s">
        <v>51</v>
      </c>
      <c r="M1" s="3" t="s">
        <v>53</v>
      </c>
      <c r="N1" s="2" t="s">
        <v>55</v>
      </c>
      <c r="O1" s="2" t="s">
        <v>56</v>
      </c>
      <c r="P1" s="2" t="s">
        <v>57</v>
      </c>
      <c r="Q1" s="2" t="s">
        <v>58</v>
      </c>
      <c r="R1" s="2" t="s">
        <v>59</v>
      </c>
      <c r="S1" s="2" t="s">
        <v>60</v>
      </c>
      <c r="T1" s="2" t="s">
        <v>61</v>
      </c>
      <c r="U1" s="2" t="s">
        <v>62</v>
      </c>
      <c r="V1" s="2" t="s">
        <v>63</v>
      </c>
      <c r="W1" s="2" t="s">
        <v>64</v>
      </c>
      <c r="X1" s="2" t="s">
        <v>0</v>
      </c>
      <c r="Y1" s="2"/>
      <c r="Z1" s="2"/>
      <c r="AA1" s="2"/>
      <c r="AB1" s="2"/>
      <c r="AC1" s="2"/>
      <c r="AD1" s="2"/>
      <c r="AE1" s="2" t="s">
        <v>70</v>
      </c>
      <c r="AF1" s="2" t="s">
        <v>71</v>
      </c>
      <c r="AG1" s="2" t="s">
        <v>72</v>
      </c>
      <c r="AH1" s="2" t="s">
        <v>73</v>
      </c>
      <c r="AI1" s="2" t="s">
        <v>74</v>
      </c>
      <c r="AJ1" s="1" t="s">
        <v>75</v>
      </c>
      <c r="AM1" s="1" t="s">
        <v>77</v>
      </c>
    </row>
    <row r="2" spans="1:41" ht="18">
      <c r="A2" s="4" t="s">
        <v>1</v>
      </c>
      <c r="B2" s="5">
        <v>0.1</v>
      </c>
      <c r="C2" s="6">
        <f>D2/B2</f>
        <v>1.63</v>
      </c>
      <c r="D2" s="5">
        <v>0.16300000000000001</v>
      </c>
      <c r="E2" s="7">
        <v>1.0416666666666667E-4</v>
      </c>
      <c r="F2" s="5">
        <v>0.16300000000000001</v>
      </c>
      <c r="G2" s="29">
        <f t="shared" ref="G2:G9" si="0">F2*60</f>
        <v>9.7800000000000011</v>
      </c>
      <c r="H2" s="8"/>
      <c r="I2" s="8"/>
      <c r="J2" s="8">
        <f>(+F2/B2)</f>
        <v>1.63</v>
      </c>
      <c r="K2" s="8"/>
      <c r="L2" s="2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J2" s="8"/>
    </row>
    <row r="3" spans="1:41" ht="18">
      <c r="A3" s="4" t="s">
        <v>2</v>
      </c>
      <c r="B3" s="5">
        <v>0.2</v>
      </c>
      <c r="C3" s="6">
        <f>D3/B3</f>
        <v>1.6099999999999999</v>
      </c>
      <c r="D3" s="5">
        <v>0.32200000000000001</v>
      </c>
      <c r="E3" s="7">
        <v>2.199074074074074E-4</v>
      </c>
      <c r="F3" s="5">
        <v>0.32200000000000001</v>
      </c>
      <c r="G3" s="29">
        <f t="shared" si="0"/>
        <v>19.32</v>
      </c>
      <c r="H3" s="8"/>
      <c r="I3" s="8"/>
      <c r="J3" s="8">
        <f>(+F3/B3)</f>
        <v>1.6099999999999999</v>
      </c>
      <c r="K3" s="8"/>
      <c r="L3" s="2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J3" s="8"/>
    </row>
    <row r="4" spans="1:41" ht="18">
      <c r="A4" s="4" t="s">
        <v>3</v>
      </c>
      <c r="B4" s="5">
        <v>0.4</v>
      </c>
      <c r="C4" s="6">
        <f>D4/B4</f>
        <v>1.79925</v>
      </c>
      <c r="D4" s="5">
        <v>0.71970000000000001</v>
      </c>
      <c r="E4" s="7">
        <v>4.9768518518518521E-4</v>
      </c>
      <c r="F4" s="5">
        <v>0.71970000000000001</v>
      </c>
      <c r="G4" s="29">
        <f t="shared" si="0"/>
        <v>43.182000000000002</v>
      </c>
      <c r="H4" s="8"/>
      <c r="I4" s="8"/>
      <c r="J4" s="8">
        <f>(+F4/B4)</f>
        <v>1.79925</v>
      </c>
      <c r="K4" s="8"/>
      <c r="L4" s="2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J4" s="8"/>
    </row>
    <row r="5" spans="1:41" ht="18">
      <c r="A5" s="4" t="s">
        <v>4</v>
      </c>
      <c r="B5" s="5">
        <v>0.8</v>
      </c>
      <c r="C5" s="6">
        <f>D5/B5</f>
        <v>2.1065</v>
      </c>
      <c r="D5" s="5">
        <v>1.6852</v>
      </c>
      <c r="E5" s="7">
        <v>1.1921296296296296E-3</v>
      </c>
      <c r="F5" s="5">
        <v>1.6852</v>
      </c>
      <c r="G5" s="29">
        <f t="shared" si="0"/>
        <v>101.11199999999999</v>
      </c>
      <c r="H5" s="8"/>
      <c r="I5" s="8"/>
      <c r="J5" s="8">
        <f>(+F5/B5)</f>
        <v>2.1065</v>
      </c>
      <c r="K5" s="8"/>
      <c r="L5" s="2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J5" s="8"/>
    </row>
    <row r="6" spans="1:41">
      <c r="A6" s="4" t="s">
        <v>5</v>
      </c>
      <c r="B6" s="5">
        <v>1.5</v>
      </c>
      <c r="C6" s="6">
        <f>D6/B6</f>
        <v>2.2888888888888888</v>
      </c>
      <c r="D6" s="5">
        <f>E6*1440</f>
        <v>3.4333333333333331</v>
      </c>
      <c r="E6" s="7">
        <v>2.3842592592592591E-3</v>
      </c>
      <c r="F6" s="5">
        <v>3.43</v>
      </c>
      <c r="G6" s="9">
        <f t="shared" si="0"/>
        <v>205.8</v>
      </c>
      <c r="H6" s="8"/>
      <c r="I6" s="8"/>
      <c r="J6" s="8">
        <f>(+F6/B6)</f>
        <v>2.2866666666666666</v>
      </c>
      <c r="K6" s="8">
        <f>LOG10(B6)</f>
        <v>0.17609125905568124</v>
      </c>
      <c r="L6" s="8"/>
      <c r="M6" s="8"/>
      <c r="N6" s="10"/>
      <c r="O6" s="10"/>
      <c r="P6" s="10"/>
      <c r="Q6" s="11"/>
      <c r="R6" s="11"/>
      <c r="S6" s="12"/>
      <c r="T6" s="12"/>
      <c r="U6" s="13"/>
      <c r="V6" s="13"/>
      <c r="W6" s="13"/>
      <c r="X6" s="4" t="s">
        <v>5</v>
      </c>
      <c r="Y6" s="4"/>
      <c r="Z6" s="4"/>
      <c r="AA6" s="4"/>
      <c r="AB6" s="4"/>
      <c r="AC6" s="4"/>
      <c r="AD6" s="4"/>
      <c r="AJ6" s="8"/>
    </row>
    <row r="7" spans="1:41">
      <c r="A7" s="4" t="s">
        <v>6</v>
      </c>
      <c r="B7" s="5">
        <v>1.6093440000000001</v>
      </c>
      <c r="C7" s="6">
        <f>D7/MILE</f>
        <v>2.3094295978154245</v>
      </c>
      <c r="D7" s="5">
        <f t="shared" ref="D7:D15" si="1">E7*1440</f>
        <v>3.7166666666666668</v>
      </c>
      <c r="E7" s="14">
        <v>2.5810185185185185E-3</v>
      </c>
      <c r="F7" s="5">
        <v>3.71</v>
      </c>
      <c r="G7" s="9">
        <f t="shared" si="0"/>
        <v>222.6</v>
      </c>
      <c r="H7" s="8">
        <f>(+F7/B7)</f>
        <v>2.3052871232005088</v>
      </c>
      <c r="I7" s="8"/>
      <c r="J7" s="8">
        <f>(+F7/MILE)</f>
        <v>2.3052871232005088</v>
      </c>
      <c r="K7" s="8">
        <f>LOG10(MILE)</f>
        <v>0.20664888520137517</v>
      </c>
      <c r="L7" s="8">
        <f>LOG10(H7)</f>
        <v>0.36272502441367066</v>
      </c>
      <c r="M7" s="8"/>
      <c r="N7" s="10"/>
      <c r="O7" s="10"/>
      <c r="P7" s="10"/>
      <c r="Q7" s="11"/>
      <c r="R7" s="11"/>
      <c r="S7" s="12"/>
      <c r="T7" s="12"/>
      <c r="U7" s="13"/>
      <c r="V7" s="13"/>
      <c r="W7" s="13"/>
      <c r="X7" s="4" t="s">
        <v>6</v>
      </c>
      <c r="Y7" s="4"/>
      <c r="Z7" s="4"/>
      <c r="AA7" s="4"/>
      <c r="AB7" s="4"/>
      <c r="AC7" s="4"/>
      <c r="AD7" s="4"/>
      <c r="AJ7" s="8"/>
    </row>
    <row r="8" spans="1:41">
      <c r="A8" s="4" t="s">
        <v>7</v>
      </c>
      <c r="B8" s="5">
        <v>3</v>
      </c>
      <c r="C8" s="6">
        <f t="shared" ref="C8:C15" si="2">D8/B8</f>
        <v>2.4444444444444446</v>
      </c>
      <c r="D8" s="5">
        <f t="shared" si="1"/>
        <v>7.3333333333333339</v>
      </c>
      <c r="E8" s="14">
        <v>5.092592592592593E-3</v>
      </c>
      <c r="F8" s="5">
        <v>7.3333000000000004</v>
      </c>
      <c r="G8" s="9">
        <f t="shared" si="0"/>
        <v>439.99800000000005</v>
      </c>
      <c r="H8" s="8"/>
      <c r="I8" s="8"/>
      <c r="J8" s="8">
        <f>(+F8/B8)</f>
        <v>2.4444333333333335</v>
      </c>
      <c r="K8" s="8"/>
      <c r="L8" s="8"/>
      <c r="M8" s="8"/>
      <c r="N8" s="10"/>
      <c r="O8" s="10"/>
      <c r="P8" s="10"/>
      <c r="Q8" s="11"/>
      <c r="R8" s="11"/>
      <c r="S8" s="12"/>
      <c r="T8" s="12"/>
      <c r="U8" s="13"/>
      <c r="V8" s="13"/>
      <c r="W8" s="13"/>
      <c r="X8" s="4"/>
      <c r="Y8" s="4"/>
      <c r="Z8" s="4"/>
      <c r="AA8" s="4"/>
      <c r="AB8" s="4"/>
      <c r="AC8" s="4"/>
      <c r="AD8" s="4"/>
      <c r="AJ8" s="8"/>
      <c r="AN8" s="1">
        <v>0.89</v>
      </c>
      <c r="AO8" s="4" t="s">
        <v>80</v>
      </c>
    </row>
    <row r="9" spans="1:41">
      <c r="A9" s="4" t="s">
        <v>8</v>
      </c>
      <c r="B9" s="5">
        <f>MILE*2</f>
        <v>3.2186880000000002</v>
      </c>
      <c r="C9" s="6">
        <f t="shared" si="2"/>
        <v>2.4803066756806911</v>
      </c>
      <c r="D9" s="5">
        <f t="shared" si="1"/>
        <v>7.9833333333333334</v>
      </c>
      <c r="E9" s="14">
        <v>5.5439814814814813E-3</v>
      </c>
      <c r="F9" s="5">
        <v>7.91</v>
      </c>
      <c r="G9" s="9">
        <f t="shared" si="0"/>
        <v>474.6</v>
      </c>
      <c r="H9" s="8">
        <f>(+F9/B9)</f>
        <v>2.4575230652986559</v>
      </c>
      <c r="I9" s="8"/>
      <c r="J9" s="8">
        <f>(+F9/B9)</f>
        <v>2.4575230652986559</v>
      </c>
      <c r="K9" s="8"/>
      <c r="L9" s="8">
        <f>LOG10(H9)</f>
        <v>0.39049760263232025</v>
      </c>
      <c r="M9" s="8"/>
      <c r="N9" s="10"/>
      <c r="O9" s="10"/>
      <c r="P9" s="10"/>
      <c r="Q9" s="11"/>
      <c r="R9" s="11"/>
      <c r="S9" s="12"/>
      <c r="T9" s="12"/>
      <c r="U9" s="13"/>
      <c r="V9" s="13"/>
      <c r="W9" s="13"/>
      <c r="X9" s="4"/>
      <c r="Y9" s="4"/>
      <c r="Z9" s="4"/>
      <c r="AA9" s="4"/>
      <c r="AB9" s="4"/>
      <c r="AC9" s="4"/>
      <c r="AD9" s="4"/>
      <c r="AJ9" s="8"/>
      <c r="AN9" s="1">
        <v>0.87</v>
      </c>
      <c r="AO9" s="4" t="s">
        <v>81</v>
      </c>
    </row>
    <row r="10" spans="1:41">
      <c r="A10" s="4" t="s">
        <v>9</v>
      </c>
      <c r="B10" s="5">
        <v>5</v>
      </c>
      <c r="C10" s="6">
        <f t="shared" si="2"/>
        <v>2.5233333333333334</v>
      </c>
      <c r="D10" s="5">
        <f t="shared" si="1"/>
        <v>12.616666666666667</v>
      </c>
      <c r="E10" s="14">
        <v>8.7615740740740744E-3</v>
      </c>
      <c r="F10" s="14">
        <v>8.7384259259259255E-3</v>
      </c>
      <c r="G10" s="9">
        <f>F10*86400</f>
        <v>755</v>
      </c>
      <c r="H10" s="8"/>
      <c r="I10" s="14">
        <v>8.7962962962962968E-3</v>
      </c>
      <c r="J10" s="8">
        <f>1440*(+F10/B10)</f>
        <v>2.5166666666666666</v>
      </c>
      <c r="K10" s="8">
        <f>LOG10(B10)</f>
        <v>0.69897000433601886</v>
      </c>
      <c r="L10" s="8"/>
      <c r="M10" s="8"/>
      <c r="N10" s="10"/>
      <c r="O10" s="10"/>
      <c r="P10" s="10"/>
      <c r="Q10" s="11"/>
      <c r="R10" s="11"/>
      <c r="S10" s="12"/>
      <c r="T10" s="12"/>
      <c r="U10" s="13"/>
      <c r="V10" s="13"/>
      <c r="W10" s="13"/>
      <c r="X10" s="4" t="s">
        <v>9</v>
      </c>
      <c r="Y10" s="10">
        <f>LOG10(B20)-LOG10(B15)</f>
        <v>0.30102999566398114</v>
      </c>
      <c r="Z10" s="4"/>
      <c r="AA10" s="4"/>
      <c r="AB10" s="4"/>
      <c r="AC10" s="4"/>
      <c r="AD10" s="4"/>
      <c r="AJ10" s="8"/>
      <c r="AN10" s="8">
        <f>K29-K15</f>
        <v>0.92629098688486333</v>
      </c>
    </row>
    <row r="11" spans="1:41">
      <c r="A11" s="263" t="s">
        <v>10</v>
      </c>
      <c r="B11" s="114">
        <v>10</v>
      </c>
      <c r="C11" s="115">
        <f t="shared" si="2"/>
        <v>2.63</v>
      </c>
      <c r="D11" s="114">
        <f t="shared" si="1"/>
        <v>26.3</v>
      </c>
      <c r="E11" s="116">
        <v>1.8263888888888889E-2</v>
      </c>
      <c r="F11" s="116">
        <v>1.8287037037037036E-2</v>
      </c>
      <c r="G11" s="264">
        <f>F11*86400</f>
        <v>1579.9999999999998</v>
      </c>
      <c r="H11" s="117"/>
      <c r="I11" s="116">
        <v>1.832175925925926E-2</v>
      </c>
      <c r="J11" s="117">
        <f>1440*(+F11/B11)</f>
        <v>2.6333333333333329</v>
      </c>
      <c r="K11" s="8">
        <f>LOG10(B11)</f>
        <v>1</v>
      </c>
      <c r="L11" s="8"/>
      <c r="M11" s="8"/>
      <c r="N11" s="10"/>
      <c r="O11" s="10"/>
      <c r="P11" s="10"/>
      <c r="Q11" s="11"/>
      <c r="R11" s="11"/>
      <c r="S11" s="12"/>
      <c r="T11" s="12"/>
      <c r="U11" s="13"/>
      <c r="V11" s="13"/>
      <c r="W11" s="13"/>
      <c r="X11" s="4" t="s">
        <v>10</v>
      </c>
      <c r="Y11" s="1" t="s">
        <v>225</v>
      </c>
      <c r="Z11" s="4"/>
      <c r="AA11" s="4"/>
      <c r="AB11" s="4"/>
      <c r="AC11" s="4"/>
      <c r="AD11" s="4"/>
      <c r="AJ11" s="8"/>
    </row>
    <row r="12" spans="1:41">
      <c r="A12" s="113" t="s">
        <v>11</v>
      </c>
      <c r="B12" s="114">
        <v>21.0975</v>
      </c>
      <c r="C12" s="115">
        <f t="shared" si="2"/>
        <v>2.7499308764861552</v>
      </c>
      <c r="D12" s="5">
        <f t="shared" si="1"/>
        <v>58.016666666666659</v>
      </c>
      <c r="E12" s="116">
        <v>4.0289351851851847E-2</v>
      </c>
      <c r="F12" s="116">
        <v>4.0289351851851847E-2</v>
      </c>
      <c r="G12" s="9">
        <f>F12*86400</f>
        <v>3480.9999999999995</v>
      </c>
      <c r="H12" s="117"/>
      <c r="I12" s="117"/>
      <c r="J12" s="117">
        <f>1440*(+F12/B12)</f>
        <v>2.7499308764861552</v>
      </c>
      <c r="K12" s="8"/>
      <c r="L12" s="8"/>
      <c r="M12" s="8"/>
      <c r="N12" s="10"/>
      <c r="O12" s="10"/>
      <c r="P12" s="10"/>
      <c r="Q12" s="11"/>
      <c r="R12" s="11"/>
      <c r="S12" s="12"/>
      <c r="T12" s="12"/>
      <c r="U12" s="13"/>
      <c r="V12" s="13"/>
      <c r="W12" s="13"/>
      <c r="X12" s="4"/>
      <c r="Y12" s="10">
        <f>LOG10(B28)-LOG10(B18)</f>
        <v>0.57403126772771884</v>
      </c>
      <c r="Z12" s="4"/>
      <c r="AA12" s="4"/>
      <c r="AB12" s="4"/>
      <c r="AC12" s="4"/>
      <c r="AD12" s="4"/>
      <c r="AJ12" s="8"/>
    </row>
    <row r="13" spans="1:41" ht="15.75" thickBot="1">
      <c r="A13" s="262" t="s">
        <v>12</v>
      </c>
      <c r="B13" s="118">
        <v>42.195</v>
      </c>
      <c r="C13" s="119">
        <f t="shared" si="2"/>
        <v>2.8830430145751862</v>
      </c>
      <c r="D13" s="118">
        <f t="shared" si="1"/>
        <v>121.64999999999999</v>
      </c>
      <c r="E13" s="120">
        <v>8.4479166666666661E-2</v>
      </c>
      <c r="F13" s="120">
        <v>8.4479166666666661E-2</v>
      </c>
      <c r="G13" s="121">
        <f t="shared" ref="G13:G37" si="3">F13*86400</f>
        <v>7298.9999999999991</v>
      </c>
      <c r="H13" s="122"/>
      <c r="I13" s="122"/>
      <c r="J13" s="122">
        <f>1440*(+F13/B13)</f>
        <v>2.8830430145751866</v>
      </c>
      <c r="K13" s="8"/>
      <c r="L13" s="8"/>
      <c r="M13" s="8"/>
      <c r="N13" s="10"/>
      <c r="O13" s="10"/>
      <c r="P13" s="10"/>
      <c r="Q13" s="11"/>
      <c r="R13" s="11"/>
      <c r="S13" s="12"/>
      <c r="T13" s="12"/>
      <c r="U13" s="13"/>
      <c r="V13" s="13"/>
      <c r="W13" s="13"/>
      <c r="X13" s="4"/>
      <c r="Y13" s="10">
        <f>LOG10(B26)-LOG10(B20)</f>
        <v>0.32423099555690094</v>
      </c>
      <c r="Z13" s="12" t="s">
        <v>65</v>
      </c>
      <c r="AA13" s="12" t="s">
        <v>66</v>
      </c>
      <c r="AB13" s="12" t="s">
        <v>67</v>
      </c>
      <c r="AC13" s="12" t="s">
        <v>68</v>
      </c>
      <c r="AD13" s="12" t="s">
        <v>69</v>
      </c>
      <c r="AJ13" s="8"/>
      <c r="AM13" s="1" t="s">
        <v>78</v>
      </c>
      <c r="AN13" s="1" t="s">
        <v>79</v>
      </c>
      <c r="AO13" s="4" t="s">
        <v>82</v>
      </c>
    </row>
    <row r="14" spans="1:41">
      <c r="A14" s="1" t="s">
        <v>6</v>
      </c>
      <c r="B14" s="5">
        <v>1.6093440000000001</v>
      </c>
      <c r="C14" s="6">
        <f t="shared" si="2"/>
        <v>2.3508543439645804</v>
      </c>
      <c r="D14" s="5">
        <f>E14*1440</f>
        <v>3.7833333333333337</v>
      </c>
      <c r="E14" s="14">
        <v>2.627314814814815E-3</v>
      </c>
      <c r="F14" s="14">
        <v>2.627314814814815E-3</v>
      </c>
      <c r="G14" s="9">
        <f t="shared" si="3"/>
        <v>227</v>
      </c>
      <c r="H14" s="8">
        <f>1440*(+F14/B14)</f>
        <v>2.3508543439645799</v>
      </c>
      <c r="I14" s="8"/>
      <c r="J14" s="8"/>
      <c r="K14" s="8"/>
      <c r="L14" s="8"/>
      <c r="M14" s="8"/>
      <c r="N14" s="10"/>
      <c r="O14" s="10"/>
      <c r="P14" s="10"/>
      <c r="Q14" s="11"/>
      <c r="R14" s="11"/>
      <c r="S14" s="12"/>
      <c r="T14" s="12"/>
      <c r="U14" s="13"/>
      <c r="V14" s="13"/>
      <c r="W14" s="13"/>
      <c r="X14" s="4"/>
      <c r="Y14" s="10"/>
      <c r="Z14" s="12"/>
      <c r="AA14" s="12"/>
      <c r="AB14" s="12"/>
      <c r="AC14" s="12"/>
      <c r="AD14" s="12"/>
      <c r="AJ14" s="8"/>
      <c r="AO14" s="4"/>
    </row>
    <row r="15" spans="1:41">
      <c r="A15" s="4" t="s">
        <v>13</v>
      </c>
      <c r="B15" s="5">
        <v>5</v>
      </c>
      <c r="C15" s="6">
        <f t="shared" si="2"/>
        <v>2.57</v>
      </c>
      <c r="D15" s="5">
        <f t="shared" si="1"/>
        <v>12.85</v>
      </c>
      <c r="E15" s="14">
        <v>8.9236111111111113E-3</v>
      </c>
      <c r="F15" s="14">
        <v>8.9236111111111113E-3</v>
      </c>
      <c r="G15" s="9">
        <f t="shared" si="3"/>
        <v>771</v>
      </c>
      <c r="H15" s="8">
        <f>1440*(+F15/B15)</f>
        <v>2.5700000000000003</v>
      </c>
      <c r="I15" s="14">
        <v>8.7962962962962968E-3</v>
      </c>
      <c r="J15" s="8"/>
      <c r="K15" s="8">
        <f t="shared" ref="K15:K37" si="4">LOG10(B15)</f>
        <v>0.69897000433601886</v>
      </c>
      <c r="L15" s="8">
        <f>LOG10(H15)</f>
        <v>0.40993312333129456</v>
      </c>
      <c r="M15" s="8">
        <f>10^(+L$15+(K15-K$15)*(L$29-L$15)/(K$29-K$15))</f>
        <v>2.5700000000000003</v>
      </c>
      <c r="N15" s="10">
        <f>'5K'!F4</f>
        <v>1.2E-2</v>
      </c>
      <c r="O15" s="10">
        <f>'5K'!F5</f>
        <v>2E-3</v>
      </c>
      <c r="P15" s="11">
        <f>'5K'!G4</f>
        <v>7.0000000000000001E-3</v>
      </c>
      <c r="Q15" s="16">
        <f>'5K'!G5</f>
        <v>2.9700000000000001E-4</v>
      </c>
      <c r="R15" s="12">
        <f>'5K'!H$3</f>
        <v>19</v>
      </c>
      <c r="S15" s="12">
        <f>'5K'!H4</f>
        <v>16</v>
      </c>
      <c r="T15" s="12">
        <f>'5K'!H5</f>
        <v>16</v>
      </c>
      <c r="U15" s="17">
        <f>'5K'!I3</f>
        <v>29.6</v>
      </c>
      <c r="V15" s="17">
        <f>'5K'!I4</f>
        <v>36</v>
      </c>
      <c r="W15" s="17">
        <f>'5K'!I5</f>
        <v>67</v>
      </c>
      <c r="X15" s="4" t="s">
        <v>13</v>
      </c>
      <c r="Y15" s="19">
        <f>(LOG10(+B15)-LOG10(+$B$15))/+$Y$10</f>
        <v>0</v>
      </c>
      <c r="Z15" s="20">
        <f>$U$15*(1-$Y15)++$U$20*$Y15</f>
        <v>29.6</v>
      </c>
      <c r="AA15" s="20">
        <f>$V$15*(1-$Y15)++$V$20*$Y15</f>
        <v>36</v>
      </c>
      <c r="AB15" s="20">
        <f>$W$15*(1-$Y15)++$W$20*$Y15</f>
        <v>67</v>
      </c>
      <c r="AC15" s="11">
        <f>$P$15*(1-$Y15)++$P$20*$Y15</f>
        <v>7.0000000000000001E-3</v>
      </c>
      <c r="AD15" s="16">
        <f>$Q$15*(1-$Y15)++$Q$20*$Y15</f>
        <v>2.9700000000000001E-4</v>
      </c>
      <c r="AE15" s="18">
        <f>H15*60</f>
        <v>154.20000000000002</v>
      </c>
      <c r="AG15" s="131">
        <v>9.0162037037037034E-3</v>
      </c>
      <c r="AH15" s="5">
        <f>(+AG15)*1440</f>
        <v>12.983333333333333</v>
      </c>
      <c r="AI15" s="6">
        <f>AH15/B15</f>
        <v>2.5966666666666667</v>
      </c>
      <c r="AJ15" s="8">
        <f>(+$H49/$B15)</f>
        <v>2.5300666666666665</v>
      </c>
      <c r="AM15" s="4" t="s">
        <v>13</v>
      </c>
      <c r="AN15" s="8">
        <f t="shared" ref="AN15:AN29" si="5">(+K15-K$15)/AN$10</f>
        <v>0</v>
      </c>
      <c r="AO15" s="8">
        <f t="shared" ref="AO15:AO29" si="6">AN$8*(1-AN15)+AN$9*AN15</f>
        <v>0.89</v>
      </c>
    </row>
    <row r="16" spans="1:41">
      <c r="A16" s="4" t="s">
        <v>14</v>
      </c>
      <c r="B16" s="5">
        <v>6</v>
      </c>
      <c r="C16" s="6"/>
      <c r="D16" s="5"/>
      <c r="E16" s="14"/>
      <c r="F16" s="14">
        <v>1.0868055555555556E-2</v>
      </c>
      <c r="G16" s="9">
        <f t="shared" si="3"/>
        <v>939</v>
      </c>
      <c r="H16" s="8">
        <f>1440*(+F16/B16)</f>
        <v>2.6083333333333334</v>
      </c>
      <c r="I16" s="14"/>
      <c r="J16" s="8"/>
      <c r="K16" s="8">
        <f t="shared" si="4"/>
        <v>0.77815125038364363</v>
      </c>
      <c r="L16" s="8"/>
      <c r="M16" s="8"/>
      <c r="N16" s="10"/>
      <c r="O16" s="10"/>
      <c r="P16" s="11"/>
      <c r="Q16" s="16"/>
      <c r="R16" s="12"/>
      <c r="S16" s="12"/>
      <c r="T16" s="12"/>
      <c r="U16" s="17"/>
      <c r="V16" s="17"/>
      <c r="W16" s="17"/>
      <c r="X16" s="4"/>
      <c r="Y16" s="19">
        <f>(LOG10(+B16)-LOG10(+$B$15))/+$Y$10</f>
        <v>0.26303440583379373</v>
      </c>
      <c r="Z16" s="20">
        <f>$U$15*(1-$Y16)++$U$20*$Y16</f>
        <v>29.705213762333521</v>
      </c>
      <c r="AA16" s="20">
        <f>$V$15*(1-$Y16)++$V$20*$Y16</f>
        <v>37.341475469752353</v>
      </c>
      <c r="AB16" s="20">
        <f>$W$15*(1-$Y16)++$W$20*$Y16</f>
        <v>67.868013539251521</v>
      </c>
      <c r="AC16" s="11">
        <f>$P$15*(1-$Y16)++$P$20*$Y16</f>
        <v>7.1315172029168972E-3</v>
      </c>
      <c r="AD16" s="16">
        <f>$Q$15*(1-$Y16)++$Q$20*$Y16</f>
        <v>3.1357116756752904E-4</v>
      </c>
      <c r="AE16" s="18"/>
      <c r="AG16" s="131"/>
      <c r="AH16" s="5"/>
      <c r="AI16" s="6"/>
      <c r="AJ16" s="8"/>
      <c r="AM16" s="4" t="s">
        <v>14</v>
      </c>
      <c r="AN16" s="8">
        <f t="shared" si="5"/>
        <v>8.5482043082285644E-2</v>
      </c>
      <c r="AO16" s="8">
        <f t="shared" si="6"/>
        <v>0.88829035913835419</v>
      </c>
    </row>
    <row r="17" spans="1:41">
      <c r="A17" s="4" t="s">
        <v>15</v>
      </c>
      <c r="B17" s="5">
        <f>MILE*4</f>
        <v>6.4373760000000004</v>
      </c>
      <c r="C17" s="6"/>
      <c r="D17" s="5"/>
      <c r="E17" s="14"/>
      <c r="F17" s="14">
        <v>1.1701388888888891E-2</v>
      </c>
      <c r="G17" s="9">
        <f t="shared" si="3"/>
        <v>1011.0000000000002</v>
      </c>
      <c r="H17" s="8">
        <f>1440*(+F17/B17)</f>
        <v>2.6175261472997695</v>
      </c>
      <c r="I17" s="14">
        <v>8.7962962962962968E-3</v>
      </c>
      <c r="J17" s="8"/>
      <c r="K17" s="8">
        <f t="shared" si="4"/>
        <v>0.80870887652933754</v>
      </c>
      <c r="L17" s="8">
        <f>LOG10(H17)</f>
        <v>0.41789102867801992</v>
      </c>
      <c r="M17" s="8">
        <f>10^(+L$15+(K17-K$15)*(L$29-L$15)/(K$29-K$15))</f>
        <v>2.6052354085694285</v>
      </c>
      <c r="N17" s="10">
        <f>'4MI'!F4</f>
        <v>1.2E-2</v>
      </c>
      <c r="O17" s="10">
        <f>'4MI'!F5</f>
        <v>2E-3</v>
      </c>
      <c r="P17" s="11">
        <f>'4MI'!G4</f>
        <v>7.1822723213201189E-3</v>
      </c>
      <c r="Q17" s="16">
        <f>'4MI'!G5</f>
        <v>3.1996631248633507E-4</v>
      </c>
      <c r="R17" s="12">
        <f>'4MI'!H$3</f>
        <v>19</v>
      </c>
      <c r="S17" s="12">
        <f>'4MI'!H4</f>
        <v>16</v>
      </c>
      <c r="T17" s="12">
        <f>'4MI'!H5</f>
        <v>16</v>
      </c>
      <c r="U17" s="17">
        <f>'4MI'!I3</f>
        <v>29.745817857056096</v>
      </c>
      <c r="V17" s="17">
        <f>'4MI'!I4</f>
        <v>37.859177677465219</v>
      </c>
      <c r="W17" s="17">
        <f>'4MI'!I5</f>
        <v>68.202997320712782</v>
      </c>
      <c r="X17" s="4" t="s">
        <v>15</v>
      </c>
      <c r="Y17" s="19">
        <f>(LOG10(+B17)-LOG10(+$B$15))/+$Y$10</f>
        <v>0.36454464264023895</v>
      </c>
      <c r="Z17" s="20">
        <f>$U$15*(1-$Y17)++$U$20*$Y17</f>
        <v>29.745817857056096</v>
      </c>
      <c r="AA17" s="20">
        <f>$V$15*(1-$Y17)++$V$20*$Y17</f>
        <v>37.859177677465219</v>
      </c>
      <c r="AB17" s="20">
        <f>$W$15*(1-$Y17)++$W$20*$Y17</f>
        <v>68.202997320712782</v>
      </c>
      <c r="AC17" s="11">
        <f>$P$15*(1-$Y17)++$P$20*$Y17</f>
        <v>7.1822723213201189E-3</v>
      </c>
      <c r="AD17" s="16">
        <f>$Q$15*(1-$Y17)++$Q$20*$Y17</f>
        <v>3.1996631248633507E-4</v>
      </c>
      <c r="AE17" s="18"/>
      <c r="AG17" s="131"/>
      <c r="AH17" s="5"/>
      <c r="AI17" s="6"/>
      <c r="AJ17" s="8"/>
      <c r="AM17" s="4" t="s">
        <v>15</v>
      </c>
      <c r="AN17" s="8">
        <f t="shared" si="5"/>
        <v>0.11847127279341547</v>
      </c>
      <c r="AO17" s="8">
        <f t="shared" si="6"/>
        <v>0.88763057454413175</v>
      </c>
    </row>
    <row r="18" spans="1:41">
      <c r="A18" s="4" t="s">
        <v>16</v>
      </c>
      <c r="B18" s="5">
        <v>8</v>
      </c>
      <c r="C18" s="6">
        <f>D18/B18</f>
        <v>2.7541666666666669</v>
      </c>
      <c r="D18" s="5">
        <f>E18*1440</f>
        <v>22.033333333333335</v>
      </c>
      <c r="E18" s="14">
        <v>1.5300925925925926E-2</v>
      </c>
      <c r="F18" s="14">
        <v>1.4710648148148148E-2</v>
      </c>
      <c r="G18" s="9">
        <f t="shared" si="3"/>
        <v>1271</v>
      </c>
      <c r="H18" s="8">
        <f>1440*(+_1_8K/B18)</f>
        <v>2.6479166666666667</v>
      </c>
      <c r="I18" s="14">
        <v>1.4467592592592593E-2</v>
      </c>
      <c r="J18" s="8"/>
      <c r="K18" s="8">
        <f t="shared" si="4"/>
        <v>0.90308998699194354</v>
      </c>
      <c r="L18" s="8">
        <f>LOG10(H18)</f>
        <v>0.42290431317842098</v>
      </c>
      <c r="M18" s="8">
        <f>10^(+L$15+(K18-K$15)*(L$29-L$15)/(K$29-K$15))</f>
        <v>2.6359258447650484</v>
      </c>
      <c r="N18" s="10">
        <f>'8K'!F4</f>
        <v>1.2E-2</v>
      </c>
      <c r="O18" s="10">
        <f>'8K'!F5</f>
        <v>2E-3</v>
      </c>
      <c r="P18" s="11">
        <f>'8K'!G4</f>
        <v>7.3390359525563192E-3</v>
      </c>
      <c r="Q18" s="16">
        <f>'8K'!G5</f>
        <v>3.3971853002209617E-4</v>
      </c>
      <c r="R18" s="12">
        <f>'8K'!H3</f>
        <v>19</v>
      </c>
      <c r="S18" s="12">
        <f>'8K'!H4</f>
        <v>16</v>
      </c>
      <c r="T18" s="12">
        <f>'8K'!H5</f>
        <v>16</v>
      </c>
      <c r="U18" s="17">
        <f>'8K'!I3</f>
        <v>29.871228762045053</v>
      </c>
      <c r="V18" s="17">
        <f>'8K'!I4</f>
        <v>39.458166716074452</v>
      </c>
      <c r="W18" s="17">
        <f>'8K'!I5</f>
        <v>69.237637286871703</v>
      </c>
      <c r="X18" s="4" t="s">
        <v>16</v>
      </c>
      <c r="Y18" s="19">
        <f>(LOG10(+B18)-LOG10(+$B$15))/+$Y$10</f>
        <v>0.67807190511263749</v>
      </c>
      <c r="Z18" s="20">
        <f>$U$15*(1-$Y18)++$U$20*$Y18</f>
        <v>29.871228762045053</v>
      </c>
      <c r="AA18" s="20">
        <f>$V$15*(1-$Y18)++$V$20*$Y18</f>
        <v>39.458166716074452</v>
      </c>
      <c r="AB18" s="20">
        <f>$W$15*(1-$Y18)++$W$20*$Y18</f>
        <v>69.237637286871703</v>
      </c>
      <c r="AC18" s="11">
        <f>$P$15*(1-$Y18)++$P$20*$Y18</f>
        <v>7.3390359525563192E-3</v>
      </c>
      <c r="AD18" s="16">
        <f>$Q$15*(1-$Y18)++$Q$20*$Y18</f>
        <v>3.3971853002209617E-4</v>
      </c>
      <c r="AE18" s="18">
        <f>H18*60</f>
        <v>158.875</v>
      </c>
      <c r="AG18" s="131">
        <v>1.480324074074074E-2</v>
      </c>
      <c r="AH18" s="5">
        <f>(+AG18)*1440</f>
        <v>21.316666666666666</v>
      </c>
      <c r="AI18" s="6">
        <f>AH18/B18</f>
        <v>2.6645833333333333</v>
      </c>
      <c r="AJ18" s="8">
        <f>(+$H50/$B18)</f>
        <v>2.604541666666667</v>
      </c>
      <c r="AM18" s="4" t="s">
        <v>16</v>
      </c>
      <c r="AN18" s="8">
        <f t="shared" si="5"/>
        <v>0.22036269978442152</v>
      </c>
      <c r="AO18" s="8">
        <f t="shared" si="6"/>
        <v>0.88559274600431159</v>
      </c>
    </row>
    <row r="19" spans="1:41">
      <c r="A19" s="4" t="s">
        <v>17</v>
      </c>
      <c r="B19" s="5">
        <f>MILE*5</f>
        <v>8.0467200000000005</v>
      </c>
      <c r="C19" s="6"/>
      <c r="D19" s="5"/>
      <c r="E19" s="14"/>
      <c r="F19" s="14">
        <v>1.480324074074074E-2</v>
      </c>
      <c r="G19" s="9">
        <f t="shared" si="3"/>
        <v>1279</v>
      </c>
      <c r="H19" s="8">
        <f t="shared" ref="H19:H37" si="7">1440*(+F19/B19)</f>
        <v>2.6491125162385001</v>
      </c>
      <c r="I19" s="14"/>
      <c r="J19" s="8"/>
      <c r="K19" s="8">
        <f t="shared" si="4"/>
        <v>0.905618889537394</v>
      </c>
      <c r="L19" s="8"/>
      <c r="M19" s="8"/>
      <c r="N19" s="10"/>
      <c r="O19" s="10"/>
      <c r="P19" s="11"/>
      <c r="Q19" s="16"/>
      <c r="R19" s="12"/>
      <c r="S19" s="12"/>
      <c r="T19" s="12"/>
      <c r="U19" s="17"/>
      <c r="V19" s="17"/>
      <c r="W19" s="17"/>
      <c r="X19" s="4"/>
      <c r="Y19" s="19">
        <f>(LOG10(+B19)-LOG10(+$B$15))/+$Y$10</f>
        <v>0.68647273752760152</v>
      </c>
      <c r="Z19" s="20">
        <f>$U$15*(1-$Y19)++$U$20*$Y19</f>
        <v>29.874589095011039</v>
      </c>
      <c r="AA19" s="20">
        <f>$V$15*(1-$Y19)++$V$20*$Y19</f>
        <v>39.501010961390769</v>
      </c>
      <c r="AB19" s="20">
        <f>$W$15*(1-$Y19)++$W$20*$Y19</f>
        <v>69.265360033841091</v>
      </c>
      <c r="AC19" s="11">
        <f>$P$15*(1-$Y19)++$P$20*$Y19</f>
        <v>7.3432363687638003E-3</v>
      </c>
      <c r="AD19" s="16">
        <f>$Q$15*(1-$Y19)++$Q$20*$Y19</f>
        <v>3.4024778246423892E-4</v>
      </c>
      <c r="AE19" s="18"/>
      <c r="AG19" s="131"/>
      <c r="AH19" s="5"/>
      <c r="AI19" s="6"/>
      <c r="AJ19" s="8"/>
      <c r="AM19" s="4" t="s">
        <v>17</v>
      </c>
      <c r="AN19" s="8">
        <f t="shared" si="5"/>
        <v>0.2230928381332305</v>
      </c>
      <c r="AO19" s="8">
        <f t="shared" si="6"/>
        <v>0.88553814323733537</v>
      </c>
    </row>
    <row r="20" spans="1:41">
      <c r="A20" s="4" t="s">
        <v>18</v>
      </c>
      <c r="B20" s="5">
        <v>10</v>
      </c>
      <c r="C20" s="6">
        <f t="shared" ref="C20:C37" si="8">D20/B20</f>
        <v>2.6716666666666669</v>
      </c>
      <c r="D20" s="5">
        <f t="shared" ref="D20:D37" si="9">E20*1440</f>
        <v>26.716666666666669</v>
      </c>
      <c r="E20" s="127">
        <v>1.8553240740740742E-2</v>
      </c>
      <c r="F20" s="14">
        <v>1.8553240740740742E-2</v>
      </c>
      <c r="G20" s="9">
        <f t="shared" si="3"/>
        <v>1603</v>
      </c>
      <c r="H20" s="8">
        <f t="shared" si="7"/>
        <v>2.6716666666666669</v>
      </c>
      <c r="I20" s="14">
        <v>1.832175925925926E-2</v>
      </c>
      <c r="J20" s="8"/>
      <c r="K20" s="8">
        <f t="shared" si="4"/>
        <v>1</v>
      </c>
      <c r="L20" s="8">
        <f t="shared" ref="L20:L37" si="10">LOG10(H20)</f>
        <v>0.42678227197050123</v>
      </c>
      <c r="M20" s="8">
        <f t="shared" ref="M20:M37" si="11">10^(+L$15+(K20-K$15)*(L$29-L$15)/(K$29-K$15))</f>
        <v>2.6678148610622072</v>
      </c>
      <c r="N20" s="10">
        <f>'10K'!F4</f>
        <v>1.2E-2</v>
      </c>
      <c r="O20" s="10">
        <f>'10K'!F5</f>
        <v>2E-3</v>
      </c>
      <c r="P20" s="11">
        <f>'10K'!G4</f>
        <v>7.4999999999999997E-3</v>
      </c>
      <c r="Q20" s="16">
        <f>'10K'!G5</f>
        <v>3.6000000000000002E-4</v>
      </c>
      <c r="R20" s="12">
        <f>'10K'!H3</f>
        <v>19</v>
      </c>
      <c r="S20" s="12">
        <f>'10K'!H4</f>
        <v>16</v>
      </c>
      <c r="T20" s="12">
        <f>'10K'!H5</f>
        <v>16</v>
      </c>
      <c r="U20" s="17">
        <f>'10K'!I3</f>
        <v>30</v>
      </c>
      <c r="V20" s="17">
        <f>'10K'!I4</f>
        <v>41.1</v>
      </c>
      <c r="W20" s="17">
        <f>'10K'!I5</f>
        <v>70.3</v>
      </c>
      <c r="X20" s="4" t="s">
        <v>18</v>
      </c>
      <c r="Y20" s="19">
        <f t="shared" ref="Y20:Y26" si="12">(LOG10(+B20)-LOG10(+$B$20))/+$Y$13</f>
        <v>0</v>
      </c>
      <c r="Z20" s="20">
        <f t="shared" ref="Z20:Z26" si="13">$U$20*(1-$Y20)++$U$26*$Y20</f>
        <v>30</v>
      </c>
      <c r="AA20" s="20">
        <f t="shared" ref="AA20:AA26" si="14">$V$20*(1-$Y20)++$V$26*$Y20</f>
        <v>41.1</v>
      </c>
      <c r="AB20" s="20">
        <f t="shared" ref="AB20:AB26" si="15">$W$20*(1-$Y20)++$W$26*$Y20</f>
        <v>70.3</v>
      </c>
      <c r="AC20" s="11">
        <f t="shared" ref="AC20:AC26" si="16">$P$20*(1-$Y20)++$P$26*$Y20</f>
        <v>7.4999999999999997E-3</v>
      </c>
      <c r="AD20" s="16">
        <f t="shared" ref="AD20:AD26" si="17">$Q$20*(1-$Y20)++$Q$26*$Y20</f>
        <v>3.6000000000000002E-4</v>
      </c>
      <c r="AE20" s="18">
        <f t="shared" ref="AE20:AE29" si="18">H20*60</f>
        <v>160.30000000000001</v>
      </c>
      <c r="AF20" s="18">
        <f>AE20-AE15</f>
        <v>6.0999999999999943</v>
      </c>
      <c r="AG20" s="131">
        <v>1.8738425925925926E-2</v>
      </c>
      <c r="AH20" s="5">
        <f t="shared" ref="AH20:AH29" si="19">(+AG20)*1440</f>
        <v>26.983333333333334</v>
      </c>
      <c r="AI20" s="6">
        <f t="shared" ref="AI20:AI29" si="20">AH20/B20</f>
        <v>2.6983333333333333</v>
      </c>
      <c r="AJ20" s="8">
        <f>(+$H51/$B20)</f>
        <v>2.6379166666666665</v>
      </c>
      <c r="AM20" s="4" t="s">
        <v>18</v>
      </c>
      <c r="AN20" s="8">
        <f t="shared" si="5"/>
        <v>0.32498426512423656</v>
      </c>
      <c r="AO20" s="8">
        <f t="shared" si="6"/>
        <v>0.88350031469751533</v>
      </c>
    </row>
    <row r="21" spans="1:41">
      <c r="A21" s="1" t="s">
        <v>1278</v>
      </c>
      <c r="B21" s="5">
        <f>MILE*7</f>
        <v>11.265408000000001</v>
      </c>
      <c r="C21" s="6"/>
      <c r="D21" s="5"/>
      <c r="E21" s="127"/>
      <c r="F21" s="14">
        <v>2.1053240740740744E-2</v>
      </c>
      <c r="G21" s="9">
        <f t="shared" si="3"/>
        <v>1819.0000000000002</v>
      </c>
      <c r="H21" s="8">
        <f t="shared" si="7"/>
        <v>2.6911290444755016</v>
      </c>
      <c r="I21" s="14"/>
      <c r="J21" s="8"/>
      <c r="K21" s="8">
        <f t="shared" si="4"/>
        <v>1.051746925215632</v>
      </c>
      <c r="L21" s="8">
        <f t="shared" si="10"/>
        <v>0.42993452346420802</v>
      </c>
      <c r="M21" s="8">
        <f t="shared" si="11"/>
        <v>2.6850003037834838</v>
      </c>
      <c r="N21" s="10">
        <f>'7MI'!F4</f>
        <v>1.2E-2</v>
      </c>
      <c r="O21" s="10">
        <f>'7MI'!F5</f>
        <v>2E-3</v>
      </c>
      <c r="P21" s="11">
        <f>'7MI'!G4</f>
        <v>7.5446877049354594E-3</v>
      </c>
      <c r="Q21" s="16">
        <f>'7MI'!G5</f>
        <v>3.569676200222367E-4</v>
      </c>
      <c r="R21" s="12">
        <f>'7MI'!H3</f>
        <v>19</v>
      </c>
      <c r="S21" s="12">
        <f>'7MI'!H4</f>
        <v>16</v>
      </c>
      <c r="T21" s="12">
        <f>'7MI'!H5</f>
        <v>16</v>
      </c>
      <c r="U21" s="17">
        <f>'7MI'!I3</f>
        <v>30.207478630057491</v>
      </c>
      <c r="V21" s="17">
        <f>'7MI'!I4</f>
        <v>41.084040105380197</v>
      </c>
      <c r="W21" s="17">
        <f>'7MI'!I5</f>
        <v>70.252120316140577</v>
      </c>
      <c r="X21" s="1" t="s">
        <v>1280</v>
      </c>
      <c r="Y21" s="19">
        <f t="shared" si="12"/>
        <v>0.1595989461980683</v>
      </c>
      <c r="Z21" s="20">
        <f t="shared" si="13"/>
        <v>30.207478630057491</v>
      </c>
      <c r="AA21" s="20">
        <f t="shared" si="14"/>
        <v>41.084040105380197</v>
      </c>
      <c r="AB21" s="20">
        <f t="shared" si="15"/>
        <v>70.252120316140577</v>
      </c>
      <c r="AC21" s="11">
        <f t="shared" si="16"/>
        <v>7.5446877049354594E-3</v>
      </c>
      <c r="AD21" s="16">
        <f t="shared" si="17"/>
        <v>3.569676200222367E-4</v>
      </c>
      <c r="AE21" s="18">
        <f t="shared" si="18"/>
        <v>161.46774266853009</v>
      </c>
      <c r="AF21" s="18"/>
      <c r="AG21" s="131"/>
      <c r="AH21" s="5"/>
      <c r="AI21" s="6"/>
      <c r="AJ21" s="8"/>
      <c r="AM21" s="1" t="s">
        <v>1280</v>
      </c>
      <c r="AN21" s="8">
        <f t="shared" ref="AN21" si="21">(+K21-K$15)/AN$10</f>
        <v>0.38084891883274125</v>
      </c>
      <c r="AO21" s="8">
        <f t="shared" ref="AO21" si="22">AN$8*(1-AN21)+AN$9*AN21</f>
        <v>0.88238302162334514</v>
      </c>
    </row>
    <row r="22" spans="1:41">
      <c r="A22" s="4" t="s">
        <v>19</v>
      </c>
      <c r="B22" s="5">
        <v>12</v>
      </c>
      <c r="C22" s="6">
        <f t="shared" si="8"/>
        <v>2.7930555555555556</v>
      </c>
      <c r="D22" s="5">
        <f t="shared" si="9"/>
        <v>33.516666666666666</v>
      </c>
      <c r="E22" s="14">
        <v>2.3275462962962963E-2</v>
      </c>
      <c r="F22" s="14">
        <v>2.2465277777777778E-2</v>
      </c>
      <c r="G22" s="9">
        <f t="shared" si="3"/>
        <v>1941</v>
      </c>
      <c r="H22" s="8">
        <f t="shared" si="7"/>
        <v>2.6958333333333333</v>
      </c>
      <c r="I22" s="14">
        <v>2.2268518518518517E-2</v>
      </c>
      <c r="J22" s="8"/>
      <c r="K22" s="8">
        <f t="shared" si="4"/>
        <v>1.0791812460476249</v>
      </c>
      <c r="L22" s="8">
        <f t="shared" si="10"/>
        <v>0.43069303895709438</v>
      </c>
      <c r="M22" s="8">
        <f t="shared" si="11"/>
        <v>2.6941562534906889</v>
      </c>
      <c r="N22" s="10">
        <f>'12K'!F4</f>
        <v>1.2E-2</v>
      </c>
      <c r="O22" s="10">
        <f>'12K'!F5</f>
        <v>2E-3</v>
      </c>
      <c r="P22" s="11">
        <f>'12K'!G4</f>
        <v>7.5683794862217114E-3</v>
      </c>
      <c r="Q22" s="16">
        <f>'12K'!G5</f>
        <v>3.5535996343495532E-4</v>
      </c>
      <c r="R22" s="12">
        <f>'12K'!H3</f>
        <v>19</v>
      </c>
      <c r="S22" s="12">
        <f>'12K'!H4</f>
        <v>16</v>
      </c>
      <c r="T22" s="12">
        <f>'12K'!H5</f>
        <v>16</v>
      </c>
      <c r="U22" s="17">
        <f>'12K'!I3</f>
        <v>30.317476186029378</v>
      </c>
      <c r="V22" s="17">
        <f>'12K'!I4</f>
        <v>41.075578754920819</v>
      </c>
      <c r="W22" s="17">
        <f>'12K'!I5</f>
        <v>70.226736264762451</v>
      </c>
      <c r="X22" s="4" t="s">
        <v>19</v>
      </c>
      <c r="Y22" s="19">
        <f t="shared" si="12"/>
        <v>0.24421245079182743</v>
      </c>
      <c r="Z22" s="20">
        <f t="shared" si="13"/>
        <v>30.317476186029378</v>
      </c>
      <c r="AA22" s="20">
        <f t="shared" si="14"/>
        <v>41.075578754920819</v>
      </c>
      <c r="AB22" s="20">
        <f t="shared" si="15"/>
        <v>70.226736264762451</v>
      </c>
      <c r="AC22" s="11">
        <f t="shared" si="16"/>
        <v>7.5683794862217114E-3</v>
      </c>
      <c r="AD22" s="16">
        <f t="shared" si="17"/>
        <v>3.5535996343495532E-4</v>
      </c>
      <c r="AE22" s="18">
        <f t="shared" si="18"/>
        <v>161.75</v>
      </c>
      <c r="AG22" s="131">
        <v>2.2708333333333334E-2</v>
      </c>
      <c r="AH22" s="5">
        <f t="shared" si="19"/>
        <v>32.700000000000003</v>
      </c>
      <c r="AI22" s="6">
        <f t="shared" si="20"/>
        <v>2.7250000000000001</v>
      </c>
      <c r="AJ22" s="8">
        <f t="shared" ref="AJ22:AJ29" si="23">(+$H52/$B22)</f>
        <v>2.6648611111111111</v>
      </c>
      <c r="AM22" s="4" t="s">
        <v>19</v>
      </c>
      <c r="AN22" s="8">
        <f t="shared" si="5"/>
        <v>0.4104663082065223</v>
      </c>
      <c r="AO22" s="8">
        <f t="shared" si="6"/>
        <v>0.88179067383586962</v>
      </c>
    </row>
    <row r="23" spans="1:41">
      <c r="A23" s="4" t="s">
        <v>20</v>
      </c>
      <c r="B23" s="5">
        <v>15</v>
      </c>
      <c r="C23" s="6">
        <f t="shared" si="8"/>
        <v>2.746666666666667</v>
      </c>
      <c r="D23" s="5">
        <f t="shared" si="9"/>
        <v>41.2</v>
      </c>
      <c r="E23" s="14">
        <v>2.8611111111111115E-2</v>
      </c>
      <c r="F23" s="14">
        <v>2.8344907407407412E-2</v>
      </c>
      <c r="G23" s="9">
        <f t="shared" si="3"/>
        <v>2449.0000000000005</v>
      </c>
      <c r="H23" s="8">
        <f t="shared" si="7"/>
        <v>2.7211111111111115</v>
      </c>
      <c r="I23" s="14">
        <v>2.8275462962962964E-2</v>
      </c>
      <c r="J23" s="8"/>
      <c r="K23" s="8">
        <f t="shared" si="4"/>
        <v>1.1760912590556813</v>
      </c>
      <c r="L23" s="8">
        <f t="shared" si="10"/>
        <v>0.43474627568538932</v>
      </c>
      <c r="M23" s="8">
        <f t="shared" si="11"/>
        <v>2.7267497321142553</v>
      </c>
      <c r="N23" s="10">
        <f>'15K'!F4</f>
        <v>1.2E-2</v>
      </c>
      <c r="O23" s="10">
        <f>'15K'!F5</f>
        <v>2E-3</v>
      </c>
      <c r="P23" s="11">
        <f>'15K'!G4</f>
        <v>7.6520692136509139E-3</v>
      </c>
      <c r="Q23" s="16">
        <f>'15K'!G5</f>
        <v>3.4968101764511661E-4</v>
      </c>
      <c r="R23" s="12">
        <f>'15K'!H3</f>
        <v>19</v>
      </c>
      <c r="S23" s="12">
        <f>'15K'!H4</f>
        <v>16</v>
      </c>
      <c r="T23" s="12">
        <f>'15K'!H5</f>
        <v>16</v>
      </c>
      <c r="U23" s="17">
        <f>'15K'!I3</f>
        <v>30.706035634807812</v>
      </c>
      <c r="V23" s="17">
        <f>'15K'!I4</f>
        <v>41.04568956655325</v>
      </c>
      <c r="W23" s="17">
        <f>'15K'!I5</f>
        <v>70.137068699659736</v>
      </c>
      <c r="X23" s="4" t="s">
        <v>20</v>
      </c>
      <c r="Y23" s="19">
        <f t="shared" si="12"/>
        <v>0.54310433446754847</v>
      </c>
      <c r="Z23" s="20">
        <f t="shared" si="13"/>
        <v>30.706035634807812</v>
      </c>
      <c r="AA23" s="20">
        <f t="shared" si="14"/>
        <v>41.04568956655325</v>
      </c>
      <c r="AB23" s="20">
        <f t="shared" si="15"/>
        <v>70.137068699659736</v>
      </c>
      <c r="AC23" s="11">
        <f t="shared" si="16"/>
        <v>7.6520692136509139E-3</v>
      </c>
      <c r="AD23" s="16">
        <f t="shared" si="17"/>
        <v>3.4968101764511661E-4</v>
      </c>
      <c r="AE23" s="18">
        <f t="shared" si="18"/>
        <v>163.26666666666668</v>
      </c>
      <c r="AF23" s="18">
        <f>AE23-AE20</f>
        <v>2.9666666666666686</v>
      </c>
      <c r="AG23" s="131">
        <v>2.8773148148148148E-2</v>
      </c>
      <c r="AH23" s="5">
        <f t="shared" si="19"/>
        <v>41.433333333333337</v>
      </c>
      <c r="AI23" s="6">
        <f t="shared" si="20"/>
        <v>2.7622222222222224</v>
      </c>
      <c r="AJ23" s="8">
        <f t="shared" si="23"/>
        <v>2.6983888888888887</v>
      </c>
      <c r="AM23" s="4" t="s">
        <v>20</v>
      </c>
      <c r="AN23" s="8">
        <f t="shared" si="5"/>
        <v>0.51508787354633734</v>
      </c>
      <c r="AO23" s="8">
        <f t="shared" si="6"/>
        <v>0.87969824252907325</v>
      </c>
    </row>
    <row r="24" spans="1:41">
      <c r="A24" s="4" t="s">
        <v>21</v>
      </c>
      <c r="B24" s="5">
        <f>MILE*10</f>
        <v>16.093440000000001</v>
      </c>
      <c r="C24" s="6">
        <f t="shared" si="8"/>
        <v>2.7578524748800337</v>
      </c>
      <c r="D24" s="5">
        <f t="shared" si="9"/>
        <v>44.383333333333333</v>
      </c>
      <c r="E24" s="14">
        <v>3.0821759259259257E-2</v>
      </c>
      <c r="F24" s="14">
        <v>3.0474537037037036E-2</v>
      </c>
      <c r="G24" s="9">
        <f t="shared" si="3"/>
        <v>2633</v>
      </c>
      <c r="H24" s="8">
        <f t="shared" si="7"/>
        <v>2.7267839152681668</v>
      </c>
      <c r="I24" s="14">
        <v>3.048611111111111E-2</v>
      </c>
      <c r="J24" s="8"/>
      <c r="K24" s="8">
        <f t="shared" si="4"/>
        <v>1.2066488852013753</v>
      </c>
      <c r="L24" s="8">
        <f t="shared" si="10"/>
        <v>0.43565072352104933</v>
      </c>
      <c r="M24" s="8">
        <f t="shared" si="11"/>
        <v>2.7371086394155157</v>
      </c>
      <c r="N24" s="10">
        <f>'10MI'!F4</f>
        <v>1.2E-2</v>
      </c>
      <c r="O24" s="10">
        <f>'10MI'!F5</f>
        <v>2E-3</v>
      </c>
      <c r="P24" s="11">
        <f>'10MI'!G4</f>
        <v>7.6784582246894727E-3</v>
      </c>
      <c r="Q24" s="16">
        <f>'10MI'!G5</f>
        <v>3.478903347532143E-4</v>
      </c>
      <c r="R24" s="12">
        <f>'10MI'!H3</f>
        <v>19</v>
      </c>
      <c r="S24" s="12">
        <f>'10MI'!H4</f>
        <v>16</v>
      </c>
      <c r="T24" s="12">
        <f>'10MI'!H5</f>
        <v>16</v>
      </c>
      <c r="U24" s="17">
        <f>'10MI'!I3</f>
        <v>30.828556043201125</v>
      </c>
      <c r="V24" s="17">
        <f>'10MI'!I4</f>
        <v>41.036264919753762</v>
      </c>
      <c r="W24" s="17">
        <f>'10MI'!I5</f>
        <v>70.108794759261272</v>
      </c>
      <c r="X24" s="4" t="s">
        <v>21</v>
      </c>
      <c r="Y24" s="19">
        <f t="shared" si="12"/>
        <v>0.63735080246240494</v>
      </c>
      <c r="Z24" s="20">
        <f t="shared" si="13"/>
        <v>30.828556043201125</v>
      </c>
      <c r="AA24" s="20">
        <f t="shared" si="14"/>
        <v>41.036264919753762</v>
      </c>
      <c r="AB24" s="20">
        <f t="shared" si="15"/>
        <v>70.108794759261272</v>
      </c>
      <c r="AC24" s="11">
        <f t="shared" si="16"/>
        <v>7.6784582246894727E-3</v>
      </c>
      <c r="AD24" s="16">
        <f t="shared" si="17"/>
        <v>3.478903347532143E-4</v>
      </c>
      <c r="AE24" s="18">
        <f t="shared" si="18"/>
        <v>163.60703491609002</v>
      </c>
      <c r="AG24" s="131">
        <v>3.1018518518518518E-2</v>
      </c>
      <c r="AH24" s="5">
        <f t="shared" si="19"/>
        <v>44.666666666666664</v>
      </c>
      <c r="AI24" s="6">
        <f t="shared" si="20"/>
        <v>2.7754579919934246</v>
      </c>
      <c r="AJ24" s="8">
        <f t="shared" si="23"/>
        <v>2.7092508914605373</v>
      </c>
      <c r="AM24" s="4" t="s">
        <v>21</v>
      </c>
      <c r="AN24" s="8">
        <f t="shared" si="5"/>
        <v>0.54807710325746717</v>
      </c>
      <c r="AO24" s="8">
        <f t="shared" si="6"/>
        <v>0.87903845793485069</v>
      </c>
    </row>
    <row r="25" spans="1:41">
      <c r="A25" s="4" t="s">
        <v>22</v>
      </c>
      <c r="B25" s="5">
        <v>20</v>
      </c>
      <c r="C25" s="6">
        <f t="shared" si="8"/>
        <v>2.8008333333333333</v>
      </c>
      <c r="D25" s="5">
        <f t="shared" si="9"/>
        <v>56.016666666666666</v>
      </c>
      <c r="E25" s="14">
        <v>3.8900462962962963E-2</v>
      </c>
      <c r="F25" s="14">
        <v>3.8171296296296293E-2</v>
      </c>
      <c r="G25" s="9">
        <f t="shared" si="3"/>
        <v>3297.9999999999995</v>
      </c>
      <c r="H25" s="8">
        <f t="shared" si="7"/>
        <v>2.7483333333333331</v>
      </c>
      <c r="I25" s="14">
        <v>3.8495370370370367E-2</v>
      </c>
      <c r="J25" s="8"/>
      <c r="K25" s="8">
        <f t="shared" si="4"/>
        <v>1.3010299956639813</v>
      </c>
      <c r="L25" s="8">
        <f t="shared" si="10"/>
        <v>0.43906940526087512</v>
      </c>
      <c r="M25" s="8">
        <f t="shared" si="11"/>
        <v>2.7693525808966388</v>
      </c>
      <c r="N25" s="10">
        <f>'20K'!F4</f>
        <v>1.2E-2</v>
      </c>
      <c r="O25" s="10">
        <f>'20K'!F5</f>
        <v>2E-3</v>
      </c>
      <c r="P25" s="11">
        <f>'20K'!G4</f>
        <v>7.7599640378031732E-3</v>
      </c>
      <c r="Q25" s="16">
        <f>'20K'!G5</f>
        <v>3.4235958314907041E-4</v>
      </c>
      <c r="R25" s="12">
        <f>'20K'!H3</f>
        <v>18.399999999999999</v>
      </c>
      <c r="S25" s="12">
        <f>'20K'!H4</f>
        <v>16</v>
      </c>
      <c r="T25" s="12">
        <f>'20K'!H5</f>
        <v>16</v>
      </c>
      <c r="U25" s="17">
        <f>'20K'!I3</f>
        <v>31.206975889800447</v>
      </c>
      <c r="V25" s="17">
        <f>'20K'!I4</f>
        <v>41.00715570078458</v>
      </c>
      <c r="W25" s="17">
        <f>'20K'!I5</f>
        <v>70.021467102353739</v>
      </c>
      <c r="X25" s="4" t="s">
        <v>22</v>
      </c>
      <c r="Y25" s="19">
        <f t="shared" si="12"/>
        <v>0.92844299215419079</v>
      </c>
      <c r="Z25" s="20">
        <f t="shared" si="13"/>
        <v>31.206975889800447</v>
      </c>
      <c r="AA25" s="20">
        <f t="shared" si="14"/>
        <v>41.00715570078458</v>
      </c>
      <c r="AB25" s="20">
        <f t="shared" si="15"/>
        <v>70.021467102353739</v>
      </c>
      <c r="AC25" s="11">
        <f t="shared" si="16"/>
        <v>7.7599640378031732E-3</v>
      </c>
      <c r="AD25" s="16">
        <f t="shared" si="17"/>
        <v>3.4235958314907041E-4</v>
      </c>
      <c r="AE25" s="18">
        <f t="shared" si="18"/>
        <v>164.89999999999998</v>
      </c>
      <c r="AF25" s="18">
        <f>AE25-AE23</f>
        <v>1.6333333333332973</v>
      </c>
      <c r="AG25" s="131">
        <v>3.9120370370370368E-2</v>
      </c>
      <c r="AH25" s="5">
        <f t="shared" si="19"/>
        <v>56.333333333333329</v>
      </c>
      <c r="AI25" s="6">
        <f t="shared" si="20"/>
        <v>2.8166666666666664</v>
      </c>
      <c r="AJ25" s="8">
        <f t="shared" si="23"/>
        <v>2.7454666666666663</v>
      </c>
      <c r="AM25" s="4" t="s">
        <v>22</v>
      </c>
      <c r="AN25" s="8">
        <f t="shared" si="5"/>
        <v>0.64996853024847323</v>
      </c>
      <c r="AO25" s="8">
        <f t="shared" si="6"/>
        <v>0.87700062939503054</v>
      </c>
    </row>
    <row r="26" spans="1:41">
      <c r="A26" s="1" t="s">
        <v>11</v>
      </c>
      <c r="B26" s="5">
        <v>21.0975</v>
      </c>
      <c r="C26" s="6">
        <f t="shared" si="8"/>
        <v>2.7499308764861552</v>
      </c>
      <c r="D26" s="5">
        <f t="shared" si="9"/>
        <v>58.016666666666659</v>
      </c>
      <c r="E26" s="14">
        <v>4.0289351851851847E-2</v>
      </c>
      <c r="F26" s="14">
        <v>4.0289351851851847E-2</v>
      </c>
      <c r="G26" s="9">
        <f t="shared" si="3"/>
        <v>3480.9999999999995</v>
      </c>
      <c r="H26" s="8">
        <f t="shared" si="7"/>
        <v>2.7499308764861552</v>
      </c>
      <c r="I26" s="14">
        <v>4.0787037037037038E-2</v>
      </c>
      <c r="J26" s="8">
        <f>1440*(+F26/B26)</f>
        <v>2.7499308764861552</v>
      </c>
      <c r="K26" s="8">
        <f t="shared" si="4"/>
        <v>1.3242309955569009</v>
      </c>
      <c r="L26" s="8">
        <f t="shared" si="10"/>
        <v>0.43932177734374372</v>
      </c>
      <c r="M26" s="8">
        <f t="shared" si="11"/>
        <v>2.7773368593156889</v>
      </c>
      <c r="N26" s="6">
        <f>H.Marathon!F4</f>
        <v>1.2E-2</v>
      </c>
      <c r="O26" s="6">
        <f>H.Marathon!F5</f>
        <v>2E-3</v>
      </c>
      <c r="P26" s="8">
        <f>H.Marathon!G4</f>
        <v>7.7799999999999996E-3</v>
      </c>
      <c r="Q26" s="21">
        <f>H.Marathon!G5</f>
        <v>3.4099999999999999E-4</v>
      </c>
      <c r="R26" s="12">
        <f>H.Marathon!H3</f>
        <v>18.399999999999999</v>
      </c>
      <c r="S26" s="12">
        <f>H.Marathon!H4</f>
        <v>16</v>
      </c>
      <c r="T26" s="12">
        <f>H.Marathon!H5</f>
        <v>16</v>
      </c>
      <c r="U26" s="17">
        <f>H.Marathon!I3</f>
        <v>31.3</v>
      </c>
      <c r="V26" s="17">
        <f>H.Marathon!I4</f>
        <v>41</v>
      </c>
      <c r="W26" s="17">
        <f>H.Marathon!I5</f>
        <v>70</v>
      </c>
      <c r="X26" s="1" t="s">
        <v>11</v>
      </c>
      <c r="Y26" s="19">
        <f t="shared" si="12"/>
        <v>1</v>
      </c>
      <c r="Z26" s="20">
        <f t="shared" si="13"/>
        <v>31.3</v>
      </c>
      <c r="AA26" s="20">
        <f t="shared" si="14"/>
        <v>41</v>
      </c>
      <c r="AB26" s="20">
        <f t="shared" si="15"/>
        <v>70</v>
      </c>
      <c r="AC26" s="11">
        <f t="shared" si="16"/>
        <v>7.7799999999999996E-3</v>
      </c>
      <c r="AD26" s="16">
        <f t="shared" si="17"/>
        <v>3.4099999999999999E-4</v>
      </c>
      <c r="AE26" s="18">
        <f t="shared" si="18"/>
        <v>164.99585258916932</v>
      </c>
      <c r="AG26" s="131">
        <v>4.1423611111111112E-2</v>
      </c>
      <c r="AH26" s="5">
        <f t="shared" si="19"/>
        <v>59.65</v>
      </c>
      <c r="AI26" s="6">
        <f t="shared" si="20"/>
        <v>2.8273492119919421</v>
      </c>
      <c r="AJ26" s="8">
        <f t="shared" si="23"/>
        <v>2.7550657660860289</v>
      </c>
      <c r="AM26" s="1" t="s">
        <v>11</v>
      </c>
      <c r="AN26" s="8">
        <f t="shared" si="5"/>
        <v>0.67501573487576338</v>
      </c>
      <c r="AO26" s="8">
        <f t="shared" si="6"/>
        <v>0.87649968530248479</v>
      </c>
    </row>
    <row r="27" spans="1:41">
      <c r="A27" s="4" t="s">
        <v>23</v>
      </c>
      <c r="B27" s="5">
        <v>25</v>
      </c>
      <c r="C27" s="6">
        <f t="shared" si="8"/>
        <v>2.8733333333333331</v>
      </c>
      <c r="D27" s="5">
        <f t="shared" si="9"/>
        <v>71.833333333333329</v>
      </c>
      <c r="E27" s="14">
        <v>4.988425925925926E-2</v>
      </c>
      <c r="F27" s="14">
        <v>4.8263888888888884E-2</v>
      </c>
      <c r="G27" s="9">
        <f t="shared" si="3"/>
        <v>4170</v>
      </c>
      <c r="H27" s="8">
        <f t="shared" si="7"/>
        <v>2.78</v>
      </c>
      <c r="I27" s="14">
        <v>4.8958333333333333E-2</v>
      </c>
      <c r="J27" s="8"/>
      <c r="K27" s="8">
        <f t="shared" si="4"/>
        <v>1.3979400086720377</v>
      </c>
      <c r="L27" s="8">
        <f t="shared" si="10"/>
        <v>0.44404479591807622</v>
      </c>
      <c r="M27" s="8">
        <f t="shared" si="11"/>
        <v>2.8028557728624444</v>
      </c>
      <c r="N27" s="6">
        <f>'25K'!F4</f>
        <v>1.2E-2</v>
      </c>
      <c r="O27" s="6">
        <f>'25K'!F5</f>
        <v>2E-3</v>
      </c>
      <c r="P27" s="8">
        <f>'25K'!G4</f>
        <v>7.7799999999999996E-3</v>
      </c>
      <c r="Q27" s="21">
        <f>'25K'!G5</f>
        <v>3.5E-4</v>
      </c>
      <c r="R27" s="12">
        <f>'25K'!H3</f>
        <v>18.399999999999999</v>
      </c>
      <c r="S27" s="22">
        <f>'25K'!H4</f>
        <v>16</v>
      </c>
      <c r="T27" s="22">
        <f>'25K'!H5</f>
        <v>16</v>
      </c>
      <c r="U27" s="17">
        <f>'25K'!I3</f>
        <v>31.3</v>
      </c>
      <c r="V27" s="17">
        <f>'25K'!I4</f>
        <v>41</v>
      </c>
      <c r="W27" s="17">
        <f>'25K'!I5</f>
        <v>70</v>
      </c>
      <c r="X27" s="4" t="s">
        <v>23</v>
      </c>
      <c r="Y27" s="19"/>
      <c r="Z27" s="20"/>
      <c r="AA27" s="20"/>
      <c r="AB27" s="20"/>
      <c r="AC27" s="11"/>
      <c r="AD27" s="16"/>
      <c r="AE27" s="18">
        <f t="shared" si="18"/>
        <v>166.79999999999998</v>
      </c>
      <c r="AF27" s="18">
        <f>AE27-AE25</f>
        <v>1.9000000000000057</v>
      </c>
      <c r="AG27" s="131">
        <v>4.9722222222222223E-2</v>
      </c>
      <c r="AH27" s="5">
        <f t="shared" si="19"/>
        <v>71.599999999999994</v>
      </c>
      <c r="AI27" s="6">
        <f t="shared" si="20"/>
        <v>2.8639999999999999</v>
      </c>
      <c r="AJ27" s="8">
        <f t="shared" si="23"/>
        <v>2.7892000000000001</v>
      </c>
      <c r="AL27" s="4" t="s">
        <v>76</v>
      </c>
      <c r="AM27" s="4" t="s">
        <v>23</v>
      </c>
      <c r="AN27" s="8">
        <f t="shared" si="5"/>
        <v>0.75459009558828827</v>
      </c>
      <c r="AO27" s="8">
        <f t="shared" si="6"/>
        <v>0.87490819808823428</v>
      </c>
    </row>
    <row r="28" spans="1:41">
      <c r="A28" s="4" t="s">
        <v>24</v>
      </c>
      <c r="B28" s="5">
        <v>30</v>
      </c>
      <c r="C28" s="6">
        <f t="shared" si="8"/>
        <v>2.9333333333333331</v>
      </c>
      <c r="D28" s="5">
        <f t="shared" si="9"/>
        <v>88</v>
      </c>
      <c r="E28" s="14">
        <v>6.1111111111111109E-2</v>
      </c>
      <c r="F28" s="14">
        <v>5.8680555555555548E-2</v>
      </c>
      <c r="G28" s="9">
        <f t="shared" si="3"/>
        <v>5069.9999999999991</v>
      </c>
      <c r="H28" s="8">
        <f t="shared" si="7"/>
        <v>2.8166666666666664</v>
      </c>
      <c r="I28" s="14">
        <v>5.9687499999999998E-2</v>
      </c>
      <c r="J28" s="8"/>
      <c r="K28" s="8">
        <f t="shared" si="4"/>
        <v>1.4771212547196624</v>
      </c>
      <c r="L28" s="8">
        <f t="shared" si="10"/>
        <v>0.44973545423002986</v>
      </c>
      <c r="M28" s="8">
        <f t="shared" si="11"/>
        <v>2.8305305283003119</v>
      </c>
      <c r="N28" s="6">
        <f>'30K'!F4</f>
        <v>1.2E-2</v>
      </c>
      <c r="O28" s="6">
        <f>'30K'!F5</f>
        <v>2E-3</v>
      </c>
      <c r="P28" s="8">
        <f>'30K'!G4</f>
        <v>7.7799999999999996E-3</v>
      </c>
      <c r="Q28" s="21">
        <f>'30K'!G5</f>
        <v>3.5E-4</v>
      </c>
      <c r="R28" s="12">
        <f>'30K'!H3</f>
        <v>18.399999999999999</v>
      </c>
      <c r="S28" s="22">
        <f>'30K'!H4</f>
        <v>16</v>
      </c>
      <c r="T28" s="22">
        <f>'30K'!H5</f>
        <v>16</v>
      </c>
      <c r="U28" s="17">
        <f>'30K'!I3</f>
        <v>31.3</v>
      </c>
      <c r="V28" s="17">
        <f>'30K'!I4</f>
        <v>41</v>
      </c>
      <c r="W28" s="17">
        <f>'30K'!I5</f>
        <v>70</v>
      </c>
      <c r="X28" s="4" t="s">
        <v>24</v>
      </c>
      <c r="Y28" s="19"/>
      <c r="Z28" s="20"/>
      <c r="AA28" s="20"/>
      <c r="AB28" s="20"/>
      <c r="AC28" s="11"/>
      <c r="AD28" s="16"/>
      <c r="AE28" s="18">
        <f t="shared" si="18"/>
        <v>169</v>
      </c>
      <c r="AF28" s="18">
        <f>AE28-AE27</f>
        <v>2.2000000000000171</v>
      </c>
      <c r="AG28" s="131">
        <v>6.0590277777777778E-2</v>
      </c>
      <c r="AH28" s="5">
        <f t="shared" si="19"/>
        <v>87.25</v>
      </c>
      <c r="AI28" s="6">
        <f t="shared" si="20"/>
        <v>2.9083333333333332</v>
      </c>
      <c r="AJ28" s="8">
        <f t="shared" si="23"/>
        <v>2.8362222222222218</v>
      </c>
      <c r="AM28" s="4" t="s">
        <v>24</v>
      </c>
      <c r="AN28" s="8">
        <f t="shared" si="5"/>
        <v>0.84007213867057373</v>
      </c>
      <c r="AO28" s="8">
        <f t="shared" si="6"/>
        <v>0.87319855722658857</v>
      </c>
    </row>
    <row r="29" spans="1:41">
      <c r="A29" s="1" t="s">
        <v>12</v>
      </c>
      <c r="B29" s="5">
        <v>42.195</v>
      </c>
      <c r="C29" s="6">
        <f t="shared" si="8"/>
        <v>2.9138523521744286</v>
      </c>
      <c r="D29" s="5">
        <f t="shared" si="9"/>
        <v>122.95000000000002</v>
      </c>
      <c r="E29" s="14">
        <v>8.5381944444444455E-2</v>
      </c>
      <c r="F29" s="14">
        <v>8.4479166666666661E-2</v>
      </c>
      <c r="G29" s="9">
        <f t="shared" si="3"/>
        <v>7298.9999999999991</v>
      </c>
      <c r="H29" s="8">
        <f t="shared" si="7"/>
        <v>2.8830430145751866</v>
      </c>
      <c r="I29" s="14">
        <v>8.6747685185185192E-2</v>
      </c>
      <c r="J29" s="8">
        <f>1440*(+F29/B29)</f>
        <v>2.8830430145751866</v>
      </c>
      <c r="K29" s="8">
        <f t="shared" si="4"/>
        <v>1.6252609912208822</v>
      </c>
      <c r="L29" s="8">
        <f t="shared" si="10"/>
        <v>0.45985112204595507</v>
      </c>
      <c r="M29" s="8">
        <f t="shared" si="11"/>
        <v>2.8830430145751871</v>
      </c>
      <c r="N29" s="10">
        <f>Marathon!F4</f>
        <v>1.2E-2</v>
      </c>
      <c r="O29" s="10">
        <f>Marathon!F5</f>
        <v>2E-3</v>
      </c>
      <c r="P29" s="11">
        <f>Marathon!G4</f>
        <v>7.7799999999999996E-3</v>
      </c>
      <c r="Q29" s="16">
        <f>Marathon!G5</f>
        <v>3.5E-4</v>
      </c>
      <c r="R29" s="12">
        <f>Marathon!H3</f>
        <v>18.399999999999999</v>
      </c>
      <c r="S29" s="12">
        <f>Marathon!H4</f>
        <v>16</v>
      </c>
      <c r="T29" s="12">
        <f>Marathon!H5</f>
        <v>16</v>
      </c>
      <c r="U29" s="17">
        <f>Marathon!I3</f>
        <v>31.3</v>
      </c>
      <c r="V29" s="17">
        <f>Marathon!I4</f>
        <v>41</v>
      </c>
      <c r="W29" s="17">
        <f>Marathon!I5</f>
        <v>70.099999999999994</v>
      </c>
      <c r="X29" s="1" t="s">
        <v>12</v>
      </c>
      <c r="Y29" s="19"/>
      <c r="Z29" s="20"/>
      <c r="AA29" s="20"/>
      <c r="AB29" s="20"/>
      <c r="AC29" s="11"/>
      <c r="AD29" s="16"/>
      <c r="AE29" s="18">
        <f t="shared" si="18"/>
        <v>172.9825808745112</v>
      </c>
      <c r="AF29" s="18"/>
      <c r="AG29" s="131">
        <v>8.8078703703703701E-2</v>
      </c>
      <c r="AH29" s="5">
        <f t="shared" si="19"/>
        <v>126.83333333333333</v>
      </c>
      <c r="AI29" s="6">
        <f t="shared" si="20"/>
        <v>3.0058853734644706</v>
      </c>
      <c r="AJ29" s="8">
        <f t="shared" si="23"/>
        <v>2.9604613500809736</v>
      </c>
      <c r="AM29" s="1" t="s">
        <v>12</v>
      </c>
      <c r="AN29" s="8">
        <f t="shared" si="5"/>
        <v>1</v>
      </c>
      <c r="AO29" s="8">
        <f t="shared" si="6"/>
        <v>0.87</v>
      </c>
    </row>
    <row r="30" spans="1:41">
      <c r="A30" s="4" t="s">
        <v>25</v>
      </c>
      <c r="B30" s="5">
        <f>MILE*30</f>
        <v>48.280320000000003</v>
      </c>
      <c r="C30" s="6">
        <f t="shared" si="8"/>
        <v>3.2625439654639132</v>
      </c>
      <c r="D30" s="5">
        <f t="shared" si="9"/>
        <v>157.51666666666668</v>
      </c>
      <c r="E30" s="14">
        <v>0.10938657407407408</v>
      </c>
      <c r="F30" s="14">
        <v>9.9652777777777771E-2</v>
      </c>
      <c r="G30" s="9">
        <f t="shared" si="3"/>
        <v>8610</v>
      </c>
      <c r="H30" s="8">
        <f t="shared" si="7"/>
        <v>2.9722255362019139</v>
      </c>
      <c r="I30" s="8"/>
      <c r="J30" s="8"/>
      <c r="K30" s="8">
        <f t="shared" si="4"/>
        <v>1.6837701399210376</v>
      </c>
      <c r="L30" s="8">
        <f t="shared" si="10"/>
        <v>0.47308176114897349</v>
      </c>
      <c r="M30" s="8">
        <f t="shared" si="11"/>
        <v>2.9040506806590933</v>
      </c>
      <c r="N30" s="10" t="str">
        <f>'20K'!F9</f>
        <v xml:space="preserve"> </v>
      </c>
      <c r="O30" s="10" t="str">
        <f>'20K'!F10</f>
        <v xml:space="preserve"> </v>
      </c>
      <c r="P30" s="10">
        <f>'20K'!G9</f>
        <v>0</v>
      </c>
      <c r="Q30" s="11">
        <f>'20K'!G10</f>
        <v>0</v>
      </c>
      <c r="R30" s="11"/>
      <c r="S30" s="12"/>
      <c r="T30" s="12"/>
      <c r="U30" s="12"/>
      <c r="V30" s="12"/>
      <c r="W30" s="12"/>
      <c r="X30" s="4" t="s">
        <v>25</v>
      </c>
      <c r="Y30" s="4"/>
      <c r="Z30" s="4"/>
      <c r="AA30" s="4"/>
      <c r="AB30" s="4"/>
      <c r="AC30" s="4"/>
      <c r="AD30" s="4"/>
      <c r="AE30" s="9">
        <f t="shared" ref="AE30:AE37" si="24">86400*F30</f>
        <v>8610</v>
      </c>
      <c r="AF30" s="1">
        <v>8936</v>
      </c>
      <c r="AG30" s="9">
        <f t="shared" ref="AG30:AG37" si="25">86400*E30</f>
        <v>9451</v>
      </c>
      <c r="AK30" s="5">
        <f t="shared" ref="AK30:AK37" si="26">AF30/(60*B30)</f>
        <v>3.0847627632404531</v>
      </c>
    </row>
    <row r="31" spans="1:41">
      <c r="A31" s="4" t="s">
        <v>26</v>
      </c>
      <c r="B31" s="5">
        <v>50</v>
      </c>
      <c r="C31" s="6">
        <f t="shared" si="8"/>
        <v>3.2726666666666664</v>
      </c>
      <c r="D31" s="5">
        <f t="shared" si="9"/>
        <v>163.63333333333333</v>
      </c>
      <c r="E31" s="14">
        <v>0.11363425925925925</v>
      </c>
      <c r="F31" s="14">
        <v>0.10381944444444445</v>
      </c>
      <c r="G31" s="9">
        <f t="shared" si="3"/>
        <v>8970</v>
      </c>
      <c r="H31" s="8">
        <f t="shared" si="7"/>
        <v>2.99</v>
      </c>
      <c r="I31" s="8"/>
      <c r="J31" s="8"/>
      <c r="K31" s="8">
        <f t="shared" si="4"/>
        <v>1.6989700043360187</v>
      </c>
      <c r="L31" s="8">
        <f t="shared" si="10"/>
        <v>0.47567118832442967</v>
      </c>
      <c r="M31" s="8">
        <f t="shared" si="11"/>
        <v>2.9095331845355741</v>
      </c>
      <c r="N31" s="6"/>
      <c r="O31" s="6"/>
      <c r="P31" s="6"/>
      <c r="Q31" s="8" t="e">
        <f>H.Marathon!#REF!</f>
        <v>#REF!</v>
      </c>
      <c r="R31" s="8"/>
      <c r="S31" s="12"/>
      <c r="T31" s="12"/>
      <c r="U31" s="12"/>
      <c r="V31" s="12"/>
      <c r="W31" s="12"/>
      <c r="X31" s="4" t="s">
        <v>26</v>
      </c>
      <c r="Y31" s="4" t="e">
        <f>LOG10(B42)-LOG10(B34)</f>
        <v>#NUM!</v>
      </c>
      <c r="Z31" s="4" t="s">
        <v>65</v>
      </c>
      <c r="AA31" s="4" t="s">
        <v>66</v>
      </c>
      <c r="AB31" s="4" t="s">
        <v>67</v>
      </c>
      <c r="AC31" s="4" t="s">
        <v>68</v>
      </c>
      <c r="AD31" s="4" t="s">
        <v>69</v>
      </c>
      <c r="AE31" s="9">
        <f t="shared" si="24"/>
        <v>8970</v>
      </c>
      <c r="AF31" s="1">
        <v>9520</v>
      </c>
      <c r="AG31" s="9">
        <f t="shared" si="25"/>
        <v>9818</v>
      </c>
      <c r="AK31" s="5">
        <f t="shared" si="26"/>
        <v>3.1733333333333333</v>
      </c>
    </row>
    <row r="32" spans="1:41">
      <c r="A32" s="4" t="s">
        <v>27</v>
      </c>
      <c r="B32" s="5">
        <f>MILE*40</f>
        <v>64.373760000000004</v>
      </c>
      <c r="C32" s="6">
        <f t="shared" si="8"/>
        <v>3.5053102382088595</v>
      </c>
      <c r="D32" s="5">
        <f t="shared" si="9"/>
        <v>225.64999999999998</v>
      </c>
      <c r="E32" s="14">
        <v>0.15670138888888888</v>
      </c>
      <c r="F32" s="14">
        <v>0.14097222222222222</v>
      </c>
      <c r="G32" s="9">
        <f t="shared" si="3"/>
        <v>12180</v>
      </c>
      <c r="H32" s="8">
        <f t="shared" si="7"/>
        <v>3.1534588006044699</v>
      </c>
      <c r="I32" s="8"/>
      <c r="J32" s="8"/>
      <c r="K32" s="8">
        <f t="shared" si="4"/>
        <v>1.8087088765293375</v>
      </c>
      <c r="L32" s="8">
        <f t="shared" si="10"/>
        <v>0.49878716138387541</v>
      </c>
      <c r="M32" s="8">
        <f t="shared" si="11"/>
        <v>2.9494236866769827</v>
      </c>
      <c r="N32" s="6">
        <f>'25K'!F9</f>
        <v>144.32317408017573</v>
      </c>
      <c r="O32" s="6">
        <f>'25K'!F10</f>
        <v>127.98271244217193</v>
      </c>
      <c r="P32" s="6" t="e">
        <f>'25K'!#REF!</f>
        <v>#REF!</v>
      </c>
      <c r="Q32" s="8" t="e">
        <f>'25K'!#REF!</f>
        <v>#REF!</v>
      </c>
      <c r="R32" s="8"/>
      <c r="S32" s="22"/>
      <c r="T32" s="22"/>
      <c r="U32" s="22"/>
      <c r="V32" s="22"/>
      <c r="W32" s="22"/>
      <c r="X32" s="4" t="s">
        <v>27</v>
      </c>
      <c r="Y32" s="4"/>
      <c r="Z32" s="4"/>
      <c r="AA32" s="4"/>
      <c r="AB32" s="4"/>
      <c r="AC32" s="4"/>
      <c r="AD32" s="4"/>
      <c r="AE32" s="9">
        <f t="shared" si="24"/>
        <v>12180</v>
      </c>
      <c r="AF32" s="1">
        <v>12083</v>
      </c>
      <c r="AG32" s="9">
        <f t="shared" si="25"/>
        <v>13538.999999999998</v>
      </c>
      <c r="AK32" s="5">
        <f t="shared" si="26"/>
        <v>3.128345048251544</v>
      </c>
    </row>
    <row r="33" spans="1:37">
      <c r="A33" s="4" t="s">
        <v>28</v>
      </c>
      <c r="B33" s="5">
        <v>80.467359999999999</v>
      </c>
      <c r="C33" s="6">
        <f t="shared" si="8"/>
        <v>3.6145090381988418</v>
      </c>
      <c r="D33" s="5">
        <f t="shared" si="9"/>
        <v>290.84999999999997</v>
      </c>
      <c r="E33" s="14">
        <v>0.20197916666666665</v>
      </c>
      <c r="F33" s="14">
        <v>0.18611111111111112</v>
      </c>
      <c r="G33" s="9">
        <f t="shared" si="3"/>
        <v>16080</v>
      </c>
      <c r="H33" s="8">
        <f t="shared" si="7"/>
        <v>3.3305429679810552</v>
      </c>
      <c r="I33" s="8"/>
      <c r="J33" s="8"/>
      <c r="K33" s="8">
        <f t="shared" si="4"/>
        <v>1.9056197530823915</v>
      </c>
      <c r="L33" s="8">
        <f t="shared" si="10"/>
        <v>0.52251504094639745</v>
      </c>
      <c r="M33" s="8">
        <f t="shared" si="11"/>
        <v>2.9851056704267878</v>
      </c>
      <c r="N33" s="6" t="e">
        <f>'30K'!#REF!</f>
        <v>#REF!</v>
      </c>
      <c r="O33" s="6" t="e">
        <f>'30K'!#REF!</f>
        <v>#REF!</v>
      </c>
      <c r="P33" s="6" t="e">
        <f>'30K'!#REF!</f>
        <v>#REF!</v>
      </c>
      <c r="Q33" s="8" t="e">
        <f>'30K'!#REF!</f>
        <v>#REF!</v>
      </c>
      <c r="R33" s="8"/>
      <c r="S33" s="22"/>
      <c r="T33" s="22"/>
      <c r="U33" s="22"/>
      <c r="V33" s="22"/>
      <c r="W33" s="22"/>
      <c r="X33" s="4" t="s">
        <v>28</v>
      </c>
      <c r="Y33" s="4"/>
      <c r="Z33" s="4"/>
      <c r="AA33" s="4"/>
      <c r="AB33" s="4"/>
      <c r="AC33" s="4"/>
      <c r="AD33" s="4"/>
      <c r="AE33" s="9">
        <f t="shared" si="24"/>
        <v>16080</v>
      </c>
      <c r="AF33" s="1">
        <v>16709</v>
      </c>
      <c r="AG33" s="9">
        <f t="shared" si="25"/>
        <v>17451</v>
      </c>
      <c r="AK33" s="5">
        <f t="shared" si="26"/>
        <v>3.4608235355718562</v>
      </c>
    </row>
    <row r="34" spans="1:37">
      <c r="A34" s="4" t="s">
        <v>29</v>
      </c>
      <c r="B34" s="5">
        <v>100</v>
      </c>
      <c r="C34" s="6">
        <f t="shared" si="8"/>
        <v>3.7033333333333331</v>
      </c>
      <c r="D34" s="5">
        <f t="shared" si="9"/>
        <v>370.33333333333331</v>
      </c>
      <c r="E34" s="14">
        <v>0.25717592592592592</v>
      </c>
      <c r="F34" s="14">
        <v>0.24722222222222223</v>
      </c>
      <c r="G34" s="9">
        <f t="shared" si="3"/>
        <v>21360</v>
      </c>
      <c r="H34" s="8">
        <f t="shared" si="7"/>
        <v>3.5600000000000005</v>
      </c>
      <c r="I34" s="8"/>
      <c r="J34" s="8"/>
      <c r="K34" s="8">
        <f t="shared" si="4"/>
        <v>2</v>
      </c>
      <c r="L34" s="8">
        <f t="shared" si="10"/>
        <v>0.55144999797287519</v>
      </c>
      <c r="M34" s="8">
        <f t="shared" si="11"/>
        <v>3.0202707659368295</v>
      </c>
      <c r="N34" s="10">
        <f>Marathon!G9</f>
        <v>253.19192751235587</v>
      </c>
      <c r="O34" s="10">
        <f>Marathon!G10</f>
        <v>224.52520087655228</v>
      </c>
      <c r="P34" s="10" t="e">
        <f>Marathon!#REF!</f>
        <v>#REF!</v>
      </c>
      <c r="Q34" s="11" t="e">
        <f>Marathon!#REF!</f>
        <v>#REF!</v>
      </c>
      <c r="R34" s="11"/>
      <c r="S34" s="12"/>
      <c r="T34" s="12"/>
      <c r="U34" s="12"/>
      <c r="V34" s="12"/>
      <c r="W34" s="12"/>
      <c r="X34" s="4" t="s">
        <v>29</v>
      </c>
      <c r="Y34" s="19">
        <f>(LOG10(+B34)-LOG10(+$B$20))/+$Y$13</f>
        <v>3.0842208601382928</v>
      </c>
      <c r="Z34" s="20">
        <f>$U$20*(1-$Y34)++$U$29*$Y34</f>
        <v>34.009487118179784</v>
      </c>
      <c r="AA34" s="20">
        <f>$V$20*(1-$Y34)++$V$29*$Y34</f>
        <v>40.79157791398616</v>
      </c>
      <c r="AB34" s="20">
        <f>$W$20*(1-$Y34)++$W$29*$Y34</f>
        <v>69.683155827972342</v>
      </c>
      <c r="AC34" s="11">
        <f>$P$20*(1-$Y34)++$P$29*$Y34</f>
        <v>8.3635818408387234E-3</v>
      </c>
      <c r="AD34" s="16">
        <f>$Q$20*(1-$Y34)++$Q$29*$Y34</f>
        <v>3.2915779139861706E-4</v>
      </c>
      <c r="AE34" s="9">
        <f t="shared" si="24"/>
        <v>21360</v>
      </c>
      <c r="AF34" s="1">
        <v>21390</v>
      </c>
      <c r="AG34" s="9">
        <f t="shared" si="25"/>
        <v>22220</v>
      </c>
      <c r="AK34" s="5">
        <f t="shared" si="26"/>
        <v>3.5649999999999999</v>
      </c>
    </row>
    <row r="35" spans="1:37">
      <c r="A35" s="4" t="s">
        <v>30</v>
      </c>
      <c r="B35" s="5">
        <v>150</v>
      </c>
      <c r="C35" s="6">
        <f t="shared" si="8"/>
        <v>4.2446666666666673</v>
      </c>
      <c r="D35" s="5">
        <f t="shared" si="9"/>
        <v>636.70000000000005</v>
      </c>
      <c r="E35" s="14">
        <v>0.44215277777777778</v>
      </c>
      <c r="F35" s="14">
        <v>0.4201388888888889</v>
      </c>
      <c r="G35" s="9">
        <f t="shared" si="3"/>
        <v>36300</v>
      </c>
      <c r="H35" s="8">
        <f t="shared" si="7"/>
        <v>4.0333333333333332</v>
      </c>
      <c r="I35" s="8"/>
      <c r="J35" s="8"/>
      <c r="K35" s="8">
        <f t="shared" si="4"/>
        <v>2.1760912590556813</v>
      </c>
      <c r="L35" s="8">
        <f t="shared" si="10"/>
        <v>0.60566411559678768</v>
      </c>
      <c r="M35" s="8">
        <f t="shared" si="11"/>
        <v>3.0869917632334292</v>
      </c>
      <c r="N35" s="6">
        <f>'25K'!F12</f>
        <v>106.25126339195474</v>
      </c>
      <c r="O35" s="6">
        <f>'25K'!F13</f>
        <v>98.764562194663668</v>
      </c>
      <c r="P35" s="6" t="e">
        <f>'25K'!#REF!</f>
        <v>#REF!</v>
      </c>
      <c r="Q35" s="8" t="e">
        <f>'25K'!#REF!</f>
        <v>#REF!</v>
      </c>
      <c r="R35" s="8"/>
      <c r="S35" s="22" t="e">
        <f>'25K'!#REF!</f>
        <v>#REF!</v>
      </c>
      <c r="T35" s="22" t="e">
        <f>'25K'!#REF!</f>
        <v>#REF!</v>
      </c>
      <c r="U35" s="22"/>
      <c r="V35" s="22" t="e">
        <f>'25K'!#REF!</f>
        <v>#REF!</v>
      </c>
      <c r="W35" s="22" t="e">
        <f>'25K'!#REF!</f>
        <v>#REF!</v>
      </c>
      <c r="X35" s="4" t="s">
        <v>30</v>
      </c>
      <c r="Y35" s="19">
        <f>(LOG10(+B35)-LOG10(+$B$20))/+$Y$13</f>
        <v>3.6273251946058411</v>
      </c>
      <c r="Z35" s="20">
        <f>$U$20*(1-$Y35)++$U$29*$Y35</f>
        <v>34.715522752987596</v>
      </c>
      <c r="AA35" s="20">
        <f>$V$20*(1-$Y35)++$V$29*$Y35</f>
        <v>40.737267480539401</v>
      </c>
      <c r="AB35" s="20">
        <f>$W$20*(1-$Y35)++$W$29*$Y35</f>
        <v>69.574534961078825</v>
      </c>
      <c r="AC35" s="11">
        <f>$P$20*(1-$Y35)++$P$29*$Y35</f>
        <v>8.5156510544896341E-3</v>
      </c>
      <c r="AD35" s="16">
        <f>$Q$20*(1-$Y35)++$Q$29*$Y35</f>
        <v>3.2372674805394137E-4</v>
      </c>
      <c r="AE35" s="9">
        <f t="shared" si="24"/>
        <v>36300</v>
      </c>
      <c r="AF35" s="1">
        <v>38000</v>
      </c>
      <c r="AG35" s="9">
        <f t="shared" si="25"/>
        <v>38202</v>
      </c>
      <c r="AK35" s="5">
        <f t="shared" si="26"/>
        <v>4.2222222222222223</v>
      </c>
    </row>
    <row r="36" spans="1:37">
      <c r="A36" s="4" t="s">
        <v>31</v>
      </c>
      <c r="B36" s="5">
        <f>MILE*100</f>
        <v>160.93440000000001</v>
      </c>
      <c r="C36" s="6">
        <f t="shared" si="8"/>
        <v>4.2753444881889759</v>
      </c>
      <c r="D36" s="5">
        <f t="shared" si="9"/>
        <v>688.05</v>
      </c>
      <c r="E36" s="14">
        <v>0.47781249999999997</v>
      </c>
      <c r="F36" s="14">
        <v>0.46122685185185186</v>
      </c>
      <c r="G36" s="9">
        <f t="shared" si="3"/>
        <v>39850</v>
      </c>
      <c r="H36" s="8">
        <f t="shared" si="7"/>
        <v>4.1269403351096265</v>
      </c>
      <c r="I36" s="8"/>
      <c r="J36" s="8"/>
      <c r="K36" s="8">
        <f t="shared" si="4"/>
        <v>2.2066488852013753</v>
      </c>
      <c r="L36" s="8">
        <f t="shared" si="10"/>
        <v>0.61562819014711234</v>
      </c>
      <c r="M36" s="8">
        <f t="shared" si="11"/>
        <v>3.0987192280383105</v>
      </c>
      <c r="N36" s="6" t="e">
        <f>'30K'!#REF!</f>
        <v>#REF!</v>
      </c>
      <c r="O36" s="6" t="e">
        <f>'30K'!#REF!</f>
        <v>#REF!</v>
      </c>
      <c r="P36" s="6" t="e">
        <f>'30K'!#REF!</f>
        <v>#REF!</v>
      </c>
      <c r="Q36" s="8" t="e">
        <f>'30K'!#REF!</f>
        <v>#REF!</v>
      </c>
      <c r="R36" s="8"/>
      <c r="S36" s="22" t="e">
        <f>'30K'!#REF!</f>
        <v>#REF!</v>
      </c>
      <c r="T36" s="22" t="e">
        <f>'30K'!#REF!</f>
        <v>#REF!</v>
      </c>
      <c r="U36" s="22"/>
      <c r="V36" s="22" t="e">
        <f>'30K'!#REF!</f>
        <v>#REF!</v>
      </c>
      <c r="W36" s="22" t="e">
        <f>'30K'!#REF!</f>
        <v>#REF!</v>
      </c>
      <c r="X36" s="4" t="s">
        <v>31</v>
      </c>
      <c r="Y36" s="19">
        <f>(LOG10(+B36)-LOG10(+$B$20))/+$Y$13</f>
        <v>3.7215716626006978</v>
      </c>
      <c r="Z36" s="20">
        <f>$U$20*(1-$Y36)++$U$29*$Y36</f>
        <v>34.838043161380909</v>
      </c>
      <c r="AA36" s="20">
        <f>$V$20*(1-$Y36)++$V$29*$Y36</f>
        <v>40.727842833739928</v>
      </c>
      <c r="AB36" s="20">
        <f>$W$20*(1-$Y36)++$W$29*$Y36</f>
        <v>69.55568566747985</v>
      </c>
      <c r="AC36" s="11">
        <f>$P$20*(1-$Y36)++$P$29*$Y36</f>
        <v>8.5420400655281947E-3</v>
      </c>
      <c r="AD36" s="16">
        <f>$Q$20*(1-$Y36)++$Q$29*$Y36</f>
        <v>3.227842833739929E-4</v>
      </c>
      <c r="AE36" s="9">
        <f t="shared" si="24"/>
        <v>39850</v>
      </c>
      <c r="AF36" s="1">
        <v>40915</v>
      </c>
      <c r="AG36" s="9">
        <f t="shared" si="25"/>
        <v>41283</v>
      </c>
      <c r="AK36" s="5">
        <f t="shared" si="26"/>
        <v>4.2372337217317533</v>
      </c>
    </row>
    <row r="37" spans="1:37">
      <c r="A37" s="4" t="s">
        <v>32</v>
      </c>
      <c r="B37" s="5">
        <v>200</v>
      </c>
      <c r="C37" s="6">
        <f t="shared" si="8"/>
        <v>4.4083333333333332</v>
      </c>
      <c r="D37" s="5">
        <f t="shared" si="9"/>
        <v>881.66666666666663</v>
      </c>
      <c r="E37" s="14">
        <v>0.61226851851851849</v>
      </c>
      <c r="F37" s="14">
        <v>0.61111111111111116</v>
      </c>
      <c r="G37" s="9">
        <f t="shared" si="3"/>
        <v>52800.000000000007</v>
      </c>
      <c r="H37" s="8">
        <f t="shared" si="7"/>
        <v>4.4000000000000004</v>
      </c>
      <c r="I37" s="8"/>
      <c r="J37" s="8"/>
      <c r="K37" s="8">
        <f t="shared" si="4"/>
        <v>2.3010299956639813</v>
      </c>
      <c r="L37" s="8">
        <f t="shared" si="10"/>
        <v>0.64345267648618742</v>
      </c>
      <c r="M37" s="8">
        <f t="shared" si="11"/>
        <v>3.1352230481704315</v>
      </c>
      <c r="N37" s="10">
        <f>Marathon!G12</f>
        <v>186.40084899939362</v>
      </c>
      <c r="O37" s="10">
        <f>Marathon!G13</f>
        <v>173.2666290868095</v>
      </c>
      <c r="P37" s="10" t="e">
        <f>Marathon!#REF!</f>
        <v>#REF!</v>
      </c>
      <c r="Q37" s="11" t="e">
        <f>Marathon!#REF!</f>
        <v>#REF!</v>
      </c>
      <c r="R37" s="11"/>
      <c r="S37" s="12" t="e">
        <f>Marathon!#REF!</f>
        <v>#REF!</v>
      </c>
      <c r="T37" s="12" t="e">
        <f>Marathon!#REF!</f>
        <v>#REF!</v>
      </c>
      <c r="U37" s="12"/>
      <c r="V37" s="12" t="e">
        <f>Marathon!#REF!</f>
        <v>#REF!</v>
      </c>
      <c r="W37" s="12" t="e">
        <f>Marathon!#REF!</f>
        <v>#REF!</v>
      </c>
      <c r="X37" s="4" t="s">
        <v>32</v>
      </c>
      <c r="Y37" s="19">
        <f>(LOG10(+B37)-LOG10(+$B$20))/+$Y$13</f>
        <v>4.0126638522924836</v>
      </c>
      <c r="Z37" s="20">
        <f>$U$20*(1-$Y37)++$U$29*$Y37</f>
        <v>35.216463007980238</v>
      </c>
      <c r="AA37" s="20">
        <f>$V$20*(1-$Y37)++$V$29*$Y37</f>
        <v>40.698733614770759</v>
      </c>
      <c r="AB37" s="20">
        <f>$W$20*(1-$Y37)++$W$29*$Y37</f>
        <v>69.497467229541485</v>
      </c>
      <c r="AC37" s="11">
        <f>$P$20*(1-$Y37)++$P$29*$Y37</f>
        <v>8.6235458786418952E-3</v>
      </c>
      <c r="AD37" s="16">
        <f>$Q$20*(1-$Y37)++$Q$29*$Y37</f>
        <v>3.1987336147707508E-4</v>
      </c>
      <c r="AE37" s="9">
        <f t="shared" si="24"/>
        <v>52800.000000000007</v>
      </c>
      <c r="AF37" s="1">
        <v>52900</v>
      </c>
      <c r="AG37" s="9">
        <f t="shared" si="25"/>
        <v>52900</v>
      </c>
      <c r="AK37" s="5">
        <f t="shared" si="26"/>
        <v>4.4083333333333332</v>
      </c>
    </row>
    <row r="38" spans="1:37">
      <c r="A38" s="1" t="s">
        <v>360</v>
      </c>
      <c r="B38" s="5"/>
      <c r="C38" s="6"/>
      <c r="D38" s="5"/>
      <c r="E38" s="14"/>
      <c r="F38" s="14"/>
      <c r="G38" s="14"/>
      <c r="H38" s="8"/>
      <c r="I38" s="8"/>
      <c r="J38" s="8"/>
      <c r="K38" s="11" t="s">
        <v>49</v>
      </c>
      <c r="L38" s="8"/>
      <c r="M38" s="8"/>
      <c r="N38" s="10">
        <v>1.4999999999999999E-2</v>
      </c>
      <c r="O38" s="10">
        <v>1.8E-3</v>
      </c>
      <c r="P38" s="10">
        <v>8.0000000000000002E-3</v>
      </c>
      <c r="Q38" s="11">
        <v>4.2000000000000002E-4</v>
      </c>
      <c r="R38" s="12">
        <v>18</v>
      </c>
      <c r="S38" s="12">
        <v>17</v>
      </c>
      <c r="T38" s="12">
        <v>15</v>
      </c>
      <c r="U38" s="13">
        <v>33.1</v>
      </c>
      <c r="V38" s="13">
        <v>41</v>
      </c>
      <c r="W38" s="13">
        <v>72.099999999999994</v>
      </c>
      <c r="Y38" s="19"/>
      <c r="Z38" s="20"/>
      <c r="AA38" s="20"/>
      <c r="AB38" s="20"/>
      <c r="AC38" s="11"/>
      <c r="AD38" s="16"/>
      <c r="AK38" s="5"/>
    </row>
    <row r="39" spans="1:37">
      <c r="N39" s="4"/>
      <c r="O39" s="4"/>
      <c r="P39" s="4"/>
      <c r="Q39" s="4"/>
      <c r="R39" s="4"/>
      <c r="S39" s="4"/>
      <c r="T39" s="4"/>
      <c r="U39" s="4"/>
      <c r="V39" s="4"/>
      <c r="W39" s="4"/>
      <c r="Y39" s="19"/>
      <c r="Z39" s="20"/>
      <c r="AA39" s="20"/>
      <c r="AB39" s="20"/>
      <c r="AC39" s="11"/>
      <c r="AD39" s="16"/>
      <c r="AK39" s="5"/>
    </row>
    <row r="40" spans="1:37" ht="54">
      <c r="A40" s="2" t="s">
        <v>0</v>
      </c>
      <c r="B40" s="2" t="s">
        <v>34</v>
      </c>
      <c r="C40" s="23" t="s">
        <v>36</v>
      </c>
      <c r="D40" s="2" t="s">
        <v>38</v>
      </c>
      <c r="E40" s="24" t="s">
        <v>40</v>
      </c>
      <c r="F40" s="25" t="s">
        <v>41</v>
      </c>
      <c r="G40" s="25"/>
      <c r="H40" s="25" t="s">
        <v>44</v>
      </c>
      <c r="I40" s="25"/>
      <c r="J40" s="25" t="s">
        <v>47</v>
      </c>
      <c r="K40" s="25" t="s">
        <v>50</v>
      </c>
      <c r="L40" s="25" t="s">
        <v>52</v>
      </c>
      <c r="M40" s="25" t="s">
        <v>54</v>
      </c>
      <c r="Y40" s="19"/>
      <c r="Z40" s="20"/>
      <c r="AA40" s="20"/>
      <c r="AB40" s="20"/>
      <c r="AC40" s="11"/>
      <c r="AD40" s="16"/>
    </row>
    <row r="41" spans="1:37" ht="18">
      <c r="A41" s="4" t="s">
        <v>1</v>
      </c>
      <c r="B41" s="2"/>
      <c r="C41" s="23"/>
      <c r="D41" s="2"/>
      <c r="E41" s="24"/>
      <c r="F41" s="18">
        <v>9.7799999999999994</v>
      </c>
      <c r="G41" s="18"/>
      <c r="H41" s="18">
        <f t="shared" ref="H41:H59" si="27">F41/60</f>
        <v>0.16299999999999998</v>
      </c>
      <c r="I41" s="18"/>
      <c r="J41" s="25"/>
      <c r="K41" s="8">
        <f>(+$H41/$B2)</f>
        <v>1.6299999999999997</v>
      </c>
      <c r="L41" s="25"/>
      <c r="M41" s="25"/>
      <c r="X41" s="4"/>
      <c r="Y41" s="4"/>
      <c r="Z41" s="4"/>
      <c r="AA41" s="4"/>
      <c r="AB41" s="4"/>
      <c r="AC41" s="4"/>
      <c r="AD41" s="4"/>
    </row>
    <row r="42" spans="1:37" ht="18">
      <c r="A42" s="4" t="s">
        <v>2</v>
      </c>
      <c r="B42" s="2"/>
      <c r="C42" s="23"/>
      <c r="D42" s="2"/>
      <c r="E42" s="24"/>
      <c r="F42" s="18">
        <v>19.32</v>
      </c>
      <c r="G42" s="18"/>
      <c r="H42" s="18">
        <f t="shared" si="27"/>
        <v>0.32200000000000001</v>
      </c>
      <c r="I42" s="18"/>
      <c r="J42" s="25"/>
      <c r="K42" s="8">
        <f>(+$H42/$B3)</f>
        <v>1.6099999999999999</v>
      </c>
      <c r="L42" s="25"/>
      <c r="M42" s="25"/>
      <c r="X42" s="4"/>
      <c r="Y42" s="4"/>
      <c r="Z42" s="12"/>
      <c r="AA42" s="12"/>
      <c r="AB42" s="12"/>
      <c r="AC42" s="12"/>
      <c r="AD42" s="12"/>
    </row>
    <row r="43" spans="1:37" ht="18">
      <c r="A43" s="4" t="s">
        <v>3</v>
      </c>
      <c r="B43" s="2"/>
      <c r="C43" s="23"/>
      <c r="D43" s="2"/>
      <c r="E43" s="24"/>
      <c r="F43" s="18">
        <v>43.18</v>
      </c>
      <c r="G43" s="18"/>
      <c r="H43" s="18">
        <f t="shared" si="27"/>
        <v>0.71966666666666668</v>
      </c>
      <c r="I43" s="18"/>
      <c r="J43" s="25"/>
      <c r="K43" s="8">
        <f>(+$H43/$B4)</f>
        <v>1.7991666666666666</v>
      </c>
      <c r="L43" s="25"/>
      <c r="M43" s="25"/>
    </row>
    <row r="44" spans="1:37" ht="18">
      <c r="A44" s="4" t="s">
        <v>4</v>
      </c>
      <c r="B44" s="2"/>
      <c r="C44" s="23"/>
      <c r="D44" s="2"/>
      <c r="E44" s="24"/>
      <c r="F44" s="18">
        <v>101.11</v>
      </c>
      <c r="G44" s="18"/>
      <c r="H44" s="18">
        <f t="shared" si="27"/>
        <v>1.6851666666666667</v>
      </c>
      <c r="I44" s="18"/>
      <c r="J44" s="25"/>
      <c r="K44" s="8">
        <f>(+$H44/$B5)</f>
        <v>2.1064583333333333</v>
      </c>
      <c r="L44" s="25"/>
      <c r="M44" s="25"/>
    </row>
    <row r="45" spans="1:37" ht="15.75">
      <c r="A45" s="4" t="s">
        <v>5</v>
      </c>
      <c r="B45" s="7">
        <v>2.3842592592592591E-3</v>
      </c>
      <c r="C45" s="1">
        <f t="shared" ref="C45:C59" si="28">B45*86400</f>
        <v>206</v>
      </c>
      <c r="D45" s="7">
        <v>2.3842592592592591E-3</v>
      </c>
      <c r="E45" s="1">
        <f t="shared" ref="E45:E59" si="29">D45*86400</f>
        <v>206</v>
      </c>
      <c r="F45" s="18">
        <v>206</v>
      </c>
      <c r="G45" s="18"/>
      <c r="H45" s="18">
        <f t="shared" si="27"/>
        <v>3.4333333333333331</v>
      </c>
      <c r="I45" s="18"/>
      <c r="J45" s="25"/>
      <c r="K45" s="8">
        <f>(+$H45/$B6)</f>
        <v>2.2888888888888888</v>
      </c>
      <c r="L45" s="5">
        <f>(+C45/+B6)/60</f>
        <v>2.2888888888888892</v>
      </c>
      <c r="M45" s="8">
        <f t="shared" ref="M45:M59" si="30">LOG10(L45)</f>
        <v>0.35962471092982856</v>
      </c>
      <c r="N45" s="8">
        <f>10^(+M$49+(K6-K$15)*(M$59-M$49)/(K$29-K$15))</f>
        <v>2.4380047326268932</v>
      </c>
    </row>
    <row r="46" spans="1:37" ht="15.75">
      <c r="A46" s="4" t="s">
        <v>6</v>
      </c>
      <c r="B46" s="14">
        <v>2.5810185185185185E-3</v>
      </c>
      <c r="C46" s="1">
        <f t="shared" si="28"/>
        <v>223</v>
      </c>
      <c r="D46" s="14">
        <v>2.5810185185185185E-3</v>
      </c>
      <c r="E46" s="1">
        <f t="shared" si="29"/>
        <v>223</v>
      </c>
      <c r="F46" s="18">
        <v>222.673</v>
      </c>
      <c r="G46" s="18"/>
      <c r="H46" s="18">
        <f t="shared" si="27"/>
        <v>3.7112166666666666</v>
      </c>
      <c r="I46" s="18"/>
      <c r="J46" s="25"/>
      <c r="K46" s="8">
        <f>(+$H46/MILE)</f>
        <v>2.3060431248177311</v>
      </c>
      <c r="L46" s="5">
        <f>(+C46/+MILE)/60</f>
        <v>2.3094295978154245</v>
      </c>
      <c r="M46" s="8">
        <f t="shared" si="30"/>
        <v>0.36350472746314189</v>
      </c>
      <c r="N46" s="8">
        <f>10^(+M$49+(K7-K$15)*(M$59-M$49)/(K$29-K$15))</f>
        <v>2.4471879170610711</v>
      </c>
    </row>
    <row r="47" spans="1:37">
      <c r="A47" s="4" t="s">
        <v>9</v>
      </c>
      <c r="B47" s="14">
        <v>8.7847222222222215E-3</v>
      </c>
      <c r="C47" s="1">
        <f t="shared" si="28"/>
        <v>758.99999999999989</v>
      </c>
      <c r="D47" s="14">
        <v>8.7847222222222215E-3</v>
      </c>
      <c r="E47" s="1">
        <f t="shared" si="29"/>
        <v>758.99999999999989</v>
      </c>
      <c r="F47" s="18">
        <v>759.02</v>
      </c>
      <c r="G47" s="18"/>
      <c r="H47" s="18">
        <f t="shared" si="27"/>
        <v>12.650333333333332</v>
      </c>
      <c r="I47" s="18"/>
      <c r="J47" s="18"/>
      <c r="K47" s="8">
        <f>(+$H47/$B10)</f>
        <v>2.5300666666666665</v>
      </c>
      <c r="L47" s="5">
        <f>(+C47/+B10)/60</f>
        <v>2.5299999999999998</v>
      </c>
      <c r="M47" s="8">
        <f t="shared" si="30"/>
        <v>0.40312052117581787</v>
      </c>
      <c r="N47" s="8">
        <f>10^(+M$49+(K10-K$15)*(M$59-M$49)/(K$29-K$15))</f>
        <v>2.6</v>
      </c>
    </row>
    <row r="48" spans="1:37">
      <c r="A48" s="4" t="s">
        <v>10</v>
      </c>
      <c r="B48" s="14">
        <v>1.832175925925926E-2</v>
      </c>
      <c r="C48" s="1">
        <f t="shared" si="28"/>
        <v>1583</v>
      </c>
      <c r="D48" s="14">
        <v>1.832175925925926E-2</v>
      </c>
      <c r="E48" s="1">
        <f t="shared" si="29"/>
        <v>1583</v>
      </c>
      <c r="F48" s="18">
        <v>1582.75</v>
      </c>
      <c r="G48" s="18"/>
      <c r="H48" s="18">
        <f t="shared" si="27"/>
        <v>26.379166666666666</v>
      </c>
      <c r="I48" s="18"/>
      <c r="J48" s="18"/>
      <c r="K48" s="8">
        <f>(+$H48/$B11)</f>
        <v>2.6379166666666665</v>
      </c>
      <c r="L48" s="5">
        <f>(+C48/+B11)/60</f>
        <v>2.6383333333333336</v>
      </c>
      <c r="M48" s="8">
        <f t="shared" si="30"/>
        <v>0.42132966447871234</v>
      </c>
      <c r="N48" s="8">
        <f>10^(+M$49+(K11-K$15)*(M$59-M$49)/(K$29-K$15))</f>
        <v>2.6981008713539261</v>
      </c>
    </row>
    <row r="49" spans="1:14">
      <c r="A49" s="4" t="s">
        <v>13</v>
      </c>
      <c r="B49" s="14">
        <v>9.0277777777777769E-3</v>
      </c>
      <c r="C49" s="1">
        <f t="shared" si="28"/>
        <v>779.99999999999989</v>
      </c>
      <c r="D49" s="14">
        <v>9.0277777777777769E-3</v>
      </c>
      <c r="E49" s="1">
        <f t="shared" si="29"/>
        <v>779.99999999999989</v>
      </c>
      <c r="F49" s="18">
        <v>759.02</v>
      </c>
      <c r="G49" s="18"/>
      <c r="H49" s="18">
        <f t="shared" si="27"/>
        <v>12.650333333333332</v>
      </c>
      <c r="I49" s="18"/>
      <c r="J49" s="18"/>
      <c r="K49" s="8">
        <f>(+$H49/$B12)</f>
        <v>0.59961290832247105</v>
      </c>
      <c r="L49" s="5">
        <f>(+C49/+B15)/60</f>
        <v>2.5999999999999996</v>
      </c>
      <c r="M49" s="8">
        <f t="shared" si="30"/>
        <v>0.41497334797081792</v>
      </c>
      <c r="N49" s="8">
        <f>10^(+M$49+(K15-K$15)*(M$59-M$49)/(K$29-K$15))</f>
        <v>2.6</v>
      </c>
    </row>
    <row r="50" spans="1:14">
      <c r="A50" s="4" t="s">
        <v>16</v>
      </c>
      <c r="B50" s="14">
        <v>1.53125E-2</v>
      </c>
      <c r="C50" s="1">
        <f t="shared" si="28"/>
        <v>1323</v>
      </c>
      <c r="D50" s="14">
        <v>1.4872685185185185E-2</v>
      </c>
      <c r="E50" s="1">
        <f t="shared" si="29"/>
        <v>1285</v>
      </c>
      <c r="F50" s="18">
        <v>1250.18</v>
      </c>
      <c r="G50" s="18"/>
      <c r="H50" s="18">
        <f t="shared" si="27"/>
        <v>20.836333333333336</v>
      </c>
      <c r="I50" s="18"/>
      <c r="J50" s="18"/>
      <c r="K50" s="8">
        <f>(+$H50/$B13)</f>
        <v>0.49381048307461395</v>
      </c>
      <c r="L50" s="5">
        <f>(+C50/+B18)/60</f>
        <v>2.7562500000000001</v>
      </c>
      <c r="M50" s="8">
        <f t="shared" si="30"/>
        <v>0.44031860681191376</v>
      </c>
      <c r="N50" s="8">
        <f>10^(+M$49+(K18-K$15)*(M$59-M$49)/(K$29-K$15))</f>
        <v>2.6661220220658062</v>
      </c>
    </row>
    <row r="51" spans="1:14">
      <c r="A51" s="4" t="s">
        <v>18</v>
      </c>
      <c r="B51" s="14">
        <v>1.8564814814814815E-2</v>
      </c>
      <c r="C51" s="1">
        <f t="shared" si="28"/>
        <v>1604</v>
      </c>
      <c r="D51" s="14">
        <v>1.8564814814814815E-2</v>
      </c>
      <c r="E51" s="1">
        <f t="shared" si="29"/>
        <v>1604</v>
      </c>
      <c r="F51" s="18">
        <v>1582.75</v>
      </c>
      <c r="G51" s="18"/>
      <c r="H51" s="18">
        <f t="shared" si="27"/>
        <v>26.379166666666666</v>
      </c>
      <c r="I51" s="18"/>
      <c r="J51" s="18"/>
      <c r="K51" s="8">
        <f>(+$H51/$B15)</f>
        <v>5.2758333333333329</v>
      </c>
      <c r="L51" s="5">
        <f>(+C51/+B20)/60</f>
        <v>2.6733333333333333</v>
      </c>
      <c r="M51" s="8">
        <f t="shared" si="30"/>
        <v>0.42705311356450104</v>
      </c>
      <c r="N51" s="8">
        <f>10^(+M$49+(K20-K$15)*(M$59-M$49)/(K$29-K$15))</f>
        <v>2.6981008713539261</v>
      </c>
    </row>
    <row r="52" spans="1:14">
      <c r="A52" s="4" t="s">
        <v>19</v>
      </c>
      <c r="B52" s="14">
        <v>2.3043981481481481E-2</v>
      </c>
      <c r="C52" s="1">
        <f t="shared" si="28"/>
        <v>1991</v>
      </c>
      <c r="D52" s="14">
        <v>2.2835648148148147E-2</v>
      </c>
      <c r="E52" s="1">
        <f t="shared" si="29"/>
        <v>1972.9999999999998</v>
      </c>
      <c r="F52" s="18">
        <v>1918.7</v>
      </c>
      <c r="G52" s="18"/>
      <c r="H52" s="18">
        <f t="shared" si="27"/>
        <v>31.978333333333335</v>
      </c>
      <c r="I52" s="18"/>
      <c r="J52" s="18"/>
      <c r="K52" s="8">
        <f>(+$H52/$B18)</f>
        <v>3.9972916666666669</v>
      </c>
      <c r="L52" s="5">
        <f t="shared" ref="L52:L59" si="31">(+C52/+B22)/60</f>
        <v>2.7652777777777775</v>
      </c>
      <c r="M52" s="8">
        <f t="shared" si="30"/>
        <v>0.44173876359614106</v>
      </c>
      <c r="N52" s="8">
        <f t="shared" ref="N52:N59" si="32">10^(+M$49+(K22-K$15)*(M$59-M$49)/(K$29-K$15))</f>
        <v>2.7245140196362598</v>
      </c>
    </row>
    <row r="53" spans="1:14">
      <c r="A53" s="4" t="s">
        <v>20</v>
      </c>
      <c r="B53" s="14">
        <v>2.8807870370370369E-2</v>
      </c>
      <c r="C53" s="1">
        <f t="shared" si="28"/>
        <v>2489</v>
      </c>
      <c r="D53" s="14">
        <v>2.8807870370370369E-2</v>
      </c>
      <c r="E53" s="1">
        <f t="shared" si="29"/>
        <v>2489</v>
      </c>
      <c r="F53" s="18">
        <v>2428.5500000000002</v>
      </c>
      <c r="G53" s="18"/>
      <c r="H53" s="18">
        <f t="shared" si="27"/>
        <v>40.475833333333334</v>
      </c>
      <c r="I53" s="18"/>
      <c r="J53" s="18"/>
      <c r="K53" s="8">
        <f>(+$H53/$B20)</f>
        <v>4.0475833333333338</v>
      </c>
      <c r="L53" s="5">
        <f t="shared" si="31"/>
        <v>2.7655555555555558</v>
      </c>
      <c r="M53" s="8">
        <f t="shared" si="30"/>
        <v>0.44178238716926838</v>
      </c>
      <c r="N53" s="8">
        <f t="shared" si="32"/>
        <v>2.7571932528057186</v>
      </c>
    </row>
    <row r="54" spans="1:14">
      <c r="A54" s="4" t="s">
        <v>21</v>
      </c>
      <c r="B54" s="14">
        <v>3.0821759259259257E-2</v>
      </c>
      <c r="C54" s="1">
        <f t="shared" si="28"/>
        <v>2663</v>
      </c>
      <c r="D54" s="14">
        <v>3.1018518518518518E-2</v>
      </c>
      <c r="E54" s="1">
        <f t="shared" si="29"/>
        <v>2680</v>
      </c>
      <c r="F54" s="18">
        <v>2616.0700000000002</v>
      </c>
      <c r="G54" s="18"/>
      <c r="H54" s="18">
        <f t="shared" si="27"/>
        <v>43.601166666666671</v>
      </c>
      <c r="I54" s="18"/>
      <c r="J54" s="18"/>
      <c r="K54" s="8">
        <f t="shared" ref="K54:K59" si="33">(+$H54/$B22)</f>
        <v>3.6334305555555559</v>
      </c>
      <c r="L54" s="5">
        <f t="shared" si="31"/>
        <v>2.7578524748800337</v>
      </c>
      <c r="M54" s="8">
        <f t="shared" si="30"/>
        <v>0.44057103085392241</v>
      </c>
      <c r="N54" s="8">
        <f t="shared" si="32"/>
        <v>2.7675787183556166</v>
      </c>
    </row>
    <row r="55" spans="1:14">
      <c r="A55" s="4" t="s">
        <v>22</v>
      </c>
      <c r="B55" s="14">
        <v>3.8900462962962963E-2</v>
      </c>
      <c r="C55" s="1">
        <f t="shared" si="28"/>
        <v>3361</v>
      </c>
      <c r="D55" s="14">
        <v>3.8912037037037037E-2</v>
      </c>
      <c r="E55" s="1">
        <f t="shared" si="29"/>
        <v>3362</v>
      </c>
      <c r="F55" s="18">
        <v>3294.56</v>
      </c>
      <c r="G55" s="18"/>
      <c r="H55" s="18">
        <f t="shared" si="27"/>
        <v>54.909333333333329</v>
      </c>
      <c r="I55" s="18"/>
      <c r="J55" s="18"/>
      <c r="K55" s="8">
        <f t="shared" si="33"/>
        <v>3.660622222222222</v>
      </c>
      <c r="L55" s="5">
        <f t="shared" si="31"/>
        <v>2.8008333333333337</v>
      </c>
      <c r="M55" s="8">
        <f t="shared" si="30"/>
        <v>0.44728726642185268</v>
      </c>
      <c r="N55" s="8">
        <f t="shared" si="32"/>
        <v>2.7999031969233905</v>
      </c>
    </row>
    <row r="56" spans="1:14">
      <c r="A56" s="1" t="s">
        <v>11</v>
      </c>
      <c r="B56" s="14">
        <v>4.0543981481481479E-2</v>
      </c>
      <c r="C56" s="1">
        <f t="shared" si="28"/>
        <v>3503</v>
      </c>
      <c r="D56" s="14">
        <v>4.0486111111111105E-2</v>
      </c>
      <c r="E56" s="1">
        <f t="shared" si="29"/>
        <v>3497.9999999999995</v>
      </c>
      <c r="F56" s="18">
        <v>3487.5</v>
      </c>
      <c r="G56" s="18"/>
      <c r="H56" s="18">
        <f t="shared" si="27"/>
        <v>58.125</v>
      </c>
      <c r="I56" s="18"/>
      <c r="J56" s="18"/>
      <c r="K56" s="8">
        <f t="shared" si="33"/>
        <v>3.6117200548795036</v>
      </c>
      <c r="L56" s="5">
        <f t="shared" si="31"/>
        <v>2.7673105028241891</v>
      </c>
      <c r="M56" s="8">
        <f t="shared" si="30"/>
        <v>0.44205789137714774</v>
      </c>
      <c r="N56" s="8">
        <f t="shared" si="32"/>
        <v>2.8079069230098197</v>
      </c>
    </row>
    <row r="57" spans="1:14">
      <c r="A57" s="4" t="s">
        <v>23</v>
      </c>
      <c r="B57" s="14">
        <v>4.988425925925926E-2</v>
      </c>
      <c r="C57" s="1">
        <f t="shared" si="28"/>
        <v>4310</v>
      </c>
      <c r="D57" s="14">
        <v>4.9537037037037039E-2</v>
      </c>
      <c r="E57" s="1">
        <f t="shared" si="29"/>
        <v>4280</v>
      </c>
      <c r="F57" s="18">
        <v>4183.8</v>
      </c>
      <c r="G57" s="18"/>
      <c r="H57" s="18">
        <f t="shared" si="27"/>
        <v>69.73</v>
      </c>
      <c r="I57" s="18"/>
      <c r="J57" s="18"/>
      <c r="K57" s="8">
        <f t="shared" si="33"/>
        <v>3.4865000000000004</v>
      </c>
      <c r="L57" s="5">
        <f t="shared" si="31"/>
        <v>2.8733333333333335</v>
      </c>
      <c r="M57" s="8">
        <f t="shared" si="30"/>
        <v>0.45838601110505039</v>
      </c>
      <c r="N57" s="8">
        <f t="shared" si="32"/>
        <v>2.8334866869567392</v>
      </c>
    </row>
    <row r="58" spans="1:14">
      <c r="A58" s="4" t="s">
        <v>24</v>
      </c>
      <c r="B58" s="14">
        <v>6.1111111111111116E-2</v>
      </c>
      <c r="C58" s="1">
        <f t="shared" si="28"/>
        <v>5280</v>
      </c>
      <c r="D58" s="14">
        <v>6.0416666666666667E-2</v>
      </c>
      <c r="E58" s="1">
        <f t="shared" si="29"/>
        <v>5220</v>
      </c>
      <c r="F58" s="18">
        <v>5105.2</v>
      </c>
      <c r="G58" s="18"/>
      <c r="H58" s="18">
        <f t="shared" si="27"/>
        <v>85.086666666666659</v>
      </c>
      <c r="I58" s="18"/>
      <c r="J58" s="18"/>
      <c r="K58" s="8">
        <f t="shared" si="33"/>
        <v>4.0330212900422637</v>
      </c>
      <c r="L58" s="5">
        <f t="shared" si="31"/>
        <v>2.9333333333333331</v>
      </c>
      <c r="M58" s="8">
        <f t="shared" si="30"/>
        <v>0.46736141743050613</v>
      </c>
      <c r="N58" s="8">
        <f t="shared" si="32"/>
        <v>2.8612251991870288</v>
      </c>
    </row>
    <row r="59" spans="1:14">
      <c r="A59" s="1" t="s">
        <v>12</v>
      </c>
      <c r="B59" s="14">
        <v>8.5381944444444455E-2</v>
      </c>
      <c r="C59" s="1">
        <f t="shared" si="28"/>
        <v>7377.0000000000009</v>
      </c>
      <c r="D59" s="14">
        <v>8.6747685185185192E-2</v>
      </c>
      <c r="E59" s="1">
        <f t="shared" si="29"/>
        <v>7495.0000000000009</v>
      </c>
      <c r="F59" s="18">
        <v>7495</v>
      </c>
      <c r="G59" s="18"/>
      <c r="H59" s="18">
        <f t="shared" si="27"/>
        <v>124.91666666666667</v>
      </c>
      <c r="I59" s="18"/>
      <c r="J59" s="18"/>
      <c r="K59" s="8">
        <f t="shared" si="33"/>
        <v>4.996666666666667</v>
      </c>
      <c r="L59" s="5">
        <f t="shared" si="31"/>
        <v>2.9138523521744286</v>
      </c>
      <c r="M59" s="8">
        <f t="shared" si="30"/>
        <v>0.46446754185385386</v>
      </c>
      <c r="N59" s="8">
        <f t="shared" si="32"/>
        <v>2.9138523521744295</v>
      </c>
    </row>
    <row r="60" spans="1:14">
      <c r="A60" s="4" t="s">
        <v>25</v>
      </c>
      <c r="B60" s="14"/>
      <c r="D60" s="14"/>
      <c r="F60" s="18"/>
      <c r="G60" s="18"/>
      <c r="H60" s="18"/>
      <c r="I60" s="18"/>
      <c r="J60" s="18"/>
      <c r="K60" s="8"/>
      <c r="L60" s="5"/>
      <c r="M60" s="8"/>
      <c r="N60" s="8"/>
    </row>
    <row r="61" spans="1:14">
      <c r="A61" s="4" t="s">
        <v>26</v>
      </c>
      <c r="B61" s="14"/>
      <c r="D61" s="14"/>
      <c r="F61" s="18"/>
      <c r="G61" s="18"/>
      <c r="H61" s="18"/>
      <c r="I61" s="18"/>
      <c r="J61" s="18"/>
      <c r="K61" s="8"/>
      <c r="L61" s="5"/>
      <c r="M61" s="8"/>
      <c r="N61" s="8"/>
    </row>
    <row r="62" spans="1:14">
      <c r="A62" s="4" t="s">
        <v>27</v>
      </c>
      <c r="B62" s="14"/>
      <c r="D62" s="14"/>
      <c r="F62" s="18"/>
      <c r="G62" s="18"/>
      <c r="H62" s="18"/>
      <c r="I62" s="18"/>
      <c r="J62" s="18"/>
      <c r="K62" s="8"/>
      <c r="L62" s="5"/>
      <c r="M62" s="8"/>
      <c r="N62" s="8"/>
    </row>
    <row r="63" spans="1:14">
      <c r="A63" s="4" t="s">
        <v>28</v>
      </c>
      <c r="B63" s="14"/>
      <c r="D63" s="14"/>
      <c r="F63" s="18"/>
      <c r="G63" s="18"/>
      <c r="H63" s="18"/>
      <c r="I63" s="18"/>
      <c r="J63" s="18"/>
      <c r="K63" s="8"/>
      <c r="L63" s="5"/>
      <c r="M63" s="8"/>
      <c r="N63" s="8"/>
    </row>
    <row r="64" spans="1:14">
      <c r="A64" s="4" t="s">
        <v>29</v>
      </c>
      <c r="B64" s="14"/>
      <c r="D64" s="14"/>
      <c r="F64" s="18"/>
      <c r="G64" s="18"/>
      <c r="H64" s="18"/>
      <c r="I64" s="18"/>
      <c r="J64" s="18"/>
      <c r="K64" s="8"/>
      <c r="L64" s="5"/>
      <c r="M64" s="8"/>
      <c r="N64" s="8"/>
    </row>
    <row r="65" spans="1:15">
      <c r="A65" s="4" t="s">
        <v>30</v>
      </c>
      <c r="B65" s="14"/>
      <c r="D65" s="14"/>
      <c r="F65" s="18"/>
      <c r="G65" s="18"/>
      <c r="H65" s="18"/>
      <c r="I65" s="18"/>
      <c r="J65" s="18"/>
      <c r="K65" s="8"/>
      <c r="L65" s="5"/>
      <c r="M65" s="8"/>
      <c r="N65" s="8"/>
    </row>
    <row r="66" spans="1:15">
      <c r="A66" s="4" t="s">
        <v>31</v>
      </c>
      <c r="B66" s="14"/>
      <c r="D66" s="14"/>
      <c r="F66" s="18"/>
      <c r="G66" s="18"/>
      <c r="H66" s="18"/>
      <c r="I66" s="18"/>
      <c r="J66" s="18"/>
      <c r="K66" s="8"/>
      <c r="L66" s="5"/>
      <c r="M66" s="8"/>
      <c r="N66" s="8"/>
    </row>
    <row r="67" spans="1:15">
      <c r="A67" s="4" t="s">
        <v>32</v>
      </c>
      <c r="B67" s="14"/>
      <c r="D67" s="14"/>
      <c r="F67" s="18"/>
      <c r="G67" s="18"/>
      <c r="H67" s="18"/>
      <c r="I67" s="18"/>
      <c r="J67" s="18"/>
      <c r="K67" s="8"/>
      <c r="L67" s="5"/>
      <c r="M67" s="8"/>
      <c r="N67" s="8"/>
    </row>
    <row r="68" spans="1:15">
      <c r="A68" s="1" t="s">
        <v>1257</v>
      </c>
      <c r="B68" s="14"/>
      <c r="D68" s="14"/>
      <c r="F68" s="18"/>
      <c r="G68" s="18"/>
      <c r="H68" s="18"/>
      <c r="I68" s="18"/>
      <c r="J68" s="18"/>
      <c r="K68" s="8"/>
      <c r="L68" s="5"/>
      <c r="M68" s="8"/>
      <c r="N68" s="8"/>
    </row>
    <row r="69" spans="1:15" ht="15.75">
      <c r="I69" s="26"/>
      <c r="J69" s="26"/>
      <c r="K69" s="26"/>
      <c r="L69" s="26"/>
      <c r="M69" s="26"/>
      <c r="N69" s="26"/>
      <c r="O69" s="26"/>
    </row>
    <row r="70" spans="1:15" ht="15.75">
      <c r="A70" s="27"/>
      <c r="B70" s="28"/>
      <c r="C70" s="27"/>
      <c r="D70" s="27"/>
      <c r="E70" s="27"/>
      <c r="F70" s="27"/>
      <c r="G70" s="28"/>
      <c r="H70" s="28"/>
      <c r="I70" s="28"/>
      <c r="J70" s="28"/>
      <c r="K70" s="27"/>
      <c r="L70" s="27"/>
      <c r="M70" s="27"/>
      <c r="N70" s="28"/>
      <c r="O70" s="28"/>
    </row>
    <row r="71" spans="1:15">
      <c r="B71" s="29"/>
    </row>
    <row r="72" spans="1:15">
      <c r="B72" s="29"/>
    </row>
    <row r="73" spans="1:15">
      <c r="B73" s="29"/>
      <c r="C73" s="29"/>
      <c r="D73" s="29"/>
      <c r="E73" s="29"/>
      <c r="F73" s="29"/>
      <c r="I73" s="5"/>
      <c r="K73" s="5"/>
    </row>
    <row r="74" spans="1:15">
      <c r="B74" s="29"/>
      <c r="C74" s="29"/>
      <c r="D74" s="29"/>
      <c r="E74" s="29"/>
      <c r="F74" s="29"/>
      <c r="H74" s="29"/>
      <c r="I74" s="5"/>
      <c r="K74" s="5"/>
    </row>
    <row r="75" spans="1:15">
      <c r="B75" s="29"/>
      <c r="C75" s="29"/>
      <c r="D75" s="29"/>
      <c r="E75" s="29"/>
      <c r="F75" s="29"/>
      <c r="H75" s="29"/>
      <c r="I75" s="5"/>
      <c r="J75" s="5"/>
      <c r="K75" s="5"/>
      <c r="L75" s="5"/>
      <c r="M75" s="5"/>
    </row>
    <row r="76" spans="1:15">
      <c r="A76" s="4" t="s">
        <v>13</v>
      </c>
      <c r="B76" s="5">
        <v>5</v>
      </c>
      <c r="C76" s="6">
        <f t="shared" ref="C76:C86" si="34">D76/B76</f>
        <v>2.6</v>
      </c>
      <c r="D76" s="5">
        <v>13</v>
      </c>
      <c r="E76" s="29"/>
      <c r="F76" s="29"/>
      <c r="G76" s="29"/>
      <c r="H76" s="29"/>
      <c r="I76" s="5"/>
      <c r="J76" s="5"/>
      <c r="K76" s="5"/>
      <c r="L76" s="5"/>
      <c r="M76" s="5"/>
      <c r="N76" s="5"/>
      <c r="O76" s="5"/>
    </row>
    <row r="77" spans="1:15">
      <c r="A77" s="4" t="s">
        <v>16</v>
      </c>
      <c r="B77" s="5">
        <v>8</v>
      </c>
      <c r="C77" s="6">
        <f t="shared" si="34"/>
        <v>2.7562500000000001</v>
      </c>
      <c r="D77" s="5">
        <v>22.05</v>
      </c>
      <c r="E77" s="29"/>
      <c r="F77" s="29"/>
      <c r="G77" s="29"/>
      <c r="H77" s="29"/>
      <c r="I77" s="5"/>
      <c r="J77" s="5"/>
      <c r="K77" s="5"/>
      <c r="L77" s="5"/>
      <c r="M77" s="5"/>
      <c r="N77" s="5"/>
      <c r="O77" s="5"/>
    </row>
    <row r="78" spans="1:15">
      <c r="A78" s="4" t="s">
        <v>18</v>
      </c>
      <c r="B78" s="5">
        <v>10</v>
      </c>
      <c r="C78" s="6">
        <f t="shared" si="34"/>
        <v>2.7033333333333331</v>
      </c>
      <c r="D78" s="5">
        <v>27.033333333333331</v>
      </c>
      <c r="E78" s="29"/>
      <c r="F78" s="29"/>
      <c r="G78" s="29"/>
      <c r="H78" s="29"/>
      <c r="I78" s="5"/>
      <c r="J78" s="5"/>
      <c r="K78" s="5"/>
      <c r="L78" s="5"/>
      <c r="M78" s="5"/>
      <c r="N78" s="5"/>
      <c r="O78" s="5"/>
    </row>
    <row r="79" spans="1:15">
      <c r="A79" s="4" t="s">
        <v>19</v>
      </c>
      <c r="B79" s="5">
        <v>12</v>
      </c>
      <c r="C79" s="6">
        <f t="shared" si="34"/>
        <v>2.7930555555555556</v>
      </c>
      <c r="D79" s="5">
        <v>33.516666666666666</v>
      </c>
      <c r="E79" s="29"/>
      <c r="F79" s="29"/>
      <c r="G79" s="29"/>
      <c r="H79" s="29"/>
      <c r="I79" s="5"/>
      <c r="J79" s="5"/>
      <c r="K79" s="5"/>
      <c r="L79" s="5"/>
      <c r="M79" s="5"/>
      <c r="N79" s="5"/>
      <c r="O79" s="5"/>
    </row>
    <row r="80" spans="1:15">
      <c r="A80" s="4" t="s">
        <v>20</v>
      </c>
      <c r="B80" s="5">
        <v>15</v>
      </c>
      <c r="C80" s="6">
        <f t="shared" si="34"/>
        <v>2.7655555555555558</v>
      </c>
      <c r="D80" s="5">
        <v>41.483333333333334</v>
      </c>
      <c r="E80" s="29"/>
      <c r="F80" s="29"/>
      <c r="G80" s="29"/>
      <c r="H80" s="29"/>
      <c r="I80" s="5"/>
      <c r="J80" s="5"/>
      <c r="K80" s="5"/>
      <c r="L80" s="5"/>
      <c r="M80" s="5"/>
      <c r="N80" s="5"/>
      <c r="O80" s="5"/>
    </row>
    <row r="81" spans="1:15">
      <c r="A81" s="4" t="s">
        <v>21</v>
      </c>
      <c r="B81" s="5">
        <v>16.093440000000001</v>
      </c>
      <c r="C81" s="6">
        <f t="shared" si="34"/>
        <v>2.8085977889127496</v>
      </c>
      <c r="D81" s="5">
        <v>45.2</v>
      </c>
      <c r="E81" s="29"/>
      <c r="F81" s="29"/>
      <c r="G81" s="29"/>
      <c r="H81" s="29"/>
      <c r="I81" s="5"/>
      <c r="J81" s="5"/>
      <c r="K81" s="5"/>
      <c r="L81" s="5"/>
      <c r="M81" s="5"/>
      <c r="N81" s="5"/>
      <c r="O81" s="5"/>
    </row>
    <row r="82" spans="1:15">
      <c r="A82" s="4" t="s">
        <v>22</v>
      </c>
      <c r="B82" s="5">
        <v>20</v>
      </c>
      <c r="C82" s="6">
        <f t="shared" si="34"/>
        <v>2.8008333333333333</v>
      </c>
      <c r="D82" s="5">
        <v>56.016666666666666</v>
      </c>
      <c r="E82" s="29"/>
      <c r="F82" s="29"/>
      <c r="G82" s="29"/>
      <c r="H82" s="29"/>
      <c r="I82" s="5"/>
      <c r="J82" s="5"/>
      <c r="K82" s="5"/>
      <c r="L82" s="5"/>
      <c r="M82" s="5"/>
      <c r="N82" s="5"/>
      <c r="O82" s="5"/>
    </row>
    <row r="83" spans="1:15">
      <c r="A83" s="1" t="s">
        <v>11</v>
      </c>
      <c r="B83" s="5">
        <v>21.0975</v>
      </c>
      <c r="C83" s="6">
        <f t="shared" si="34"/>
        <v>2.7752103329778408</v>
      </c>
      <c r="D83" s="5">
        <v>58.55</v>
      </c>
      <c r="E83" s="29"/>
      <c r="F83" s="29"/>
      <c r="G83" s="29"/>
      <c r="H83" s="29"/>
      <c r="I83" s="5"/>
      <c r="J83" s="5"/>
      <c r="K83" s="5"/>
      <c r="L83" s="5"/>
      <c r="M83" s="5"/>
      <c r="N83" s="5"/>
      <c r="O83" s="5"/>
    </row>
    <row r="84" spans="1:15">
      <c r="A84" s="4" t="s">
        <v>23</v>
      </c>
      <c r="B84" s="5">
        <v>25</v>
      </c>
      <c r="C84" s="6">
        <f t="shared" si="34"/>
        <v>2.91</v>
      </c>
      <c r="D84" s="5">
        <v>72.75</v>
      </c>
      <c r="E84" s="29"/>
      <c r="F84" s="29"/>
      <c r="G84" s="29"/>
      <c r="H84" s="29"/>
      <c r="I84" s="5"/>
      <c r="J84" s="5"/>
      <c r="K84" s="5"/>
      <c r="L84" s="5"/>
      <c r="M84" s="5"/>
      <c r="N84" s="5"/>
      <c r="O84" s="5"/>
    </row>
    <row r="85" spans="1:15">
      <c r="A85" s="4" t="s">
        <v>24</v>
      </c>
      <c r="B85" s="5">
        <v>30</v>
      </c>
      <c r="C85" s="6">
        <f t="shared" si="34"/>
        <v>2.9333333333333331</v>
      </c>
      <c r="D85" s="5">
        <v>88</v>
      </c>
      <c r="E85" s="29"/>
      <c r="F85" s="29"/>
      <c r="G85" s="29"/>
      <c r="H85" s="29"/>
      <c r="I85" s="5"/>
      <c r="J85" s="5"/>
      <c r="K85" s="5"/>
      <c r="L85" s="5"/>
      <c r="M85" s="5"/>
      <c r="N85" s="5"/>
      <c r="O85" s="5"/>
    </row>
    <row r="86" spans="1:15">
      <c r="A86" s="1" t="s">
        <v>12</v>
      </c>
      <c r="B86" s="5">
        <v>42.195</v>
      </c>
      <c r="C86" s="6">
        <f t="shared" si="34"/>
        <v>2.9490065963581782</v>
      </c>
      <c r="D86" s="5">
        <v>124.43333333333334</v>
      </c>
      <c r="E86" s="29"/>
      <c r="F86" s="29"/>
      <c r="G86" s="29"/>
      <c r="H86" s="29"/>
      <c r="I86" s="5"/>
      <c r="J86" s="5"/>
      <c r="K86" s="5"/>
      <c r="L86" s="5"/>
      <c r="M86" s="5"/>
      <c r="N86" s="5"/>
      <c r="O86" s="5"/>
    </row>
    <row r="87" spans="1:15">
      <c r="B87" s="29"/>
      <c r="C87" s="29"/>
      <c r="D87" s="29"/>
      <c r="E87" s="29"/>
      <c r="F87" s="29"/>
      <c r="G87" s="29"/>
      <c r="H87" s="29"/>
      <c r="I87" s="5"/>
      <c r="J87" s="5"/>
      <c r="K87" s="5"/>
      <c r="L87" s="5"/>
      <c r="M87" s="5"/>
      <c r="N87" s="5"/>
      <c r="O87" s="5"/>
    </row>
    <row r="88" spans="1:15">
      <c r="B88" s="29"/>
      <c r="C88" s="29"/>
      <c r="D88" s="29"/>
      <c r="E88" s="29"/>
      <c r="F88" s="29"/>
      <c r="G88" s="29"/>
      <c r="H88" s="29"/>
      <c r="I88" s="5"/>
      <c r="J88" s="5"/>
      <c r="K88" s="5"/>
      <c r="L88" s="5"/>
      <c r="M88" s="5"/>
      <c r="N88" s="5"/>
      <c r="O88" s="5"/>
    </row>
    <row r="89" spans="1:15">
      <c r="B89" s="29"/>
      <c r="C89" s="29"/>
      <c r="D89" s="29"/>
      <c r="E89" s="29"/>
      <c r="F89" s="29"/>
      <c r="G89" s="29"/>
      <c r="H89" s="29"/>
      <c r="I89" s="5"/>
      <c r="J89" s="5"/>
      <c r="K89" s="5"/>
      <c r="L89" s="5"/>
      <c r="M89" s="5"/>
      <c r="N89" s="5"/>
      <c r="O89" s="5"/>
    </row>
    <row r="90" spans="1:15">
      <c r="B90" s="29"/>
      <c r="C90" s="29"/>
      <c r="D90" s="29"/>
      <c r="E90" s="29"/>
      <c r="F90" s="29"/>
      <c r="G90" s="29"/>
      <c r="H90" s="29"/>
      <c r="I90" s="5"/>
      <c r="J90" s="5"/>
      <c r="K90" s="5"/>
      <c r="L90" s="5"/>
      <c r="M90" s="5"/>
      <c r="N90" s="5"/>
      <c r="O90" s="5"/>
    </row>
    <row r="91" spans="1:15">
      <c r="B91" s="29"/>
      <c r="C91" s="29"/>
      <c r="D91" s="29"/>
      <c r="E91" s="29"/>
      <c r="F91" s="29"/>
      <c r="G91" s="29"/>
      <c r="H91" s="29"/>
      <c r="I91" s="5"/>
      <c r="J91" s="5"/>
      <c r="K91" s="5"/>
      <c r="L91" s="5"/>
      <c r="M91" s="5"/>
      <c r="N91" s="5"/>
      <c r="O91" s="5"/>
    </row>
    <row r="92" spans="1:15">
      <c r="B92" s="29"/>
      <c r="C92" s="29"/>
      <c r="D92" s="29"/>
      <c r="E92" s="29"/>
      <c r="F92" s="29"/>
      <c r="G92" s="29"/>
      <c r="H92" s="29"/>
      <c r="I92" s="5"/>
      <c r="J92" s="5"/>
      <c r="K92" s="5"/>
      <c r="L92" s="5"/>
      <c r="M92" s="5"/>
      <c r="N92" s="5"/>
      <c r="O92" s="5"/>
    </row>
    <row r="93" spans="1:15">
      <c r="B93" s="29"/>
      <c r="C93" s="29"/>
      <c r="D93" s="29"/>
      <c r="E93" s="29"/>
      <c r="F93" s="29"/>
      <c r="G93" s="29"/>
      <c r="H93" s="29"/>
      <c r="I93" s="5"/>
      <c r="J93" s="5"/>
      <c r="K93" s="5"/>
      <c r="L93" s="5"/>
      <c r="M93" s="5"/>
      <c r="N93" s="5"/>
      <c r="O93" s="5"/>
    </row>
    <row r="94" spans="1:15">
      <c r="B94" s="29"/>
      <c r="C94" s="29"/>
      <c r="D94" s="29"/>
      <c r="E94" s="29"/>
      <c r="F94" s="29"/>
      <c r="G94" s="29"/>
      <c r="H94" s="29"/>
      <c r="I94" s="5"/>
      <c r="J94" s="5"/>
      <c r="K94" s="5"/>
      <c r="L94" s="5"/>
      <c r="M94" s="5"/>
      <c r="N94" s="5"/>
      <c r="O94" s="5"/>
    </row>
    <row r="95" spans="1:15">
      <c r="B95" s="29"/>
      <c r="C95" s="29"/>
      <c r="D95" s="29"/>
      <c r="E95" s="29"/>
      <c r="F95" s="29"/>
      <c r="G95" s="29"/>
      <c r="H95" s="29"/>
      <c r="I95" s="5"/>
      <c r="J95" s="5"/>
      <c r="K95" s="5"/>
      <c r="L95" s="5"/>
      <c r="M95" s="5"/>
      <c r="N95" s="5"/>
      <c r="O95" s="5"/>
    </row>
    <row r="96" spans="1:15">
      <c r="B96" s="29"/>
      <c r="C96" s="29"/>
      <c r="D96" s="29"/>
      <c r="E96" s="29"/>
      <c r="F96" s="29"/>
      <c r="G96" s="29"/>
      <c r="H96" s="29"/>
      <c r="I96" s="5"/>
      <c r="J96" s="5"/>
      <c r="K96" s="5"/>
      <c r="L96" s="5"/>
      <c r="M96" s="5"/>
      <c r="N96" s="5"/>
      <c r="O96" s="5"/>
    </row>
    <row r="97" spans="2:15">
      <c r="B97" s="29"/>
      <c r="C97" s="29"/>
      <c r="D97" s="29"/>
      <c r="E97" s="29"/>
      <c r="F97" s="29"/>
      <c r="G97" s="29"/>
      <c r="H97" s="29"/>
      <c r="I97" s="5"/>
      <c r="J97" s="5"/>
      <c r="K97" s="5"/>
      <c r="L97" s="5"/>
      <c r="M97" s="5"/>
      <c r="N97" s="5"/>
      <c r="O97" s="5"/>
    </row>
    <row r="98" spans="2:15">
      <c r="B98" s="29"/>
      <c r="C98" s="29"/>
      <c r="D98" s="29"/>
      <c r="E98" s="29"/>
      <c r="F98" s="29"/>
      <c r="G98" s="29"/>
      <c r="H98" s="29"/>
      <c r="I98" s="5"/>
      <c r="J98" s="5"/>
      <c r="K98" s="5"/>
      <c r="L98" s="5"/>
      <c r="M98" s="5"/>
      <c r="N98" s="5"/>
      <c r="O98" s="5"/>
    </row>
    <row r="99" spans="2:15">
      <c r="B99" s="29"/>
      <c r="C99" s="29"/>
      <c r="D99" s="29"/>
      <c r="E99" s="29"/>
      <c r="F99" s="29"/>
      <c r="G99" s="29"/>
      <c r="H99" s="29"/>
      <c r="I99" s="5"/>
      <c r="J99" s="5"/>
      <c r="K99" s="5"/>
      <c r="L99" s="5"/>
      <c r="M99" s="5"/>
      <c r="N99" s="5"/>
      <c r="O99" s="5"/>
    </row>
    <row r="100" spans="2:15">
      <c r="B100" s="29"/>
      <c r="C100" s="29"/>
      <c r="D100" s="29"/>
      <c r="E100" s="29"/>
      <c r="F100" s="29"/>
      <c r="G100" s="29"/>
      <c r="H100" s="29"/>
      <c r="I100" s="5"/>
      <c r="J100" s="5"/>
      <c r="K100" s="5"/>
      <c r="L100" s="5"/>
      <c r="M100" s="5"/>
      <c r="N100" s="5"/>
      <c r="O100" s="5"/>
    </row>
    <row r="101" spans="2:15">
      <c r="B101" s="29"/>
      <c r="C101" s="29"/>
      <c r="D101" s="29"/>
      <c r="E101" s="29"/>
      <c r="F101" s="29"/>
      <c r="G101" s="29"/>
      <c r="H101" s="29"/>
      <c r="I101" s="5"/>
      <c r="J101" s="5"/>
      <c r="K101" s="5"/>
      <c r="L101" s="5"/>
      <c r="M101" s="5"/>
      <c r="N101" s="5"/>
      <c r="O101" s="5"/>
    </row>
    <row r="102" spans="2:15">
      <c r="B102" s="29"/>
      <c r="C102" s="29"/>
      <c r="D102" s="29"/>
      <c r="E102" s="29"/>
      <c r="F102" s="29"/>
      <c r="G102" s="29"/>
      <c r="H102" s="29"/>
      <c r="I102" s="5"/>
      <c r="J102" s="5"/>
      <c r="K102" s="5"/>
      <c r="L102" s="5"/>
      <c r="M102" s="5"/>
      <c r="N102" s="5"/>
      <c r="O102" s="5"/>
    </row>
    <row r="103" spans="2:15">
      <c r="B103" s="29"/>
      <c r="C103" s="29"/>
      <c r="D103" s="29"/>
      <c r="E103" s="29"/>
      <c r="F103" s="29"/>
      <c r="G103" s="29"/>
      <c r="H103" s="29"/>
      <c r="I103" s="30"/>
      <c r="J103" s="30"/>
      <c r="K103" s="30"/>
      <c r="L103" s="30"/>
      <c r="M103" s="30"/>
      <c r="N103" s="30"/>
      <c r="O103" s="30"/>
    </row>
    <row r="104" spans="2:15">
      <c r="B104" s="29"/>
      <c r="C104" s="29"/>
      <c r="D104" s="29"/>
      <c r="E104" s="29"/>
      <c r="F104" s="29"/>
      <c r="G104" s="29"/>
      <c r="H104" s="29"/>
      <c r="I104" s="5"/>
      <c r="J104" s="5"/>
      <c r="K104" s="5"/>
      <c r="L104" s="5"/>
      <c r="M104" s="5"/>
      <c r="N104" s="5"/>
      <c r="O104" s="5"/>
    </row>
    <row r="105" spans="2:15">
      <c r="B105" s="29"/>
      <c r="C105" s="29"/>
      <c r="D105" s="29"/>
      <c r="E105" s="29"/>
      <c r="F105" s="29"/>
      <c r="G105" s="29"/>
      <c r="H105" s="29"/>
      <c r="I105" s="5"/>
      <c r="J105" s="5"/>
      <c r="K105" s="5"/>
      <c r="L105" s="5"/>
      <c r="M105" s="5"/>
      <c r="N105" s="5"/>
      <c r="O105" s="5"/>
    </row>
    <row r="106" spans="2:15">
      <c r="B106" s="29"/>
      <c r="C106" s="29"/>
      <c r="D106" s="29"/>
      <c r="E106" s="29"/>
      <c r="F106" s="29"/>
      <c r="G106" s="29"/>
      <c r="H106" s="29"/>
      <c r="I106" s="5"/>
      <c r="J106" s="5"/>
      <c r="K106" s="5"/>
      <c r="L106" s="5"/>
      <c r="M106" s="5"/>
      <c r="N106" s="5"/>
      <c r="O106" s="5"/>
    </row>
    <row r="107" spans="2:15">
      <c r="B107" s="29"/>
      <c r="C107" s="29"/>
      <c r="D107" s="29"/>
      <c r="E107" s="29"/>
      <c r="F107" s="29"/>
      <c r="G107" s="29"/>
      <c r="H107" s="29"/>
      <c r="I107" s="5"/>
      <c r="J107" s="5"/>
      <c r="K107" s="5"/>
      <c r="L107" s="5"/>
      <c r="M107" s="5"/>
      <c r="N107" s="5"/>
      <c r="O107" s="5"/>
    </row>
    <row r="108" spans="2:15">
      <c r="B108" s="29"/>
      <c r="C108" s="29"/>
      <c r="D108" s="29"/>
      <c r="E108" s="29"/>
      <c r="F108" s="29"/>
      <c r="G108" s="29"/>
      <c r="H108" s="29"/>
      <c r="I108" s="5"/>
      <c r="J108" s="5"/>
      <c r="K108" s="5"/>
      <c r="L108" s="5"/>
      <c r="M108" s="5"/>
      <c r="N108" s="5"/>
      <c r="O108" s="5"/>
    </row>
    <row r="109" spans="2:15">
      <c r="B109" s="29"/>
      <c r="C109" s="29"/>
      <c r="D109" s="29"/>
      <c r="E109" s="29"/>
      <c r="F109" s="29"/>
      <c r="G109" s="29"/>
      <c r="H109" s="29"/>
      <c r="I109" s="5"/>
      <c r="J109" s="5"/>
      <c r="K109" s="5"/>
      <c r="L109" s="5"/>
      <c r="M109" s="5"/>
      <c r="N109" s="5"/>
      <c r="O109" s="5"/>
    </row>
    <row r="110" spans="2:15">
      <c r="B110" s="29"/>
      <c r="C110" s="29"/>
      <c r="D110" s="29"/>
      <c r="E110" s="29"/>
      <c r="F110" s="29"/>
      <c r="G110" s="29"/>
      <c r="H110" s="29"/>
      <c r="I110" s="5"/>
      <c r="J110" s="5"/>
      <c r="K110" s="5"/>
      <c r="L110" s="5"/>
      <c r="M110" s="5"/>
      <c r="N110" s="5"/>
      <c r="O110" s="5"/>
    </row>
    <row r="111" spans="2:15">
      <c r="B111" s="29"/>
      <c r="C111" s="29"/>
      <c r="D111" s="29"/>
      <c r="E111" s="29"/>
      <c r="F111" s="29"/>
      <c r="G111" s="29"/>
      <c r="H111" s="29"/>
      <c r="I111" s="5"/>
      <c r="J111" s="5"/>
      <c r="K111" s="5"/>
      <c r="L111" s="5"/>
      <c r="M111" s="5"/>
      <c r="N111" s="5"/>
      <c r="O111" s="5"/>
    </row>
    <row r="112" spans="2:15">
      <c r="B112" s="29"/>
      <c r="C112" s="29"/>
      <c r="D112" s="29"/>
      <c r="E112" s="29"/>
      <c r="F112" s="29"/>
      <c r="G112" s="29"/>
      <c r="H112" s="29"/>
      <c r="I112" s="5"/>
      <c r="J112" s="5"/>
      <c r="K112" s="5"/>
      <c r="L112" s="5"/>
      <c r="M112" s="5"/>
      <c r="N112" s="5"/>
      <c r="O112" s="5"/>
    </row>
    <row r="113" spans="2:15">
      <c r="B113" s="29"/>
      <c r="C113" s="29"/>
      <c r="D113" s="29"/>
      <c r="E113" s="29"/>
      <c r="F113" s="29"/>
      <c r="G113" s="29"/>
      <c r="H113" s="29"/>
      <c r="I113" s="5"/>
      <c r="J113" s="5"/>
      <c r="K113" s="5"/>
      <c r="L113" s="5"/>
      <c r="M113" s="5"/>
      <c r="N113" s="5"/>
      <c r="O113" s="5"/>
    </row>
    <row r="114" spans="2:15">
      <c r="B114" s="29"/>
      <c r="C114" s="29"/>
      <c r="D114" s="29"/>
      <c r="E114" s="29"/>
      <c r="F114" s="29"/>
      <c r="G114" s="29"/>
      <c r="H114" s="29"/>
      <c r="I114" s="5"/>
      <c r="J114" s="5"/>
      <c r="K114" s="5"/>
      <c r="L114" s="5"/>
      <c r="M114" s="5"/>
      <c r="N114" s="5"/>
      <c r="O114" s="5"/>
    </row>
    <row r="115" spans="2:15">
      <c r="B115" s="29"/>
      <c r="C115" s="29"/>
      <c r="D115" s="29"/>
      <c r="E115" s="29"/>
      <c r="F115" s="29"/>
      <c r="G115" s="29"/>
      <c r="H115" s="29"/>
      <c r="I115" s="5"/>
      <c r="J115" s="5"/>
      <c r="K115" s="5"/>
      <c r="L115" s="5"/>
      <c r="M115" s="5"/>
      <c r="N115" s="5"/>
      <c r="O115" s="5"/>
    </row>
    <row r="116" spans="2:15">
      <c r="B116" s="29"/>
      <c r="C116" s="29"/>
      <c r="D116" s="29"/>
      <c r="E116" s="29"/>
      <c r="F116" s="29"/>
      <c r="G116" s="29"/>
      <c r="H116" s="29"/>
      <c r="I116" s="5"/>
      <c r="J116" s="5"/>
      <c r="K116" s="5"/>
      <c r="L116" s="5"/>
      <c r="M116" s="5"/>
      <c r="N116" s="5"/>
      <c r="O116" s="5"/>
    </row>
    <row r="117" spans="2:15">
      <c r="B117" s="29"/>
      <c r="C117" s="29"/>
      <c r="D117" s="29"/>
      <c r="E117" s="29"/>
      <c r="F117" s="29"/>
      <c r="G117" s="29"/>
      <c r="H117" s="29"/>
      <c r="I117" s="5"/>
      <c r="J117" s="5"/>
      <c r="K117" s="5"/>
      <c r="L117" s="5"/>
      <c r="M117" s="5"/>
      <c r="N117" s="5"/>
      <c r="O117" s="5"/>
    </row>
    <row r="118" spans="2:15">
      <c r="B118" s="29"/>
      <c r="C118" s="29"/>
      <c r="D118" s="29"/>
      <c r="E118" s="29"/>
      <c r="F118" s="29"/>
      <c r="G118" s="29"/>
      <c r="H118" s="29"/>
      <c r="I118" s="5"/>
      <c r="J118" s="5"/>
      <c r="K118" s="5"/>
      <c r="L118" s="5"/>
      <c r="M118" s="5"/>
      <c r="N118" s="5"/>
      <c r="O118" s="5"/>
    </row>
    <row r="119" spans="2:15">
      <c r="B119" s="29"/>
      <c r="C119" s="29"/>
      <c r="D119" s="29"/>
      <c r="E119" s="29"/>
      <c r="F119" s="29"/>
      <c r="G119" s="29"/>
      <c r="H119" s="29"/>
      <c r="I119" s="5"/>
      <c r="J119" s="5"/>
      <c r="K119" s="5"/>
      <c r="L119" s="5"/>
      <c r="M119" s="5"/>
      <c r="N119" s="5"/>
      <c r="O119" s="5"/>
    </row>
    <row r="120" spans="2:15">
      <c r="B120" s="29"/>
      <c r="C120" s="29"/>
      <c r="D120" s="29"/>
      <c r="E120" s="29"/>
      <c r="F120" s="29"/>
      <c r="G120" s="29"/>
      <c r="H120" s="29"/>
      <c r="I120" s="5"/>
      <c r="J120" s="5"/>
      <c r="K120" s="5"/>
      <c r="L120" s="5"/>
      <c r="M120" s="5"/>
      <c r="N120" s="5"/>
      <c r="O120" s="5"/>
    </row>
    <row r="121" spans="2:15">
      <c r="B121" s="29"/>
      <c r="C121" s="29"/>
      <c r="D121" s="29"/>
      <c r="E121" s="29"/>
      <c r="F121" s="29"/>
      <c r="G121" s="29"/>
      <c r="H121" s="29"/>
      <c r="I121" s="5"/>
      <c r="J121" s="5"/>
      <c r="K121" s="5"/>
      <c r="L121" s="5"/>
      <c r="M121" s="5"/>
      <c r="N121" s="5"/>
      <c r="O121" s="5"/>
    </row>
    <row r="122" spans="2:15">
      <c r="B122" s="29"/>
      <c r="C122" s="29"/>
      <c r="D122" s="29"/>
      <c r="E122" s="29"/>
      <c r="F122" s="29"/>
      <c r="G122" s="29"/>
      <c r="H122" s="29"/>
      <c r="I122" s="5"/>
      <c r="J122" s="5"/>
      <c r="K122" s="5"/>
      <c r="L122" s="5"/>
      <c r="M122" s="5"/>
      <c r="N122" s="5"/>
      <c r="O122" s="5"/>
    </row>
    <row r="123" spans="2:15">
      <c r="B123" s="29"/>
      <c r="C123" s="29"/>
      <c r="D123" s="29"/>
      <c r="E123" s="29"/>
      <c r="F123" s="29"/>
      <c r="G123" s="29"/>
      <c r="H123" s="29"/>
      <c r="I123" s="5"/>
      <c r="J123" s="5"/>
      <c r="K123" s="5"/>
      <c r="L123" s="5"/>
      <c r="M123" s="5"/>
      <c r="N123" s="5"/>
      <c r="O123" s="5"/>
    </row>
    <row r="124" spans="2:15">
      <c r="B124" s="29"/>
      <c r="C124" s="29"/>
      <c r="D124" s="29"/>
      <c r="E124" s="29"/>
      <c r="F124" s="29"/>
      <c r="G124" s="29"/>
      <c r="H124" s="29"/>
      <c r="I124" s="5"/>
      <c r="J124" s="5"/>
      <c r="K124" s="5"/>
      <c r="L124" s="5"/>
      <c r="M124" s="5"/>
      <c r="N124" s="5"/>
      <c r="O124" s="5"/>
    </row>
    <row r="125" spans="2:15">
      <c r="B125" s="29"/>
      <c r="C125" s="29"/>
      <c r="D125" s="29"/>
      <c r="E125" s="29"/>
      <c r="F125" s="29"/>
      <c r="G125" s="29"/>
      <c r="H125" s="29"/>
      <c r="I125" s="5"/>
      <c r="J125" s="5"/>
      <c r="K125" s="5"/>
      <c r="L125" s="5"/>
      <c r="M125" s="5"/>
      <c r="N125" s="5"/>
      <c r="O125" s="5"/>
    </row>
    <row r="126" spans="2:15">
      <c r="B126" s="29"/>
      <c r="C126" s="29"/>
      <c r="D126" s="29"/>
      <c r="E126" s="29"/>
      <c r="F126" s="29"/>
      <c r="G126" s="29"/>
      <c r="H126" s="29"/>
      <c r="I126" s="5"/>
      <c r="J126" s="5"/>
      <c r="K126" s="5"/>
      <c r="L126" s="5"/>
      <c r="M126" s="5"/>
      <c r="N126" s="5"/>
      <c r="O126" s="5"/>
    </row>
    <row r="127" spans="2:15">
      <c r="B127" s="29"/>
      <c r="C127" s="29"/>
      <c r="D127" s="29"/>
      <c r="E127" s="29"/>
      <c r="F127" s="29"/>
      <c r="G127" s="29"/>
      <c r="H127" s="29"/>
      <c r="I127" s="5"/>
      <c r="J127" s="5"/>
      <c r="K127" s="5"/>
      <c r="L127" s="5"/>
      <c r="M127" s="5"/>
      <c r="N127" s="5"/>
      <c r="O127" s="5"/>
    </row>
    <row r="128" spans="2:15">
      <c r="B128" s="29"/>
      <c r="C128" s="29"/>
      <c r="D128" s="29"/>
      <c r="E128" s="29"/>
      <c r="F128" s="29"/>
      <c r="G128" s="29"/>
      <c r="H128" s="29"/>
      <c r="I128" s="5"/>
      <c r="J128" s="5"/>
      <c r="K128" s="5"/>
      <c r="L128" s="5"/>
      <c r="M128" s="5"/>
      <c r="N128" s="5"/>
      <c r="O128" s="5"/>
    </row>
    <row r="129" spans="2:15">
      <c r="B129" s="29"/>
      <c r="C129" s="29"/>
      <c r="D129" s="29"/>
      <c r="E129" s="29"/>
      <c r="F129" s="29"/>
      <c r="G129" s="29"/>
      <c r="H129" s="29"/>
      <c r="I129" s="5"/>
      <c r="J129" s="5"/>
      <c r="K129" s="5"/>
      <c r="L129" s="5"/>
      <c r="M129" s="5"/>
      <c r="N129" s="5"/>
      <c r="O129" s="5"/>
    </row>
    <row r="130" spans="2:15">
      <c r="B130" s="29"/>
      <c r="C130" s="29"/>
      <c r="D130" s="29"/>
      <c r="E130" s="29"/>
      <c r="F130" s="29"/>
      <c r="G130" s="29"/>
      <c r="H130" s="29"/>
      <c r="I130" s="5"/>
      <c r="J130" s="5"/>
      <c r="K130" s="5"/>
      <c r="L130" s="5"/>
      <c r="M130" s="5"/>
      <c r="N130" s="5"/>
      <c r="O130" s="5"/>
    </row>
    <row r="131" spans="2:15">
      <c r="B131" s="29"/>
      <c r="C131" s="29"/>
      <c r="D131" s="29"/>
      <c r="E131" s="29"/>
      <c r="F131" s="29"/>
      <c r="G131" s="29"/>
      <c r="H131" s="29"/>
      <c r="I131" s="5"/>
      <c r="J131" s="5"/>
      <c r="K131" s="5"/>
      <c r="L131" s="5"/>
      <c r="M131" s="5"/>
      <c r="N131" s="5"/>
      <c r="O131" s="5"/>
    </row>
    <row r="132" spans="2:15">
      <c r="B132" s="29"/>
      <c r="C132" s="29"/>
      <c r="D132" s="29"/>
      <c r="E132" s="29"/>
      <c r="F132" s="29"/>
      <c r="G132" s="29"/>
      <c r="H132" s="29"/>
      <c r="I132" s="5"/>
      <c r="J132" s="5"/>
      <c r="K132" s="5"/>
      <c r="L132" s="5"/>
      <c r="M132" s="5"/>
      <c r="N132" s="5"/>
      <c r="O132" s="5"/>
    </row>
    <row r="133" spans="2:15">
      <c r="B133" s="29"/>
      <c r="C133" s="29"/>
      <c r="D133" s="29"/>
      <c r="E133" s="29"/>
      <c r="F133" s="29"/>
      <c r="G133" s="29"/>
      <c r="H133" s="29"/>
      <c r="I133" s="5"/>
      <c r="J133" s="5"/>
      <c r="K133" s="5"/>
      <c r="L133" s="5"/>
      <c r="M133" s="5"/>
      <c r="N133" s="5"/>
      <c r="O133" s="5"/>
    </row>
    <row r="134" spans="2:15">
      <c r="B134" s="29"/>
      <c r="C134" s="29"/>
      <c r="D134" s="29"/>
      <c r="E134" s="29"/>
      <c r="F134" s="29"/>
      <c r="G134" s="29"/>
      <c r="H134" s="29"/>
      <c r="I134" s="5"/>
      <c r="J134" s="5"/>
      <c r="K134" s="5"/>
      <c r="L134" s="5"/>
      <c r="M134" s="5"/>
      <c r="N134" s="5"/>
      <c r="O134" s="5"/>
    </row>
    <row r="135" spans="2:15">
      <c r="B135" s="29"/>
      <c r="C135" s="29"/>
      <c r="D135" s="29"/>
      <c r="E135" s="29"/>
      <c r="F135" s="29"/>
      <c r="G135" s="29"/>
      <c r="H135" s="29"/>
      <c r="I135" s="5"/>
      <c r="J135" s="5"/>
      <c r="K135" s="5"/>
      <c r="L135" s="5"/>
      <c r="M135" s="5"/>
      <c r="N135" s="5"/>
      <c r="O135" s="5"/>
    </row>
    <row r="136" spans="2:15">
      <c r="B136" s="29"/>
      <c r="C136" s="29"/>
      <c r="D136" s="29"/>
      <c r="E136" s="29"/>
      <c r="F136" s="29"/>
      <c r="G136" s="29"/>
      <c r="H136" s="29"/>
      <c r="I136" s="5"/>
      <c r="J136" s="5"/>
      <c r="K136" s="5"/>
      <c r="L136" s="5"/>
      <c r="M136" s="5"/>
      <c r="N136" s="5"/>
      <c r="O136" s="5"/>
    </row>
  </sheetData>
  <pageMargins left="0.5" right="1" top="0.25" bottom="0.3" header="0" footer="0"/>
  <pageSetup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06"/>
  <sheetViews>
    <sheetView zoomScale="87" zoomScaleNormal="87" workbookViewId="0">
      <selection activeCell="H5" sqref="H5"/>
    </sheetView>
  </sheetViews>
  <sheetFormatPr defaultColWidth="9.6640625" defaultRowHeight="15"/>
  <cols>
    <col min="1" max="5" width="9.6640625" style="1" customWidth="1"/>
    <col min="6" max="6" width="10.6640625" style="1" customWidth="1"/>
    <col min="7" max="7" width="11.6640625" style="1" customWidth="1"/>
    <col min="8" max="9" width="10.6640625" style="1" customWidth="1"/>
    <col min="10" max="16384" width="9.6640625" style="1"/>
  </cols>
  <sheetData>
    <row r="1" spans="1:19" ht="29.1" customHeight="1">
      <c r="A1" s="31" t="s">
        <v>117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19" ht="15.95" customHeight="1">
      <c r="A2" s="31"/>
      <c r="B2" s="26"/>
      <c r="C2" s="28"/>
      <c r="D2" s="32"/>
      <c r="E2" s="32"/>
      <c r="F2" s="33">
        <f>(+H$3-H$4)*F$4/2</f>
        <v>1.8000000000000002E-2</v>
      </c>
      <c r="G2" s="34">
        <f>(+I$4-I$3)*G$4/2</f>
        <v>4.0710701396533544E-2</v>
      </c>
      <c r="H2" s="32"/>
      <c r="I2" s="32"/>
    </row>
    <row r="3" spans="1:19" ht="15.95" customHeight="1">
      <c r="A3" s="31"/>
      <c r="B3" s="26"/>
      <c r="C3" s="28"/>
      <c r="D3" s="32"/>
      <c r="E3" s="32"/>
      <c r="F3" s="33">
        <f>F4/(2*(+H3-H4))</f>
        <v>2E-3</v>
      </c>
      <c r="G3" s="34">
        <f>G4/(2*(+I4-I3))</f>
        <v>3.5175252502735654E-4</v>
      </c>
      <c r="H3" s="26">
        <v>19</v>
      </c>
      <c r="I3" s="152">
        <f>Parameters!Z$22</f>
        <v>30.317476186029378</v>
      </c>
    </row>
    <row r="4" spans="1:19" ht="15.75">
      <c r="A4" s="26"/>
      <c r="B4" s="26"/>
      <c r="C4" s="26"/>
      <c r="D4" s="35">
        <f>Parameters!F22</f>
        <v>2.2465277777777778E-2</v>
      </c>
      <c r="E4" s="36">
        <f>D4*1440</f>
        <v>32.35</v>
      </c>
      <c r="F4" s="33">
        <v>1.2E-2</v>
      </c>
      <c r="G4" s="243">
        <f>Parameters!AC$22</f>
        <v>7.5683794862217114E-3</v>
      </c>
      <c r="H4" s="26">
        <v>16</v>
      </c>
      <c r="I4" s="152">
        <f>Parameters!AA$22</f>
        <v>41.075578754920819</v>
      </c>
    </row>
    <row r="5" spans="1:19" ht="15.75">
      <c r="A5" s="26"/>
      <c r="B5" s="26"/>
      <c r="C5" s="26"/>
      <c r="D5" s="35"/>
      <c r="E5" s="37">
        <f>E4*60</f>
        <v>1941</v>
      </c>
      <c r="F5" s="33">
        <v>2E-3</v>
      </c>
      <c r="G5" s="243">
        <f>Parameters!AD$22</f>
        <v>3.5535996343495532E-4</v>
      </c>
      <c r="H5" s="26">
        <v>16</v>
      </c>
      <c r="I5" s="152">
        <f>Parameters!AB$22</f>
        <v>70.226736264762451</v>
      </c>
    </row>
    <row r="6" spans="1:19" ht="47.25">
      <c r="A6" s="27" t="s">
        <v>84</v>
      </c>
      <c r="B6" s="27" t="s">
        <v>39</v>
      </c>
      <c r="C6" s="27" t="s">
        <v>107</v>
      </c>
      <c r="D6" s="27" t="s">
        <v>87</v>
      </c>
      <c r="E6" s="27" t="s">
        <v>89</v>
      </c>
      <c r="F6" s="27" t="s">
        <v>91</v>
      </c>
      <c r="G6" s="27" t="s">
        <v>93</v>
      </c>
      <c r="H6" s="27" t="s">
        <v>108</v>
      </c>
      <c r="I6" s="23" t="s">
        <v>111</v>
      </c>
      <c r="J6" s="27" t="s">
        <v>96</v>
      </c>
      <c r="K6" s="27" t="s">
        <v>97</v>
      </c>
      <c r="L6" s="27" t="s">
        <v>118</v>
      </c>
      <c r="M6" s="27" t="s">
        <v>98</v>
      </c>
      <c r="N6" s="27" t="s">
        <v>99</v>
      </c>
      <c r="O6" s="27" t="s">
        <v>100</v>
      </c>
      <c r="P6" s="27" t="s">
        <v>84</v>
      </c>
      <c r="R6" s="38" t="s">
        <v>102</v>
      </c>
      <c r="S6" s="1" t="s">
        <v>84</v>
      </c>
    </row>
    <row r="7" spans="1:19">
      <c r="A7" s="1">
        <v>1</v>
      </c>
      <c r="F7" s="39"/>
      <c r="H7" s="1" t="s">
        <v>109</v>
      </c>
      <c r="P7" s="1">
        <v>1</v>
      </c>
      <c r="S7" s="1">
        <v>1</v>
      </c>
    </row>
    <row r="8" spans="1:19">
      <c r="A8" s="1">
        <v>2</v>
      </c>
      <c r="F8" s="39"/>
      <c r="H8" s="4" t="s">
        <v>72</v>
      </c>
      <c r="P8" s="1">
        <v>2</v>
      </c>
      <c r="S8" s="1">
        <v>2</v>
      </c>
    </row>
    <row r="9" spans="1:19">
      <c r="A9" s="1">
        <v>3</v>
      </c>
      <c r="B9" s="40"/>
      <c r="C9" s="29"/>
      <c r="D9" s="29">
        <f t="shared" ref="D9:D40" si="0">E$4/E9</f>
        <v>66.290983606557376</v>
      </c>
      <c r="E9" s="5">
        <f t="shared" ref="E9:E33" si="1">1-IF(A9&gt;=H$3,0,IF(A9&gt;=H$4,F$3*(A9-H$3)^2,F$2+F$4*(H$4-A9)+(A9&lt;H$5)*F$5*(H$5-A9)^2))</f>
        <v>0.48799999999999999</v>
      </c>
      <c r="F9" s="39"/>
      <c r="H9" s="1" t="s">
        <v>110</v>
      </c>
      <c r="P9" s="1">
        <v>3</v>
      </c>
      <c r="R9" s="41"/>
      <c r="S9" s="1">
        <v>3</v>
      </c>
    </row>
    <row r="10" spans="1:19">
      <c r="A10" s="1">
        <v>4</v>
      </c>
      <c r="B10" s="49"/>
      <c r="C10" s="29"/>
      <c r="D10" s="29">
        <f t="shared" si="0"/>
        <v>58.818181818181827</v>
      </c>
      <c r="E10" s="5">
        <f t="shared" si="1"/>
        <v>0.54999999999999993</v>
      </c>
      <c r="F10" s="39"/>
      <c r="M10" s="42"/>
      <c r="N10" s="42"/>
      <c r="O10" s="42"/>
      <c r="P10" s="1">
        <v>4</v>
      </c>
      <c r="R10" s="41"/>
      <c r="S10" s="1">
        <v>4</v>
      </c>
    </row>
    <row r="11" spans="1:19">
      <c r="A11" s="1">
        <v>5</v>
      </c>
      <c r="B11" s="49"/>
      <c r="C11" s="29"/>
      <c r="D11" s="29">
        <f t="shared" si="0"/>
        <v>53.207236842105267</v>
      </c>
      <c r="E11" s="5">
        <f t="shared" si="1"/>
        <v>0.60799999999999998</v>
      </c>
      <c r="F11" s="39">
        <v>0.64249999999999996</v>
      </c>
      <c r="G11" s="5"/>
      <c r="H11" s="5">
        <v>0.60967720113488</v>
      </c>
      <c r="I11" s="5">
        <f t="shared" ref="I11:I42" si="2">E$4/H11</f>
        <v>53.06086555275855</v>
      </c>
      <c r="M11" s="42"/>
      <c r="N11" s="42"/>
      <c r="O11" s="42"/>
      <c r="P11" s="1">
        <v>5</v>
      </c>
      <c r="Q11" s="42"/>
      <c r="R11" s="41">
        <f t="shared" ref="R11:R25" si="3">$E$4/($E11*0.8*24*60)</f>
        <v>4.6186837536549709E-2</v>
      </c>
      <c r="S11" s="1">
        <v>5</v>
      </c>
    </row>
    <row r="12" spans="1:19">
      <c r="A12" s="1">
        <v>6</v>
      </c>
      <c r="B12" s="50"/>
      <c r="C12" s="29"/>
      <c r="D12" s="29">
        <f t="shared" si="0"/>
        <v>48.867069486404844</v>
      </c>
      <c r="E12" s="5">
        <f t="shared" si="1"/>
        <v>0.66199999999999992</v>
      </c>
      <c r="F12" s="39">
        <v>0.70040000000000002</v>
      </c>
      <c r="G12" s="5"/>
      <c r="H12" s="5">
        <v>0.64755743069023863</v>
      </c>
      <c r="I12" s="5">
        <f t="shared" si="2"/>
        <v>49.956958976623554</v>
      </c>
      <c r="M12" s="42"/>
      <c r="N12" s="42"/>
      <c r="O12" s="42"/>
      <c r="P12" s="1">
        <v>6</v>
      </c>
      <c r="Q12" s="42"/>
      <c r="R12" s="41">
        <f t="shared" si="3"/>
        <v>4.2419331151393083E-2</v>
      </c>
      <c r="S12" s="1">
        <v>6</v>
      </c>
    </row>
    <row r="13" spans="1:19">
      <c r="A13" s="1">
        <v>7</v>
      </c>
      <c r="B13" s="50">
        <v>3.934027777777778E-2</v>
      </c>
      <c r="C13" s="5">
        <f t="shared" ref="C13:C44" si="4">B13*1440</f>
        <v>56.650000000000006</v>
      </c>
      <c r="D13" s="29">
        <f t="shared" si="0"/>
        <v>45.43539325842697</v>
      </c>
      <c r="E13" s="5">
        <f t="shared" si="1"/>
        <v>0.71199999999999997</v>
      </c>
      <c r="F13" s="39">
        <v>0.74990000000000001</v>
      </c>
      <c r="G13" s="5"/>
      <c r="H13" s="5">
        <v>0.6847157961902578</v>
      </c>
      <c r="I13" s="5">
        <f t="shared" si="2"/>
        <v>47.245879502115507</v>
      </c>
      <c r="L13" s="42">
        <f t="shared" ref="L13:L44" si="5">100*(+D13/C13)</f>
        <v>80.20369507224531</v>
      </c>
      <c r="M13" s="42"/>
      <c r="N13" s="42"/>
      <c r="O13" s="42"/>
      <c r="P13" s="1">
        <v>7</v>
      </c>
      <c r="Q13" s="42">
        <f t="shared" ref="Q13:Q44" si="6">MAX(L13,O13)</f>
        <v>80.20369507224531</v>
      </c>
      <c r="R13" s="41">
        <f t="shared" si="3"/>
        <v>3.9440445536828961E-2</v>
      </c>
      <c r="S13" s="1">
        <v>7</v>
      </c>
    </row>
    <row r="14" spans="1:19">
      <c r="A14" s="1">
        <v>8</v>
      </c>
      <c r="B14" s="50">
        <v>3.605324074074074E-2</v>
      </c>
      <c r="C14" s="5">
        <f t="shared" si="4"/>
        <v>51.916666666666664</v>
      </c>
      <c r="D14" s="29">
        <f t="shared" si="0"/>
        <v>42.678100263852244</v>
      </c>
      <c r="E14" s="5">
        <f t="shared" si="1"/>
        <v>0.75800000000000001</v>
      </c>
      <c r="F14" s="39">
        <v>0.79220000000000002</v>
      </c>
      <c r="G14" s="5">
        <f t="shared" ref="G14:G45" si="7">E$4/F14</f>
        <v>40.835647563746527</v>
      </c>
      <c r="H14" s="5">
        <v>0.72090848653691608</v>
      </c>
      <c r="I14" s="5">
        <f t="shared" si="2"/>
        <v>44.873934215148722</v>
      </c>
      <c r="L14" s="42">
        <f t="shared" si="5"/>
        <v>82.205008533904817</v>
      </c>
      <c r="M14" s="42"/>
      <c r="N14" s="42"/>
      <c r="O14" s="42"/>
      <c r="P14" s="1">
        <v>8</v>
      </c>
      <c r="Q14" s="42">
        <f t="shared" si="6"/>
        <v>82.205008533904817</v>
      </c>
      <c r="R14" s="41">
        <f t="shared" si="3"/>
        <v>3.7046962034593955E-2</v>
      </c>
      <c r="S14" s="1">
        <v>8</v>
      </c>
    </row>
    <row r="15" spans="1:19">
      <c r="A15" s="1">
        <v>9</v>
      </c>
      <c r="B15" s="50">
        <v>3.6863425925925924E-2</v>
      </c>
      <c r="C15" s="5">
        <f t="shared" si="4"/>
        <v>53.083333333333329</v>
      </c>
      <c r="D15" s="29">
        <f t="shared" si="0"/>
        <v>40.4375</v>
      </c>
      <c r="E15" s="5">
        <f t="shared" si="1"/>
        <v>0.8</v>
      </c>
      <c r="F15" s="39">
        <v>0.82840000000000003</v>
      </c>
      <c r="G15" s="5">
        <f t="shared" si="7"/>
        <v>39.051183003380011</v>
      </c>
      <c r="H15" s="5">
        <v>0.75585396344795841</v>
      </c>
      <c r="I15" s="5">
        <f t="shared" si="2"/>
        <v>42.799272828351512</v>
      </c>
      <c r="L15" s="42">
        <f t="shared" si="5"/>
        <v>76.177394034536889</v>
      </c>
      <c r="M15" s="42"/>
      <c r="N15" s="42"/>
      <c r="O15" s="42"/>
      <c r="P15" s="1">
        <v>9</v>
      </c>
      <c r="Q15" s="42">
        <f t="shared" si="6"/>
        <v>76.177394034536889</v>
      </c>
      <c r="R15" s="41">
        <f t="shared" si="3"/>
        <v>3.5101996527777776E-2</v>
      </c>
      <c r="S15" s="1">
        <v>9</v>
      </c>
    </row>
    <row r="16" spans="1:19">
      <c r="A16" s="1">
        <v>10</v>
      </c>
      <c r="B16" s="50">
        <v>3.1817129629629633E-2</v>
      </c>
      <c r="C16" s="5">
        <f t="shared" si="4"/>
        <v>45.81666666666667</v>
      </c>
      <c r="D16" s="29">
        <f t="shared" si="0"/>
        <v>38.603818615751791</v>
      </c>
      <c r="E16" s="5">
        <f t="shared" si="1"/>
        <v>0.83799999999999997</v>
      </c>
      <c r="F16" s="39">
        <v>0.85929999999999995</v>
      </c>
      <c r="G16" s="5">
        <f t="shared" si="7"/>
        <v>37.646921913185153</v>
      </c>
      <c r="H16" s="5">
        <v>0.78924658322408647</v>
      </c>
      <c r="I16" s="5">
        <f t="shared" si="2"/>
        <v>40.988457457553594</v>
      </c>
      <c r="L16" s="42">
        <f t="shared" si="5"/>
        <v>84.257152307934064</v>
      </c>
      <c r="M16" s="42"/>
      <c r="N16" s="42"/>
      <c r="O16" s="42"/>
      <c r="P16" s="1">
        <v>10</v>
      </c>
      <c r="Q16" s="42">
        <f t="shared" si="6"/>
        <v>84.257152307934064</v>
      </c>
      <c r="R16" s="41">
        <f t="shared" si="3"/>
        <v>3.3510259215062316E-2</v>
      </c>
      <c r="S16" s="1">
        <v>10</v>
      </c>
    </row>
    <row r="17" spans="1:19">
      <c r="A17" s="1">
        <v>11</v>
      </c>
      <c r="B17" s="50">
        <v>3.1736111111111111E-2</v>
      </c>
      <c r="C17" s="5">
        <f t="shared" si="4"/>
        <v>45.7</v>
      </c>
      <c r="D17" s="29">
        <f t="shared" si="0"/>
        <v>37.098623853211009</v>
      </c>
      <c r="E17" s="5">
        <f t="shared" si="1"/>
        <v>0.872</v>
      </c>
      <c r="F17" s="39">
        <v>0.88580000000000003</v>
      </c>
      <c r="G17" s="5">
        <f t="shared" si="7"/>
        <v>36.520659291036353</v>
      </c>
      <c r="H17" s="5">
        <v>0.82077365339361696</v>
      </c>
      <c r="I17" s="5">
        <f t="shared" si="2"/>
        <v>39.414033170099785</v>
      </c>
      <c r="L17" s="42">
        <f t="shared" si="5"/>
        <v>81.178607993897174</v>
      </c>
      <c r="M17" s="42"/>
      <c r="N17" s="42"/>
      <c r="O17" s="42"/>
      <c r="P17" s="1">
        <v>11</v>
      </c>
      <c r="Q17" s="42">
        <f t="shared" si="6"/>
        <v>81.178607993897174</v>
      </c>
      <c r="R17" s="41">
        <f t="shared" si="3"/>
        <v>3.2203666539245668E-2</v>
      </c>
      <c r="S17" s="1">
        <v>11</v>
      </c>
    </row>
    <row r="18" spans="1:19">
      <c r="A18" s="1">
        <v>12</v>
      </c>
      <c r="B18" s="50">
        <v>2.9861111111111113E-2</v>
      </c>
      <c r="C18" s="5">
        <f t="shared" si="4"/>
        <v>43</v>
      </c>
      <c r="D18" s="29">
        <f t="shared" si="0"/>
        <v>35.864745011086477</v>
      </c>
      <c r="E18" s="5">
        <f t="shared" si="1"/>
        <v>0.90200000000000002</v>
      </c>
      <c r="F18" s="39">
        <v>0.90839999999999999</v>
      </c>
      <c r="G18" s="5">
        <f t="shared" si="7"/>
        <v>35.612065169528847</v>
      </c>
      <c r="H18" s="5">
        <v>0.85013547598590822</v>
      </c>
      <c r="I18" s="5">
        <f t="shared" si="2"/>
        <v>38.052758547081538</v>
      </c>
      <c r="L18" s="42">
        <f t="shared" si="5"/>
        <v>83.406383746712734</v>
      </c>
      <c r="M18" s="42"/>
      <c r="N18" s="42"/>
      <c r="O18" s="42"/>
      <c r="P18" s="1">
        <v>12</v>
      </c>
      <c r="Q18" s="42">
        <f t="shared" si="6"/>
        <v>83.406383746712734</v>
      </c>
      <c r="R18" s="41">
        <f t="shared" si="3"/>
        <v>3.113259115545701E-2</v>
      </c>
      <c r="S18" s="1">
        <v>12</v>
      </c>
    </row>
    <row r="19" spans="1:19">
      <c r="A19" s="1">
        <v>13</v>
      </c>
      <c r="B19" s="50">
        <v>2.7893518518518519E-2</v>
      </c>
      <c r="C19" s="5">
        <f t="shared" si="4"/>
        <v>40.166666666666664</v>
      </c>
      <c r="D19" s="29">
        <f t="shared" si="0"/>
        <v>34.859913793103452</v>
      </c>
      <c r="E19" s="5">
        <f t="shared" si="1"/>
        <v>0.92799999999999994</v>
      </c>
      <c r="F19" s="39">
        <v>0.92749999999999999</v>
      </c>
      <c r="G19" s="5">
        <f t="shared" si="7"/>
        <v>34.878706199460922</v>
      </c>
      <c r="H19" s="5">
        <v>0.87706697488851926</v>
      </c>
      <c r="I19" s="5">
        <f t="shared" si="2"/>
        <v>36.884298378823225</v>
      </c>
      <c r="L19" s="42">
        <f t="shared" si="5"/>
        <v>86.788167119759635</v>
      </c>
      <c r="M19" s="42"/>
      <c r="N19" s="42"/>
      <c r="O19" s="42"/>
      <c r="P19" s="1">
        <v>13</v>
      </c>
      <c r="Q19" s="42">
        <f t="shared" si="6"/>
        <v>86.788167119759635</v>
      </c>
      <c r="R19" s="41">
        <f t="shared" si="3"/>
        <v>3.0260341834291188E-2</v>
      </c>
      <c r="S19" s="1">
        <v>13</v>
      </c>
    </row>
    <row r="20" spans="1:19">
      <c r="A20" s="1">
        <v>14</v>
      </c>
      <c r="B20" s="50">
        <v>2.7962962962962964E-2</v>
      </c>
      <c r="C20" s="5">
        <f t="shared" si="4"/>
        <v>40.266666666666666</v>
      </c>
      <c r="D20" s="29">
        <f t="shared" si="0"/>
        <v>34.05263157894737</v>
      </c>
      <c r="E20" s="5">
        <f t="shared" si="1"/>
        <v>0.95</v>
      </c>
      <c r="F20" s="39">
        <v>0.94379999999999997</v>
      </c>
      <c r="G20" s="5">
        <f t="shared" si="7"/>
        <v>34.27632973087519</v>
      </c>
      <c r="H20" s="5">
        <v>0.90135863338967159</v>
      </c>
      <c r="I20" s="5">
        <f t="shared" si="2"/>
        <v>35.890264764363316</v>
      </c>
      <c r="L20" s="42">
        <f t="shared" si="5"/>
        <v>84.567793656326245</v>
      </c>
      <c r="M20" s="42"/>
      <c r="N20" s="42"/>
      <c r="O20" s="42"/>
      <c r="P20" s="1">
        <v>14</v>
      </c>
      <c r="Q20" s="42">
        <f t="shared" si="6"/>
        <v>84.567793656326245</v>
      </c>
      <c r="R20" s="41">
        <f t="shared" si="3"/>
        <v>2.9559576023391813E-2</v>
      </c>
      <c r="S20" s="1">
        <v>14</v>
      </c>
    </row>
    <row r="21" spans="1:19">
      <c r="A21" s="1">
        <v>15</v>
      </c>
      <c r="B21" s="50">
        <v>2.7905092592592592E-2</v>
      </c>
      <c r="C21" s="5">
        <f t="shared" si="4"/>
        <v>40.18333333333333</v>
      </c>
      <c r="D21" s="29">
        <f t="shared" si="0"/>
        <v>33.419421487603309</v>
      </c>
      <c r="E21" s="5">
        <f t="shared" si="1"/>
        <v>0.96799999999999997</v>
      </c>
      <c r="F21" s="39">
        <v>0.95740000000000003</v>
      </c>
      <c r="G21" s="5">
        <f t="shared" si="7"/>
        <v>33.789429705452264</v>
      </c>
      <c r="H21" s="5">
        <v>0.92287396030525193</v>
      </c>
      <c r="I21" s="5">
        <f t="shared" si="2"/>
        <v>35.0535407774425</v>
      </c>
      <c r="L21" s="42">
        <f t="shared" si="5"/>
        <v>83.167369940116075</v>
      </c>
      <c r="M21" s="42"/>
      <c r="N21" s="42"/>
      <c r="O21" s="42"/>
      <c r="P21" s="1">
        <v>15</v>
      </c>
      <c r="Q21" s="42">
        <f t="shared" si="6"/>
        <v>83.167369940116075</v>
      </c>
      <c r="R21" s="41">
        <f t="shared" si="3"/>
        <v>2.9009914485766761E-2</v>
      </c>
      <c r="S21" s="1">
        <v>15</v>
      </c>
    </row>
    <row r="22" spans="1:19">
      <c r="A22" s="1">
        <v>16</v>
      </c>
      <c r="B22" s="50">
        <v>2.7083333333333334E-2</v>
      </c>
      <c r="C22" s="5">
        <f t="shared" si="4"/>
        <v>39</v>
      </c>
      <c r="D22" s="29">
        <f t="shared" si="0"/>
        <v>32.942973523421593</v>
      </c>
      <c r="E22" s="5">
        <f t="shared" si="1"/>
        <v>0.98199999999999998</v>
      </c>
      <c r="F22" s="39">
        <v>0.96889999999999998</v>
      </c>
      <c r="G22" s="5">
        <f t="shared" si="7"/>
        <v>33.38837857364021</v>
      </c>
      <c r="H22" s="5">
        <v>0.94156082220611759</v>
      </c>
      <c r="I22" s="5">
        <f t="shared" si="2"/>
        <v>34.357844163696782</v>
      </c>
      <c r="L22" s="42">
        <f t="shared" si="5"/>
        <v>84.469162880568177</v>
      </c>
      <c r="M22" s="42"/>
      <c r="N22" s="42"/>
      <c r="O22" s="42"/>
      <c r="P22" s="1">
        <v>16</v>
      </c>
      <c r="Q22" s="42">
        <f t="shared" si="6"/>
        <v>84.469162880568177</v>
      </c>
      <c r="R22" s="41">
        <f t="shared" si="3"/>
        <v>2.8596331183525683E-2</v>
      </c>
      <c r="S22" s="1">
        <v>16</v>
      </c>
    </row>
    <row r="23" spans="1:19">
      <c r="A23" s="1">
        <v>17</v>
      </c>
      <c r="B23" s="50">
        <v>2.7488425925925927E-2</v>
      </c>
      <c r="C23" s="5">
        <f t="shared" si="4"/>
        <v>39.583333333333336</v>
      </c>
      <c r="D23" s="29">
        <f t="shared" si="0"/>
        <v>32.610887096774192</v>
      </c>
      <c r="E23" s="5">
        <f t="shared" si="1"/>
        <v>0.99199999999999999</v>
      </c>
      <c r="F23" s="39">
        <v>0.97829999999999995</v>
      </c>
      <c r="G23" s="5">
        <f t="shared" si="7"/>
        <v>33.067566186241443</v>
      </c>
      <c r="H23" s="5">
        <v>0.95745482233361245</v>
      </c>
      <c r="I23" s="5">
        <f t="shared" si="2"/>
        <v>33.787494976685252</v>
      </c>
      <c r="L23" s="42">
        <f t="shared" si="5"/>
        <v>82.385398981324272</v>
      </c>
      <c r="M23" s="42"/>
      <c r="N23" s="42"/>
      <c r="O23" s="42"/>
      <c r="P23" s="1">
        <v>17</v>
      </c>
      <c r="Q23" s="42">
        <f t="shared" si="6"/>
        <v>82.385398981324272</v>
      </c>
      <c r="R23" s="41">
        <f t="shared" si="3"/>
        <v>2.8308061715949819E-2</v>
      </c>
      <c r="S23" s="1">
        <v>17</v>
      </c>
    </row>
    <row r="24" spans="1:19">
      <c r="A24" s="1">
        <v>18</v>
      </c>
      <c r="B24" s="50">
        <v>2.7280092592592592E-2</v>
      </c>
      <c r="C24" s="5">
        <f t="shared" si="4"/>
        <v>39.283333333333331</v>
      </c>
      <c r="D24" s="29">
        <f t="shared" si="0"/>
        <v>32.414829659318642</v>
      </c>
      <c r="E24" s="5">
        <f t="shared" si="1"/>
        <v>0.998</v>
      </c>
      <c r="F24" s="39">
        <v>0.98599999999999999</v>
      </c>
      <c r="G24" s="5">
        <f t="shared" si="7"/>
        <v>32.809330628803245</v>
      </c>
      <c r="H24" s="5">
        <v>0.97067430262633669</v>
      </c>
      <c r="I24" s="5">
        <f t="shared" si="2"/>
        <v>33.327347713307304</v>
      </c>
      <c r="L24" s="42">
        <f t="shared" si="5"/>
        <v>82.515476434413188</v>
      </c>
      <c r="M24" s="14"/>
      <c r="N24" s="29"/>
      <c r="O24" s="42"/>
      <c r="P24" s="1">
        <v>18</v>
      </c>
      <c r="Q24" s="42">
        <f t="shared" si="6"/>
        <v>82.515476434413188</v>
      </c>
      <c r="R24" s="41">
        <f t="shared" si="3"/>
        <v>2.8137872968158544E-2</v>
      </c>
      <c r="S24" s="1">
        <v>18</v>
      </c>
    </row>
    <row r="25" spans="1:19">
      <c r="A25" s="1">
        <v>19</v>
      </c>
      <c r="B25" s="50">
        <v>2.6412037037037036E-2</v>
      </c>
      <c r="C25" s="5">
        <f t="shared" si="4"/>
        <v>38.033333333333331</v>
      </c>
      <c r="D25" s="29">
        <f t="shared" si="0"/>
        <v>32.35</v>
      </c>
      <c r="E25" s="5">
        <f t="shared" si="1"/>
        <v>1</v>
      </c>
      <c r="F25" s="39">
        <v>0.99229999999999996</v>
      </c>
      <c r="G25" s="5">
        <f t="shared" si="7"/>
        <v>32.601027914945078</v>
      </c>
      <c r="H25" s="5">
        <v>0.98140808368585686</v>
      </c>
      <c r="I25" s="5">
        <f t="shared" si="2"/>
        <v>32.962842407516845</v>
      </c>
      <c r="L25" s="42">
        <f t="shared" si="5"/>
        <v>85.056967572305012</v>
      </c>
      <c r="M25" s="14"/>
      <c r="N25" s="29"/>
      <c r="O25" s="42"/>
      <c r="P25" s="1">
        <v>19</v>
      </c>
      <c r="Q25" s="42">
        <f t="shared" si="6"/>
        <v>85.056967572305012</v>
      </c>
      <c r="R25" s="41">
        <f t="shared" si="3"/>
        <v>2.808159722222222E-2</v>
      </c>
      <c r="S25" s="1">
        <v>19</v>
      </c>
    </row>
    <row r="26" spans="1:19">
      <c r="A26" s="1">
        <v>20</v>
      </c>
      <c r="B26" s="50">
        <v>2.6666666666666668E-2</v>
      </c>
      <c r="C26" s="5">
        <f t="shared" si="4"/>
        <v>38.400000000000006</v>
      </c>
      <c r="D26" s="29">
        <f t="shared" si="0"/>
        <v>32.35</v>
      </c>
      <c r="E26" s="5">
        <f t="shared" si="1"/>
        <v>1</v>
      </c>
      <c r="F26" s="39">
        <v>1</v>
      </c>
      <c r="G26" s="5">
        <f t="shared" si="7"/>
        <v>32.35</v>
      </c>
      <c r="H26" s="5">
        <v>0.98989825978208368</v>
      </c>
      <c r="I26" s="5">
        <f t="shared" si="2"/>
        <v>32.680126144601502</v>
      </c>
      <c r="L26" s="42">
        <f t="shared" si="5"/>
        <v>84.244791666666657</v>
      </c>
      <c r="M26" s="14">
        <v>2.3692129629629629E-2</v>
      </c>
      <c r="N26" s="29" t="e">
        <f>TIMEVALUE(M26)*1440</f>
        <v>#VALUE!</v>
      </c>
      <c r="O26" s="42" t="e">
        <f>100*$D26/+N26</f>
        <v>#VALUE!</v>
      </c>
      <c r="P26" s="1">
        <v>20</v>
      </c>
      <c r="Q26" s="42" t="e">
        <f t="shared" si="6"/>
        <v>#VALUE!</v>
      </c>
    </row>
    <row r="27" spans="1:19">
      <c r="A27" s="1">
        <v>21</v>
      </c>
      <c r="B27" s="50">
        <v>2.6076388888888889E-2</v>
      </c>
      <c r="C27" s="5">
        <f t="shared" si="4"/>
        <v>37.549999999999997</v>
      </c>
      <c r="D27" s="29">
        <f t="shared" si="0"/>
        <v>32.35</v>
      </c>
      <c r="E27" s="5">
        <f t="shared" si="1"/>
        <v>1</v>
      </c>
      <c r="F27" s="39">
        <v>1</v>
      </c>
      <c r="G27" s="5">
        <f t="shared" si="7"/>
        <v>32.35</v>
      </c>
      <c r="H27" s="5">
        <v>0.99642090171563069</v>
      </c>
      <c r="I27" s="5">
        <f t="shared" si="2"/>
        <v>32.466199719716833</v>
      </c>
      <c r="L27" s="42">
        <f t="shared" si="5"/>
        <v>86.151797603195746</v>
      </c>
      <c r="M27" s="14">
        <v>2.3831018518518519E-2</v>
      </c>
      <c r="N27" s="29" t="e">
        <f>TIMEVALUE(M27)*1440</f>
        <v>#VALUE!</v>
      </c>
      <c r="O27" s="42" t="e">
        <f>100*$D27/+N27</f>
        <v>#VALUE!</v>
      </c>
      <c r="P27" s="1">
        <v>21</v>
      </c>
      <c r="Q27" s="42" t="e">
        <f t="shared" si="6"/>
        <v>#VALUE!</v>
      </c>
    </row>
    <row r="28" spans="1:19">
      <c r="A28" s="1">
        <v>22</v>
      </c>
      <c r="B28" s="50">
        <v>2.3993055555555556E-2</v>
      </c>
      <c r="C28" s="5">
        <f t="shared" si="4"/>
        <v>34.549999999999997</v>
      </c>
      <c r="D28" s="29">
        <f t="shared" si="0"/>
        <v>32.35</v>
      </c>
      <c r="E28" s="5">
        <f t="shared" si="1"/>
        <v>1</v>
      </c>
      <c r="F28" s="39">
        <v>1</v>
      </c>
      <c r="G28" s="5">
        <f t="shared" si="7"/>
        <v>32.35</v>
      </c>
      <c r="H28" s="5">
        <v>1</v>
      </c>
      <c r="I28" s="5">
        <f t="shared" si="2"/>
        <v>32.35</v>
      </c>
      <c r="L28" s="42">
        <f t="shared" si="5"/>
        <v>93.632416787264845</v>
      </c>
      <c r="M28" s="42"/>
      <c r="N28" s="42"/>
      <c r="O28" s="42"/>
      <c r="P28" s="1">
        <v>22</v>
      </c>
      <c r="Q28" s="42">
        <f t="shared" si="6"/>
        <v>93.632416787264845</v>
      </c>
    </row>
    <row r="29" spans="1:19">
      <c r="A29" s="1">
        <v>23</v>
      </c>
      <c r="B29" s="50">
        <v>2.449074074074074E-2</v>
      </c>
      <c r="C29" s="5">
        <f t="shared" si="4"/>
        <v>35.266666666666666</v>
      </c>
      <c r="D29" s="29">
        <f t="shared" si="0"/>
        <v>32.35</v>
      </c>
      <c r="E29" s="5">
        <f t="shared" si="1"/>
        <v>1</v>
      </c>
      <c r="F29" s="39">
        <v>1</v>
      </c>
      <c r="G29" s="5">
        <f t="shared" si="7"/>
        <v>32.35</v>
      </c>
      <c r="H29" s="5">
        <v>1</v>
      </c>
      <c r="I29" s="5">
        <f t="shared" si="2"/>
        <v>32.35</v>
      </c>
      <c r="L29" s="42">
        <f t="shared" si="5"/>
        <v>91.729678638941408</v>
      </c>
      <c r="M29" s="14">
        <v>2.3449074074074074E-2</v>
      </c>
      <c r="N29" s="29" t="e">
        <f>TIMEVALUE(M29)*1440</f>
        <v>#VALUE!</v>
      </c>
      <c r="O29" s="42" t="e">
        <f>100*$D29/+N29</f>
        <v>#VALUE!</v>
      </c>
      <c r="P29" s="1">
        <v>23</v>
      </c>
      <c r="Q29" s="42" t="e">
        <f t="shared" si="6"/>
        <v>#VALUE!</v>
      </c>
    </row>
    <row r="30" spans="1:19">
      <c r="A30" s="1">
        <v>24</v>
      </c>
      <c r="B30" s="50">
        <v>2.4791666666666667E-2</v>
      </c>
      <c r="C30" s="5">
        <f t="shared" si="4"/>
        <v>35.700000000000003</v>
      </c>
      <c r="D30" s="29">
        <f t="shared" si="0"/>
        <v>32.35</v>
      </c>
      <c r="E30" s="5">
        <f t="shared" si="1"/>
        <v>1</v>
      </c>
      <c r="F30" s="39">
        <v>1</v>
      </c>
      <c r="G30" s="5">
        <f t="shared" si="7"/>
        <v>32.35</v>
      </c>
      <c r="H30" s="5">
        <v>1</v>
      </c>
      <c r="I30" s="5">
        <f t="shared" si="2"/>
        <v>32.35</v>
      </c>
      <c r="L30" s="42">
        <f t="shared" si="5"/>
        <v>90.616246498599438</v>
      </c>
      <c r="M30" s="14"/>
      <c r="N30" s="29"/>
      <c r="O30" s="42"/>
      <c r="P30" s="1">
        <v>24</v>
      </c>
      <c r="Q30" s="42">
        <f t="shared" si="6"/>
        <v>90.616246498599438</v>
      </c>
    </row>
    <row r="31" spans="1:19">
      <c r="A31" s="1">
        <v>25</v>
      </c>
      <c r="B31" s="50">
        <v>2.3831018518518519E-2</v>
      </c>
      <c r="C31" s="5">
        <f t="shared" si="4"/>
        <v>34.31666666666667</v>
      </c>
      <c r="D31" s="29">
        <f t="shared" si="0"/>
        <v>32.35</v>
      </c>
      <c r="E31" s="5">
        <f t="shared" si="1"/>
        <v>1</v>
      </c>
      <c r="F31" s="39">
        <v>1</v>
      </c>
      <c r="G31" s="5">
        <f t="shared" si="7"/>
        <v>32.35</v>
      </c>
      <c r="H31" s="5">
        <v>1</v>
      </c>
      <c r="I31" s="5">
        <f t="shared" si="2"/>
        <v>32.35</v>
      </c>
      <c r="L31" s="42">
        <f t="shared" si="5"/>
        <v>94.2690626517727</v>
      </c>
      <c r="M31" s="14">
        <v>2.3680555555555555E-2</v>
      </c>
      <c r="N31" s="29" t="e">
        <f>TIMEVALUE(M31)*1440</f>
        <v>#VALUE!</v>
      </c>
      <c r="O31" s="42" t="e">
        <f>100*$D31/+N31</f>
        <v>#VALUE!</v>
      </c>
      <c r="P31" s="1">
        <v>25</v>
      </c>
      <c r="Q31" s="42" t="e">
        <f t="shared" si="6"/>
        <v>#VALUE!</v>
      </c>
    </row>
    <row r="32" spans="1:19">
      <c r="A32" s="1">
        <v>26</v>
      </c>
      <c r="B32" s="50">
        <v>2.3912037037037037E-2</v>
      </c>
      <c r="C32" s="5">
        <f t="shared" si="4"/>
        <v>34.433333333333337</v>
      </c>
      <c r="D32" s="29">
        <f t="shared" si="0"/>
        <v>32.35</v>
      </c>
      <c r="E32" s="5">
        <f t="shared" si="1"/>
        <v>1</v>
      </c>
      <c r="F32" s="39">
        <v>1</v>
      </c>
      <c r="G32" s="5">
        <f t="shared" si="7"/>
        <v>32.35</v>
      </c>
      <c r="H32" s="5">
        <v>1</v>
      </c>
      <c r="I32" s="5">
        <f t="shared" si="2"/>
        <v>32.35</v>
      </c>
      <c r="L32" s="42">
        <f t="shared" si="5"/>
        <v>93.94966118102613</v>
      </c>
      <c r="M32" s="14">
        <v>2.3726851851851853E-2</v>
      </c>
      <c r="N32" s="29" t="e">
        <f>TIMEVALUE(M32)*1440</f>
        <v>#VALUE!</v>
      </c>
      <c r="O32" s="42" t="e">
        <f>100*$D32/+N32</f>
        <v>#VALUE!</v>
      </c>
      <c r="P32" s="1">
        <v>26</v>
      </c>
      <c r="Q32" s="42" t="e">
        <f t="shared" si="6"/>
        <v>#VALUE!</v>
      </c>
    </row>
    <row r="33" spans="1:18">
      <c r="A33" s="1">
        <v>27</v>
      </c>
      <c r="B33" s="50">
        <v>2.3935185185185184E-2</v>
      </c>
      <c r="C33" s="5">
        <f t="shared" si="4"/>
        <v>34.466666666666669</v>
      </c>
      <c r="D33" s="29">
        <f t="shared" si="0"/>
        <v>32.35</v>
      </c>
      <c r="E33" s="5">
        <f t="shared" si="1"/>
        <v>1</v>
      </c>
      <c r="F33" s="39">
        <v>1</v>
      </c>
      <c r="G33" s="5">
        <f t="shared" si="7"/>
        <v>32.35</v>
      </c>
      <c r="H33" s="5">
        <v>1</v>
      </c>
      <c r="I33" s="5">
        <f t="shared" si="2"/>
        <v>32.35</v>
      </c>
      <c r="L33" s="42">
        <f t="shared" si="5"/>
        <v>93.858800773694398</v>
      </c>
      <c r="M33" s="14">
        <v>2.3680555555555555E-2</v>
      </c>
      <c r="N33" s="29" t="e">
        <f>TIMEVALUE(M33)*1440</f>
        <v>#VALUE!</v>
      </c>
      <c r="O33" s="42" t="e">
        <f>100*$D33/+N33</f>
        <v>#VALUE!</v>
      </c>
      <c r="P33" s="1">
        <v>27</v>
      </c>
      <c r="Q33" s="42" t="e">
        <f t="shared" si="6"/>
        <v>#VALUE!</v>
      </c>
    </row>
    <row r="34" spans="1:18">
      <c r="A34" s="1">
        <v>28</v>
      </c>
      <c r="B34" s="50">
        <v>2.4328703703703703E-2</v>
      </c>
      <c r="C34" s="5">
        <f t="shared" si="4"/>
        <v>35.033333333333331</v>
      </c>
      <c r="D34" s="29">
        <f t="shared" si="0"/>
        <v>32.35</v>
      </c>
      <c r="E34" s="5">
        <f t="shared" ref="E34:E65" si="8">1-IF(A34&lt;I$3,0,IF(A34&lt;I$4,G$3*(A34-I$3)^2,G$2+G$4*(A34-I$4)+(A34&gt;I$5)*G$5*(A34-I$5)^2))</f>
        <v>1</v>
      </c>
      <c r="F34" s="39">
        <v>1</v>
      </c>
      <c r="G34" s="5">
        <f t="shared" si="7"/>
        <v>32.35</v>
      </c>
      <c r="H34" s="5">
        <v>1</v>
      </c>
      <c r="I34" s="5">
        <f t="shared" si="2"/>
        <v>32.35</v>
      </c>
      <c r="L34" s="42">
        <f t="shared" si="5"/>
        <v>92.340627973358707</v>
      </c>
      <c r="M34" s="14"/>
      <c r="N34" s="29"/>
      <c r="O34" s="42"/>
      <c r="P34" s="1">
        <v>28</v>
      </c>
      <c r="Q34" s="42">
        <f t="shared" si="6"/>
        <v>92.340627973358707</v>
      </c>
      <c r="R34" s="41">
        <f>E$4/(E33*Parameters!AO$15*24*60)</f>
        <v>2.524188514357054E-2</v>
      </c>
    </row>
    <row r="35" spans="1:18">
      <c r="A35" s="1">
        <v>29</v>
      </c>
      <c r="B35" s="50">
        <v>2.4293981481481482E-2</v>
      </c>
      <c r="C35" s="5">
        <f t="shared" si="4"/>
        <v>34.983333333333334</v>
      </c>
      <c r="D35" s="29">
        <f t="shared" si="0"/>
        <v>32.35</v>
      </c>
      <c r="E35" s="5">
        <f t="shared" si="8"/>
        <v>1</v>
      </c>
      <c r="F35" s="39">
        <v>1</v>
      </c>
      <c r="G35" s="5">
        <f t="shared" si="7"/>
        <v>32.35</v>
      </c>
      <c r="H35" s="5">
        <v>1</v>
      </c>
      <c r="I35" s="5">
        <f t="shared" si="2"/>
        <v>32.35</v>
      </c>
      <c r="L35" s="42">
        <f t="shared" si="5"/>
        <v>92.472606002858498</v>
      </c>
      <c r="M35" s="14">
        <v>2.3819444444444445E-2</v>
      </c>
      <c r="N35" s="29" t="e">
        <f>TIMEVALUE(M35)*1440</f>
        <v>#VALUE!</v>
      </c>
      <c r="O35" s="42" t="e">
        <f>100*$D35/+N35</f>
        <v>#VALUE!</v>
      </c>
      <c r="P35" s="1">
        <v>29</v>
      </c>
      <c r="Q35" s="42" t="e">
        <f t="shared" si="6"/>
        <v>#VALUE!</v>
      </c>
    </row>
    <row r="36" spans="1:18">
      <c r="A36" s="1">
        <v>30</v>
      </c>
      <c r="B36" s="50">
        <v>2.3935185185185184E-2</v>
      </c>
      <c r="C36" s="5">
        <f t="shared" si="4"/>
        <v>34.466666666666669</v>
      </c>
      <c r="D36" s="29">
        <f t="shared" si="0"/>
        <v>32.35</v>
      </c>
      <c r="E36" s="5">
        <f t="shared" si="8"/>
        <v>1</v>
      </c>
      <c r="F36" s="39">
        <v>1</v>
      </c>
      <c r="G36" s="5">
        <f t="shared" si="7"/>
        <v>32.35</v>
      </c>
      <c r="H36" s="5">
        <v>1</v>
      </c>
      <c r="I36" s="5">
        <f t="shared" si="2"/>
        <v>32.35</v>
      </c>
      <c r="L36" s="42">
        <f t="shared" si="5"/>
        <v>93.858800773694398</v>
      </c>
      <c r="M36" s="14">
        <v>2.3553240740740739E-2</v>
      </c>
      <c r="N36" s="29" t="e">
        <f>TIMEVALUE(M36)*1440</f>
        <v>#VALUE!</v>
      </c>
      <c r="O36" s="42" t="e">
        <f>100*$D36/+N36</f>
        <v>#VALUE!</v>
      </c>
      <c r="P36" s="1">
        <v>30</v>
      </c>
      <c r="Q36" s="42" t="e">
        <f t="shared" si="6"/>
        <v>#VALUE!</v>
      </c>
    </row>
    <row r="37" spans="1:18">
      <c r="A37" s="1">
        <v>31</v>
      </c>
      <c r="B37" s="50">
        <v>2.4293981481481482E-2</v>
      </c>
      <c r="C37" s="5">
        <f t="shared" si="4"/>
        <v>34.983333333333334</v>
      </c>
      <c r="D37" s="29">
        <f t="shared" si="0"/>
        <v>32.355301738413139</v>
      </c>
      <c r="E37" s="5">
        <f t="shared" si="8"/>
        <v>0.99983614004109733</v>
      </c>
      <c r="F37" s="39">
        <v>1</v>
      </c>
      <c r="G37" s="5">
        <f t="shared" si="7"/>
        <v>32.35</v>
      </c>
      <c r="H37" s="5">
        <v>1</v>
      </c>
      <c r="I37" s="5">
        <f t="shared" si="2"/>
        <v>32.35</v>
      </c>
      <c r="L37" s="42">
        <f t="shared" si="5"/>
        <v>92.487761043582111</v>
      </c>
      <c r="M37" s="14">
        <v>2.3553240740740739E-2</v>
      </c>
      <c r="N37" s="29" t="e">
        <f>TIMEVALUE(M37)*1440</f>
        <v>#VALUE!</v>
      </c>
      <c r="O37" s="42" t="e">
        <f>100*$D37/+N37</f>
        <v>#VALUE!</v>
      </c>
      <c r="P37" s="1">
        <v>31</v>
      </c>
      <c r="Q37" s="42" t="e">
        <f t="shared" si="6"/>
        <v>#VALUE!</v>
      </c>
    </row>
    <row r="38" spans="1:18">
      <c r="A38" s="1">
        <v>32</v>
      </c>
      <c r="B38" s="50">
        <v>2.4305555555555556E-2</v>
      </c>
      <c r="C38" s="5">
        <f t="shared" si="4"/>
        <v>35</v>
      </c>
      <c r="D38" s="29">
        <f t="shared" si="0"/>
        <v>32.382245314848156</v>
      </c>
      <c r="E38" s="5">
        <f t="shared" si="8"/>
        <v>0.999004228566159</v>
      </c>
      <c r="F38" s="39">
        <v>1</v>
      </c>
      <c r="G38" s="5">
        <f t="shared" si="7"/>
        <v>32.35</v>
      </c>
      <c r="H38" s="5">
        <v>0.99740402793178073</v>
      </c>
      <c r="I38" s="5">
        <f t="shared" si="2"/>
        <v>32.434198272771198</v>
      </c>
      <c r="L38" s="42">
        <f t="shared" si="5"/>
        <v>92.520700899566151</v>
      </c>
      <c r="M38" s="42"/>
      <c r="N38" s="42"/>
      <c r="O38" s="42"/>
      <c r="P38" s="1">
        <v>32</v>
      </c>
      <c r="Q38" s="42">
        <f t="shared" si="6"/>
        <v>92.520700899566151</v>
      </c>
    </row>
    <row r="39" spans="1:18">
      <c r="A39" s="1">
        <v>33</v>
      </c>
      <c r="B39" s="50">
        <v>2.4502314814814814E-2</v>
      </c>
      <c r="C39" s="5">
        <f t="shared" si="4"/>
        <v>35.283333333333331</v>
      </c>
      <c r="D39" s="29">
        <f t="shared" si="0"/>
        <v>32.432091720041569</v>
      </c>
      <c r="E39" s="5">
        <f t="shared" si="8"/>
        <v>0.997468812041166</v>
      </c>
      <c r="F39" s="39">
        <v>1</v>
      </c>
      <c r="G39" s="5">
        <f t="shared" si="7"/>
        <v>32.35</v>
      </c>
      <c r="H39" s="5">
        <v>0.99168189450177324</v>
      </c>
      <c r="I39" s="5">
        <f t="shared" si="2"/>
        <v>32.621347812599552</v>
      </c>
      <c r="L39" s="42">
        <f t="shared" si="5"/>
        <v>91.919012905172139</v>
      </c>
      <c r="M39" s="14">
        <v>2.3807870370370372E-2</v>
      </c>
      <c r="N39" s="29" t="e">
        <f>TIMEVALUE(M39)*1440</f>
        <v>#VALUE!</v>
      </c>
      <c r="O39" s="42" t="e">
        <f>100*$D39/+N39</f>
        <v>#VALUE!</v>
      </c>
      <c r="P39" s="1">
        <v>33</v>
      </c>
      <c r="Q39" s="42" t="e">
        <f t="shared" si="6"/>
        <v>#VALUE!</v>
      </c>
    </row>
    <row r="40" spans="1:18">
      <c r="A40" s="1">
        <v>34</v>
      </c>
      <c r="B40" s="50">
        <v>2.4293981481481482E-2</v>
      </c>
      <c r="C40" s="5">
        <f t="shared" si="4"/>
        <v>34.983333333333334</v>
      </c>
      <c r="D40" s="29">
        <f t="shared" si="0"/>
        <v>32.50505266160043</v>
      </c>
      <c r="E40" s="5">
        <f t="shared" si="8"/>
        <v>0.99522989046611832</v>
      </c>
      <c r="F40" s="39">
        <v>1</v>
      </c>
      <c r="G40" s="5">
        <f t="shared" si="7"/>
        <v>32.35</v>
      </c>
      <c r="H40" s="5">
        <v>0.9858223229178662</v>
      </c>
      <c r="I40" s="5">
        <f t="shared" si="2"/>
        <v>32.815243931837038</v>
      </c>
      <c r="L40" s="42">
        <f t="shared" si="5"/>
        <v>92.915824663936434</v>
      </c>
      <c r="M40" s="14">
        <v>2.3657407407407408E-2</v>
      </c>
      <c r="N40" s="29" t="e">
        <f>TIMEVALUE(M40)*1440</f>
        <v>#VALUE!</v>
      </c>
      <c r="O40" s="42" t="e">
        <f>100*$D40/+N40</f>
        <v>#VALUE!</v>
      </c>
      <c r="P40" s="1">
        <v>34</v>
      </c>
      <c r="Q40" s="42" t="e">
        <f t="shared" si="6"/>
        <v>#VALUE!</v>
      </c>
    </row>
    <row r="41" spans="1:18">
      <c r="A41" s="1">
        <v>35</v>
      </c>
      <c r="B41" s="50">
        <v>2.4282407407407409E-2</v>
      </c>
      <c r="C41" s="5">
        <f t="shared" si="4"/>
        <v>34.966666666666669</v>
      </c>
      <c r="D41" s="29">
        <f t="shared" ref="D41:D72" si="9">E$4/E41</f>
        <v>32.60143978316259</v>
      </c>
      <c r="E41" s="5">
        <f t="shared" si="8"/>
        <v>0.99228746384101585</v>
      </c>
      <c r="F41" s="39">
        <v>1</v>
      </c>
      <c r="G41" s="5">
        <f t="shared" si="7"/>
        <v>32.35</v>
      </c>
      <c r="H41" s="5">
        <v>0.97984835227372802</v>
      </c>
      <c r="I41" s="5">
        <f t="shared" si="2"/>
        <v>33.015312956267323</v>
      </c>
      <c r="J41" s="5">
        <v>1</v>
      </c>
      <c r="K41" s="5">
        <f t="shared" ref="K41:K72" si="10">E$4/J41</f>
        <v>32.35</v>
      </c>
      <c r="L41" s="42">
        <f t="shared" si="5"/>
        <v>93.235766777395384</v>
      </c>
      <c r="M41" s="42"/>
      <c r="N41" s="42"/>
      <c r="O41" s="42"/>
      <c r="P41" s="1">
        <v>35</v>
      </c>
      <c r="Q41" s="42">
        <f t="shared" si="6"/>
        <v>93.235766777395384</v>
      </c>
    </row>
    <row r="42" spans="1:18">
      <c r="A42" s="1">
        <v>36</v>
      </c>
      <c r="B42" s="50">
        <v>2.4097222222222221E-2</v>
      </c>
      <c r="C42" s="5">
        <f t="shared" si="4"/>
        <v>34.699999999999996</v>
      </c>
      <c r="D42" s="29">
        <f t="shared" si="9"/>
        <v>32.721668013612067</v>
      </c>
      <c r="E42" s="5">
        <f t="shared" si="8"/>
        <v>0.98864153216585871</v>
      </c>
      <c r="F42" s="39">
        <v>0.997</v>
      </c>
      <c r="G42" s="5">
        <f t="shared" si="7"/>
        <v>32.447342026078239</v>
      </c>
      <c r="H42" s="5">
        <v>0.97377422593101493</v>
      </c>
      <c r="I42" s="5">
        <f t="shared" si="2"/>
        <v>33.221253077499064</v>
      </c>
      <c r="J42" s="5">
        <v>0.99108027750247785</v>
      </c>
      <c r="K42" s="5">
        <f t="shared" si="10"/>
        <v>32.641149999999996</v>
      </c>
      <c r="L42" s="42">
        <f t="shared" si="5"/>
        <v>94.298755082455529</v>
      </c>
      <c r="M42" s="42"/>
      <c r="N42" s="42"/>
      <c r="O42" s="42"/>
      <c r="P42" s="1">
        <v>36</v>
      </c>
      <c r="Q42" s="42">
        <f t="shared" si="6"/>
        <v>94.298755082455529</v>
      </c>
    </row>
    <row r="43" spans="1:18">
      <c r="A43" s="1">
        <v>37</v>
      </c>
      <c r="B43" s="50">
        <v>2.4479166666666666E-2</v>
      </c>
      <c r="C43" s="5">
        <f t="shared" si="4"/>
        <v>35.25</v>
      </c>
      <c r="D43" s="29">
        <f t="shared" si="9"/>
        <v>32.866260076504616</v>
      </c>
      <c r="E43" s="5">
        <f t="shared" si="8"/>
        <v>0.98429209544064689</v>
      </c>
      <c r="F43" s="39">
        <v>0.99009999999999998</v>
      </c>
      <c r="G43" s="5">
        <f t="shared" si="7"/>
        <v>32.673467326532673</v>
      </c>
      <c r="H43" s="5">
        <v>0.96760946125011704</v>
      </c>
      <c r="I43" s="5">
        <f t="shared" ref="I43:I74" si="11">E$4/H43</f>
        <v>33.432909965767543</v>
      </c>
      <c r="J43" s="5">
        <v>0.98231827111984282</v>
      </c>
      <c r="K43" s="5">
        <f t="shared" si="10"/>
        <v>32.932300000000005</v>
      </c>
      <c r="L43" s="42">
        <f t="shared" si="5"/>
        <v>93.23761723831096</v>
      </c>
      <c r="M43" s="42"/>
      <c r="N43" s="42"/>
      <c r="O43" s="42"/>
      <c r="P43" s="1">
        <v>37</v>
      </c>
      <c r="Q43" s="42">
        <f t="shared" si="6"/>
        <v>93.23761723831096</v>
      </c>
    </row>
    <row r="44" spans="1:18">
      <c r="A44" s="1">
        <v>38</v>
      </c>
      <c r="B44" s="50">
        <v>2.5162037037037038E-2</v>
      </c>
      <c r="C44" s="5">
        <f t="shared" si="4"/>
        <v>36.233333333333334</v>
      </c>
      <c r="D44" s="29">
        <f t="shared" si="9"/>
        <v>33.035852252139875</v>
      </c>
      <c r="E44" s="5">
        <f t="shared" si="8"/>
        <v>0.97923915366538028</v>
      </c>
      <c r="F44" s="39">
        <v>0.98329999999999995</v>
      </c>
      <c r="G44" s="5">
        <f t="shared" si="7"/>
        <v>32.899420319332862</v>
      </c>
      <c r="H44" s="5">
        <v>0.96136070605519097</v>
      </c>
      <c r="I44" s="5">
        <f t="shared" si="11"/>
        <v>33.650220771705655</v>
      </c>
      <c r="J44" s="5">
        <v>0.97370983446932824</v>
      </c>
      <c r="K44" s="5">
        <f t="shared" si="10"/>
        <v>33.22345</v>
      </c>
      <c r="L44" s="42">
        <f t="shared" si="5"/>
        <v>91.175305203697903</v>
      </c>
      <c r="M44" s="42"/>
      <c r="N44" s="42"/>
      <c r="O44" s="42"/>
      <c r="P44" s="1">
        <v>38</v>
      </c>
      <c r="Q44" s="42">
        <f t="shared" si="6"/>
        <v>91.175305203697903</v>
      </c>
    </row>
    <row r="45" spans="1:18">
      <c r="A45" s="1">
        <v>39</v>
      </c>
      <c r="B45" s="50">
        <v>2.6400462962962962E-2</v>
      </c>
      <c r="C45" s="5">
        <f t="shared" ref="C45:C76" si="12">B45*1440</f>
        <v>38.016666666666666</v>
      </c>
      <c r="D45" s="29">
        <f t="shared" si="9"/>
        <v>33.231201512565782</v>
      </c>
      <c r="E45" s="5">
        <f t="shared" si="8"/>
        <v>0.973482706840059</v>
      </c>
      <c r="F45" s="39">
        <v>0.97640000000000005</v>
      </c>
      <c r="G45" s="5">
        <f t="shared" si="7"/>
        <v>33.131913150348218</v>
      </c>
      <c r="H45" s="5">
        <v>0.95503271278574475</v>
      </c>
      <c r="I45" s="5">
        <f t="shared" si="11"/>
        <v>33.87318524999835</v>
      </c>
      <c r="J45" s="5">
        <v>0.96525096525096521</v>
      </c>
      <c r="K45" s="5">
        <f t="shared" si="10"/>
        <v>33.514600000000002</v>
      </c>
      <c r="L45" s="42">
        <f t="shared" ref="L45:L76" si="13">100*(+D45/C45)</f>
        <v>87.412191615692549</v>
      </c>
      <c r="M45" s="42"/>
      <c r="N45" s="42"/>
      <c r="O45" s="42"/>
      <c r="P45" s="1">
        <v>39</v>
      </c>
      <c r="Q45" s="42">
        <f t="shared" ref="Q45:Q76" si="14">MAX(L45,O45)</f>
        <v>87.412191615692549</v>
      </c>
    </row>
    <row r="46" spans="1:18">
      <c r="A46" s="1">
        <v>40</v>
      </c>
      <c r="B46" s="50">
        <v>2.5138888888888888E-2</v>
      </c>
      <c r="C46" s="5">
        <f t="shared" si="12"/>
        <v>36.199999999999996</v>
      </c>
      <c r="D46" s="29">
        <f t="shared" si="9"/>
        <v>33.453194181745459</v>
      </c>
      <c r="E46" s="5">
        <f t="shared" si="8"/>
        <v>0.96702275496468304</v>
      </c>
      <c r="F46" s="39">
        <v>0.96960000000000002</v>
      </c>
      <c r="G46" s="5">
        <f t="shared" ref="G46:G77" si="15">E$4/F46</f>
        <v>33.364273927392738</v>
      </c>
      <c r="H46" s="5">
        <v>0.94862890082852103</v>
      </c>
      <c r="I46" s="5">
        <f t="shared" si="11"/>
        <v>34.101849492194368</v>
      </c>
      <c r="J46" s="5">
        <v>0.95602294455066916</v>
      </c>
      <c r="K46" s="5">
        <f t="shared" si="10"/>
        <v>33.838100000000004</v>
      </c>
      <c r="L46" s="42">
        <f t="shared" si="13"/>
        <v>92.412138623606253</v>
      </c>
      <c r="M46" s="14">
        <v>2.5138888888888888E-2</v>
      </c>
      <c r="N46" s="29" t="e">
        <f>TIMEVALUE(M46)*1440</f>
        <v>#VALUE!</v>
      </c>
      <c r="O46" s="42" t="e">
        <f>100*$D46/+N46</f>
        <v>#VALUE!</v>
      </c>
      <c r="P46" s="1">
        <v>40</v>
      </c>
      <c r="Q46" s="42" t="e">
        <f t="shared" si="14"/>
        <v>#VALUE!</v>
      </c>
    </row>
    <row r="47" spans="1:18">
      <c r="A47" s="1">
        <v>41</v>
      </c>
      <c r="B47" s="50">
        <v>2.5555555555555557E-2</v>
      </c>
      <c r="C47" s="5">
        <f t="shared" si="12"/>
        <v>36.800000000000004</v>
      </c>
      <c r="D47" s="29">
        <f t="shared" si="9"/>
        <v>33.702856310380909</v>
      </c>
      <c r="E47" s="5">
        <f t="shared" si="8"/>
        <v>0.9598592980392523</v>
      </c>
      <c r="F47" s="39">
        <v>0.9627</v>
      </c>
      <c r="G47" s="5">
        <f t="shared" si="15"/>
        <v>33.603407084242235</v>
      </c>
      <c r="H47" s="5">
        <v>0.94215170437735696</v>
      </c>
      <c r="I47" s="5">
        <f t="shared" si="11"/>
        <v>34.336296213972524</v>
      </c>
      <c r="J47" s="5">
        <v>0.94786729857819907</v>
      </c>
      <c r="K47" s="5">
        <f t="shared" si="10"/>
        <v>34.129249999999999</v>
      </c>
      <c r="L47" s="42">
        <f t="shared" si="13"/>
        <v>91.58384866951333</v>
      </c>
      <c r="M47" s="14">
        <v>2.5358796296296296E-2</v>
      </c>
      <c r="N47" s="29" t="e">
        <f>TIMEVALUE(M47)*1440</f>
        <v>#VALUE!</v>
      </c>
      <c r="O47" s="42" t="e">
        <f>100*$D47/+N47</f>
        <v>#VALUE!</v>
      </c>
      <c r="P47" s="1">
        <v>41</v>
      </c>
      <c r="Q47" s="42" t="e">
        <f t="shared" si="14"/>
        <v>#VALUE!</v>
      </c>
    </row>
    <row r="48" spans="1:18">
      <c r="A48" s="1">
        <v>42</v>
      </c>
      <c r="B48" s="50">
        <v>2.5960648148148149E-2</v>
      </c>
      <c r="C48" s="5">
        <f t="shared" si="12"/>
        <v>37.383333333333333</v>
      </c>
      <c r="D48" s="29">
        <f t="shared" si="9"/>
        <v>33.970639763340564</v>
      </c>
      <c r="E48" s="5">
        <f t="shared" si="8"/>
        <v>0.95229292781558161</v>
      </c>
      <c r="F48" s="39">
        <v>0.95579999999999998</v>
      </c>
      <c r="G48" s="5">
        <f t="shared" si="15"/>
        <v>33.845992885540909</v>
      </c>
      <c r="H48" s="5">
        <v>0.93560279911725663</v>
      </c>
      <c r="I48" s="5">
        <f t="shared" si="11"/>
        <v>34.576638751532485</v>
      </c>
      <c r="J48" s="5">
        <v>0.93896713615023475</v>
      </c>
      <c r="K48" s="5">
        <f t="shared" si="10"/>
        <v>34.452750000000002</v>
      </c>
      <c r="L48" s="42">
        <f t="shared" si="13"/>
        <v>90.871082737424601</v>
      </c>
      <c r="M48" s="14">
        <v>2.4965277777777777E-2</v>
      </c>
      <c r="N48" s="29" t="e">
        <f>TIMEVALUE(M48)*1440</f>
        <v>#VALUE!</v>
      </c>
      <c r="O48" s="42" t="e">
        <f>100*$D48/+N48</f>
        <v>#VALUE!</v>
      </c>
      <c r="P48" s="1">
        <v>42</v>
      </c>
      <c r="Q48" s="42" t="e">
        <f t="shared" si="14"/>
        <v>#VALUE!</v>
      </c>
    </row>
    <row r="49" spans="1:17">
      <c r="A49" s="1">
        <v>43</v>
      </c>
      <c r="B49" s="50">
        <v>2.5914351851851852E-2</v>
      </c>
      <c r="C49" s="5">
        <f t="shared" si="12"/>
        <v>37.316666666666663</v>
      </c>
      <c r="D49" s="29">
        <f t="shared" si="9"/>
        <v>34.242785431168663</v>
      </c>
      <c r="E49" s="5">
        <f t="shared" si="8"/>
        <v>0.94472454832935993</v>
      </c>
      <c r="F49" s="39">
        <v>0.94879999999999998</v>
      </c>
      <c r="G49" s="5">
        <f t="shared" si="15"/>
        <v>34.095699831365941</v>
      </c>
      <c r="H49" s="5">
        <v>0.92898325595407483</v>
      </c>
      <c r="I49" s="5">
        <f t="shared" si="11"/>
        <v>34.82301730699789</v>
      </c>
      <c r="J49" s="5">
        <v>0.93109869646182486</v>
      </c>
      <c r="K49" s="5">
        <f t="shared" si="10"/>
        <v>34.743900000000004</v>
      </c>
      <c r="L49" s="42">
        <f t="shared" si="13"/>
        <v>91.762712187142469</v>
      </c>
      <c r="M49" s="14">
        <v>2.5937499999999999E-2</v>
      </c>
      <c r="N49" s="29" t="e">
        <f>TIMEVALUE(M49)*1440</f>
        <v>#VALUE!</v>
      </c>
      <c r="O49" s="42" t="e">
        <f>100*$D49/+N49</f>
        <v>#VALUE!</v>
      </c>
      <c r="P49" s="1">
        <v>43</v>
      </c>
      <c r="Q49" s="42" t="e">
        <f t="shared" si="14"/>
        <v>#VALUE!</v>
      </c>
    </row>
    <row r="50" spans="1:17">
      <c r="A50" s="1">
        <v>44</v>
      </c>
      <c r="B50" s="50">
        <v>2.6296296296296297E-2</v>
      </c>
      <c r="C50" s="5">
        <f t="shared" si="12"/>
        <v>37.866666666666667</v>
      </c>
      <c r="D50" s="29">
        <f t="shared" si="9"/>
        <v>34.519326741384084</v>
      </c>
      <c r="E50" s="5">
        <f t="shared" si="8"/>
        <v>0.93715616884313824</v>
      </c>
      <c r="F50" s="39">
        <v>0.94189999999999996</v>
      </c>
      <c r="G50" s="5">
        <f t="shared" si="15"/>
        <v>34.345471918462685</v>
      </c>
      <c r="H50" s="5">
        <v>0.92229364850422701</v>
      </c>
      <c r="I50" s="5">
        <f t="shared" si="11"/>
        <v>35.07559664155243</v>
      </c>
      <c r="J50" s="5">
        <v>0.92250922509225086</v>
      </c>
      <c r="K50" s="5">
        <f t="shared" si="10"/>
        <v>35.067400000000006</v>
      </c>
      <c r="L50" s="42">
        <f t="shared" si="13"/>
        <v>91.160193859288952</v>
      </c>
      <c r="M50" s="14"/>
      <c r="N50" s="29"/>
      <c r="O50" s="42"/>
      <c r="P50" s="1">
        <v>44</v>
      </c>
      <c r="Q50" s="42">
        <f t="shared" si="14"/>
        <v>91.160193859288952</v>
      </c>
    </row>
    <row r="51" spans="1:17">
      <c r="A51" s="1">
        <v>45</v>
      </c>
      <c r="B51" s="50">
        <v>2.6932870370370371E-2</v>
      </c>
      <c r="C51" s="5">
        <f t="shared" si="12"/>
        <v>38.783333333333331</v>
      </c>
      <c r="D51" s="29">
        <f t="shared" si="9"/>
        <v>34.800371057347412</v>
      </c>
      <c r="E51" s="5">
        <f t="shared" si="8"/>
        <v>0.92958778935691655</v>
      </c>
      <c r="F51" s="39">
        <v>0.93500000000000005</v>
      </c>
      <c r="G51" s="5">
        <f t="shared" si="15"/>
        <v>34.598930481283425</v>
      </c>
      <c r="H51" s="5">
        <v>0.9155341299891756</v>
      </c>
      <c r="I51" s="5">
        <f t="shared" si="11"/>
        <v>35.334564753345106</v>
      </c>
      <c r="J51" s="5">
        <v>0.91491308325709064</v>
      </c>
      <c r="K51" s="5">
        <f t="shared" si="10"/>
        <v>35.358550000000001</v>
      </c>
      <c r="L51" s="42">
        <f t="shared" si="13"/>
        <v>89.730221892601833</v>
      </c>
      <c r="M51" s="14"/>
      <c r="N51" s="29"/>
      <c r="O51" s="42"/>
      <c r="P51" s="1">
        <v>45</v>
      </c>
      <c r="Q51" s="42">
        <f t="shared" si="14"/>
        <v>89.730221892601833</v>
      </c>
    </row>
    <row r="52" spans="1:17">
      <c r="A52" s="1">
        <v>46</v>
      </c>
      <c r="B52" s="50">
        <v>2.7233796296296298E-2</v>
      </c>
      <c r="C52" s="5">
        <f t="shared" si="12"/>
        <v>39.216666666666669</v>
      </c>
      <c r="D52" s="29">
        <f t="shared" si="9"/>
        <v>35.08602926757996</v>
      </c>
      <c r="E52" s="5">
        <f t="shared" si="8"/>
        <v>0.92201940987069486</v>
      </c>
      <c r="F52" s="39">
        <v>0.92789999999999995</v>
      </c>
      <c r="G52" s="5">
        <f t="shared" si="15"/>
        <v>34.863670654165325</v>
      </c>
      <c r="H52" s="5">
        <v>0.90870448912168045</v>
      </c>
      <c r="I52" s="5">
        <f t="shared" si="11"/>
        <v>35.600132262214629</v>
      </c>
      <c r="J52" s="5">
        <v>0.90661831368993651</v>
      </c>
      <c r="K52" s="5">
        <f t="shared" si="10"/>
        <v>35.682050000000004</v>
      </c>
      <c r="L52" s="42">
        <f t="shared" si="13"/>
        <v>89.467137953880055</v>
      </c>
      <c r="M52" s="42"/>
      <c r="N52" s="42"/>
      <c r="O52" s="42"/>
      <c r="P52" s="1">
        <v>46</v>
      </c>
      <c r="Q52" s="42">
        <f t="shared" si="14"/>
        <v>89.467137953880055</v>
      </c>
    </row>
    <row r="53" spans="1:17">
      <c r="A53" s="1">
        <v>47</v>
      </c>
      <c r="B53" s="50">
        <v>2.7418981481481482E-2</v>
      </c>
      <c r="C53" s="5">
        <f t="shared" si="12"/>
        <v>39.483333333333334</v>
      </c>
      <c r="D53" s="29">
        <f t="shared" si="9"/>
        <v>35.376415931642313</v>
      </c>
      <c r="E53" s="5">
        <f t="shared" si="8"/>
        <v>0.91445103038447306</v>
      </c>
      <c r="F53" s="39">
        <v>0.92090000000000005</v>
      </c>
      <c r="G53" s="5">
        <f t="shared" si="15"/>
        <v>35.128678466717339</v>
      </c>
      <c r="H53" s="5">
        <v>0.90180419108272847</v>
      </c>
      <c r="I53" s="5">
        <f t="shared" si="11"/>
        <v>35.872532330061354</v>
      </c>
      <c r="J53" s="5">
        <v>0.89847259658580414</v>
      </c>
      <c r="K53" s="5">
        <f t="shared" si="10"/>
        <v>36.005549999999999</v>
      </c>
      <c r="L53" s="42">
        <f t="shared" si="13"/>
        <v>89.598351874146843</v>
      </c>
      <c r="M53" s="14"/>
      <c r="N53" s="29"/>
      <c r="O53" s="42"/>
      <c r="P53" s="1">
        <v>47</v>
      </c>
      <c r="Q53" s="42">
        <f t="shared" si="14"/>
        <v>89.598351874146843</v>
      </c>
    </row>
    <row r="54" spans="1:17">
      <c r="A54" s="1">
        <v>48</v>
      </c>
      <c r="B54" s="50">
        <v>2.7245370370370371E-2</v>
      </c>
      <c r="C54" s="5">
        <f t="shared" si="12"/>
        <v>39.233333333333334</v>
      </c>
      <c r="D54" s="29">
        <f t="shared" si="9"/>
        <v>35.671649433317413</v>
      </c>
      <c r="E54" s="5">
        <f t="shared" si="8"/>
        <v>0.90688265089825137</v>
      </c>
      <c r="F54" s="39">
        <v>0.91379999999999995</v>
      </c>
      <c r="G54" s="5">
        <f t="shared" si="15"/>
        <v>35.401619610418038</v>
      </c>
      <c r="H54" s="5">
        <v>0.89483240759116378</v>
      </c>
      <c r="I54" s="5">
        <f t="shared" si="11"/>
        <v>36.152021010374781</v>
      </c>
      <c r="J54" s="5">
        <v>0.89047195013357083</v>
      </c>
      <c r="K54" s="5">
        <f t="shared" si="10"/>
        <v>36.329050000000002</v>
      </c>
      <c r="L54" s="42">
        <f t="shared" si="13"/>
        <v>90.921791248897392</v>
      </c>
      <c r="M54" s="14"/>
      <c r="N54" s="29"/>
      <c r="O54" s="42"/>
      <c r="P54" s="1">
        <v>48</v>
      </c>
      <c r="Q54" s="42">
        <f t="shared" si="14"/>
        <v>90.921791248897392</v>
      </c>
    </row>
    <row r="55" spans="1:17">
      <c r="A55" s="1">
        <v>49</v>
      </c>
      <c r="B55" s="50">
        <v>2.7627314814814816E-2</v>
      </c>
      <c r="C55" s="5">
        <f t="shared" si="12"/>
        <v>39.783333333333339</v>
      </c>
      <c r="D55" s="29">
        <f t="shared" si="9"/>
        <v>35.971852141528544</v>
      </c>
      <c r="E55" s="5">
        <f t="shared" si="8"/>
        <v>0.89931427141202969</v>
      </c>
      <c r="F55" s="39">
        <v>0.90680000000000005</v>
      </c>
      <c r="G55" s="5">
        <f t="shared" si="15"/>
        <v>35.674900749889723</v>
      </c>
      <c r="H55" s="5">
        <v>0.88778803875954582</v>
      </c>
      <c r="I55" s="5">
        <f t="shared" si="11"/>
        <v>36.438877961456612</v>
      </c>
      <c r="J55" s="5">
        <v>0.88261253309796994</v>
      </c>
      <c r="K55" s="5">
        <f t="shared" si="10"/>
        <v>36.652550000000005</v>
      </c>
      <c r="L55" s="42">
        <f t="shared" si="13"/>
        <v>90.419402115279112</v>
      </c>
      <c r="M55" s="42"/>
      <c r="N55" s="42"/>
      <c r="O55" s="42"/>
      <c r="P55" s="1">
        <v>49</v>
      </c>
      <c r="Q55" s="42">
        <f t="shared" si="14"/>
        <v>90.419402115279112</v>
      </c>
    </row>
    <row r="56" spans="1:17">
      <c r="A56" s="1">
        <v>50</v>
      </c>
      <c r="B56" s="50">
        <v>2.8923611111111112E-2</v>
      </c>
      <c r="C56" s="5">
        <f t="shared" si="12"/>
        <v>41.65</v>
      </c>
      <c r="D56" s="29">
        <f t="shared" si="9"/>
        <v>36.2771505794517</v>
      </c>
      <c r="E56" s="5">
        <f t="shared" si="8"/>
        <v>0.891745891925808</v>
      </c>
      <c r="F56" s="39">
        <v>0.89970000000000006</v>
      </c>
      <c r="G56" s="5">
        <f t="shared" si="15"/>
        <v>35.956429921084805</v>
      </c>
      <c r="H56" s="5">
        <v>0.88066972858581583</v>
      </c>
      <c r="I56" s="5">
        <f t="shared" si="11"/>
        <v>36.733407485173593</v>
      </c>
      <c r="J56" s="5">
        <v>0.87489063867016625</v>
      </c>
      <c r="K56" s="5">
        <f t="shared" si="10"/>
        <v>36.976050000000001</v>
      </c>
      <c r="L56" s="42">
        <f t="shared" si="13"/>
        <v>87.100001391240582</v>
      </c>
      <c r="M56" s="14"/>
      <c r="N56" s="29"/>
      <c r="O56" s="42"/>
      <c r="P56" s="1">
        <v>50</v>
      </c>
      <c r="Q56" s="42">
        <f t="shared" si="14"/>
        <v>87.100001391240582</v>
      </c>
    </row>
    <row r="57" spans="1:17">
      <c r="A57" s="1">
        <v>51</v>
      </c>
      <c r="B57" s="50">
        <v>2.7430555555555555E-2</v>
      </c>
      <c r="C57" s="5">
        <f t="shared" si="12"/>
        <v>39.5</v>
      </c>
      <c r="D57" s="29">
        <f t="shared" si="9"/>
        <v>36.587675602313396</v>
      </c>
      <c r="E57" s="5">
        <f t="shared" si="8"/>
        <v>0.88417751243958631</v>
      </c>
      <c r="F57" s="39">
        <v>0.89239999999999997</v>
      </c>
      <c r="G57" s="5">
        <f t="shared" si="15"/>
        <v>36.250560286866879</v>
      </c>
      <c r="H57" s="5">
        <v>0.87347587536945304</v>
      </c>
      <c r="I57" s="5">
        <f t="shared" si="11"/>
        <v>37.035939872199634</v>
      </c>
      <c r="J57" s="5">
        <v>0.86655112651646449</v>
      </c>
      <c r="K57" s="5">
        <f t="shared" si="10"/>
        <v>37.331899999999997</v>
      </c>
      <c r="L57" s="42">
        <f t="shared" si="13"/>
        <v>92.627026841299738</v>
      </c>
      <c r="M57" s="14"/>
      <c r="N57" s="29"/>
      <c r="O57" s="42"/>
      <c r="P57" s="1">
        <v>51</v>
      </c>
      <c r="Q57" s="42">
        <f t="shared" si="14"/>
        <v>92.627026841299738</v>
      </c>
    </row>
    <row r="58" spans="1:17">
      <c r="A58" s="1">
        <v>52</v>
      </c>
      <c r="B58" s="50">
        <v>2.943287037037037E-2</v>
      </c>
      <c r="C58" s="5">
        <f t="shared" si="12"/>
        <v>42.383333333333333</v>
      </c>
      <c r="D58" s="29">
        <f t="shared" si="9"/>
        <v>36.903562584398735</v>
      </c>
      <c r="E58" s="5">
        <f t="shared" si="8"/>
        <v>0.87660913295336451</v>
      </c>
      <c r="F58" s="39">
        <v>0.8851</v>
      </c>
      <c r="G58" s="5">
        <f t="shared" si="15"/>
        <v>36.549542424584793</v>
      </c>
      <c r="H58" s="5">
        <v>0.86620463795731462</v>
      </c>
      <c r="I58" s="5">
        <f t="shared" si="11"/>
        <v>37.346833048929213</v>
      </c>
      <c r="J58" s="5">
        <v>0.85910652920962205</v>
      </c>
      <c r="K58" s="5">
        <f t="shared" si="10"/>
        <v>37.6554</v>
      </c>
      <c r="L58" s="42">
        <f t="shared" si="13"/>
        <v>87.07093020306425</v>
      </c>
      <c r="M58" s="42"/>
      <c r="N58" s="42"/>
      <c r="O58" s="42"/>
      <c r="P58" s="1">
        <v>52</v>
      </c>
      <c r="Q58" s="42">
        <f t="shared" si="14"/>
        <v>87.07093020306425</v>
      </c>
    </row>
    <row r="59" spans="1:17">
      <c r="A59" s="1">
        <v>53</v>
      </c>
      <c r="B59" s="50">
        <v>2.8043981481481482E-2</v>
      </c>
      <c r="C59" s="5">
        <f t="shared" si="12"/>
        <v>40.383333333333333</v>
      </c>
      <c r="D59" s="29">
        <f t="shared" si="9"/>
        <v>37.224951615831337</v>
      </c>
      <c r="E59" s="5">
        <f t="shared" si="8"/>
        <v>0.86904075346714282</v>
      </c>
      <c r="F59" s="39">
        <v>0.87790000000000001</v>
      </c>
      <c r="G59" s="5">
        <f t="shared" si="15"/>
        <v>36.849299464631507</v>
      </c>
      <c r="H59" s="5">
        <v>0.85885393845480318</v>
      </c>
      <c r="I59" s="5">
        <f t="shared" si="11"/>
        <v>37.666474532563846</v>
      </c>
      <c r="J59" s="5">
        <v>0.85178875638841567</v>
      </c>
      <c r="K59" s="5">
        <f t="shared" si="10"/>
        <v>37.978900000000003</v>
      </c>
      <c r="L59" s="42">
        <f t="shared" si="13"/>
        <v>92.178996985137445</v>
      </c>
      <c r="M59" s="14"/>
      <c r="N59" s="29"/>
      <c r="O59" s="42"/>
      <c r="P59" s="1">
        <v>53</v>
      </c>
      <c r="Q59" s="42">
        <f t="shared" si="14"/>
        <v>92.178996985137445</v>
      </c>
    </row>
    <row r="60" spans="1:17">
      <c r="A60" s="1">
        <v>54</v>
      </c>
      <c r="B60" s="50">
        <v>2.8923611111111112E-2</v>
      </c>
      <c r="C60" s="5">
        <f t="shared" si="12"/>
        <v>41.65</v>
      </c>
      <c r="D60" s="29">
        <f t="shared" si="9"/>
        <v>37.551987709725964</v>
      </c>
      <c r="E60" s="5">
        <f t="shared" si="8"/>
        <v>0.86147237398092114</v>
      </c>
      <c r="F60" s="39">
        <v>0.87060000000000004</v>
      </c>
      <c r="G60" s="5">
        <f t="shared" si="15"/>
        <v>37.158281644842639</v>
      </c>
      <c r="H60" s="5">
        <v>0.85142146184303191</v>
      </c>
      <c r="I60" s="5">
        <f t="shared" si="11"/>
        <v>37.995283710576757</v>
      </c>
      <c r="J60" s="5">
        <v>0.8438818565400843</v>
      </c>
      <c r="K60" s="5">
        <f t="shared" si="10"/>
        <v>38.334750000000007</v>
      </c>
      <c r="L60" s="42">
        <f t="shared" si="13"/>
        <v>90.160834837277221</v>
      </c>
      <c r="M60" s="42"/>
      <c r="N60" s="42"/>
      <c r="O60" s="42"/>
      <c r="P60" s="1">
        <v>54</v>
      </c>
      <c r="Q60" s="42">
        <f t="shared" si="14"/>
        <v>90.160834837277221</v>
      </c>
    </row>
    <row r="61" spans="1:17">
      <c r="A61" s="1">
        <v>55</v>
      </c>
      <c r="B61" s="50">
        <v>2.8750000000000001E-2</v>
      </c>
      <c r="C61" s="5">
        <f t="shared" si="12"/>
        <v>41.4</v>
      </c>
      <c r="D61" s="29">
        <f t="shared" si="9"/>
        <v>37.884821020357478</v>
      </c>
      <c r="E61" s="5">
        <f t="shared" si="8"/>
        <v>0.85390399449469934</v>
      </c>
      <c r="F61" s="39">
        <v>0.86329999999999996</v>
      </c>
      <c r="G61" s="5">
        <f t="shared" si="15"/>
        <v>37.472489285300597</v>
      </c>
      <c r="H61" s="5">
        <v>0.84390465279716909</v>
      </c>
      <c r="I61" s="5">
        <f t="shared" si="11"/>
        <v>38.333714469726075</v>
      </c>
      <c r="J61" s="5">
        <v>0.83612040133779264</v>
      </c>
      <c r="K61" s="5">
        <f t="shared" si="10"/>
        <v>38.690600000000003</v>
      </c>
      <c r="L61" s="42">
        <f t="shared" si="13"/>
        <v>91.509229517771686</v>
      </c>
      <c r="M61" s="42"/>
      <c r="N61" s="42"/>
      <c r="O61" s="42"/>
      <c r="P61" s="1">
        <v>55</v>
      </c>
      <c r="Q61" s="42">
        <f t="shared" si="14"/>
        <v>91.509229517771686</v>
      </c>
    </row>
    <row r="62" spans="1:17">
      <c r="A62" s="1">
        <v>56</v>
      </c>
      <c r="B62" s="50">
        <v>2.9814814814814815E-2</v>
      </c>
      <c r="C62" s="5">
        <f t="shared" si="12"/>
        <v>42.93333333333333</v>
      </c>
      <c r="D62" s="29">
        <f t="shared" si="9"/>
        <v>38.223607073035616</v>
      </c>
      <c r="E62" s="5">
        <f t="shared" si="8"/>
        <v>0.84633561500847776</v>
      </c>
      <c r="F62" s="39">
        <v>0.85570000000000002</v>
      </c>
      <c r="G62" s="5">
        <f t="shared" si="15"/>
        <v>37.805305597756224</v>
      </c>
      <c r="H62" s="5">
        <v>0.8363007098887294</v>
      </c>
      <c r="I62" s="5">
        <f t="shared" si="11"/>
        <v>38.682258208658226</v>
      </c>
      <c r="J62" s="5">
        <v>0.82918739635157546</v>
      </c>
      <c r="K62" s="5">
        <f t="shared" si="10"/>
        <v>39.014099999999999</v>
      </c>
      <c r="L62" s="42">
        <f t="shared" si="13"/>
        <v>89.030140698064329</v>
      </c>
      <c r="M62" s="42"/>
      <c r="N62" s="42"/>
      <c r="O62" s="42"/>
      <c r="P62" s="1">
        <v>56</v>
      </c>
      <c r="Q62" s="42">
        <f t="shared" si="14"/>
        <v>89.030140698064329</v>
      </c>
    </row>
    <row r="63" spans="1:17">
      <c r="A63" s="1">
        <v>57</v>
      </c>
      <c r="B63" s="50">
        <v>2.8807870370370369E-2</v>
      </c>
      <c r="C63" s="5">
        <f t="shared" si="12"/>
        <v>41.483333333333334</v>
      </c>
      <c r="D63" s="29">
        <f t="shared" si="9"/>
        <v>38.568507006425172</v>
      </c>
      <c r="E63" s="5">
        <f t="shared" si="8"/>
        <v>0.83876723552225596</v>
      </c>
      <c r="F63" s="39">
        <v>0.84809999999999997</v>
      </c>
      <c r="G63" s="5">
        <f t="shared" si="15"/>
        <v>38.144086782219084</v>
      </c>
      <c r="H63" s="5">
        <v>0.82860657726411557</v>
      </c>
      <c r="I63" s="5">
        <f t="shared" si="11"/>
        <v>39.041447277443645</v>
      </c>
      <c r="J63" s="5">
        <v>0.82169268693508624</v>
      </c>
      <c r="K63" s="5">
        <f t="shared" si="10"/>
        <v>39.369950000000003</v>
      </c>
      <c r="L63" s="42">
        <f t="shared" si="13"/>
        <v>92.973500216372457</v>
      </c>
      <c r="M63" s="42"/>
      <c r="N63" s="42"/>
      <c r="O63" s="42"/>
      <c r="P63" s="1">
        <v>57</v>
      </c>
      <c r="Q63" s="42">
        <f t="shared" si="14"/>
        <v>92.973500216372457</v>
      </c>
    </row>
    <row r="64" spans="1:17">
      <c r="A64" s="1">
        <v>58</v>
      </c>
      <c r="B64" s="50">
        <v>3.0578703703703705E-2</v>
      </c>
      <c r="C64" s="5">
        <f t="shared" si="12"/>
        <v>44.033333333333339</v>
      </c>
      <c r="D64" s="29">
        <f t="shared" si="9"/>
        <v>38.919687828104472</v>
      </c>
      <c r="E64" s="5">
        <f t="shared" si="8"/>
        <v>0.83119885603603427</v>
      </c>
      <c r="F64" s="39">
        <v>0.84050000000000002</v>
      </c>
      <c r="G64" s="5">
        <f t="shared" si="15"/>
        <v>38.48899464604402</v>
      </c>
      <c r="H64" s="5">
        <v>0.82081893381551474</v>
      </c>
      <c r="I64" s="5">
        <f t="shared" si="11"/>
        <v>39.41185889758107</v>
      </c>
      <c r="J64" s="5">
        <v>0.81433224755700329</v>
      </c>
      <c r="K64" s="5">
        <f t="shared" si="10"/>
        <v>39.7258</v>
      </c>
      <c r="L64" s="42">
        <f t="shared" si="13"/>
        <v>88.386876218253889</v>
      </c>
      <c r="M64" s="42"/>
      <c r="N64" s="42"/>
      <c r="O64" s="42"/>
      <c r="P64" s="1">
        <v>58</v>
      </c>
      <c r="Q64" s="42">
        <f t="shared" si="14"/>
        <v>88.386876218253889</v>
      </c>
    </row>
    <row r="65" spans="1:17">
      <c r="A65" s="1">
        <v>59</v>
      </c>
      <c r="B65" s="50">
        <v>2.9479166666666667E-2</v>
      </c>
      <c r="C65" s="5">
        <f t="shared" si="12"/>
        <v>42.45</v>
      </c>
      <c r="D65" s="29">
        <f t="shared" si="9"/>
        <v>39.27732268421407</v>
      </c>
      <c r="E65" s="5">
        <f t="shared" si="8"/>
        <v>0.82363047654981258</v>
      </c>
      <c r="F65" s="39">
        <v>0.83289999999999997</v>
      </c>
      <c r="G65" s="5">
        <f t="shared" si="15"/>
        <v>38.840196902389245</v>
      </c>
      <c r="H65" s="5">
        <v>0.81293417979267191</v>
      </c>
      <c r="I65" s="5">
        <f t="shared" si="11"/>
        <v>39.794119627557599</v>
      </c>
      <c r="J65" s="5">
        <v>0.80710250201775624</v>
      </c>
      <c r="K65" s="5">
        <f t="shared" si="10"/>
        <v>40.081650000000003</v>
      </c>
      <c r="L65" s="42">
        <f t="shared" si="13"/>
        <v>92.526084061752812</v>
      </c>
      <c r="M65" s="42"/>
      <c r="N65" s="42"/>
      <c r="O65" s="42"/>
      <c r="P65" s="1">
        <v>59</v>
      </c>
      <c r="Q65" s="42">
        <f t="shared" si="14"/>
        <v>92.526084061752812</v>
      </c>
    </row>
    <row r="66" spans="1:17">
      <c r="A66" s="1">
        <v>60</v>
      </c>
      <c r="B66" s="50">
        <v>3.0358796296296297E-2</v>
      </c>
      <c r="C66" s="5">
        <f t="shared" si="12"/>
        <v>43.716666666666669</v>
      </c>
      <c r="D66" s="29">
        <f t="shared" si="9"/>
        <v>39.641591144110151</v>
      </c>
      <c r="E66" s="5">
        <f t="shared" ref="E66:E97" si="16">1-IF(A66&lt;I$3,0,IF(A66&lt;I$4,G$3*(A66-I$3)^2,G$2+G$4*(A66-I$4)+(A66&gt;I$5)*G$5*(A66-I$5)^2))</f>
        <v>0.81606209706359079</v>
      </c>
      <c r="F66" s="39">
        <v>0.82530000000000003</v>
      </c>
      <c r="G66" s="5">
        <f t="shared" si="15"/>
        <v>39.197867442142254</v>
      </c>
      <c r="H66" s="5">
        <v>0.8049484207408617</v>
      </c>
      <c r="I66" s="5">
        <f t="shared" si="11"/>
        <v>40.188910452455545</v>
      </c>
      <c r="J66" s="5">
        <v>0.8</v>
      </c>
      <c r="K66" s="5">
        <f t="shared" si="10"/>
        <v>40.4375</v>
      </c>
      <c r="L66" s="42">
        <f t="shared" si="13"/>
        <v>90.678439521410937</v>
      </c>
      <c r="M66" s="42"/>
      <c r="N66" s="42"/>
      <c r="O66" s="42"/>
      <c r="P66" s="1">
        <v>60</v>
      </c>
      <c r="Q66" s="42">
        <f t="shared" si="14"/>
        <v>90.678439521410937</v>
      </c>
    </row>
    <row r="67" spans="1:17">
      <c r="A67" s="1">
        <v>61</v>
      </c>
      <c r="B67" s="50">
        <v>3.1481481481481478E-2</v>
      </c>
      <c r="C67" s="5">
        <f t="shared" si="12"/>
        <v>45.333333333333329</v>
      </c>
      <c r="D67" s="29">
        <f t="shared" si="9"/>
        <v>40.012679501005842</v>
      </c>
      <c r="E67" s="5">
        <f t="shared" si="16"/>
        <v>0.8084937175773691</v>
      </c>
      <c r="F67" s="39">
        <v>0.81730000000000003</v>
      </c>
      <c r="G67" s="5">
        <f t="shared" si="15"/>
        <v>39.581549002814143</v>
      </c>
      <c r="H67" s="5">
        <v>0.79685744858807517</v>
      </c>
      <c r="I67" s="5">
        <f t="shared" si="11"/>
        <v>40.596972591923283</v>
      </c>
      <c r="J67" s="5">
        <v>0.79302141157811268</v>
      </c>
      <c r="K67" s="5">
        <f t="shared" si="10"/>
        <v>40.793349999999997</v>
      </c>
      <c r="L67" s="42">
        <f t="shared" si="13"/>
        <v>88.263263605159963</v>
      </c>
      <c r="M67" s="42"/>
      <c r="N67" s="42"/>
      <c r="O67" s="42"/>
      <c r="P67" s="1">
        <v>61</v>
      </c>
      <c r="Q67" s="42">
        <f t="shared" si="14"/>
        <v>88.263263605159963</v>
      </c>
    </row>
    <row r="68" spans="1:17">
      <c r="A68" s="1">
        <v>62</v>
      </c>
      <c r="B68" s="50">
        <v>3.1863425925925927E-2</v>
      </c>
      <c r="C68" s="5">
        <f t="shared" si="12"/>
        <v>45.883333333333333</v>
      </c>
      <c r="D68" s="29">
        <f t="shared" si="9"/>
        <v>40.390781089658184</v>
      </c>
      <c r="E68" s="5">
        <f t="shared" si="16"/>
        <v>0.80092533809114741</v>
      </c>
      <c r="F68" s="39">
        <v>0.80920000000000003</v>
      </c>
      <c r="G68" s="5">
        <f t="shared" si="15"/>
        <v>39.977755808205636</v>
      </c>
      <c r="H68" s="5">
        <v>0.78865671964001594</v>
      </c>
      <c r="I68" s="5">
        <f t="shared" si="11"/>
        <v>41.019114139756809</v>
      </c>
      <c r="J68" s="5">
        <v>0.78554595443833475</v>
      </c>
      <c r="K68" s="5">
        <f t="shared" si="10"/>
        <v>41.181549999999994</v>
      </c>
      <c r="L68" s="42">
        <f t="shared" si="13"/>
        <v>88.029308586251034</v>
      </c>
      <c r="M68" s="42"/>
      <c r="N68" s="42"/>
      <c r="O68" s="42"/>
      <c r="P68" s="1">
        <v>62</v>
      </c>
      <c r="Q68" s="42">
        <f t="shared" si="14"/>
        <v>88.029308586251034</v>
      </c>
    </row>
    <row r="69" spans="1:17">
      <c r="A69" s="1">
        <v>63</v>
      </c>
      <c r="B69" s="50">
        <v>3.215277777777778E-2</v>
      </c>
      <c r="C69" s="5">
        <f t="shared" si="12"/>
        <v>46.300000000000004</v>
      </c>
      <c r="D69" s="29">
        <f t="shared" si="9"/>
        <v>40.776096622238853</v>
      </c>
      <c r="E69" s="5">
        <f t="shared" si="16"/>
        <v>0.79335695860492572</v>
      </c>
      <c r="F69" s="39">
        <v>0.80120000000000002</v>
      </c>
      <c r="G69" s="5">
        <f t="shared" si="15"/>
        <v>40.376934598102849</v>
      </c>
      <c r="H69" s="5">
        <v>0.78034132917207799</v>
      </c>
      <c r="I69" s="5">
        <f t="shared" si="11"/>
        <v>41.456217671211284</v>
      </c>
      <c r="J69" s="5">
        <v>0.77881619937694702</v>
      </c>
      <c r="K69" s="5">
        <f t="shared" si="10"/>
        <v>41.537400000000005</v>
      </c>
      <c r="L69" s="42">
        <f t="shared" si="13"/>
        <v>88.069323158183252</v>
      </c>
      <c r="M69" s="42"/>
      <c r="N69" s="42"/>
      <c r="O69" s="42"/>
      <c r="P69" s="1">
        <v>63</v>
      </c>
      <c r="Q69" s="42">
        <f t="shared" si="14"/>
        <v>88.069323158183252</v>
      </c>
    </row>
    <row r="70" spans="1:17">
      <c r="A70" s="1">
        <v>64</v>
      </c>
      <c r="B70" s="50">
        <v>3.2569444444444443E-2</v>
      </c>
      <c r="C70" s="5">
        <f t="shared" si="12"/>
        <v>46.9</v>
      </c>
      <c r="D70" s="29">
        <f t="shared" si="9"/>
        <v>41.168834543614679</v>
      </c>
      <c r="E70" s="5">
        <f t="shared" si="16"/>
        <v>0.78578857911870403</v>
      </c>
      <c r="F70" s="39">
        <v>0.79310000000000003</v>
      </c>
      <c r="G70" s="5">
        <f t="shared" si="15"/>
        <v>40.789307779599042</v>
      </c>
      <c r="H70" s="5">
        <v>0.77190598223014029</v>
      </c>
      <c r="I70" s="5">
        <f t="shared" si="11"/>
        <v>41.909248982028224</v>
      </c>
      <c r="J70" s="5">
        <v>0.77160493827160492</v>
      </c>
      <c r="K70" s="5">
        <f t="shared" si="10"/>
        <v>41.925600000000003</v>
      </c>
      <c r="L70" s="42">
        <f t="shared" si="13"/>
        <v>87.780031009839405</v>
      </c>
      <c r="M70" s="42"/>
      <c r="N70" s="42"/>
      <c r="O70" s="42"/>
      <c r="P70" s="1">
        <v>64</v>
      </c>
      <c r="Q70" s="42">
        <f t="shared" si="14"/>
        <v>87.780031009839405</v>
      </c>
    </row>
    <row r="71" spans="1:17">
      <c r="A71" s="1">
        <v>65</v>
      </c>
      <c r="B71" s="50">
        <v>3.3657407407407407E-2</v>
      </c>
      <c r="C71" s="5">
        <f t="shared" si="12"/>
        <v>48.466666666666669</v>
      </c>
      <c r="D71" s="29">
        <f t="shared" si="9"/>
        <v>41.569211407359283</v>
      </c>
      <c r="E71" s="5">
        <f t="shared" si="16"/>
        <v>0.77822019963248223</v>
      </c>
      <c r="F71" s="39">
        <v>0.78510000000000002</v>
      </c>
      <c r="G71" s="5">
        <f t="shared" si="15"/>
        <v>41.204942045599289</v>
      </c>
      <c r="H71" s="5">
        <v>0.76334496016351716</v>
      </c>
      <c r="I71" s="5">
        <f t="shared" si="11"/>
        <v>42.379267157367835</v>
      </c>
      <c r="J71" s="5">
        <v>0.76511094108645761</v>
      </c>
      <c r="K71" s="5">
        <f t="shared" si="10"/>
        <v>42.28145</v>
      </c>
      <c r="L71" s="42">
        <f t="shared" si="13"/>
        <v>85.768661775844464</v>
      </c>
      <c r="M71" s="42"/>
      <c r="N71" s="42"/>
      <c r="O71" s="42"/>
      <c r="P71" s="1">
        <v>65</v>
      </c>
      <c r="Q71" s="42">
        <f t="shared" si="14"/>
        <v>85.768661775844464</v>
      </c>
    </row>
    <row r="72" spans="1:17">
      <c r="A72" s="1">
        <v>66</v>
      </c>
      <c r="B72" s="50">
        <v>3.366898148148148E-2</v>
      </c>
      <c r="C72" s="5">
        <f t="shared" si="12"/>
        <v>48.483333333333334</v>
      </c>
      <c r="D72" s="29">
        <f t="shared" si="9"/>
        <v>41.977452273920996</v>
      </c>
      <c r="E72" s="5">
        <f t="shared" si="16"/>
        <v>0.77065182014626055</v>
      </c>
      <c r="F72" s="39">
        <v>0.77649999999999997</v>
      </c>
      <c r="G72" s="5">
        <f t="shared" si="15"/>
        <v>41.661300708306506</v>
      </c>
      <c r="H72" s="5">
        <v>0.75465208231004055</v>
      </c>
      <c r="I72" s="5">
        <f t="shared" si="11"/>
        <v>42.867436211100731</v>
      </c>
      <c r="J72" s="5">
        <v>0.75815011372251706</v>
      </c>
      <c r="K72" s="5">
        <f t="shared" si="10"/>
        <v>42.669650000000004</v>
      </c>
      <c r="L72" s="42">
        <f t="shared" si="13"/>
        <v>86.5812009774926</v>
      </c>
      <c r="M72" s="42"/>
      <c r="N72" s="42"/>
      <c r="O72" s="42"/>
      <c r="P72" s="1">
        <v>66</v>
      </c>
      <c r="Q72" s="42">
        <f t="shared" si="14"/>
        <v>86.5812009774926</v>
      </c>
    </row>
    <row r="73" spans="1:17">
      <c r="A73" s="1">
        <v>67</v>
      </c>
      <c r="B73" s="50">
        <v>3.0682870370370371E-2</v>
      </c>
      <c r="C73" s="5">
        <f t="shared" si="12"/>
        <v>44.183333333333337</v>
      </c>
      <c r="D73" s="29">
        <f t="shared" ref="D73:D104" si="17">E$4/E73</f>
        <v>42.393791132485397</v>
      </c>
      <c r="E73" s="5">
        <f t="shared" si="16"/>
        <v>0.76308344066003886</v>
      </c>
      <c r="F73" s="39">
        <v>0.76790000000000003</v>
      </c>
      <c r="G73" s="5">
        <f t="shared" si="15"/>
        <v>42.127881234535749</v>
      </c>
      <c r="H73" s="5">
        <v>0.74582066213055853</v>
      </c>
      <c r="I73" s="5">
        <f t="shared" si="11"/>
        <v>43.375038588481772</v>
      </c>
      <c r="J73" s="5">
        <v>0.75131480090157776</v>
      </c>
      <c r="K73" s="5">
        <f t="shared" ref="K73:K104" si="18">E$4/J73</f>
        <v>43.057850000000002</v>
      </c>
      <c r="L73" s="42">
        <f t="shared" si="13"/>
        <v>95.949734739687798</v>
      </c>
      <c r="M73" s="42"/>
      <c r="N73" s="42"/>
      <c r="O73" s="42"/>
      <c r="P73" s="1">
        <v>67</v>
      </c>
      <c r="Q73" s="42">
        <f t="shared" si="14"/>
        <v>95.949734739687798</v>
      </c>
    </row>
    <row r="74" spans="1:17">
      <c r="A74" s="1">
        <v>68</v>
      </c>
      <c r="B74" s="50">
        <v>3.6111111111111108E-2</v>
      </c>
      <c r="C74" s="5">
        <f t="shared" si="12"/>
        <v>51.999999999999993</v>
      </c>
      <c r="D74" s="29">
        <f t="shared" si="17"/>
        <v>42.818471348193832</v>
      </c>
      <c r="E74" s="5">
        <f t="shared" si="16"/>
        <v>0.75551506117381717</v>
      </c>
      <c r="F74" s="39">
        <v>0.75919999999999999</v>
      </c>
      <c r="G74" s="5">
        <f t="shared" si="15"/>
        <v>42.610642781875661</v>
      </c>
      <c r="H74" s="5">
        <v>0.73684345694254272</v>
      </c>
      <c r="I74" s="5">
        <f t="shared" si="11"/>
        <v>43.903490891040889</v>
      </c>
      <c r="J74" s="5">
        <v>0.74460163812360391</v>
      </c>
      <c r="K74" s="5">
        <f t="shared" si="18"/>
        <v>43.44605</v>
      </c>
      <c r="L74" s="42">
        <f t="shared" si="13"/>
        <v>82.343214131141991</v>
      </c>
      <c r="M74" s="42"/>
      <c r="N74" s="42"/>
      <c r="O74" s="42"/>
      <c r="P74" s="1">
        <v>68</v>
      </c>
      <c r="Q74" s="42">
        <f t="shared" si="14"/>
        <v>82.343214131141991</v>
      </c>
    </row>
    <row r="75" spans="1:17">
      <c r="A75" s="1">
        <v>69</v>
      </c>
      <c r="B75" s="50">
        <v>3.5034722222222224E-2</v>
      </c>
      <c r="C75" s="5">
        <f t="shared" si="12"/>
        <v>50.45</v>
      </c>
      <c r="D75" s="29">
        <f t="shared" si="17"/>
        <v>43.2517461365141</v>
      </c>
      <c r="E75" s="5">
        <f t="shared" si="16"/>
        <v>0.74794668168759548</v>
      </c>
      <c r="F75" s="39">
        <v>0.75060000000000004</v>
      </c>
      <c r="G75" s="5">
        <f t="shared" si="15"/>
        <v>43.098854249933389</v>
      </c>
      <c r="H75" s="5">
        <v>0.72771261022308242</v>
      </c>
      <c r="I75" s="5">
        <f t="shared" ref="I75:I106" si="19">E$4/H75</f>
        <v>44.454362265459459</v>
      </c>
      <c r="J75" s="5">
        <v>0.73800738007380073</v>
      </c>
      <c r="K75" s="5">
        <f t="shared" si="18"/>
        <v>43.834250000000004</v>
      </c>
      <c r="L75" s="42">
        <f t="shared" si="13"/>
        <v>85.731905126886218</v>
      </c>
      <c r="M75" s="42"/>
      <c r="N75" s="42"/>
      <c r="O75" s="42"/>
      <c r="P75" s="1">
        <v>69</v>
      </c>
      <c r="Q75" s="42">
        <f t="shared" si="14"/>
        <v>85.731905126886218</v>
      </c>
    </row>
    <row r="76" spans="1:17">
      <c r="A76" s="1">
        <v>70</v>
      </c>
      <c r="B76" s="50">
        <v>3.6087962962962961E-2</v>
      </c>
      <c r="C76" s="5">
        <f t="shared" si="12"/>
        <v>51.966666666666661</v>
      </c>
      <c r="D76" s="29">
        <f t="shared" si="17"/>
        <v>43.693879066706096</v>
      </c>
      <c r="E76" s="5">
        <f t="shared" si="16"/>
        <v>0.74037830220137368</v>
      </c>
      <c r="F76" s="39">
        <v>0.74199999999999999</v>
      </c>
      <c r="G76" s="5">
        <f t="shared" si="15"/>
        <v>43.598382749326149</v>
      </c>
      <c r="H76" s="5">
        <v>0.71841958523128924</v>
      </c>
      <c r="I76" s="5">
        <f t="shared" si="19"/>
        <v>45.029396003430485</v>
      </c>
      <c r="J76" s="5">
        <v>0.73152889539136801</v>
      </c>
      <c r="K76" s="5">
        <f t="shared" si="18"/>
        <v>44.222450000000002</v>
      </c>
      <c r="L76" s="42">
        <f t="shared" si="13"/>
        <v>84.080588325925788</v>
      </c>
      <c r="M76" s="42"/>
      <c r="N76" s="42"/>
      <c r="O76" s="42"/>
      <c r="P76" s="1">
        <v>70</v>
      </c>
      <c r="Q76" s="42">
        <f t="shared" si="14"/>
        <v>84.080588325925788</v>
      </c>
    </row>
    <row r="77" spans="1:17">
      <c r="A77" s="1">
        <v>71</v>
      </c>
      <c r="B77" s="50">
        <v>3.6712962962962961E-2</v>
      </c>
      <c r="C77" s="5">
        <f t="shared" ref="C77:C84" si="20">B77*1440</f>
        <v>52.866666666666667</v>
      </c>
      <c r="D77" s="29">
        <f t="shared" si="17"/>
        <v>44.157948468651441</v>
      </c>
      <c r="E77" s="5">
        <f t="shared" si="16"/>
        <v>0.73259743991426318</v>
      </c>
      <c r="F77" s="39">
        <v>0.73260000000000003</v>
      </c>
      <c r="G77" s="5">
        <f t="shared" si="15"/>
        <v>44.157794157794157</v>
      </c>
      <c r="H77" s="5">
        <v>0.70895508842748844</v>
      </c>
      <c r="I77" s="5">
        <f t="shared" si="19"/>
        <v>45.630535033967448</v>
      </c>
      <c r="J77" s="5">
        <v>0.72516316171138506</v>
      </c>
      <c r="K77" s="5">
        <f t="shared" si="18"/>
        <v>44.61065</v>
      </c>
      <c r="L77" s="42">
        <f t="shared" ref="L77:L84" si="21">100*(+D77/C77)</f>
        <v>83.527014757852655</v>
      </c>
      <c r="M77" s="42"/>
      <c r="N77" s="42"/>
      <c r="O77" s="42"/>
      <c r="P77" s="1">
        <v>71</v>
      </c>
      <c r="Q77" s="42">
        <f t="shared" ref="Q77:Q84" si="22">MAX(L77,O77)</f>
        <v>83.527014757852655</v>
      </c>
    </row>
    <row r="78" spans="1:17">
      <c r="A78" s="1">
        <v>72</v>
      </c>
      <c r="B78" s="50">
        <v>3.9641203703703706E-2</v>
      </c>
      <c r="C78" s="5">
        <f t="shared" si="20"/>
        <v>57.083333333333336</v>
      </c>
      <c r="D78" s="29">
        <f t="shared" si="17"/>
        <v>44.674661173770644</v>
      </c>
      <c r="E78" s="5">
        <f t="shared" si="16"/>
        <v>0.72412412651924729</v>
      </c>
      <c r="F78" s="39">
        <v>0.72330000000000005</v>
      </c>
      <c r="G78" s="5">
        <f t="shared" ref="G78:G106" si="23">E$4/F78</f>
        <v>44.725563390017975</v>
      </c>
      <c r="H78" s="5">
        <v>0.69930898082622872</v>
      </c>
      <c r="I78" s="5">
        <f t="shared" si="19"/>
        <v>46.259952162746004</v>
      </c>
      <c r="J78" s="5">
        <v>0.71839080459770122</v>
      </c>
      <c r="K78" s="5">
        <f t="shared" si="18"/>
        <v>45.031199999999998</v>
      </c>
      <c r="L78" s="42">
        <f t="shared" si="21"/>
        <v>78.262180158430326</v>
      </c>
      <c r="M78" s="42"/>
      <c r="N78" s="42"/>
      <c r="O78" s="42"/>
      <c r="P78" s="1">
        <v>72</v>
      </c>
      <c r="Q78" s="42">
        <f t="shared" si="22"/>
        <v>78.262180158430326</v>
      </c>
    </row>
    <row r="79" spans="1:17">
      <c r="A79" s="1">
        <v>73</v>
      </c>
      <c r="B79" s="50">
        <v>3.3969907407407407E-2</v>
      </c>
      <c r="C79" s="5">
        <f t="shared" si="20"/>
        <v>48.916666666666664</v>
      </c>
      <c r="D79" s="29">
        <f t="shared" si="17"/>
        <v>45.248546427609114</v>
      </c>
      <c r="E79" s="5">
        <f t="shared" si="16"/>
        <v>0.71494009319736151</v>
      </c>
      <c r="F79" s="39">
        <v>0.71389999999999998</v>
      </c>
      <c r="G79" s="5">
        <f t="shared" si="23"/>
        <v>45.314469813699404</v>
      </c>
      <c r="H79" s="5">
        <v>0.68947017499189756</v>
      </c>
      <c r="I79" s="5">
        <f t="shared" si="19"/>
        <v>46.920086137707365</v>
      </c>
      <c r="J79" s="5">
        <v>0.71225071225071235</v>
      </c>
      <c r="K79" s="5">
        <f t="shared" si="18"/>
        <v>45.419399999999996</v>
      </c>
      <c r="L79" s="42">
        <f t="shared" si="21"/>
        <v>92.501287415895987</v>
      </c>
      <c r="M79" s="42"/>
      <c r="N79" s="42"/>
      <c r="O79" s="42"/>
      <c r="P79" s="1">
        <v>73</v>
      </c>
      <c r="Q79" s="42">
        <f t="shared" si="22"/>
        <v>92.501287415895987</v>
      </c>
    </row>
    <row r="80" spans="1:17">
      <c r="A80" s="1">
        <v>74</v>
      </c>
      <c r="B80" s="50">
        <v>3.5046296296296298E-2</v>
      </c>
      <c r="C80" s="5">
        <f t="shared" si="20"/>
        <v>50.466666666666669</v>
      </c>
      <c r="D80" s="29">
        <f t="shared" si="17"/>
        <v>45.883573959028148</v>
      </c>
      <c r="E80" s="5">
        <f t="shared" si="16"/>
        <v>0.70504533994860585</v>
      </c>
      <c r="F80" s="39">
        <v>0.7046</v>
      </c>
      <c r="G80" s="5">
        <f t="shared" si="23"/>
        <v>45.912574510360493</v>
      </c>
      <c r="H80" s="5">
        <v>0.67942651484251038</v>
      </c>
      <c r="I80" s="5">
        <f t="shared" si="19"/>
        <v>47.613684914105335</v>
      </c>
      <c r="J80" s="5">
        <v>0.7057163020465772</v>
      </c>
      <c r="K80" s="5">
        <f t="shared" si="18"/>
        <v>45.839950000000009</v>
      </c>
      <c r="L80" s="42">
        <f t="shared" si="21"/>
        <v>90.91857455553793</v>
      </c>
      <c r="M80" s="42"/>
      <c r="N80" s="42"/>
      <c r="O80" s="42"/>
      <c r="P80" s="1">
        <v>74</v>
      </c>
      <c r="Q80" s="42">
        <f t="shared" si="22"/>
        <v>90.91857455553793</v>
      </c>
    </row>
    <row r="81" spans="1:17">
      <c r="A81" s="1">
        <v>75</v>
      </c>
      <c r="B81" s="50">
        <v>3.3993055555555554E-2</v>
      </c>
      <c r="C81" s="5">
        <f t="shared" si="20"/>
        <v>48.949999999999996</v>
      </c>
      <c r="D81" s="29">
        <f t="shared" si="17"/>
        <v>46.584307076620583</v>
      </c>
      <c r="E81" s="5">
        <f t="shared" si="16"/>
        <v>0.69443986677298031</v>
      </c>
      <c r="F81" s="39">
        <v>0.69520000000000004</v>
      </c>
      <c r="G81" s="5">
        <f t="shared" si="23"/>
        <v>46.533371691599541</v>
      </c>
      <c r="H81" s="5">
        <v>0.6691646347323561</v>
      </c>
      <c r="I81" s="5">
        <f t="shared" si="19"/>
        <v>48.343857880264309</v>
      </c>
      <c r="J81" s="5">
        <v>0.6983240223463687</v>
      </c>
      <c r="K81" s="5">
        <f t="shared" si="18"/>
        <v>46.325200000000002</v>
      </c>
      <c r="L81" s="42">
        <f t="shared" si="21"/>
        <v>95.167123752033888</v>
      </c>
      <c r="M81" s="42"/>
      <c r="N81" s="42"/>
      <c r="O81" s="42"/>
      <c r="P81" s="1">
        <v>75</v>
      </c>
      <c r="Q81" s="42">
        <f t="shared" si="22"/>
        <v>95.167123752033888</v>
      </c>
    </row>
    <row r="82" spans="1:17">
      <c r="A82" s="1">
        <v>76</v>
      </c>
      <c r="B82" s="50">
        <v>3.5370370370370371E-2</v>
      </c>
      <c r="C82" s="5">
        <f t="shared" si="20"/>
        <v>50.933333333333337</v>
      </c>
      <c r="D82" s="29">
        <f t="shared" si="17"/>
        <v>47.35599313398194</v>
      </c>
      <c r="E82" s="5">
        <f t="shared" si="16"/>
        <v>0.68312367367048488</v>
      </c>
      <c r="F82" s="39">
        <v>0.68489999999999995</v>
      </c>
      <c r="G82" s="5">
        <f t="shared" si="23"/>
        <v>47.233172725945401</v>
      </c>
      <c r="H82" s="5">
        <v>0.65866979338758402</v>
      </c>
      <c r="I82" s="5">
        <f t="shared" si="19"/>
        <v>49.11413932256059</v>
      </c>
      <c r="J82" s="5">
        <v>0.68870523415977969</v>
      </c>
      <c r="K82" s="5">
        <f t="shared" si="18"/>
        <v>46.972199999999994</v>
      </c>
      <c r="L82" s="42">
        <f t="shared" si="21"/>
        <v>92.976426310173949</v>
      </c>
      <c r="M82" s="42"/>
      <c r="N82" s="42"/>
      <c r="O82" s="42"/>
      <c r="P82" s="1">
        <v>76</v>
      </c>
      <c r="Q82" s="42">
        <f t="shared" si="22"/>
        <v>92.976426310173949</v>
      </c>
    </row>
    <row r="83" spans="1:17">
      <c r="A83" s="1">
        <v>77</v>
      </c>
      <c r="B83" s="50">
        <v>3.833333333333333E-2</v>
      </c>
      <c r="C83" s="5">
        <f t="shared" si="20"/>
        <v>55.199999999999996</v>
      </c>
      <c r="D83" s="29">
        <f t="shared" si="17"/>
        <v>48.204673151894006</v>
      </c>
      <c r="E83" s="5">
        <f t="shared" si="16"/>
        <v>0.67109676064111934</v>
      </c>
      <c r="F83" s="39">
        <v>0.67459999999999998</v>
      </c>
      <c r="G83" s="5">
        <f t="shared" si="23"/>
        <v>47.95434331455678</v>
      </c>
      <c r="H83" s="5">
        <v>0.64792567710121873</v>
      </c>
      <c r="I83" s="5">
        <f t="shared" si="19"/>
        <v>49.928566104575438</v>
      </c>
      <c r="J83" s="5">
        <v>0.6770480704129993</v>
      </c>
      <c r="K83" s="5">
        <f t="shared" si="18"/>
        <v>47.780950000000004</v>
      </c>
      <c r="L83" s="42">
        <f t="shared" si="21"/>
        <v>87.327306434590596</v>
      </c>
      <c r="M83" s="42"/>
      <c r="N83" s="42"/>
      <c r="O83" s="42"/>
      <c r="P83" s="1">
        <v>77</v>
      </c>
      <c r="Q83" s="42">
        <f t="shared" si="22"/>
        <v>87.327306434590596</v>
      </c>
    </row>
    <row r="84" spans="1:17">
      <c r="A84" s="1">
        <v>78</v>
      </c>
      <c r="B84" s="50">
        <v>5.3009259259259256E-2</v>
      </c>
      <c r="C84" s="5">
        <f t="shared" si="20"/>
        <v>76.333333333333329</v>
      </c>
      <c r="D84" s="29">
        <f t="shared" si="17"/>
        <v>49.137315242759037</v>
      </c>
      <c r="E84" s="5">
        <f t="shared" si="16"/>
        <v>0.65835912768488414</v>
      </c>
      <c r="F84" s="39">
        <v>0.66420000000000001</v>
      </c>
      <c r="G84" s="5">
        <f t="shared" si="23"/>
        <v>48.705209274314967</v>
      </c>
      <c r="H84" s="5">
        <v>0.63691416505868936</v>
      </c>
      <c r="I84" s="5">
        <f t="shared" si="19"/>
        <v>50.791773483353232</v>
      </c>
      <c r="J84" s="5">
        <v>0.66401062416998669</v>
      </c>
      <c r="K84" s="5">
        <f t="shared" si="18"/>
        <v>48.719100000000005</v>
      </c>
      <c r="L84" s="42">
        <f t="shared" si="21"/>
        <v>64.372028702304419</v>
      </c>
      <c r="M84" s="42"/>
      <c r="N84" s="42"/>
      <c r="O84" s="42"/>
      <c r="P84" s="1">
        <v>78</v>
      </c>
      <c r="Q84" s="42">
        <f t="shared" si="22"/>
        <v>64.372028702304419</v>
      </c>
    </row>
    <row r="85" spans="1:17">
      <c r="A85" s="1">
        <v>79</v>
      </c>
      <c r="B85" s="50"/>
      <c r="C85" s="29"/>
      <c r="D85" s="29">
        <f t="shared" si="17"/>
        <v>50.161977848708091</v>
      </c>
      <c r="E85" s="5">
        <f t="shared" si="16"/>
        <v>0.64491077480177883</v>
      </c>
      <c r="F85" s="39">
        <v>0.65390000000000004</v>
      </c>
      <c r="G85" s="5">
        <f t="shared" si="23"/>
        <v>49.472396390885457</v>
      </c>
      <c r="H85" s="5">
        <v>0.62561504762470466</v>
      </c>
      <c r="I85" s="5">
        <f t="shared" si="19"/>
        <v>51.709114291327261</v>
      </c>
      <c r="J85" s="5">
        <v>0.64935064935064934</v>
      </c>
      <c r="K85" s="5">
        <f t="shared" si="18"/>
        <v>49.819000000000003</v>
      </c>
      <c r="L85" s="42"/>
      <c r="M85" s="42"/>
      <c r="N85" s="42"/>
      <c r="O85" s="42"/>
      <c r="P85" s="1">
        <v>79</v>
      </c>
      <c r="Q85" s="42"/>
    </row>
    <row r="86" spans="1:17">
      <c r="A86" s="1">
        <v>80</v>
      </c>
      <c r="B86" s="50">
        <v>4.5231481481481484E-2</v>
      </c>
      <c r="C86" s="5">
        <f>B86*1440</f>
        <v>65.13333333333334</v>
      </c>
      <c r="D86" s="29">
        <f t="shared" si="17"/>
        <v>51.288010635317114</v>
      </c>
      <c r="E86" s="5">
        <f t="shared" si="16"/>
        <v>0.63075170199180375</v>
      </c>
      <c r="F86" s="39">
        <v>0.64359999999999995</v>
      </c>
      <c r="G86" s="5">
        <f t="shared" si="23"/>
        <v>50.264139216904915</v>
      </c>
      <c r="H86" s="5">
        <v>0.61400568568054448</v>
      </c>
      <c r="I86" s="5">
        <f t="shared" si="19"/>
        <v>52.686808533612002</v>
      </c>
      <c r="J86" s="5">
        <v>0.63291139240506322</v>
      </c>
      <c r="K86" s="5">
        <f t="shared" si="18"/>
        <v>51.113000000000007</v>
      </c>
      <c r="L86" s="42">
        <f>100*(+D86/C86)</f>
        <v>78.743107423721241</v>
      </c>
      <c r="M86" s="42"/>
      <c r="N86" s="42"/>
      <c r="O86" s="42"/>
      <c r="P86" s="1">
        <v>80</v>
      </c>
      <c r="Q86" s="42">
        <f>MAX(L86,O86)</f>
        <v>78.743107423721241</v>
      </c>
    </row>
    <row r="87" spans="1:17">
      <c r="A87" s="1">
        <v>81</v>
      </c>
      <c r="B87" s="50">
        <v>4.7974537037037038E-2</v>
      </c>
      <c r="C87" s="5">
        <f>B87*1440</f>
        <v>69.083333333333329</v>
      </c>
      <c r="D87" s="29">
        <f t="shared" si="17"/>
        <v>52.526303360873627</v>
      </c>
      <c r="E87" s="5">
        <f t="shared" si="16"/>
        <v>0.61588190925495867</v>
      </c>
      <c r="F87" s="39">
        <v>0.63190000000000002</v>
      </c>
      <c r="G87" s="5">
        <f t="shared" si="23"/>
        <v>51.194809305269821</v>
      </c>
      <c r="H87" s="5">
        <v>0.60206059537140566</v>
      </c>
      <c r="I87" s="5">
        <f t="shared" si="19"/>
        <v>53.732133025652651</v>
      </c>
      <c r="J87" s="5">
        <v>0.61538461538461542</v>
      </c>
      <c r="K87" s="5">
        <f t="shared" si="18"/>
        <v>52.568750000000001</v>
      </c>
      <c r="L87" s="42">
        <f>100*(+D87/C87)</f>
        <v>76.033249738297172</v>
      </c>
      <c r="M87" s="42"/>
      <c r="N87" s="42"/>
      <c r="O87" s="42"/>
      <c r="P87" s="1">
        <v>81</v>
      </c>
      <c r="Q87" s="42">
        <f>MAX(L87,O87)</f>
        <v>76.033249738297172</v>
      </c>
    </row>
    <row r="88" spans="1:17">
      <c r="A88" s="1">
        <v>82</v>
      </c>
      <c r="B88" s="50">
        <v>5.3287037037037036E-2</v>
      </c>
      <c r="C88" s="5">
        <f>B88*1440</f>
        <v>76.733333333333334</v>
      </c>
      <c r="D88" s="29">
        <f t="shared" si="17"/>
        <v>53.889596432219712</v>
      </c>
      <c r="E88" s="5">
        <f t="shared" si="16"/>
        <v>0.60030139659124382</v>
      </c>
      <c r="F88" s="39">
        <v>0.62019999999999997</v>
      </c>
      <c r="G88" s="5">
        <f t="shared" si="23"/>
        <v>52.160593356981622</v>
      </c>
      <c r="H88" s="5">
        <v>0.5897509374833203</v>
      </c>
      <c r="I88" s="5">
        <f t="shared" si="19"/>
        <v>54.853664392716531</v>
      </c>
      <c r="J88" s="5">
        <v>0.59630292188431722</v>
      </c>
      <c r="K88" s="5">
        <f t="shared" si="18"/>
        <v>54.250950000000003</v>
      </c>
      <c r="L88" s="42">
        <f>100*(+D88/C88)</f>
        <v>70.229708643205541</v>
      </c>
      <c r="M88" s="42"/>
      <c r="N88" s="42"/>
      <c r="O88" s="42"/>
      <c r="P88" s="1">
        <v>82</v>
      </c>
      <c r="Q88" s="42">
        <f>MAX(L88,O88)</f>
        <v>70.229708643205541</v>
      </c>
    </row>
    <row r="89" spans="1:17">
      <c r="A89" s="1">
        <v>83</v>
      </c>
      <c r="B89" s="50"/>
      <c r="C89" s="29"/>
      <c r="D89" s="29">
        <f t="shared" si="17"/>
        <v>55.392871552768909</v>
      </c>
      <c r="E89" s="5">
        <f t="shared" si="16"/>
        <v>0.58401016400065886</v>
      </c>
      <c r="F89" s="39">
        <v>0.60860000000000003</v>
      </c>
      <c r="G89" s="5">
        <f t="shared" si="23"/>
        <v>53.154781465658886</v>
      </c>
      <c r="H89" s="5">
        <v>0.57704388348237845</v>
      </c>
      <c r="I89" s="5">
        <f t="shared" si="19"/>
        <v>56.061594145617342</v>
      </c>
      <c r="J89" s="5">
        <v>0.57636887608069165</v>
      </c>
      <c r="K89" s="5">
        <f t="shared" si="18"/>
        <v>56.127250000000004</v>
      </c>
      <c r="L89" s="42"/>
      <c r="M89" s="42"/>
      <c r="N89" s="42"/>
      <c r="O89" s="42"/>
      <c r="P89" s="1">
        <v>83</v>
      </c>
      <c r="Q89" s="42"/>
    </row>
    <row r="90" spans="1:17">
      <c r="A90" s="1">
        <v>84</v>
      </c>
      <c r="B90" s="50">
        <v>6.4212962962962958E-2</v>
      </c>
      <c r="C90" s="5">
        <f>B90*1440</f>
        <v>92.466666666666654</v>
      </c>
      <c r="D90" s="29">
        <f t="shared" si="17"/>
        <v>57.053847448483161</v>
      </c>
      <c r="E90" s="5">
        <f t="shared" si="16"/>
        <v>0.56700821148320402</v>
      </c>
      <c r="F90" s="39">
        <v>0.59689999999999999</v>
      </c>
      <c r="G90" s="5">
        <f t="shared" si="23"/>
        <v>54.196682861450832</v>
      </c>
      <c r="H90" s="5">
        <v>0.56390182004161926</v>
      </c>
      <c r="I90" s="5">
        <f t="shared" si="19"/>
        <v>57.368142556469103</v>
      </c>
      <c r="J90" s="5">
        <v>0.55555555555555558</v>
      </c>
      <c r="K90" s="5">
        <f t="shared" si="18"/>
        <v>58.23</v>
      </c>
      <c r="L90" s="42">
        <f>100*(+D90/C90)</f>
        <v>61.702070059642935</v>
      </c>
      <c r="M90" s="42"/>
      <c r="N90" s="42"/>
      <c r="O90" s="42"/>
      <c r="P90" s="1">
        <v>84</v>
      </c>
      <c r="Q90" s="42">
        <f>MAX(L90,O90)</f>
        <v>61.702070059642935</v>
      </c>
    </row>
    <row r="91" spans="1:17">
      <c r="A91" s="1">
        <v>85</v>
      </c>
      <c r="B91" s="50"/>
      <c r="C91" s="29"/>
      <c r="D91" s="29">
        <f t="shared" si="17"/>
        <v>58.89361500478207</v>
      </c>
      <c r="E91" s="5">
        <f t="shared" si="16"/>
        <v>0.5492955390388794</v>
      </c>
      <c r="F91" s="39">
        <v>0.58520000000000005</v>
      </c>
      <c r="G91" s="5">
        <f t="shared" si="23"/>
        <v>55.280246069719752</v>
      </c>
      <c r="H91" s="5">
        <v>0.55028133913096267</v>
      </c>
      <c r="I91" s="5">
        <f t="shared" si="19"/>
        <v>58.788110189397052</v>
      </c>
      <c r="J91" s="5">
        <v>0.53361792956243326</v>
      </c>
      <c r="K91" s="5">
        <f t="shared" si="18"/>
        <v>60.623900000000006</v>
      </c>
      <c r="L91" s="42"/>
      <c r="M91" s="42"/>
      <c r="N91" s="42"/>
      <c r="O91" s="42"/>
      <c r="P91" s="1">
        <v>85</v>
      </c>
    </row>
    <row r="92" spans="1:17">
      <c r="A92" s="1">
        <v>86</v>
      </c>
      <c r="B92" s="50"/>
      <c r="C92" s="29"/>
      <c r="D92" s="29">
        <f t="shared" si="17"/>
        <v>60.937459618220366</v>
      </c>
      <c r="E92" s="5">
        <f t="shared" si="16"/>
        <v>0.53087214666768479</v>
      </c>
      <c r="F92" s="39">
        <v>0.57120000000000004</v>
      </c>
      <c r="G92" s="5">
        <f t="shared" si="23"/>
        <v>56.635154061624647</v>
      </c>
      <c r="H92" s="5">
        <v>0.53613193902072742</v>
      </c>
      <c r="I92" s="5">
        <f t="shared" si="19"/>
        <v>60.339624718290317</v>
      </c>
      <c r="J92" s="5">
        <v>0.5112474437627812</v>
      </c>
      <c r="K92" s="5">
        <f t="shared" si="18"/>
        <v>63.276600000000002</v>
      </c>
      <c r="L92" s="42"/>
      <c r="M92" s="42"/>
      <c r="N92" s="42"/>
      <c r="O92" s="42"/>
      <c r="P92" s="1">
        <v>86</v>
      </c>
    </row>
    <row r="93" spans="1:17">
      <c r="A93" s="1">
        <v>87</v>
      </c>
      <c r="B93" s="50"/>
      <c r="C93" s="29"/>
      <c r="D93" s="29">
        <f t="shared" si="17"/>
        <v>63.215938287350568</v>
      </c>
      <c r="E93" s="5">
        <f t="shared" si="16"/>
        <v>0.51173803436962029</v>
      </c>
      <c r="F93" s="39">
        <v>0.55720000000000003</v>
      </c>
      <c r="G93" s="5">
        <f t="shared" si="23"/>
        <v>58.058147882268486</v>
      </c>
      <c r="H93" s="5">
        <v>0.52139432886541404</v>
      </c>
      <c r="I93" s="5">
        <f t="shared" si="19"/>
        <v>62.04517043826614</v>
      </c>
      <c r="J93" s="5">
        <v>0.48851978505129456</v>
      </c>
      <c r="K93" s="5">
        <f t="shared" si="18"/>
        <v>66.22045</v>
      </c>
      <c r="L93" s="42"/>
      <c r="M93" s="42"/>
      <c r="N93" s="42"/>
      <c r="O93" s="42"/>
      <c r="P93" s="1">
        <v>87</v>
      </c>
    </row>
    <row r="94" spans="1:17">
      <c r="A94" s="1">
        <v>88</v>
      </c>
      <c r="B94" s="50"/>
      <c r="C94" s="29"/>
      <c r="D94" s="29">
        <f t="shared" si="17"/>
        <v>65.766308334719682</v>
      </c>
      <c r="E94" s="5">
        <f t="shared" si="16"/>
        <v>0.49189320214468579</v>
      </c>
      <c r="F94" s="39">
        <v>0.54330000000000001</v>
      </c>
      <c r="G94" s="5">
        <f t="shared" si="23"/>
        <v>59.543530277931161</v>
      </c>
      <c r="H94" s="5">
        <v>0.50599817918277035</v>
      </c>
      <c r="I94" s="5">
        <f t="shared" si="19"/>
        <v>63.933036384138724</v>
      </c>
      <c r="J94" s="5">
        <v>0.46511627906976744</v>
      </c>
      <c r="K94" s="5">
        <f t="shared" si="18"/>
        <v>69.552500000000009</v>
      </c>
      <c r="L94" s="42"/>
      <c r="M94" s="42"/>
      <c r="N94" s="42"/>
      <c r="O94" s="42"/>
      <c r="P94" s="1">
        <v>88</v>
      </c>
    </row>
    <row r="95" spans="1:17">
      <c r="A95" s="1">
        <v>89</v>
      </c>
      <c r="B95" s="14"/>
      <c r="C95" s="29"/>
      <c r="D95" s="29">
        <f t="shared" si="17"/>
        <v>68.63444921170327</v>
      </c>
      <c r="E95" s="5">
        <f t="shared" si="16"/>
        <v>0.47133764999288152</v>
      </c>
      <c r="F95" s="39">
        <v>0.52929999999999999</v>
      </c>
      <c r="G95" s="5">
        <f t="shared" si="23"/>
        <v>61.118458341205368</v>
      </c>
      <c r="H95" s="5">
        <v>0.48985908087192159</v>
      </c>
      <c r="I95" s="5">
        <f t="shared" si="19"/>
        <v>66.039400438221591</v>
      </c>
      <c r="J95" s="5">
        <v>0.44189129474149363</v>
      </c>
      <c r="K95" s="5">
        <f t="shared" si="18"/>
        <v>73.20805</v>
      </c>
      <c r="L95" s="42"/>
      <c r="M95" s="42"/>
      <c r="N95" s="42"/>
      <c r="O95" s="42"/>
      <c r="P95" s="1">
        <v>89</v>
      </c>
    </row>
    <row r="96" spans="1:17">
      <c r="A96" s="1">
        <v>90</v>
      </c>
      <c r="B96" s="14"/>
      <c r="C96" s="29"/>
      <c r="D96" s="29">
        <f t="shared" si="17"/>
        <v>71.877487855196534</v>
      </c>
      <c r="E96" s="5">
        <f t="shared" si="16"/>
        <v>0.45007137791420726</v>
      </c>
      <c r="F96" s="39">
        <v>0.51529999999999998</v>
      </c>
      <c r="G96" s="5">
        <f t="shared" si="23"/>
        <v>62.778963710459934</v>
      </c>
      <c r="H96" s="5">
        <v>0.47287434546618756</v>
      </c>
      <c r="I96" s="5">
        <f t="shared" si="19"/>
        <v>68.411408464351041</v>
      </c>
      <c r="J96" s="5">
        <v>0.41841004184100417</v>
      </c>
      <c r="K96" s="5">
        <f t="shared" si="18"/>
        <v>77.316500000000005</v>
      </c>
      <c r="L96" s="42"/>
      <c r="M96" s="42"/>
      <c r="N96" s="42"/>
      <c r="O96" s="42"/>
      <c r="P96" s="1">
        <v>90</v>
      </c>
    </row>
    <row r="97" spans="1:16">
      <c r="A97" s="1">
        <v>91</v>
      </c>
      <c r="B97" s="14"/>
      <c r="C97" s="29"/>
      <c r="D97" s="29">
        <f t="shared" si="17"/>
        <v>75.567447424788455</v>
      </c>
      <c r="E97" s="5">
        <f t="shared" si="16"/>
        <v>0.42809438590866311</v>
      </c>
      <c r="F97" s="39">
        <v>0.4965</v>
      </c>
      <c r="G97" s="5">
        <f t="shared" si="23"/>
        <v>65.156092648539783</v>
      </c>
      <c r="H97" s="5">
        <v>0.4549170598605084</v>
      </c>
      <c r="I97" s="5">
        <f t="shared" si="19"/>
        <v>71.111863797588754</v>
      </c>
      <c r="J97" s="5">
        <v>0.39494470774091628</v>
      </c>
      <c r="K97" s="5">
        <f t="shared" si="18"/>
        <v>81.910200000000003</v>
      </c>
      <c r="L97" s="42"/>
      <c r="M97" s="42"/>
      <c r="N97" s="42"/>
      <c r="O97" s="42"/>
      <c r="P97" s="1">
        <v>91</v>
      </c>
    </row>
    <row r="98" spans="1:16">
      <c r="A98" s="1">
        <v>92</v>
      </c>
      <c r="C98" s="29"/>
      <c r="D98" s="29">
        <f t="shared" si="17"/>
        <v>79.796416972393601</v>
      </c>
      <c r="E98" s="5">
        <f t="shared" ref="E98:E106" si="24">1-IF(A98&lt;I$3,0,IF(A98&lt;I$4,G$3*(A98-I$3)^2,G$2+G$4*(A98-I$4)+(A98&gt;I$5)*G$5*(A98-I$5)^2))</f>
        <v>0.40540667397624908</v>
      </c>
      <c r="F98" s="39">
        <v>0.47760000000000002</v>
      </c>
      <c r="G98" s="5">
        <f t="shared" si="23"/>
        <v>67.734505862646571</v>
      </c>
      <c r="H98" s="5">
        <v>0.4358274228936232</v>
      </c>
      <c r="I98" s="5">
        <f t="shared" si="19"/>
        <v>74.226628019907764</v>
      </c>
      <c r="J98" s="5">
        <v>0.37188545927854222</v>
      </c>
      <c r="K98" s="5">
        <f t="shared" si="18"/>
        <v>86.989149999999995</v>
      </c>
      <c r="L98" s="42"/>
      <c r="M98" s="42"/>
      <c r="N98" s="42"/>
      <c r="O98" s="42"/>
      <c r="P98" s="1">
        <v>92</v>
      </c>
    </row>
    <row r="99" spans="1:16">
      <c r="A99" s="1">
        <v>93</v>
      </c>
      <c r="C99" s="29"/>
      <c r="D99" s="29">
        <f t="shared" si="17"/>
        <v>84.684036712733885</v>
      </c>
      <c r="E99" s="5">
        <f t="shared" si="24"/>
        <v>0.38200824211696505</v>
      </c>
      <c r="F99" s="39">
        <v>0.45879999999999999</v>
      </c>
      <c r="G99" s="5">
        <f t="shared" si="23"/>
        <v>70.510026155187447</v>
      </c>
      <c r="H99" s="5">
        <v>0.41539967985492732</v>
      </c>
      <c r="I99" s="5">
        <f t="shared" si="19"/>
        <v>77.876805324688263</v>
      </c>
      <c r="J99" s="5">
        <v>0.34904013961605584</v>
      </c>
      <c r="K99" s="5">
        <f t="shared" si="18"/>
        <v>92.682749999999999</v>
      </c>
      <c r="L99" s="42"/>
      <c r="M99" s="42"/>
      <c r="N99" s="42"/>
      <c r="O99" s="42"/>
      <c r="P99" s="1">
        <v>93</v>
      </c>
    </row>
    <row r="100" spans="1:16">
      <c r="A100" s="1">
        <v>94</v>
      </c>
      <c r="C100" s="29"/>
      <c r="D100" s="29">
        <f t="shared" si="17"/>
        <v>90.388606380917125</v>
      </c>
      <c r="E100" s="5">
        <f t="shared" si="24"/>
        <v>0.35789909033081124</v>
      </c>
      <c r="F100" s="39">
        <v>0.43990000000000001</v>
      </c>
      <c r="G100" s="5">
        <f t="shared" si="23"/>
        <v>73.539440781995907</v>
      </c>
      <c r="H100" s="5">
        <v>0.39336158364615104</v>
      </c>
      <c r="I100" s="5">
        <f t="shared" si="19"/>
        <v>82.239856012732773</v>
      </c>
      <c r="J100" s="5">
        <v>0.32679738562091504</v>
      </c>
      <c r="K100" s="5">
        <f t="shared" si="18"/>
        <v>98.991</v>
      </c>
      <c r="L100" s="42"/>
      <c r="M100" s="42"/>
      <c r="N100" s="42"/>
      <c r="O100" s="42"/>
      <c r="P100" s="1">
        <v>94</v>
      </c>
    </row>
    <row r="101" spans="1:16">
      <c r="A101" s="1">
        <v>95</v>
      </c>
      <c r="C101" s="29"/>
      <c r="D101" s="29">
        <f t="shared" si="17"/>
        <v>97.124041944874506</v>
      </c>
      <c r="E101" s="5">
        <f t="shared" si="24"/>
        <v>0.33307921861778733</v>
      </c>
      <c r="F101" s="39">
        <v>0.42109999999999997</v>
      </c>
      <c r="G101" s="5">
        <f t="shared" si="23"/>
        <v>76.822607456661132</v>
      </c>
      <c r="H101" s="5">
        <v>0.36934041349056912</v>
      </c>
      <c r="I101" s="5">
        <f t="shared" si="19"/>
        <v>87.58857362579424</v>
      </c>
      <c r="J101" s="5">
        <v>0.30497102775236351</v>
      </c>
      <c r="K101" s="5">
        <f t="shared" si="18"/>
        <v>106.07565000000001</v>
      </c>
      <c r="L101" s="42"/>
      <c r="P101" s="1">
        <v>95</v>
      </c>
    </row>
    <row r="102" spans="1:16">
      <c r="A102" s="1">
        <v>96</v>
      </c>
      <c r="C102" s="29"/>
      <c r="D102" s="29">
        <f t="shared" si="17"/>
        <v>105.18661818745588</v>
      </c>
      <c r="E102" s="5">
        <f t="shared" si="24"/>
        <v>0.30754862697789376</v>
      </c>
      <c r="F102" s="39">
        <v>0.39</v>
      </c>
      <c r="G102" s="5">
        <f t="shared" si="23"/>
        <v>82.948717948717956</v>
      </c>
      <c r="H102" s="5">
        <v>0.34280298972595363</v>
      </c>
      <c r="I102" s="5">
        <f t="shared" si="19"/>
        <v>94.36907194380511</v>
      </c>
      <c r="J102" s="5">
        <v>0.28376844494892167</v>
      </c>
      <c r="K102" s="5">
        <f t="shared" si="18"/>
        <v>114.0014</v>
      </c>
      <c r="L102" s="42"/>
      <c r="P102" s="1">
        <v>96</v>
      </c>
    </row>
    <row r="103" spans="1:16">
      <c r="A103" s="1">
        <v>97</v>
      </c>
      <c r="C103" s="29"/>
      <c r="D103" s="29">
        <f t="shared" si="17"/>
        <v>114.99878683467773</v>
      </c>
      <c r="E103" s="5">
        <f t="shared" si="24"/>
        <v>0.28130731541113008</v>
      </c>
      <c r="F103" s="39">
        <v>0.3589</v>
      </c>
      <c r="G103" s="5">
        <f t="shared" si="23"/>
        <v>90.136528280858187</v>
      </c>
      <c r="H103" s="5">
        <v>0.3129403845977386</v>
      </c>
      <c r="I103" s="5">
        <f t="shared" si="19"/>
        <v>103.37432173090572</v>
      </c>
      <c r="J103" s="5">
        <v>0.2632964718272775</v>
      </c>
      <c r="K103" s="5">
        <f t="shared" si="18"/>
        <v>122.8653</v>
      </c>
      <c r="L103" s="42"/>
      <c r="P103" s="1">
        <v>97</v>
      </c>
    </row>
    <row r="104" spans="1:16">
      <c r="A104" s="1">
        <v>98</v>
      </c>
      <c r="C104" s="29"/>
      <c r="D104" s="29">
        <f t="shared" si="17"/>
        <v>127.18430496805858</v>
      </c>
      <c r="E104" s="5">
        <f t="shared" si="24"/>
        <v>0.25435528391749651</v>
      </c>
      <c r="F104" s="39">
        <v>0.32769999999999999</v>
      </c>
      <c r="G104" s="5">
        <f t="shared" si="23"/>
        <v>98.718339945071719</v>
      </c>
      <c r="H104" s="5">
        <v>0.27841874551573143</v>
      </c>
      <c r="I104" s="5">
        <f t="shared" si="19"/>
        <v>116.19188909164932</v>
      </c>
      <c r="J104" s="5">
        <v>0.24360535931790497</v>
      </c>
      <c r="K104" s="5">
        <f t="shared" si="18"/>
        <v>132.79675</v>
      </c>
      <c r="L104" s="42"/>
      <c r="P104" s="1">
        <v>98</v>
      </c>
    </row>
    <row r="105" spans="1:16">
      <c r="A105" s="1">
        <v>99</v>
      </c>
      <c r="C105" s="29"/>
      <c r="D105" s="29">
        <f>E$4/E105</f>
        <v>142.70430368247398</v>
      </c>
      <c r="E105" s="5">
        <f t="shared" si="24"/>
        <v>0.22669253249699306</v>
      </c>
      <c r="F105" s="39">
        <v>0.29659999999999997</v>
      </c>
      <c r="G105" s="5">
        <f t="shared" si="23"/>
        <v>109.06945380984493</v>
      </c>
      <c r="H105" s="5">
        <v>0.24074130012820513</v>
      </c>
      <c r="I105" s="5">
        <f t="shared" si="19"/>
        <v>134.37661083815794</v>
      </c>
      <c r="J105" s="5">
        <v>0.2247191011235955</v>
      </c>
      <c r="K105" s="5">
        <f>E$4/J105</f>
        <v>143.95750000000001</v>
      </c>
      <c r="L105" s="42"/>
      <c r="P105" s="1">
        <v>99</v>
      </c>
    </row>
    <row r="106" spans="1:16">
      <c r="A106" s="1">
        <v>100</v>
      </c>
      <c r="D106" s="29">
        <f>E$4/E106</f>
        <v>163.12098197960853</v>
      </c>
      <c r="E106" s="5">
        <f t="shared" si="24"/>
        <v>0.19831906114961972</v>
      </c>
      <c r="F106" s="1">
        <v>0.2949</v>
      </c>
      <c r="G106" s="5">
        <f t="shared" si="23"/>
        <v>109.69820278060359</v>
      </c>
      <c r="H106" s="5">
        <v>0.18470914116156362</v>
      </c>
      <c r="I106" s="5">
        <f t="shared" si="19"/>
        <v>175.14022206244636</v>
      </c>
      <c r="J106" s="5">
        <v>0.20669698222405952</v>
      </c>
      <c r="K106" s="5">
        <f>E$4/J106</f>
        <v>156.50930000000002</v>
      </c>
      <c r="L106" s="42"/>
    </row>
  </sheetData>
  <pageMargins left="0.5" right="1" top="0.25" bottom="0.3" header="0" footer="0"/>
  <pageSetup orientation="portrait" horizontalDpi="0" verticalDpi="0" copies="0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11"/>
  <sheetViews>
    <sheetView zoomScale="87" zoomScaleNormal="87" workbookViewId="0">
      <selection activeCell="H5" sqref="H5"/>
    </sheetView>
  </sheetViews>
  <sheetFormatPr defaultColWidth="9.6640625" defaultRowHeight="15"/>
  <cols>
    <col min="1" max="5" width="9.6640625" style="1" customWidth="1"/>
    <col min="6" max="6" width="10.6640625" style="1" customWidth="1"/>
    <col min="7" max="7" width="11.6640625" style="1" customWidth="1"/>
    <col min="8" max="9" width="10.6640625" style="1" customWidth="1"/>
    <col min="10" max="16384" width="9.6640625" style="1"/>
  </cols>
  <sheetData>
    <row r="1" spans="1:18" ht="29.1" customHeight="1">
      <c r="A1" s="31" t="s">
        <v>119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18" ht="15.95" customHeight="1">
      <c r="A2" s="31"/>
      <c r="B2" s="26"/>
      <c r="C2" s="28"/>
      <c r="D2" s="32"/>
      <c r="E2" s="32"/>
      <c r="F2" s="33">
        <f>(+H$3-H$4)*F$4/2</f>
        <v>1.8000000000000002E-2</v>
      </c>
      <c r="G2" s="34">
        <f>(+I$4-I$3)*G$4/2</f>
        <v>3.955987376545695E-2</v>
      </c>
      <c r="H2" s="32"/>
      <c r="I2" s="32"/>
    </row>
    <row r="3" spans="1:18" ht="15.95" customHeight="1">
      <c r="A3" s="31"/>
      <c r="B3" s="26"/>
      <c r="C3" s="28"/>
      <c r="D3" s="32"/>
      <c r="E3" s="32"/>
      <c r="F3" s="33">
        <f>F4/(2*(+H3-H4))</f>
        <v>2E-3</v>
      </c>
      <c r="G3" s="34">
        <f>G4/(2*(+I4-I3))</f>
        <v>3.7003507390885988E-4</v>
      </c>
      <c r="H3" s="26">
        <v>19</v>
      </c>
      <c r="I3" s="152">
        <f>Parameters!Z$23</f>
        <v>30.706035634807812</v>
      </c>
    </row>
    <row r="4" spans="1:18" ht="15.75">
      <c r="A4" s="26"/>
      <c r="B4" s="26"/>
      <c r="C4" s="26"/>
      <c r="D4" s="35">
        <f>Parameters!F23</f>
        <v>2.8344907407407412E-2</v>
      </c>
      <c r="E4" s="36">
        <f>D4*1440</f>
        <v>40.816666666666677</v>
      </c>
      <c r="F4" s="33">
        <v>1.2E-2</v>
      </c>
      <c r="G4" s="243">
        <f>Parameters!AC$23</f>
        <v>7.6520692136509139E-3</v>
      </c>
      <c r="H4" s="26">
        <v>16</v>
      </c>
      <c r="I4" s="152">
        <f>Parameters!AA$23</f>
        <v>41.04568956655325</v>
      </c>
    </row>
    <row r="5" spans="1:18" ht="15.75">
      <c r="A5" s="26"/>
      <c r="B5" s="26"/>
      <c r="C5" s="26"/>
      <c r="D5" s="35"/>
      <c r="E5" s="37">
        <f>E4*60</f>
        <v>2449.0000000000005</v>
      </c>
      <c r="F5" s="33">
        <v>2E-3</v>
      </c>
      <c r="G5" s="243">
        <f>Parameters!AD$23</f>
        <v>3.4968101764511661E-4</v>
      </c>
      <c r="H5" s="26">
        <v>16</v>
      </c>
      <c r="I5" s="152">
        <f>Parameters!AB$23</f>
        <v>70.137068699659736</v>
      </c>
    </row>
    <row r="6" spans="1:18" ht="27.95" customHeight="1">
      <c r="A6" s="27" t="s">
        <v>84</v>
      </c>
      <c r="B6" s="140" t="s">
        <v>1265</v>
      </c>
      <c r="C6" s="140" t="s">
        <v>972</v>
      </c>
      <c r="D6" s="140" t="s">
        <v>1263</v>
      </c>
      <c r="E6" s="140" t="s">
        <v>1261</v>
      </c>
      <c r="F6" s="140" t="s">
        <v>1262</v>
      </c>
      <c r="G6" s="140" t="s">
        <v>1264</v>
      </c>
      <c r="H6" s="27"/>
      <c r="I6" s="23"/>
      <c r="J6" s="27" t="s">
        <v>118</v>
      </c>
      <c r="K6" s="27" t="s">
        <v>98</v>
      </c>
      <c r="L6" s="27" t="s">
        <v>99</v>
      </c>
      <c r="M6" s="27" t="s">
        <v>100</v>
      </c>
      <c r="N6" s="27" t="s">
        <v>84</v>
      </c>
      <c r="O6" s="27" t="s">
        <v>124</v>
      </c>
      <c r="P6" s="27" t="s">
        <v>125</v>
      </c>
      <c r="Q6" s="1" t="s">
        <v>126</v>
      </c>
      <c r="R6" s="38"/>
    </row>
    <row r="7" spans="1:18">
      <c r="A7" s="1">
        <v>1</v>
      </c>
      <c r="B7" s="129"/>
      <c r="F7" s="39"/>
      <c r="N7" s="1">
        <v>1</v>
      </c>
    </row>
    <row r="8" spans="1:18">
      <c r="A8" s="1">
        <v>2</v>
      </c>
      <c r="B8" s="129"/>
      <c r="F8" s="39"/>
      <c r="H8" s="4"/>
      <c r="N8" s="1">
        <v>2</v>
      </c>
    </row>
    <row r="9" spans="1:18">
      <c r="A9" s="1">
        <v>3</v>
      </c>
      <c r="B9" s="132"/>
      <c r="C9" s="29"/>
      <c r="D9" s="29">
        <f t="shared" ref="D9:D40" si="0">E$4/E9</f>
        <v>83.640710382513689</v>
      </c>
      <c r="E9" s="5">
        <f t="shared" ref="E9:E33" si="1">1-IF(A9&gt;=H$3,0,IF(A9&gt;=H$4,F$3*(A9-H$3)^2,F$2+F$4*(H$4-A9)+(A9&lt;H$5)*F$5*(H$5-A9)^2))</f>
        <v>0.48799999999999999</v>
      </c>
      <c r="F9" s="39">
        <v>84.260021965952745</v>
      </c>
      <c r="N9" s="1">
        <v>3</v>
      </c>
      <c r="O9" s="5">
        <v>0.54279999999999995</v>
      </c>
      <c r="P9" s="5">
        <v>0.52329999999999999</v>
      </c>
      <c r="R9" s="41"/>
    </row>
    <row r="10" spans="1:18">
      <c r="A10" s="1">
        <v>4</v>
      </c>
      <c r="B10" s="129"/>
      <c r="C10" s="29"/>
      <c r="D10" s="29">
        <f t="shared" si="0"/>
        <v>74.212121212121247</v>
      </c>
      <c r="E10" s="5">
        <f t="shared" si="1"/>
        <v>0.54999999999999993</v>
      </c>
      <c r="F10" s="39">
        <v>74.719990260530793</v>
      </c>
      <c r="N10" s="1">
        <v>4</v>
      </c>
      <c r="O10" s="5">
        <v>0.58720000000000006</v>
      </c>
      <c r="P10" s="5">
        <v>0.57969999999999999</v>
      </c>
      <c r="R10" s="41"/>
    </row>
    <row r="11" spans="1:18">
      <c r="A11" s="1">
        <v>5</v>
      </c>
      <c r="B11" s="129">
        <v>8.4097222222222226E-2</v>
      </c>
      <c r="C11" s="5">
        <f t="shared" ref="C11:C42" si="2">B11*1440</f>
        <v>121.10000000000001</v>
      </c>
      <c r="D11" s="29">
        <f t="shared" si="0"/>
        <v>67.132675438596507</v>
      </c>
      <c r="E11" s="5">
        <f t="shared" si="1"/>
        <v>0.60799999999999998</v>
      </c>
      <c r="F11" s="39">
        <v>67.563848524878892</v>
      </c>
      <c r="G11" s="5">
        <v>121.10000000000001</v>
      </c>
      <c r="H11" s="5"/>
      <c r="I11" s="5"/>
      <c r="N11" s="1">
        <v>5</v>
      </c>
      <c r="O11" s="5">
        <v>0.62919999999999998</v>
      </c>
      <c r="P11" s="5">
        <v>0.63249999999999995</v>
      </c>
      <c r="Q11" s="42"/>
      <c r="R11" s="41"/>
    </row>
    <row r="12" spans="1:18">
      <c r="A12" s="1">
        <v>6</v>
      </c>
      <c r="B12" s="130">
        <v>5.635416666666667E-2</v>
      </c>
      <c r="C12" s="5">
        <f t="shared" si="2"/>
        <v>81.150000000000006</v>
      </c>
      <c r="D12" s="29">
        <f t="shared" si="0"/>
        <v>61.656596173212513</v>
      </c>
      <c r="E12" s="5">
        <f t="shared" si="1"/>
        <v>0.66199999999999992</v>
      </c>
      <c r="F12" s="39">
        <v>62.032544976753577</v>
      </c>
      <c r="G12" s="5">
        <v>90.200000000000017</v>
      </c>
      <c r="H12" s="5"/>
      <c r="I12" s="5"/>
      <c r="N12" s="1">
        <v>6</v>
      </c>
      <c r="O12" s="5">
        <v>0.66879999999999995</v>
      </c>
      <c r="P12" s="5">
        <v>0.68169999999999997</v>
      </c>
      <c r="Q12" s="42"/>
      <c r="R12" s="41" t="s">
        <v>227</v>
      </c>
    </row>
    <row r="13" spans="1:18">
      <c r="A13" s="1">
        <v>7</v>
      </c>
      <c r="B13" s="130">
        <v>4.701388888888889E-2</v>
      </c>
      <c r="C13" s="5">
        <f t="shared" si="2"/>
        <v>67.7</v>
      </c>
      <c r="D13" s="29">
        <f t="shared" si="0"/>
        <v>57.326779026217245</v>
      </c>
      <c r="E13" s="5">
        <f t="shared" si="1"/>
        <v>0.71199999999999997</v>
      </c>
      <c r="F13" s="39">
        <v>57.661593385945118</v>
      </c>
      <c r="G13" s="5">
        <v>81.083333333333329</v>
      </c>
      <c r="H13" s="5"/>
      <c r="I13" s="5"/>
      <c r="J13" s="42">
        <f>100*(+D13/C13)</f>
        <v>84.677664735919123</v>
      </c>
      <c r="K13" s="42"/>
      <c r="L13" s="42"/>
      <c r="M13" s="42"/>
      <c r="N13" s="1">
        <v>7</v>
      </c>
      <c r="O13" s="5">
        <v>0.70599999999999996</v>
      </c>
      <c r="P13" s="5">
        <v>0.72729999999999995</v>
      </c>
      <c r="Q13" s="42">
        <f t="shared" ref="Q13:Q44" si="3">MAX(J13,M13)</f>
        <v>84.677664735919123</v>
      </c>
      <c r="R13" s="41" t="s">
        <v>228</v>
      </c>
    </row>
    <row r="14" spans="1:18">
      <c r="A14" s="1">
        <v>8</v>
      </c>
      <c r="B14" s="130">
        <v>4.8587962962962965E-2</v>
      </c>
      <c r="C14" s="5"/>
      <c r="D14" s="29">
        <f t="shared" si="0"/>
        <v>53.847845206684269</v>
      </c>
      <c r="E14" s="5">
        <f t="shared" si="1"/>
        <v>0.75800000000000001</v>
      </c>
      <c r="F14" s="39">
        <v>54.151226398447136</v>
      </c>
      <c r="G14" s="5"/>
      <c r="H14" s="5"/>
      <c r="I14" s="5"/>
      <c r="J14" s="42"/>
      <c r="K14" s="42"/>
      <c r="L14" s="42"/>
      <c r="M14" s="42"/>
      <c r="N14" s="1">
        <v>8</v>
      </c>
      <c r="O14" s="5">
        <v>0.74080000000000001</v>
      </c>
      <c r="P14" s="5">
        <v>0.76929999999999998</v>
      </c>
      <c r="Q14" s="42"/>
      <c r="R14" s="41" t="s">
        <v>229</v>
      </c>
    </row>
    <row r="15" spans="1:18">
      <c r="A15" s="1">
        <v>9</v>
      </c>
      <c r="B15" s="130">
        <v>4.4236111111111115E-2</v>
      </c>
      <c r="C15" s="5">
        <f t="shared" si="2"/>
        <v>63.7</v>
      </c>
      <c r="D15" s="29">
        <f t="shared" si="0"/>
        <v>51.020833333333343</v>
      </c>
      <c r="E15" s="5">
        <f t="shared" si="1"/>
        <v>0.8</v>
      </c>
      <c r="F15" s="39">
        <v>51.2997325309261</v>
      </c>
      <c r="G15" s="5">
        <v>73.45</v>
      </c>
      <c r="H15" s="5"/>
      <c r="I15" s="5"/>
      <c r="J15" s="42">
        <f>100*(+D15/C15)</f>
        <v>80.095499738356892</v>
      </c>
      <c r="K15" s="42"/>
      <c r="L15" s="42"/>
      <c r="M15" s="42"/>
      <c r="N15" s="1">
        <v>9</v>
      </c>
      <c r="O15" s="5">
        <v>0.7732</v>
      </c>
      <c r="P15" s="5">
        <v>0.80769999999999997</v>
      </c>
      <c r="Q15" s="42">
        <f t="shared" si="3"/>
        <v>80.095499738356892</v>
      </c>
      <c r="R15" s="41" t="s">
        <v>230</v>
      </c>
    </row>
    <row r="16" spans="1:18">
      <c r="A16" s="1">
        <v>10</v>
      </c>
      <c r="B16" s="130">
        <v>4.2291666666666665E-2</v>
      </c>
      <c r="C16" s="5">
        <f t="shared" si="2"/>
        <v>60.9</v>
      </c>
      <c r="D16" s="29">
        <f t="shared" si="0"/>
        <v>48.707239459029452</v>
      </c>
      <c r="E16" s="5">
        <f t="shared" si="1"/>
        <v>0.83799999999999997</v>
      </c>
      <c r="F16" s="39">
        <v>48.966810276049138</v>
      </c>
      <c r="G16" s="5">
        <v>69.266666666666666</v>
      </c>
      <c r="H16" s="5"/>
      <c r="I16" s="5"/>
      <c r="J16" s="42">
        <f>100*(+D16/C16)</f>
        <v>79.979046730754447</v>
      </c>
      <c r="K16" s="42"/>
      <c r="L16" s="42"/>
      <c r="M16" s="42"/>
      <c r="N16" s="1">
        <v>10</v>
      </c>
      <c r="O16" s="5">
        <v>0.80320000000000003</v>
      </c>
      <c r="P16" s="5">
        <v>0.84250000000000003</v>
      </c>
      <c r="Q16" s="42">
        <f t="shared" si="3"/>
        <v>79.979046730754447</v>
      </c>
      <c r="R16" s="41" t="s">
        <v>231</v>
      </c>
    </row>
    <row r="17" spans="1:19">
      <c r="A17" s="1">
        <v>11</v>
      </c>
      <c r="B17" s="130">
        <v>4.5567129629629631E-2</v>
      </c>
      <c r="C17" s="5">
        <f t="shared" si="2"/>
        <v>65.616666666666674</v>
      </c>
      <c r="D17" s="29">
        <f t="shared" si="0"/>
        <v>46.808103975535182</v>
      </c>
      <c r="E17" s="5">
        <f t="shared" si="1"/>
        <v>0.872</v>
      </c>
      <c r="F17" s="39">
        <v>47.05228457528365</v>
      </c>
      <c r="G17" s="5">
        <v>68.2</v>
      </c>
      <c r="H17" s="5"/>
      <c r="I17" s="5"/>
      <c r="J17" s="42">
        <f>100*(+D17/C17)</f>
        <v>71.335693130101873</v>
      </c>
      <c r="K17" s="42"/>
      <c r="L17" s="42"/>
      <c r="M17" s="42"/>
      <c r="N17" s="1">
        <v>11</v>
      </c>
      <c r="O17" s="5">
        <v>0.83079999999999998</v>
      </c>
      <c r="P17" s="5">
        <v>0.87370000000000003</v>
      </c>
      <c r="Q17" s="42">
        <f t="shared" si="3"/>
        <v>71.335693130101873</v>
      </c>
      <c r="R17" s="41" t="s">
        <v>224</v>
      </c>
    </row>
    <row r="18" spans="1:19">
      <c r="A18" s="1">
        <v>12</v>
      </c>
      <c r="B18" s="130">
        <v>5.1168981481481489E-2</v>
      </c>
      <c r="C18" s="5"/>
      <c r="D18" s="29">
        <f t="shared" si="0"/>
        <v>45.251293422025142</v>
      </c>
      <c r="E18" s="5">
        <f t="shared" si="1"/>
        <v>0.90200000000000002</v>
      </c>
      <c r="F18" s="39">
        <v>45.48317770861123</v>
      </c>
      <c r="G18" s="5"/>
      <c r="H18" s="5"/>
      <c r="I18" s="5"/>
      <c r="J18" s="42"/>
      <c r="K18" s="42"/>
      <c r="L18" s="42"/>
      <c r="M18" s="42"/>
      <c r="N18" s="1">
        <v>12</v>
      </c>
      <c r="O18" s="5">
        <v>0.85599999999999998</v>
      </c>
      <c r="P18" s="5">
        <v>0.90129999999999999</v>
      </c>
      <c r="Q18" s="42"/>
      <c r="R18" s="41" t="s">
        <v>306</v>
      </c>
    </row>
    <row r="19" spans="1:19">
      <c r="A19" s="1">
        <v>13</v>
      </c>
      <c r="B19" s="130"/>
      <c r="C19" s="5"/>
      <c r="D19" s="29">
        <f t="shared" si="0"/>
        <v>43.983477011494266</v>
      </c>
      <c r="E19" s="5">
        <f t="shared" si="1"/>
        <v>0.92799999999999994</v>
      </c>
      <c r="F19" s="39">
        <v>44.205560357245744</v>
      </c>
      <c r="G19" s="5"/>
      <c r="H19" s="5"/>
      <c r="I19" s="5"/>
      <c r="J19" s="42"/>
      <c r="K19" s="42"/>
      <c r="L19" s="42"/>
      <c r="M19" s="42"/>
      <c r="N19" s="1">
        <v>13</v>
      </c>
      <c r="O19" s="5">
        <v>0.87880000000000003</v>
      </c>
      <c r="P19" s="5">
        <v>0.92530000000000001</v>
      </c>
      <c r="Q19" s="42"/>
      <c r="R19" s="41" t="s">
        <v>106</v>
      </c>
      <c r="S19" s="1" t="s">
        <v>307</v>
      </c>
    </row>
    <row r="20" spans="1:19">
      <c r="A20" s="1">
        <v>14</v>
      </c>
      <c r="B20" s="130"/>
      <c r="C20" s="5"/>
      <c r="D20" s="29">
        <f t="shared" si="0"/>
        <v>42.964912280701768</v>
      </c>
      <c r="E20" s="5">
        <f t="shared" si="1"/>
        <v>0.95</v>
      </c>
      <c r="F20" s="39">
        <v>43.179259884620784</v>
      </c>
      <c r="G20" s="5"/>
      <c r="H20" s="5"/>
      <c r="I20" s="5"/>
      <c r="J20" s="42"/>
      <c r="K20" s="42"/>
      <c r="L20" s="42"/>
      <c r="M20" s="42"/>
      <c r="N20" s="1">
        <v>14</v>
      </c>
      <c r="O20" s="5">
        <v>0.8992</v>
      </c>
      <c r="P20" s="5">
        <v>0.94569999999999999</v>
      </c>
      <c r="Q20" s="42"/>
      <c r="R20" s="41" t="s">
        <v>308</v>
      </c>
    </row>
    <row r="21" spans="1:19">
      <c r="A21" s="1">
        <v>15</v>
      </c>
      <c r="B21" s="130">
        <v>3.0358796296296297E-2</v>
      </c>
      <c r="C21" s="5">
        <f t="shared" si="2"/>
        <v>43.716666666666669</v>
      </c>
      <c r="D21" s="29">
        <f t="shared" si="0"/>
        <v>42.165977961432517</v>
      </c>
      <c r="E21" s="5">
        <f t="shared" si="1"/>
        <v>0.96799999999999997</v>
      </c>
      <c r="F21" s="39">
        <v>42.374344103838709</v>
      </c>
      <c r="G21" s="5">
        <v>43.716666666666669</v>
      </c>
      <c r="H21" s="5"/>
      <c r="I21" s="5"/>
      <c r="J21" s="42">
        <f t="shared" ref="J21:J52" si="4">100*(+D21/C21)</f>
        <v>96.452866095537587</v>
      </c>
      <c r="K21" s="14">
        <v>3.0358796296296297E-2</v>
      </c>
      <c r="L21" s="29">
        <f>K21*1440</f>
        <v>43.716666666666669</v>
      </c>
      <c r="M21" s="42">
        <f t="shared" ref="M21:M41" si="5">100*D21/+L21</f>
        <v>96.452866095537587</v>
      </c>
      <c r="N21" s="1">
        <v>15</v>
      </c>
      <c r="O21" s="5">
        <v>0.91720000000000002</v>
      </c>
      <c r="P21" s="5">
        <v>0.96250000000000002</v>
      </c>
      <c r="Q21" s="42">
        <f t="shared" si="3"/>
        <v>96.452866095537587</v>
      </c>
      <c r="R21" s="41" t="s">
        <v>309</v>
      </c>
    </row>
    <row r="22" spans="1:19">
      <c r="A22" s="1">
        <v>16</v>
      </c>
      <c r="B22" s="130">
        <v>3.0393518518518518E-2</v>
      </c>
      <c r="C22" s="5">
        <f t="shared" si="2"/>
        <v>43.766666666666666</v>
      </c>
      <c r="D22" s="29">
        <f t="shared" si="0"/>
        <v>41.564833672776658</v>
      </c>
      <c r="E22" s="5">
        <f t="shared" si="1"/>
        <v>0.98199999999999998</v>
      </c>
      <c r="F22" s="39">
        <v>41.768749149312633</v>
      </c>
      <c r="G22" s="5">
        <v>43.766666666666666</v>
      </c>
      <c r="H22" s="5"/>
      <c r="I22" s="5"/>
      <c r="J22" s="42">
        <f t="shared" si="4"/>
        <v>94.969155383343477</v>
      </c>
      <c r="K22" s="14">
        <v>3.0393518518518518E-2</v>
      </c>
      <c r="L22" s="29">
        <f t="shared" ref="L22:L41" si="6">K22*1440</f>
        <v>43.766666666666666</v>
      </c>
      <c r="M22" s="42">
        <f t="shared" si="5"/>
        <v>94.969155383343477</v>
      </c>
      <c r="N22" s="1">
        <v>16</v>
      </c>
      <c r="O22" s="5">
        <v>0.93279999999999996</v>
      </c>
      <c r="P22" s="5">
        <v>0.97750000000000004</v>
      </c>
      <c r="Q22" s="42">
        <f t="shared" si="3"/>
        <v>94.969155383343477</v>
      </c>
      <c r="R22" s="41" t="s">
        <v>310</v>
      </c>
    </row>
    <row r="23" spans="1:19">
      <c r="A23" s="1">
        <v>17</v>
      </c>
      <c r="B23" s="130">
        <v>2.9363425925925921E-2</v>
      </c>
      <c r="C23" s="5">
        <f t="shared" si="2"/>
        <v>42.283333333333324</v>
      </c>
      <c r="D23" s="29">
        <f t="shared" si="0"/>
        <v>41.145833333333343</v>
      </c>
      <c r="E23" s="5">
        <f t="shared" si="1"/>
        <v>0.99199999999999999</v>
      </c>
      <c r="F23" s="39">
        <v>41.263278203576697</v>
      </c>
      <c r="G23" s="5">
        <v>42.283333333333324</v>
      </c>
      <c r="H23" s="5"/>
      <c r="I23" s="5"/>
      <c r="J23" s="42">
        <f t="shared" si="4"/>
        <v>97.309814741821086</v>
      </c>
      <c r="K23" s="14">
        <v>2.9363425925925925E-2</v>
      </c>
      <c r="L23" s="29">
        <f t="shared" si="6"/>
        <v>42.283333333333331</v>
      </c>
      <c r="M23" s="42">
        <f t="shared" si="5"/>
        <v>97.309814741821071</v>
      </c>
      <c r="N23" s="1">
        <v>17</v>
      </c>
      <c r="O23" s="5">
        <v>0.94599999999999995</v>
      </c>
      <c r="P23" s="5">
        <v>0.99250000000000005</v>
      </c>
      <c r="Q23" s="42">
        <f t="shared" si="3"/>
        <v>97.309814741821086</v>
      </c>
      <c r="R23" s="41" t="s">
        <v>311</v>
      </c>
    </row>
    <row r="24" spans="1:19">
      <c r="A24" s="1">
        <v>18</v>
      </c>
      <c r="B24" s="130">
        <v>2.9687500000000002E-2</v>
      </c>
      <c r="C24" s="5">
        <f t="shared" si="2"/>
        <v>42.75</v>
      </c>
      <c r="D24" s="29">
        <f t="shared" si="0"/>
        <v>40.898463593854387</v>
      </c>
      <c r="E24" s="5">
        <f t="shared" si="1"/>
        <v>0.998</v>
      </c>
      <c r="F24" s="39">
        <v>40.944743061909108</v>
      </c>
      <c r="G24" s="5">
        <v>42.75</v>
      </c>
      <c r="H24" s="5"/>
      <c r="I24" s="5"/>
      <c r="J24" s="42">
        <f t="shared" si="4"/>
        <v>95.668920687378687</v>
      </c>
      <c r="K24" s="14">
        <v>2.9687499999999999E-2</v>
      </c>
      <c r="L24" s="29">
        <f t="shared" si="6"/>
        <v>42.75</v>
      </c>
      <c r="M24" s="42">
        <f t="shared" si="5"/>
        <v>95.668920687378673</v>
      </c>
      <c r="N24" s="1">
        <v>18</v>
      </c>
      <c r="O24" s="5">
        <v>0.95799999999999996</v>
      </c>
      <c r="P24" s="5">
        <v>1</v>
      </c>
      <c r="Q24" s="42">
        <f t="shared" si="3"/>
        <v>95.668920687378687</v>
      </c>
      <c r="R24" s="41" t="s">
        <v>312</v>
      </c>
    </row>
    <row r="25" spans="1:19">
      <c r="A25" s="1">
        <v>19</v>
      </c>
      <c r="B25" s="130">
        <v>2.9189814814814811E-2</v>
      </c>
      <c r="C25" s="5">
        <f t="shared" si="2"/>
        <v>42.033333333333324</v>
      </c>
      <c r="D25" s="29">
        <f t="shared" si="0"/>
        <v>40.816666666666677</v>
      </c>
      <c r="E25" s="5">
        <f t="shared" si="1"/>
        <v>1</v>
      </c>
      <c r="F25" s="39">
        <v>40.916666666666657</v>
      </c>
      <c r="G25" s="5">
        <v>42.016666666666666</v>
      </c>
      <c r="H25" s="5"/>
      <c r="I25" s="5"/>
      <c r="J25" s="42">
        <f t="shared" si="4"/>
        <v>97.105471847739935</v>
      </c>
      <c r="K25" s="14">
        <v>2.9456018518518517E-2</v>
      </c>
      <c r="L25" s="29">
        <f t="shared" si="6"/>
        <v>42.416666666666664</v>
      </c>
      <c r="M25" s="42">
        <f t="shared" si="5"/>
        <v>96.227897838899835</v>
      </c>
      <c r="N25" s="1">
        <v>19</v>
      </c>
      <c r="O25" s="5">
        <v>0.97</v>
      </c>
      <c r="P25" s="5">
        <v>1</v>
      </c>
      <c r="Q25" s="42">
        <f t="shared" si="3"/>
        <v>97.105471847739935</v>
      </c>
      <c r="R25" s="41" t="s">
        <v>313</v>
      </c>
    </row>
    <row r="26" spans="1:19">
      <c r="A26" s="1">
        <v>20</v>
      </c>
      <c r="B26" s="130">
        <v>2.9178240740740741E-2</v>
      </c>
      <c r="C26" s="5">
        <f t="shared" si="2"/>
        <v>42.016666666666666</v>
      </c>
      <c r="D26" s="29">
        <f t="shared" si="0"/>
        <v>40.816666666666677</v>
      </c>
      <c r="E26" s="5">
        <f t="shared" si="1"/>
        <v>1</v>
      </c>
      <c r="F26" s="39">
        <v>40.916666666666657</v>
      </c>
      <c r="G26" s="5">
        <v>41.999999999999993</v>
      </c>
      <c r="H26" s="5"/>
      <c r="I26" s="5"/>
      <c r="J26" s="42">
        <f t="shared" si="4"/>
        <v>97.143990479968295</v>
      </c>
      <c r="K26" s="14">
        <v>2.9814814814814815E-2</v>
      </c>
      <c r="L26" s="29">
        <f t="shared" si="6"/>
        <v>42.93333333333333</v>
      </c>
      <c r="M26" s="42">
        <f t="shared" si="5"/>
        <v>95.069875776397552</v>
      </c>
      <c r="N26" s="1">
        <v>20</v>
      </c>
      <c r="O26" s="5">
        <v>0.98080000000000001</v>
      </c>
      <c r="P26" s="5">
        <v>1</v>
      </c>
      <c r="Q26" s="42">
        <f t="shared" si="3"/>
        <v>97.143990479968295</v>
      </c>
      <c r="R26" s="1" t="s">
        <v>314</v>
      </c>
    </row>
    <row r="27" spans="1:19">
      <c r="A27" s="1">
        <v>21</v>
      </c>
      <c r="B27" s="130">
        <v>2.8807870370370373E-2</v>
      </c>
      <c r="C27" s="5">
        <f t="shared" si="2"/>
        <v>41.483333333333334</v>
      </c>
      <c r="D27" s="29">
        <f t="shared" si="0"/>
        <v>40.816666666666677</v>
      </c>
      <c r="E27" s="5">
        <f t="shared" si="1"/>
        <v>1</v>
      </c>
      <c r="F27" s="39">
        <v>40.916666666666657</v>
      </c>
      <c r="G27" s="5">
        <v>41.466666666666669</v>
      </c>
      <c r="H27" s="5"/>
      <c r="I27" s="5"/>
      <c r="J27" s="42">
        <f t="shared" si="4"/>
        <v>98.392928887103281</v>
      </c>
      <c r="K27" s="14">
        <v>2.8807870370370369E-2</v>
      </c>
      <c r="L27" s="29">
        <f t="shared" si="6"/>
        <v>41.483333333333334</v>
      </c>
      <c r="M27" s="42">
        <f t="shared" si="5"/>
        <v>98.392928887103281</v>
      </c>
      <c r="N27" s="1">
        <v>21</v>
      </c>
      <c r="O27" s="5">
        <v>0.98919999999999997</v>
      </c>
      <c r="P27" s="5">
        <v>1</v>
      </c>
      <c r="Q27" s="42">
        <f t="shared" si="3"/>
        <v>98.392928887103281</v>
      </c>
      <c r="R27" s="1" t="s">
        <v>315</v>
      </c>
    </row>
    <row r="28" spans="1:19">
      <c r="A28" s="1">
        <v>22</v>
      </c>
      <c r="B28" s="130">
        <v>2.8622685185185185E-2</v>
      </c>
      <c r="C28" s="5">
        <f t="shared" si="2"/>
        <v>41.216666666666669</v>
      </c>
      <c r="D28" s="29">
        <f t="shared" si="0"/>
        <v>40.816666666666677</v>
      </c>
      <c r="E28" s="5">
        <f t="shared" si="1"/>
        <v>1</v>
      </c>
      <c r="F28" s="39">
        <v>40.916666666666657</v>
      </c>
      <c r="G28" s="5">
        <v>41.2</v>
      </c>
      <c r="H28" s="5"/>
      <c r="I28" s="5"/>
      <c r="J28" s="42">
        <f t="shared" si="4"/>
        <v>99.029518803073216</v>
      </c>
      <c r="K28" s="14">
        <v>2.9571759259259259E-2</v>
      </c>
      <c r="L28" s="29">
        <f t="shared" si="6"/>
        <v>42.583333333333336</v>
      </c>
      <c r="M28" s="42">
        <f t="shared" si="5"/>
        <v>95.851272015655596</v>
      </c>
      <c r="N28" s="1">
        <v>22</v>
      </c>
      <c r="O28" s="5">
        <v>0.99519999999999997</v>
      </c>
      <c r="P28" s="5">
        <v>1</v>
      </c>
      <c r="Q28" s="42">
        <f t="shared" si="3"/>
        <v>99.029518803073216</v>
      </c>
      <c r="R28" s="1" t="s">
        <v>316</v>
      </c>
    </row>
    <row r="29" spans="1:19">
      <c r="A29" s="1">
        <v>23</v>
      </c>
      <c r="B29" s="130">
        <v>2.8946759259259255E-2</v>
      </c>
      <c r="C29" s="5">
        <f t="shared" si="2"/>
        <v>41.68333333333333</v>
      </c>
      <c r="D29" s="29">
        <f t="shared" si="0"/>
        <v>40.816666666666677</v>
      </c>
      <c r="E29" s="5">
        <f t="shared" si="1"/>
        <v>1</v>
      </c>
      <c r="F29" s="39">
        <v>40.916666666666657</v>
      </c>
      <c r="G29" s="5">
        <v>42.266666666666666</v>
      </c>
      <c r="H29" s="5"/>
      <c r="I29" s="5"/>
      <c r="J29" s="42">
        <f t="shared" si="4"/>
        <v>97.92083166733309</v>
      </c>
      <c r="K29" s="14">
        <v>2.943287037037037E-2</v>
      </c>
      <c r="L29" s="29">
        <f t="shared" si="6"/>
        <v>42.383333333333333</v>
      </c>
      <c r="M29" s="42">
        <f t="shared" si="5"/>
        <v>96.303578450648871</v>
      </c>
      <c r="N29" s="1">
        <v>23</v>
      </c>
      <c r="O29" s="5">
        <v>0.99880000000000002</v>
      </c>
      <c r="P29" s="5">
        <v>1</v>
      </c>
      <c r="Q29" s="42">
        <f t="shared" si="3"/>
        <v>97.92083166733309</v>
      </c>
      <c r="R29" s="1" t="s">
        <v>317</v>
      </c>
    </row>
    <row r="30" spans="1:19">
      <c r="A30" s="1">
        <v>24</v>
      </c>
      <c r="B30" s="130">
        <v>2.900462962962963E-2</v>
      </c>
      <c r="C30" s="5">
        <f t="shared" si="2"/>
        <v>41.766666666666666</v>
      </c>
      <c r="D30" s="29">
        <f t="shared" si="0"/>
        <v>40.816666666666677</v>
      </c>
      <c r="E30" s="5">
        <f t="shared" si="1"/>
        <v>1</v>
      </c>
      <c r="F30" s="39">
        <v>40.916666666666657</v>
      </c>
      <c r="G30" s="5">
        <v>42.2</v>
      </c>
      <c r="H30" s="5"/>
      <c r="I30" s="5"/>
      <c r="J30" s="42">
        <f t="shared" si="4"/>
        <v>97.725458898643282</v>
      </c>
      <c r="K30" s="14">
        <v>2.9305555555555557E-2</v>
      </c>
      <c r="L30" s="29">
        <f t="shared" si="6"/>
        <v>42.2</v>
      </c>
      <c r="M30" s="42">
        <f t="shared" si="5"/>
        <v>96.721958925750414</v>
      </c>
      <c r="N30" s="1">
        <v>24</v>
      </c>
      <c r="O30" s="5">
        <v>1</v>
      </c>
      <c r="P30" s="5">
        <v>1</v>
      </c>
      <c r="Q30" s="42">
        <f t="shared" si="3"/>
        <v>97.725458898643282</v>
      </c>
      <c r="R30" s="1" t="s">
        <v>318</v>
      </c>
    </row>
    <row r="31" spans="1:19">
      <c r="A31" s="1">
        <v>25</v>
      </c>
      <c r="B31" s="130">
        <v>2.8946759259259255E-2</v>
      </c>
      <c r="C31" s="5">
        <f t="shared" si="2"/>
        <v>41.68333333333333</v>
      </c>
      <c r="D31" s="29">
        <f t="shared" si="0"/>
        <v>40.816666666666677</v>
      </c>
      <c r="E31" s="5">
        <f t="shared" si="1"/>
        <v>1</v>
      </c>
      <c r="F31" s="39">
        <v>40.916666666666657</v>
      </c>
      <c r="G31" s="5">
        <v>42.233333333333334</v>
      </c>
      <c r="H31" s="5"/>
      <c r="I31" s="5"/>
      <c r="J31" s="42">
        <f t="shared" si="4"/>
        <v>97.92083166733309</v>
      </c>
      <c r="K31" s="14">
        <v>2.9687499999999999E-2</v>
      </c>
      <c r="L31" s="29">
        <f t="shared" si="6"/>
        <v>42.75</v>
      </c>
      <c r="M31" s="42">
        <f t="shared" si="5"/>
        <v>95.477582846003926</v>
      </c>
      <c r="N31" s="1">
        <v>25</v>
      </c>
      <c r="O31" s="5">
        <v>1</v>
      </c>
      <c r="P31" s="5">
        <v>1</v>
      </c>
      <c r="Q31" s="42">
        <f t="shared" si="3"/>
        <v>97.92083166733309</v>
      </c>
      <c r="R31" s="1" t="s">
        <v>319</v>
      </c>
    </row>
    <row r="32" spans="1:19">
      <c r="A32" s="1">
        <v>26</v>
      </c>
      <c r="B32" s="130">
        <v>2.9178240740740741E-2</v>
      </c>
      <c r="C32" s="5">
        <f t="shared" si="2"/>
        <v>42.016666666666666</v>
      </c>
      <c r="D32" s="29">
        <f t="shared" si="0"/>
        <v>40.816666666666677</v>
      </c>
      <c r="E32" s="5">
        <f t="shared" si="1"/>
        <v>1</v>
      </c>
      <c r="F32" s="39">
        <v>40.916666666666657</v>
      </c>
      <c r="G32" s="5">
        <v>41.999999999999993</v>
      </c>
      <c r="H32" s="5"/>
      <c r="I32" s="5"/>
      <c r="J32" s="42">
        <f t="shared" si="4"/>
        <v>97.143990479968295</v>
      </c>
      <c r="K32" s="14">
        <v>2.9421296296296296E-2</v>
      </c>
      <c r="L32" s="29">
        <f t="shared" si="6"/>
        <v>42.366666666666667</v>
      </c>
      <c r="M32" s="42">
        <f t="shared" si="5"/>
        <v>96.341463414634177</v>
      </c>
      <c r="N32" s="1">
        <v>26</v>
      </c>
      <c r="O32" s="5">
        <v>1</v>
      </c>
      <c r="P32" s="5">
        <v>1</v>
      </c>
      <c r="Q32" s="42">
        <f t="shared" si="3"/>
        <v>97.143990479968295</v>
      </c>
      <c r="R32" s="41" t="s">
        <v>320</v>
      </c>
    </row>
    <row r="33" spans="1:18">
      <c r="A33" s="1">
        <v>27</v>
      </c>
      <c r="B33" s="130">
        <v>2.9490740740740744E-2</v>
      </c>
      <c r="C33" s="5">
        <f t="shared" si="2"/>
        <v>42.466666666666669</v>
      </c>
      <c r="D33" s="29">
        <f t="shared" si="0"/>
        <v>40.816666666666677</v>
      </c>
      <c r="E33" s="5">
        <f t="shared" si="1"/>
        <v>1</v>
      </c>
      <c r="F33" s="39">
        <v>40.916666666666657</v>
      </c>
      <c r="G33" s="5">
        <v>42.45</v>
      </c>
      <c r="H33" s="5"/>
      <c r="I33" s="5"/>
      <c r="J33" s="42">
        <f t="shared" si="4"/>
        <v>96.114599686028285</v>
      </c>
      <c r="K33" s="14">
        <v>2.9490740740740741E-2</v>
      </c>
      <c r="L33" s="29">
        <f t="shared" si="6"/>
        <v>42.466666666666669</v>
      </c>
      <c r="M33" s="42">
        <f t="shared" si="5"/>
        <v>96.114599686028285</v>
      </c>
      <c r="N33" s="1">
        <v>27</v>
      </c>
      <c r="O33" s="5">
        <v>1</v>
      </c>
      <c r="P33" s="5">
        <v>1</v>
      </c>
      <c r="Q33" s="42">
        <f t="shared" si="3"/>
        <v>96.114599686028285</v>
      </c>
      <c r="R33" s="1" t="s">
        <v>321</v>
      </c>
    </row>
    <row r="34" spans="1:18">
      <c r="A34" s="1">
        <v>28</v>
      </c>
      <c r="B34" s="130">
        <v>2.8912037037037038E-2</v>
      </c>
      <c r="C34" s="5">
        <f t="shared" si="2"/>
        <v>41.633333333333333</v>
      </c>
      <c r="D34" s="29">
        <f t="shared" si="0"/>
        <v>40.816666666666677</v>
      </c>
      <c r="E34" s="5">
        <f t="shared" ref="E34:E65" si="7">1-IF(A34&lt;I$3,0,IF(A34&lt;I$4,G$3*(A34-I$3)^2,G$2+G$4*(A34-I$4)+(A34&gt;I$5)*G$5*(A34-I$5)^2))</f>
        <v>1</v>
      </c>
      <c r="F34" s="39">
        <v>40.916666666666657</v>
      </c>
      <c r="G34" s="5">
        <v>41.616666666666667</v>
      </c>
      <c r="H34" s="5"/>
      <c r="I34" s="5"/>
      <c r="J34" s="42">
        <f t="shared" si="4"/>
        <v>98.038430744595701</v>
      </c>
      <c r="K34" s="14">
        <v>2.8912037037037038E-2</v>
      </c>
      <c r="L34" s="29">
        <f t="shared" si="6"/>
        <v>41.633333333333333</v>
      </c>
      <c r="M34" s="42">
        <f t="shared" si="5"/>
        <v>98.038430744595701</v>
      </c>
      <c r="N34" s="1">
        <v>28</v>
      </c>
      <c r="O34" s="5">
        <v>1</v>
      </c>
      <c r="P34" s="5">
        <v>1</v>
      </c>
      <c r="Q34" s="42">
        <f t="shared" si="3"/>
        <v>98.038430744595701</v>
      </c>
      <c r="R34" s="1" t="s">
        <v>322</v>
      </c>
    </row>
    <row r="35" spans="1:18">
      <c r="A35" s="1">
        <v>29</v>
      </c>
      <c r="B35" s="130">
        <v>2.9178240740740741E-2</v>
      </c>
      <c r="C35" s="5">
        <f t="shared" si="2"/>
        <v>42.016666666666666</v>
      </c>
      <c r="D35" s="29">
        <f t="shared" si="0"/>
        <v>40.816666666666677</v>
      </c>
      <c r="E35" s="5">
        <f t="shared" si="7"/>
        <v>1</v>
      </c>
      <c r="F35" s="39">
        <v>40.916666666666657</v>
      </c>
      <c r="G35" s="5">
        <v>42.333333333333336</v>
      </c>
      <c r="H35" s="5"/>
      <c r="I35" s="5"/>
      <c r="J35" s="42">
        <f t="shared" si="4"/>
        <v>97.143990479968295</v>
      </c>
      <c r="K35" s="14">
        <v>2.9398148148148149E-2</v>
      </c>
      <c r="L35" s="29">
        <f t="shared" si="6"/>
        <v>42.333333333333336</v>
      </c>
      <c r="M35" s="42">
        <f t="shared" si="5"/>
        <v>96.417322834645688</v>
      </c>
      <c r="N35" s="1">
        <v>29</v>
      </c>
      <c r="O35" s="5">
        <v>1</v>
      </c>
      <c r="P35" s="5">
        <v>1</v>
      </c>
      <c r="Q35" s="42">
        <f t="shared" si="3"/>
        <v>97.143990479968295</v>
      </c>
      <c r="R35" s="1" t="s">
        <v>323</v>
      </c>
    </row>
    <row r="36" spans="1:18">
      <c r="A36" s="1">
        <v>30</v>
      </c>
      <c r="B36" s="130">
        <v>2.9444444444444443E-2</v>
      </c>
      <c r="C36" s="5">
        <f t="shared" si="2"/>
        <v>42.4</v>
      </c>
      <c r="D36" s="29">
        <f t="shared" si="0"/>
        <v>40.816666666666677</v>
      </c>
      <c r="E36" s="5">
        <f t="shared" si="7"/>
        <v>1</v>
      </c>
      <c r="F36" s="39">
        <v>40.916666666666657</v>
      </c>
      <c r="G36" s="5">
        <v>42.4</v>
      </c>
      <c r="H36" s="5"/>
      <c r="I36" s="5"/>
      <c r="J36" s="42">
        <f t="shared" si="4"/>
        <v>96.26572327044029</v>
      </c>
      <c r="K36" s="14">
        <v>2.9444444444444443E-2</v>
      </c>
      <c r="L36" s="29">
        <f t="shared" si="6"/>
        <v>42.4</v>
      </c>
      <c r="M36" s="42">
        <f t="shared" si="5"/>
        <v>96.26572327044029</v>
      </c>
      <c r="N36" s="1">
        <v>30</v>
      </c>
      <c r="O36" s="5">
        <v>0.99969615384615385</v>
      </c>
      <c r="P36" s="5">
        <v>1</v>
      </c>
      <c r="Q36" s="42">
        <f t="shared" si="3"/>
        <v>96.26572327044029</v>
      </c>
      <c r="R36" s="1" t="s">
        <v>324</v>
      </c>
    </row>
    <row r="37" spans="1:18">
      <c r="A37" s="1">
        <v>31</v>
      </c>
      <c r="B37" s="130">
        <v>2.9456018518518517E-2</v>
      </c>
      <c r="C37" s="5">
        <f t="shared" si="2"/>
        <v>42.416666666666664</v>
      </c>
      <c r="D37" s="29">
        <f t="shared" si="0"/>
        <v>40.817971886572408</v>
      </c>
      <c r="E37" s="5">
        <f t="shared" si="7"/>
        <v>0.9999680234013254</v>
      </c>
      <c r="F37" s="39">
        <v>40.918363973467414</v>
      </c>
      <c r="G37" s="5">
        <v>42.416666666666664</v>
      </c>
      <c r="H37" s="5"/>
      <c r="I37" s="5"/>
      <c r="J37" s="42">
        <f t="shared" si="4"/>
        <v>96.230974978166785</v>
      </c>
      <c r="K37" s="14">
        <v>2.9710648148148149E-2</v>
      </c>
      <c r="L37" s="29">
        <f t="shared" si="6"/>
        <v>42.783333333333331</v>
      </c>
      <c r="M37" s="42">
        <f t="shared" si="5"/>
        <v>95.40624515755141</v>
      </c>
      <c r="N37" s="1">
        <v>31</v>
      </c>
      <c r="O37" s="5">
        <v>0.99878461538461538</v>
      </c>
      <c r="P37" s="5">
        <v>1</v>
      </c>
      <c r="Q37" s="42">
        <f t="shared" si="3"/>
        <v>96.230974978166785</v>
      </c>
      <c r="R37" s="1" t="s">
        <v>325</v>
      </c>
    </row>
    <row r="38" spans="1:18">
      <c r="A38" s="1">
        <v>32</v>
      </c>
      <c r="B38" s="130">
        <v>2.9131944444444446E-2</v>
      </c>
      <c r="C38" s="5">
        <f t="shared" si="2"/>
        <v>41.95</v>
      </c>
      <c r="D38" s="29">
        <f t="shared" si="0"/>
        <v>40.841970960133764</v>
      </c>
      <c r="E38" s="5">
        <f t="shared" si="7"/>
        <v>0.99938043407621568</v>
      </c>
      <c r="F38" s="39">
        <v>40.943046619138713</v>
      </c>
      <c r="G38" s="5">
        <v>41.95</v>
      </c>
      <c r="H38" s="5"/>
      <c r="I38" s="5"/>
      <c r="J38" s="42">
        <f t="shared" si="4"/>
        <v>97.358691204132924</v>
      </c>
      <c r="K38" s="14">
        <v>2.9803240740740741E-2</v>
      </c>
      <c r="L38" s="29">
        <f t="shared" si="6"/>
        <v>42.916666666666664</v>
      </c>
      <c r="M38" s="42">
        <f t="shared" si="5"/>
        <v>95.165757577010709</v>
      </c>
      <c r="N38" s="1">
        <v>32</v>
      </c>
      <c r="O38" s="5">
        <v>0.99726538461538461</v>
      </c>
      <c r="P38" s="5">
        <v>1</v>
      </c>
      <c r="Q38" s="42">
        <f t="shared" si="3"/>
        <v>97.358691204132924</v>
      </c>
      <c r="R38" s="1" t="s">
        <v>326</v>
      </c>
    </row>
    <row r="39" spans="1:18">
      <c r="A39" s="1">
        <v>33</v>
      </c>
      <c r="B39" s="130">
        <v>2.9201388888888888E-2</v>
      </c>
      <c r="C39" s="5">
        <f t="shared" si="2"/>
        <v>42.05</v>
      </c>
      <c r="D39" s="29">
        <f t="shared" si="0"/>
        <v>40.89630098257151</v>
      </c>
      <c r="E39" s="5">
        <f t="shared" si="7"/>
        <v>0.99805277460328812</v>
      </c>
      <c r="F39" s="39">
        <v>40.997217558572586</v>
      </c>
      <c r="G39" s="5">
        <v>42.7</v>
      </c>
      <c r="H39" s="5"/>
      <c r="I39" s="5"/>
      <c r="J39" s="42">
        <f t="shared" si="4"/>
        <v>97.256363811109424</v>
      </c>
      <c r="K39" s="14">
        <v>2.9837962962962962E-2</v>
      </c>
      <c r="L39" s="29">
        <f t="shared" si="6"/>
        <v>42.966666666666669</v>
      </c>
      <c r="M39" s="42">
        <f t="shared" si="5"/>
        <v>95.181460781780089</v>
      </c>
      <c r="N39" s="1">
        <v>33</v>
      </c>
      <c r="O39" s="5">
        <v>0.99513846153846153</v>
      </c>
      <c r="P39" s="5">
        <v>1</v>
      </c>
      <c r="Q39" s="42">
        <f t="shared" si="3"/>
        <v>97.256363811109424</v>
      </c>
      <c r="R39" s="1" t="s">
        <v>327</v>
      </c>
    </row>
    <row r="40" spans="1:18">
      <c r="A40" s="1">
        <v>34</v>
      </c>
      <c r="B40" s="130">
        <v>2.9548611111111109E-2</v>
      </c>
      <c r="C40" s="5">
        <f t="shared" si="2"/>
        <v>42.55</v>
      </c>
      <c r="D40" s="29">
        <f t="shared" si="0"/>
        <v>40.981204358728185</v>
      </c>
      <c r="E40" s="5">
        <f t="shared" si="7"/>
        <v>0.99598504498254292</v>
      </c>
      <c r="F40" s="39">
        <v>41.081111173899131</v>
      </c>
      <c r="G40" s="5">
        <v>42.55</v>
      </c>
      <c r="H40" s="5"/>
      <c r="I40" s="5"/>
      <c r="J40" s="42">
        <f t="shared" si="4"/>
        <v>96.313053722040394</v>
      </c>
      <c r="K40" s="14">
        <v>2.9548611111111112E-2</v>
      </c>
      <c r="L40" s="29">
        <f t="shared" si="6"/>
        <v>42.550000000000004</v>
      </c>
      <c r="M40" s="42">
        <f t="shared" si="5"/>
        <v>96.313053722040365</v>
      </c>
      <c r="N40" s="1">
        <v>34</v>
      </c>
      <c r="O40" s="5">
        <v>0.99240384615384614</v>
      </c>
      <c r="P40" s="5">
        <v>1</v>
      </c>
      <c r="Q40" s="42">
        <f t="shared" si="3"/>
        <v>96.313053722040394</v>
      </c>
      <c r="R40" s="1" t="s">
        <v>328</v>
      </c>
    </row>
    <row r="41" spans="1:18">
      <c r="A41" s="1">
        <v>35</v>
      </c>
      <c r="B41" s="130">
        <v>2.9189814814814811E-2</v>
      </c>
      <c r="C41" s="5">
        <f t="shared" si="2"/>
        <v>42.033333333333324</v>
      </c>
      <c r="D41" s="29">
        <f t="shared" ref="D41:D72" si="8">E$4/E41</f>
        <v>41.097061842040823</v>
      </c>
      <c r="E41" s="5">
        <f t="shared" si="7"/>
        <v>0.99317724521397999</v>
      </c>
      <c r="F41" s="39">
        <v>41.195092286578728</v>
      </c>
      <c r="G41" s="5">
        <v>42.666666666666664</v>
      </c>
      <c r="H41" s="5"/>
      <c r="I41" s="5"/>
      <c r="J41" s="42">
        <f t="shared" si="4"/>
        <v>97.772549981064628</v>
      </c>
      <c r="K41" s="14">
        <v>2.9201388888888888E-2</v>
      </c>
      <c r="L41" s="29">
        <f t="shared" si="6"/>
        <v>42.05</v>
      </c>
      <c r="M41" s="42">
        <f t="shared" si="5"/>
        <v>97.733797484044771</v>
      </c>
      <c r="N41" s="1">
        <v>35</v>
      </c>
      <c r="O41" s="5">
        <v>0.98906153846153844</v>
      </c>
      <c r="P41" s="5">
        <v>1</v>
      </c>
      <c r="Q41" s="42">
        <f t="shared" si="3"/>
        <v>97.772549981064628</v>
      </c>
      <c r="R41" s="1" t="s">
        <v>329</v>
      </c>
    </row>
    <row r="42" spans="1:18">
      <c r="A42" s="1">
        <v>36</v>
      </c>
      <c r="B42" s="130">
        <v>3.0416666666666665E-2</v>
      </c>
      <c r="C42" s="5">
        <f t="shared" si="2"/>
        <v>43.8</v>
      </c>
      <c r="D42" s="29">
        <f t="shared" si="8"/>
        <v>41.244396827238859</v>
      </c>
      <c r="E42" s="5">
        <f t="shared" si="7"/>
        <v>0.98962937529759931</v>
      </c>
      <c r="F42" s="39">
        <v>41.339660145624478</v>
      </c>
      <c r="G42" s="5">
        <v>43.55</v>
      </c>
      <c r="H42" s="5"/>
      <c r="I42" s="5"/>
      <c r="J42" s="42">
        <f t="shared" si="4"/>
        <v>94.165289559906071</v>
      </c>
      <c r="K42" s="42"/>
      <c r="L42" s="29"/>
      <c r="M42" s="42"/>
      <c r="N42" s="1">
        <v>36</v>
      </c>
      <c r="O42" s="5">
        <v>0.98511153846153843</v>
      </c>
      <c r="P42" s="5">
        <v>0.99899749999999998</v>
      </c>
      <c r="Q42" s="42">
        <f t="shared" si="3"/>
        <v>94.165289559906071</v>
      </c>
      <c r="R42" s="1" t="s">
        <v>330</v>
      </c>
    </row>
    <row r="43" spans="1:18">
      <c r="A43" s="1">
        <v>37</v>
      </c>
      <c r="B43" s="130">
        <v>3.0092592592592591E-2</v>
      </c>
      <c r="C43" s="5">
        <f t="shared" ref="C43:C74" si="9">B43*1440</f>
        <v>43.333333333333329</v>
      </c>
      <c r="D43" s="29">
        <f t="shared" si="8"/>
        <v>41.423881313788762</v>
      </c>
      <c r="E43" s="5">
        <f t="shared" si="7"/>
        <v>0.9853414352334009</v>
      </c>
      <c r="F43" s="39">
        <v>41.515453942282953</v>
      </c>
      <c r="G43" s="5">
        <v>43.333333333333329</v>
      </c>
      <c r="H43" s="5"/>
      <c r="I43" s="5"/>
      <c r="J43" s="42">
        <f t="shared" si="4"/>
        <v>95.593572262589461</v>
      </c>
      <c r="K43" s="14"/>
      <c r="L43" s="29"/>
      <c r="M43" s="42"/>
      <c r="N43" s="1">
        <v>37</v>
      </c>
      <c r="O43" s="5">
        <v>0.98055384615384611</v>
      </c>
      <c r="P43" s="5">
        <v>0.99599000000000004</v>
      </c>
      <c r="Q43" s="42">
        <f t="shared" si="3"/>
        <v>95.593572262589461</v>
      </c>
      <c r="R43" s="1" t="s">
        <v>331</v>
      </c>
    </row>
    <row r="44" spans="1:18">
      <c r="A44" s="1">
        <v>38</v>
      </c>
      <c r="B44" s="130">
        <v>2.9675925925925925E-2</v>
      </c>
      <c r="C44" s="5">
        <f t="shared" si="9"/>
        <v>42.733333333333334</v>
      </c>
      <c r="D44" s="29">
        <f t="shared" si="8"/>
        <v>41.636343668124603</v>
      </c>
      <c r="E44" s="5">
        <f t="shared" si="7"/>
        <v>0.98031342502138485</v>
      </c>
      <c r="F44" s="39">
        <v>41.723259965948429</v>
      </c>
      <c r="G44" s="5">
        <v>42.716666666666669</v>
      </c>
      <c r="H44" s="5"/>
      <c r="I44" s="5"/>
      <c r="J44" s="42">
        <f t="shared" si="4"/>
        <v>97.43294150107161</v>
      </c>
      <c r="K44" s="42"/>
      <c r="L44" s="29"/>
      <c r="M44" s="42"/>
      <c r="N44" s="1">
        <v>38</v>
      </c>
      <c r="O44" s="5">
        <v>0.97538846153846148</v>
      </c>
      <c r="P44" s="5">
        <v>0.99097749999999996</v>
      </c>
      <c r="Q44" s="42">
        <f t="shared" si="3"/>
        <v>97.43294150107161</v>
      </c>
      <c r="R44" s="1" t="s">
        <v>332</v>
      </c>
    </row>
    <row r="45" spans="1:18">
      <c r="A45" s="1">
        <v>39</v>
      </c>
      <c r="B45" s="130">
        <v>3.0335648148148143E-2</v>
      </c>
      <c r="C45" s="5">
        <f t="shared" si="9"/>
        <v>43.683333333333323</v>
      </c>
      <c r="D45" s="29">
        <f t="shared" si="8"/>
        <v>41.88277835429183</v>
      </c>
      <c r="E45" s="5">
        <f t="shared" si="7"/>
        <v>0.97454534466155096</v>
      </c>
      <c r="F45" s="39">
        <v>41.964020552842179</v>
      </c>
      <c r="G45" s="5">
        <v>43.683333333333323</v>
      </c>
      <c r="H45" s="5"/>
      <c r="I45" s="5"/>
      <c r="J45" s="42">
        <f t="shared" si="4"/>
        <v>95.878164870565058</v>
      </c>
      <c r="K45" s="42"/>
      <c r="L45" s="29"/>
      <c r="M45" s="42"/>
      <c r="N45" s="1">
        <v>39</v>
      </c>
      <c r="O45" s="5">
        <v>0.96961538461538466</v>
      </c>
      <c r="P45" s="5">
        <v>0.98395999999999995</v>
      </c>
      <c r="Q45" s="42">
        <f t="shared" ref="Q45:Q76" si="10">MAX(J45,M45)</f>
        <v>95.878164870565058</v>
      </c>
      <c r="R45" s="1" t="s">
        <v>333</v>
      </c>
    </row>
    <row r="46" spans="1:18">
      <c r="A46" s="1">
        <v>40</v>
      </c>
      <c r="B46" s="130">
        <v>3.0717592592592591E-2</v>
      </c>
      <c r="C46" s="5">
        <f t="shared" si="9"/>
        <v>44.233333333333334</v>
      </c>
      <c r="D46" s="29">
        <f t="shared" si="8"/>
        <v>42.164357850260046</v>
      </c>
      <c r="E46" s="5">
        <f t="shared" si="7"/>
        <v>0.96803719415389944</v>
      </c>
      <c r="F46" s="39">
        <v>42.238845020972882</v>
      </c>
      <c r="G46" s="5">
        <v>44.233333333333334</v>
      </c>
      <c r="H46" s="5"/>
      <c r="I46" s="5"/>
      <c r="J46" s="42">
        <f t="shared" si="4"/>
        <v>95.322587453489177</v>
      </c>
      <c r="K46" s="14">
        <v>3.0717592592592591E-2</v>
      </c>
      <c r="L46" s="29">
        <f t="shared" ref="L46:L57" si="11">K46*1440</f>
        <v>44.233333333333334</v>
      </c>
      <c r="M46" s="42">
        <f t="shared" ref="M46:M54" si="12">100*D46/+L46</f>
        <v>95.322587453489177</v>
      </c>
      <c r="N46" s="1">
        <v>40</v>
      </c>
      <c r="O46" s="5">
        <v>0.96323461538461541</v>
      </c>
      <c r="P46" s="5">
        <v>0.97594000000000003</v>
      </c>
      <c r="Q46" s="42">
        <f t="shared" si="10"/>
        <v>95.322587453489177</v>
      </c>
      <c r="R46" s="1" t="s">
        <v>334</v>
      </c>
    </row>
    <row r="47" spans="1:18">
      <c r="A47" s="1">
        <v>41</v>
      </c>
      <c r="B47" s="130">
        <v>3.0902777777777779E-2</v>
      </c>
      <c r="C47" s="5">
        <f t="shared" si="9"/>
        <v>44.5</v>
      </c>
      <c r="D47" s="29">
        <f t="shared" si="8"/>
        <v>42.482447022726333</v>
      </c>
      <c r="E47" s="5">
        <f t="shared" si="7"/>
        <v>0.96078897349843018</v>
      </c>
      <c r="F47" s="39">
        <v>42.549022833724038</v>
      </c>
      <c r="G47" s="5">
        <v>44.5</v>
      </c>
      <c r="H47" s="5"/>
      <c r="I47" s="5"/>
      <c r="J47" s="42">
        <f t="shared" si="4"/>
        <v>95.466173084778276</v>
      </c>
      <c r="K47" s="14">
        <v>3.0810185185185184E-2</v>
      </c>
      <c r="L47" s="29">
        <f t="shared" si="11"/>
        <v>44.366666666666667</v>
      </c>
      <c r="M47" s="42">
        <f t="shared" si="12"/>
        <v>95.753073680074394</v>
      </c>
      <c r="N47" s="1">
        <v>41</v>
      </c>
      <c r="O47" s="5">
        <v>0.95624615384615386</v>
      </c>
      <c r="P47" s="5">
        <v>0.96792</v>
      </c>
      <c r="Q47" s="42">
        <f t="shared" si="10"/>
        <v>95.753073680074394</v>
      </c>
      <c r="R47" s="1" t="s">
        <v>335</v>
      </c>
    </row>
    <row r="48" spans="1:18">
      <c r="A48" s="1">
        <v>42</v>
      </c>
      <c r="B48" s="130">
        <v>3.1331018518518515E-2</v>
      </c>
      <c r="C48" s="5">
        <f t="shared" si="9"/>
        <v>45.11666666666666</v>
      </c>
      <c r="D48" s="29">
        <f t="shared" si="8"/>
        <v>42.823474155373731</v>
      </c>
      <c r="E48" s="5">
        <f t="shared" si="7"/>
        <v>0.9531376767464993</v>
      </c>
      <c r="F48" s="39">
        <v>42.88835791995362</v>
      </c>
      <c r="G48" s="5">
        <v>45.11666666666666</v>
      </c>
      <c r="H48" s="5"/>
      <c r="I48" s="5"/>
      <c r="J48" s="42">
        <f t="shared" si="4"/>
        <v>94.917194286014933</v>
      </c>
      <c r="K48" s="14">
        <v>3.1331018518518522E-2</v>
      </c>
      <c r="L48" s="29">
        <f t="shared" si="11"/>
        <v>45.116666666666674</v>
      </c>
      <c r="M48" s="42">
        <f t="shared" si="12"/>
        <v>94.917194286014904</v>
      </c>
      <c r="N48" s="1">
        <v>42</v>
      </c>
      <c r="O48" s="5">
        <v>0.94864999999999999</v>
      </c>
      <c r="P48" s="5">
        <v>0.95989999999999998</v>
      </c>
      <c r="Q48" s="42">
        <f t="shared" si="10"/>
        <v>94.917194286014933</v>
      </c>
      <c r="R48" s="1" t="s">
        <v>336</v>
      </c>
    </row>
    <row r="49" spans="1:18">
      <c r="A49" s="1">
        <v>43</v>
      </c>
      <c r="B49" s="130">
        <v>3.138888888888889E-2</v>
      </c>
      <c r="C49" s="5">
        <f t="shared" si="9"/>
        <v>45.2</v>
      </c>
      <c r="D49" s="29">
        <f t="shared" si="8"/>
        <v>43.170056044717327</v>
      </c>
      <c r="E49" s="5">
        <f t="shared" si="7"/>
        <v>0.94548560753284838</v>
      </c>
      <c r="F49" s="39">
        <v>43.234724296204853</v>
      </c>
      <c r="G49" s="5">
        <v>45.2</v>
      </c>
      <c r="H49" s="5"/>
      <c r="I49" s="5"/>
      <c r="J49" s="42">
        <f t="shared" si="4"/>
        <v>95.508973550259569</v>
      </c>
      <c r="K49" s="14">
        <v>3.1747685185185184E-2</v>
      </c>
      <c r="L49" s="29">
        <f t="shared" si="11"/>
        <v>45.716666666666669</v>
      </c>
      <c r="M49" s="42">
        <f t="shared" si="12"/>
        <v>94.429579390559226</v>
      </c>
      <c r="N49" s="1">
        <v>43</v>
      </c>
      <c r="O49" s="5">
        <v>0.94074999999999998</v>
      </c>
      <c r="P49" s="5">
        <v>0.95187999999999995</v>
      </c>
      <c r="Q49" s="42">
        <f t="shared" si="10"/>
        <v>95.508973550259569</v>
      </c>
      <c r="R49" s="1" t="s">
        <v>337</v>
      </c>
    </row>
    <row r="50" spans="1:18">
      <c r="A50" s="1">
        <v>44</v>
      </c>
      <c r="B50" s="130">
        <v>3.1215277777777783E-2</v>
      </c>
      <c r="C50" s="5">
        <f t="shared" si="9"/>
        <v>44.95000000000001</v>
      </c>
      <c r="D50" s="29">
        <f t="shared" si="8"/>
        <v>43.522293668254882</v>
      </c>
      <c r="E50" s="5">
        <f t="shared" si="7"/>
        <v>0.93783353831919747</v>
      </c>
      <c r="F50" s="39">
        <v>43.586730731242426</v>
      </c>
      <c r="G50" s="5">
        <v>44.95000000000001</v>
      </c>
      <c r="H50" s="5"/>
      <c r="I50" s="5"/>
      <c r="J50" s="42">
        <f t="shared" si="4"/>
        <v>96.82379014072275</v>
      </c>
      <c r="K50" s="14">
        <v>3.1828703703703706E-2</v>
      </c>
      <c r="L50" s="29">
        <f t="shared" si="11"/>
        <v>45.833333333333336</v>
      </c>
      <c r="M50" s="42">
        <f t="shared" si="12"/>
        <v>94.957731639828822</v>
      </c>
      <c r="N50" s="1">
        <v>44</v>
      </c>
      <c r="O50" s="5">
        <v>0.93284999999999996</v>
      </c>
      <c r="P50" s="5">
        <v>0.94386000000000003</v>
      </c>
      <c r="Q50" s="42">
        <f t="shared" si="10"/>
        <v>96.82379014072275</v>
      </c>
      <c r="R50" s="1" t="s">
        <v>338</v>
      </c>
    </row>
    <row r="51" spans="1:18">
      <c r="A51" s="1">
        <v>45</v>
      </c>
      <c r="B51" s="130">
        <v>3.1898148148148148E-2</v>
      </c>
      <c r="C51" s="5">
        <f t="shared" si="9"/>
        <v>45.93333333333333</v>
      </c>
      <c r="D51" s="29">
        <f t="shared" si="8"/>
        <v>43.88032660542634</v>
      </c>
      <c r="E51" s="5">
        <f t="shared" si="7"/>
        <v>0.93018146910554655</v>
      </c>
      <c r="F51" s="39">
        <v>43.94451611577238</v>
      </c>
      <c r="G51" s="5">
        <v>45.93333333333333</v>
      </c>
      <c r="H51" s="5"/>
      <c r="I51" s="5"/>
      <c r="J51" s="42">
        <f t="shared" si="4"/>
        <v>95.530464307894803</v>
      </c>
      <c r="K51" s="14">
        <v>3.2048611111111111E-2</v>
      </c>
      <c r="L51" s="29">
        <f t="shared" si="11"/>
        <v>46.15</v>
      </c>
      <c r="M51" s="42">
        <f t="shared" si="12"/>
        <v>95.081964475463366</v>
      </c>
      <c r="N51" s="1">
        <v>45</v>
      </c>
      <c r="O51" s="5">
        <v>0.92495000000000005</v>
      </c>
      <c r="P51" s="5">
        <v>0.93584000000000001</v>
      </c>
      <c r="Q51" s="42">
        <f t="shared" si="10"/>
        <v>95.530464307894803</v>
      </c>
      <c r="R51" s="1" t="s">
        <v>339</v>
      </c>
    </row>
    <row r="52" spans="1:18">
      <c r="A52" s="1">
        <v>46</v>
      </c>
      <c r="B52" s="130">
        <v>3.1678240740740743E-2</v>
      </c>
      <c r="C52" s="5">
        <f t="shared" si="9"/>
        <v>45.616666666666667</v>
      </c>
      <c r="D52" s="29">
        <f t="shared" si="8"/>
        <v>44.24429906672858</v>
      </c>
      <c r="E52" s="5">
        <f t="shared" si="7"/>
        <v>0.92252939989189564</v>
      </c>
      <c r="F52" s="39">
        <v>44.30822393862956</v>
      </c>
      <c r="G52" s="5">
        <v>46.29999999999999</v>
      </c>
      <c r="H52" s="5"/>
      <c r="I52" s="5"/>
      <c r="J52" s="42">
        <f t="shared" si="4"/>
        <v>96.991521520048039</v>
      </c>
      <c r="K52" s="14">
        <v>3.215277777777778E-2</v>
      </c>
      <c r="L52" s="29">
        <f t="shared" si="11"/>
        <v>46.300000000000004</v>
      </c>
      <c r="M52" s="42">
        <f t="shared" si="12"/>
        <v>95.560041180839264</v>
      </c>
      <c r="N52" s="1">
        <v>46</v>
      </c>
      <c r="O52" s="5">
        <v>0.91705000000000003</v>
      </c>
      <c r="P52" s="5">
        <v>0.92781999999999998</v>
      </c>
      <c r="Q52" s="42">
        <f t="shared" si="10"/>
        <v>96.991521520048039</v>
      </c>
      <c r="R52" s="1" t="s">
        <v>340</v>
      </c>
    </row>
    <row r="53" spans="1:18">
      <c r="A53" s="1">
        <v>47</v>
      </c>
      <c r="B53" s="130">
        <v>3.2037037037037037E-2</v>
      </c>
      <c r="C53" s="5">
        <f t="shared" si="9"/>
        <v>46.133333333333333</v>
      </c>
      <c r="D53" s="29">
        <f t="shared" si="8"/>
        <v>44.614360087387041</v>
      </c>
      <c r="E53" s="5">
        <f t="shared" si="7"/>
        <v>0.91487733067824473</v>
      </c>
      <c r="F53" s="39">
        <v>44.67800247864821</v>
      </c>
      <c r="G53" s="5">
        <v>46.133333333333333</v>
      </c>
      <c r="H53" s="5"/>
      <c r="I53" s="5"/>
      <c r="J53" s="42">
        <f t="shared" ref="J53:J86" si="13">100*(+D53/C53)</f>
        <v>96.707427935087523</v>
      </c>
      <c r="K53" s="14">
        <v>3.3333333333333333E-2</v>
      </c>
      <c r="L53" s="29">
        <f t="shared" si="11"/>
        <v>48</v>
      </c>
      <c r="M53" s="42">
        <f t="shared" si="12"/>
        <v>92.946583515389662</v>
      </c>
      <c r="N53" s="1">
        <v>47</v>
      </c>
      <c r="O53" s="5">
        <v>0.90915000000000001</v>
      </c>
      <c r="P53" s="5">
        <v>0.91979999999999995</v>
      </c>
      <c r="Q53" s="42">
        <f t="shared" si="10"/>
        <v>96.707427935087523</v>
      </c>
      <c r="R53" s="1" t="s">
        <v>341</v>
      </c>
    </row>
    <row r="54" spans="1:18">
      <c r="A54" s="1">
        <v>48</v>
      </c>
      <c r="B54" s="130">
        <v>3.2789351851851854E-2</v>
      </c>
      <c r="C54" s="5">
        <f t="shared" si="9"/>
        <v>47.216666666666669</v>
      </c>
      <c r="D54" s="29">
        <f t="shared" si="8"/>
        <v>44.990663730828693</v>
      </c>
      <c r="E54" s="5">
        <f t="shared" si="7"/>
        <v>0.90722526146459381</v>
      </c>
      <c r="F54" s="39">
        <v>45.054005006221175</v>
      </c>
      <c r="G54" s="5">
        <v>47.2</v>
      </c>
      <c r="H54" s="5"/>
      <c r="I54" s="5"/>
      <c r="J54" s="42">
        <f t="shared" si="13"/>
        <v>95.285556789612485</v>
      </c>
      <c r="K54" s="14">
        <v>3.3842592592592591E-2</v>
      </c>
      <c r="L54" s="29">
        <f t="shared" si="11"/>
        <v>48.733333333333334</v>
      </c>
      <c r="M54" s="42">
        <f t="shared" si="12"/>
        <v>92.320103414833156</v>
      </c>
      <c r="N54" s="1">
        <v>48</v>
      </c>
      <c r="O54" s="5">
        <v>0.90125</v>
      </c>
      <c r="P54" s="5">
        <v>0.91178000000000003</v>
      </c>
      <c r="Q54" s="42">
        <f t="shared" si="10"/>
        <v>95.285556789612485</v>
      </c>
      <c r="R54" s="1" t="s">
        <v>342</v>
      </c>
    </row>
    <row r="55" spans="1:18">
      <c r="A55" s="1">
        <v>49</v>
      </c>
      <c r="B55" s="130">
        <v>3.3206018518518517E-2</v>
      </c>
      <c r="C55" s="5">
        <f t="shared" si="9"/>
        <v>47.816666666666663</v>
      </c>
      <c r="D55" s="29">
        <f t="shared" si="8"/>
        <v>45.373369302539814</v>
      </c>
      <c r="E55" s="5">
        <f t="shared" si="7"/>
        <v>0.8995731922509429</v>
      </c>
      <c r="F55" s="39">
        <v>45.436389995123079</v>
      </c>
      <c r="G55" s="5">
        <v>47.8</v>
      </c>
      <c r="H55" s="5"/>
      <c r="I55" s="5"/>
      <c r="J55" s="42">
        <f t="shared" si="13"/>
        <v>94.890280869724265</v>
      </c>
      <c r="K55" s="14"/>
      <c r="L55" s="29"/>
      <c r="M55" s="42"/>
      <c r="N55" s="1">
        <v>49</v>
      </c>
      <c r="O55" s="5">
        <v>0.89334999999999998</v>
      </c>
      <c r="P55" s="5">
        <v>0.90376000000000001</v>
      </c>
      <c r="Q55" s="42">
        <f t="shared" si="10"/>
        <v>94.890280869724265</v>
      </c>
      <c r="R55" s="1" t="s">
        <v>343</v>
      </c>
    </row>
    <row r="56" spans="1:18">
      <c r="A56" s="1">
        <v>50</v>
      </c>
      <c r="B56" s="130">
        <v>3.3240740740740744E-2</v>
      </c>
      <c r="C56" s="5">
        <f t="shared" si="9"/>
        <v>47.866666666666674</v>
      </c>
      <c r="D56" s="29">
        <f t="shared" si="8"/>
        <v>45.762641574932289</v>
      </c>
      <c r="E56" s="5">
        <f t="shared" si="7"/>
        <v>0.89192112303729199</v>
      </c>
      <c r="F56" s="39">
        <v>45.825321345212728</v>
      </c>
      <c r="G56" s="5">
        <v>47.866666666666674</v>
      </c>
      <c r="H56" s="5"/>
      <c r="I56" s="5"/>
      <c r="J56" s="42">
        <f t="shared" si="13"/>
        <v>95.604404404454627</v>
      </c>
      <c r="K56" s="14">
        <v>3.3240740740740737E-2</v>
      </c>
      <c r="L56" s="29">
        <f t="shared" si="11"/>
        <v>47.86666666666666</v>
      </c>
      <c r="M56" s="42">
        <f>100*D56/+L56</f>
        <v>95.604404404454655</v>
      </c>
      <c r="N56" s="1">
        <v>50</v>
      </c>
      <c r="O56" s="5">
        <v>0.88544999999999996</v>
      </c>
      <c r="P56" s="5">
        <v>0.89573999999999998</v>
      </c>
      <c r="Q56" s="42">
        <f t="shared" si="10"/>
        <v>95.604404404454655</v>
      </c>
      <c r="R56" s="1" t="s">
        <v>344</v>
      </c>
    </row>
    <row r="57" spans="1:18">
      <c r="A57" s="1">
        <v>51</v>
      </c>
      <c r="B57" s="130">
        <v>3.4201388888888885E-2</v>
      </c>
      <c r="C57" s="5">
        <f t="shared" si="9"/>
        <v>49.249999999999993</v>
      </c>
      <c r="D57" s="29">
        <f t="shared" si="8"/>
        <v>46.158651023885277</v>
      </c>
      <c r="E57" s="5">
        <f t="shared" si="7"/>
        <v>0.88426905382364107</v>
      </c>
      <c r="F57" s="39">
        <v>46.220968616672089</v>
      </c>
      <c r="G57" s="5">
        <v>49.666666666666664</v>
      </c>
      <c r="H57" s="5"/>
      <c r="I57" s="5"/>
      <c r="J57" s="42">
        <f t="shared" si="13"/>
        <v>93.723149287076708</v>
      </c>
      <c r="K57" s="14">
        <v>3.4583333333333334E-2</v>
      </c>
      <c r="L57" s="29">
        <f t="shared" si="11"/>
        <v>49.800000000000004</v>
      </c>
      <c r="M57" s="42">
        <f>100*D57/+L57</f>
        <v>92.688054264829859</v>
      </c>
      <c r="N57" s="1">
        <v>51</v>
      </c>
      <c r="O57" s="5">
        <v>0.87755000000000005</v>
      </c>
      <c r="P57" s="5">
        <v>0.88771999999999995</v>
      </c>
      <c r="Q57" s="42">
        <f t="shared" si="10"/>
        <v>93.723149287076708</v>
      </c>
      <c r="R57" s="1" t="s">
        <v>345</v>
      </c>
    </row>
    <row r="58" spans="1:18">
      <c r="A58" s="1">
        <v>52</v>
      </c>
      <c r="B58" s="130">
        <v>3.4016203703703708E-2</v>
      </c>
      <c r="C58" s="5">
        <f t="shared" si="9"/>
        <v>48.983333333333341</v>
      </c>
      <c r="D58" s="29">
        <f t="shared" si="8"/>
        <v>46.561574077675608</v>
      </c>
      <c r="E58" s="5">
        <f t="shared" si="7"/>
        <v>0.87661698460999016</v>
      </c>
      <c r="F58" s="39">
        <v>46.623507276485192</v>
      </c>
      <c r="G58" s="5">
        <v>48.983333333333341</v>
      </c>
      <c r="H58" s="5"/>
      <c r="I58" s="5"/>
      <c r="J58" s="42">
        <f t="shared" si="13"/>
        <v>95.055952523325487</v>
      </c>
      <c r="K58" s="42"/>
      <c r="L58" s="29"/>
      <c r="M58" s="42"/>
      <c r="N58" s="1">
        <v>52</v>
      </c>
      <c r="O58" s="5">
        <v>0.86965000000000003</v>
      </c>
      <c r="P58" s="5">
        <v>0.87970000000000004</v>
      </c>
      <c r="Q58" s="42">
        <f t="shared" si="10"/>
        <v>95.055952523325487</v>
      </c>
      <c r="R58" s="1" t="s">
        <v>346</v>
      </c>
    </row>
    <row r="59" spans="1:18">
      <c r="A59" s="1">
        <v>53</v>
      </c>
      <c r="B59" s="130">
        <v>3.4305555555555554E-2</v>
      </c>
      <c r="C59" s="5">
        <f t="shared" si="9"/>
        <v>49.4</v>
      </c>
      <c r="D59" s="29">
        <f t="shared" si="8"/>
        <v>46.971593379060643</v>
      </c>
      <c r="E59" s="5">
        <f t="shared" si="7"/>
        <v>0.86896491539633924</v>
      </c>
      <c r="F59" s="39">
        <v>47.033118957909764</v>
      </c>
      <c r="G59" s="5">
        <v>50.05</v>
      </c>
      <c r="H59" s="5"/>
      <c r="I59" s="5"/>
      <c r="J59" s="42">
        <f t="shared" si="13"/>
        <v>95.08419712360454</v>
      </c>
      <c r="K59" s="14"/>
      <c r="L59" s="29"/>
      <c r="M59" s="42"/>
      <c r="N59" s="1">
        <v>53</v>
      </c>
      <c r="O59" s="5">
        <v>0.86175000000000002</v>
      </c>
      <c r="P59" s="5">
        <v>0.87168000000000001</v>
      </c>
      <c r="Q59" s="42">
        <f t="shared" si="10"/>
        <v>95.08419712360454</v>
      </c>
      <c r="R59" s="1" t="s">
        <v>347</v>
      </c>
    </row>
    <row r="60" spans="1:18">
      <c r="A60" s="1">
        <v>54</v>
      </c>
      <c r="B60" s="130">
        <v>3.4803240740740739E-2</v>
      </c>
      <c r="C60" s="5">
        <f t="shared" si="9"/>
        <v>50.116666666666667</v>
      </c>
      <c r="D60" s="29">
        <f t="shared" si="8"/>
        <v>47.388898061331453</v>
      </c>
      <c r="E60" s="5">
        <f t="shared" si="7"/>
        <v>0.86131284618268833</v>
      </c>
      <c r="F60" s="39">
        <v>47.449991733747559</v>
      </c>
      <c r="G60" s="5">
        <v>51.783333333333339</v>
      </c>
      <c r="H60" s="5"/>
      <c r="I60" s="5"/>
      <c r="J60" s="42">
        <f t="shared" si="13"/>
        <v>94.557162742929407</v>
      </c>
      <c r="K60" s="14"/>
      <c r="L60" s="29"/>
      <c r="M60" s="42"/>
      <c r="N60" s="1">
        <v>54</v>
      </c>
      <c r="O60" s="5">
        <v>0.85385</v>
      </c>
      <c r="P60" s="5">
        <v>0.86365999999999998</v>
      </c>
      <c r="Q60" s="42">
        <f t="shared" si="10"/>
        <v>94.557162742929407</v>
      </c>
      <c r="R60" s="1" t="s">
        <v>348</v>
      </c>
    </row>
    <row r="61" spans="1:18">
      <c r="A61" s="1">
        <v>55</v>
      </c>
      <c r="B61" s="130">
        <v>3.5243055555555555E-2</v>
      </c>
      <c r="C61" s="5">
        <f t="shared" si="9"/>
        <v>50.75</v>
      </c>
      <c r="D61" s="29">
        <f t="shared" si="8"/>
        <v>47.813684039213051</v>
      </c>
      <c r="E61" s="5">
        <f t="shared" si="7"/>
        <v>0.85366077696903742</v>
      </c>
      <c r="F61" s="39">
        <v>47.874320404277348</v>
      </c>
      <c r="G61" s="5">
        <v>50.850000000000009</v>
      </c>
      <c r="H61" s="5"/>
      <c r="I61" s="5"/>
      <c r="J61" s="42">
        <f t="shared" si="13"/>
        <v>94.214155742291723</v>
      </c>
      <c r="K61" s="14">
        <v>3.7523148148148146E-2</v>
      </c>
      <c r="L61" s="29">
        <f t="shared" ref="L61:L81" si="14">K61*1440</f>
        <v>54.033333333333331</v>
      </c>
      <c r="M61" s="42">
        <f t="shared" ref="M61:M81" si="15">100*D61/+L61</f>
        <v>88.489236346476957</v>
      </c>
      <c r="N61" s="1">
        <v>55</v>
      </c>
      <c r="O61" s="5">
        <v>0.84594999999999998</v>
      </c>
      <c r="P61" s="5">
        <v>0.85563999999999996</v>
      </c>
      <c r="Q61" s="42">
        <f t="shared" si="10"/>
        <v>94.214155742291723</v>
      </c>
      <c r="R61" s="1" t="s">
        <v>349</v>
      </c>
    </row>
    <row r="62" spans="1:18">
      <c r="A62" s="1">
        <v>56</v>
      </c>
      <c r="B62" s="130">
        <v>3.5381944444444445E-2</v>
      </c>
      <c r="C62" s="5">
        <f t="shared" si="9"/>
        <v>50.95</v>
      </c>
      <c r="D62" s="29">
        <f t="shared" si="8"/>
        <v>48.246154315551486</v>
      </c>
      <c r="E62" s="5">
        <f t="shared" si="7"/>
        <v>0.8460087077553865</v>
      </c>
      <c r="F62" s="39">
        <v>48.306306800776532</v>
      </c>
      <c r="G62" s="5">
        <v>53.366666666666674</v>
      </c>
      <c r="H62" s="5"/>
      <c r="I62" s="5"/>
      <c r="J62" s="42">
        <f t="shared" si="13"/>
        <v>94.693138990287508</v>
      </c>
      <c r="K62" s="14">
        <v>3.7384259259259256E-2</v>
      </c>
      <c r="L62" s="29">
        <f t="shared" si="14"/>
        <v>53.833333333333329</v>
      </c>
      <c r="M62" s="42">
        <f t="shared" si="15"/>
        <v>89.621339285854162</v>
      </c>
      <c r="N62" s="1">
        <v>56</v>
      </c>
      <c r="O62" s="5">
        <v>0.83804999999999996</v>
      </c>
      <c r="P62" s="5">
        <v>0.84762000000000004</v>
      </c>
      <c r="Q62" s="42">
        <f t="shared" si="10"/>
        <v>94.693138990287508</v>
      </c>
      <c r="R62" s="1" t="s">
        <v>350</v>
      </c>
    </row>
    <row r="63" spans="1:18">
      <c r="A63" s="1">
        <v>57</v>
      </c>
      <c r="B63" s="130">
        <v>3.5624999999999997E-2</v>
      </c>
      <c r="C63" s="5">
        <f t="shared" si="9"/>
        <v>51.3</v>
      </c>
      <c r="D63" s="29">
        <f t="shared" si="8"/>
        <v>48.686519304796697</v>
      </c>
      <c r="E63" s="5">
        <f t="shared" si="7"/>
        <v>0.83835663854173559</v>
      </c>
      <c r="F63" s="39">
        <v>48.746160105625115</v>
      </c>
      <c r="G63" s="5">
        <v>52.18333333333333</v>
      </c>
      <c r="H63" s="5"/>
      <c r="I63" s="5"/>
      <c r="J63" s="42">
        <f t="shared" si="13"/>
        <v>94.905495720851263</v>
      </c>
      <c r="K63" s="14">
        <v>3.6458333333333336E-2</v>
      </c>
      <c r="L63" s="29">
        <f t="shared" si="14"/>
        <v>52.5</v>
      </c>
      <c r="M63" s="42">
        <f t="shared" si="15"/>
        <v>92.736227247231795</v>
      </c>
      <c r="N63" s="1">
        <v>57</v>
      </c>
      <c r="O63" s="5">
        <v>0.83015000000000005</v>
      </c>
      <c r="P63" s="5">
        <v>0.83960000000000001</v>
      </c>
      <c r="Q63" s="42">
        <f t="shared" si="10"/>
        <v>94.905495720851263</v>
      </c>
      <c r="R63" s="1" t="s">
        <v>351</v>
      </c>
    </row>
    <row r="64" spans="1:18">
      <c r="A64" s="1">
        <v>58</v>
      </c>
      <c r="B64" s="130">
        <v>3.6493055555555549E-2</v>
      </c>
      <c r="C64" s="5">
        <f t="shared" si="9"/>
        <v>52.54999999999999</v>
      </c>
      <c r="D64" s="29">
        <f t="shared" si="8"/>
        <v>49.134997174363967</v>
      </c>
      <c r="E64" s="5">
        <f t="shared" si="7"/>
        <v>0.83070456932808467</v>
      </c>
      <c r="F64" s="39">
        <v>49.194097190058599</v>
      </c>
      <c r="G64" s="5">
        <v>54.800000000000004</v>
      </c>
      <c r="H64" s="5"/>
      <c r="I64" s="5"/>
      <c r="J64" s="42">
        <f t="shared" si="13"/>
        <v>93.501421835136014</v>
      </c>
      <c r="K64" s="14">
        <v>3.8055555555555558E-2</v>
      </c>
      <c r="L64" s="29">
        <f t="shared" si="14"/>
        <v>54.800000000000004</v>
      </c>
      <c r="M64" s="42">
        <f t="shared" si="15"/>
        <v>89.662403602853956</v>
      </c>
      <c r="N64" s="1">
        <v>58</v>
      </c>
      <c r="O64" s="5">
        <v>0.82225000000000004</v>
      </c>
      <c r="P64" s="5">
        <v>0.83157999999999999</v>
      </c>
      <c r="Q64" s="42">
        <f t="shared" si="10"/>
        <v>93.501421835136014</v>
      </c>
      <c r="R64" s="1" t="s">
        <v>352</v>
      </c>
    </row>
    <row r="65" spans="1:18">
      <c r="A65" s="1">
        <v>59</v>
      </c>
      <c r="B65" s="130">
        <v>3.7141203703703704E-2</v>
      </c>
      <c r="C65" s="5">
        <f t="shared" si="9"/>
        <v>53.483333333333334</v>
      </c>
      <c r="D65" s="29">
        <f t="shared" si="8"/>
        <v>49.591814205037586</v>
      </c>
      <c r="E65" s="5">
        <f t="shared" si="7"/>
        <v>0.82305250011443376</v>
      </c>
      <c r="F65" s="39">
        <v>49.65034297071567</v>
      </c>
      <c r="G65" s="5">
        <v>53.5</v>
      </c>
      <c r="H65" s="5"/>
      <c r="I65" s="5"/>
      <c r="J65" s="42">
        <f t="shared" si="13"/>
        <v>92.72386576198987</v>
      </c>
      <c r="K65" s="14">
        <v>3.7152777777777778E-2</v>
      </c>
      <c r="L65" s="29">
        <f t="shared" si="14"/>
        <v>53.5</v>
      </c>
      <c r="M65" s="42">
        <f t="shared" si="15"/>
        <v>92.694979822500173</v>
      </c>
      <c r="N65" s="1">
        <v>59</v>
      </c>
      <c r="O65" s="5">
        <v>0.81435000000000002</v>
      </c>
      <c r="P65" s="5">
        <v>0.82355999999999996</v>
      </c>
      <c r="Q65" s="42">
        <f t="shared" si="10"/>
        <v>92.72386576198987</v>
      </c>
      <c r="R65" s="1" t="s">
        <v>353</v>
      </c>
    </row>
    <row r="66" spans="1:18">
      <c r="A66" s="1">
        <v>60</v>
      </c>
      <c r="B66" s="130">
        <v>3.7731481481481484E-2</v>
      </c>
      <c r="C66" s="5">
        <f t="shared" si="9"/>
        <v>54.333333333333336</v>
      </c>
      <c r="D66" s="29">
        <f t="shared" si="8"/>
        <v>50.057205171667626</v>
      </c>
      <c r="E66" s="5">
        <f t="shared" ref="E66:E97" si="16">1-IF(A66&lt;I$3,0,IF(A66&lt;I$4,G$3*(A66-I$3)^2,G$2+G$4*(A66-I$4)+(A66&gt;I$5)*G$5*(A66-I$5)^2))</f>
        <v>0.81540043090078285</v>
      </c>
      <c r="F66" s="39">
        <v>50.115130786212099</v>
      </c>
      <c r="G66" s="5">
        <v>54.966666666666661</v>
      </c>
      <c r="H66" s="5"/>
      <c r="I66" s="5"/>
      <c r="J66" s="42">
        <f t="shared" si="13"/>
        <v>92.129825469326903</v>
      </c>
      <c r="K66" s="14">
        <v>3.8171296296296293E-2</v>
      </c>
      <c r="L66" s="29">
        <f t="shared" si="14"/>
        <v>54.966666666666661</v>
      </c>
      <c r="M66" s="42">
        <f t="shared" si="15"/>
        <v>91.068293217103033</v>
      </c>
      <c r="N66" s="1">
        <v>60</v>
      </c>
      <c r="O66" s="5">
        <v>0.80645</v>
      </c>
      <c r="P66" s="5">
        <v>0.81554000000000004</v>
      </c>
      <c r="Q66" s="42">
        <f t="shared" si="10"/>
        <v>92.129825469326903</v>
      </c>
      <c r="R66" s="1" t="s">
        <v>354</v>
      </c>
    </row>
    <row r="67" spans="1:18">
      <c r="A67" s="1">
        <v>61</v>
      </c>
      <c r="B67" s="130">
        <v>3.8043981481481477E-2</v>
      </c>
      <c r="C67" s="5">
        <f t="shared" si="9"/>
        <v>54.783333333333324</v>
      </c>
      <c r="D67" s="29">
        <f t="shared" si="8"/>
        <v>50.531413745505489</v>
      </c>
      <c r="E67" s="5">
        <f t="shared" si="16"/>
        <v>0.80774836168713193</v>
      </c>
      <c r="F67" s="39">
        <v>50.588702795065785</v>
      </c>
      <c r="G67" s="5">
        <v>54.783333333333324</v>
      </c>
      <c r="H67" s="5"/>
      <c r="I67" s="5"/>
      <c r="J67" s="42">
        <f t="shared" si="13"/>
        <v>92.238662145735617</v>
      </c>
      <c r="K67" s="14">
        <v>3.8043981481481484E-2</v>
      </c>
      <c r="L67" s="29">
        <f t="shared" si="14"/>
        <v>54.783333333333339</v>
      </c>
      <c r="M67" s="42">
        <f t="shared" si="15"/>
        <v>92.238662145735589</v>
      </c>
      <c r="N67" s="1">
        <v>61</v>
      </c>
      <c r="O67" s="5">
        <v>0.79854999999999998</v>
      </c>
      <c r="P67" s="5">
        <v>0.80752000000000002</v>
      </c>
      <c r="Q67" s="42">
        <f t="shared" si="10"/>
        <v>92.238662145735617</v>
      </c>
      <c r="R67" s="1" t="s">
        <v>355</v>
      </c>
    </row>
    <row r="68" spans="1:18">
      <c r="A68" s="1">
        <v>62</v>
      </c>
      <c r="B68" s="130">
        <v>3.7766203703703705E-2</v>
      </c>
      <c r="C68" s="5">
        <f t="shared" si="9"/>
        <v>54.383333333333333</v>
      </c>
      <c r="D68" s="29">
        <f t="shared" si="8"/>
        <v>51.014692919626967</v>
      </c>
      <c r="E68" s="5">
        <f t="shared" si="16"/>
        <v>0.80009629247348102</v>
      </c>
      <c r="F68" s="39">
        <v>51.071310396398587</v>
      </c>
      <c r="G68" s="5">
        <v>55.31666666666667</v>
      </c>
      <c r="H68" s="5"/>
      <c r="I68" s="5"/>
      <c r="J68" s="42">
        <f t="shared" si="13"/>
        <v>93.805748549727795</v>
      </c>
      <c r="K68" s="14">
        <v>3.8726851851851853E-2</v>
      </c>
      <c r="L68" s="29">
        <f t="shared" si="14"/>
        <v>55.766666666666666</v>
      </c>
      <c r="M68" s="42">
        <f t="shared" si="15"/>
        <v>91.47882771003043</v>
      </c>
      <c r="N68" s="1">
        <v>62</v>
      </c>
      <c r="O68" s="5">
        <v>0.79064999999999996</v>
      </c>
      <c r="P68" s="5">
        <v>0.79949999999999999</v>
      </c>
      <c r="Q68" s="42">
        <f t="shared" si="10"/>
        <v>93.805748549727795</v>
      </c>
      <c r="R68" s="1" t="s">
        <v>356</v>
      </c>
    </row>
    <row r="69" spans="1:18">
      <c r="A69" s="1">
        <v>63</v>
      </c>
      <c r="B69" s="130">
        <v>3.875E-2</v>
      </c>
      <c r="C69" s="5">
        <f t="shared" si="9"/>
        <v>55.8</v>
      </c>
      <c r="D69" s="29">
        <f t="shared" si="8"/>
        <v>51.507305459003298</v>
      </c>
      <c r="E69" s="5">
        <f t="shared" si="16"/>
        <v>0.79244422325983011</v>
      </c>
      <c r="F69" s="39">
        <v>51.563214674950537</v>
      </c>
      <c r="G69" s="5">
        <v>54.533333333333331</v>
      </c>
      <c r="H69" s="5"/>
      <c r="I69" s="5"/>
      <c r="J69" s="42">
        <f t="shared" si="13"/>
        <v>92.306999030471871</v>
      </c>
      <c r="K69" s="14">
        <v>3.847222222222222E-2</v>
      </c>
      <c r="L69" s="29">
        <f t="shared" si="14"/>
        <v>55.4</v>
      </c>
      <c r="M69" s="42">
        <f t="shared" si="15"/>
        <v>92.973475557767699</v>
      </c>
      <c r="N69" s="1">
        <v>63</v>
      </c>
      <c r="O69" s="5">
        <v>0.78274999999999995</v>
      </c>
      <c r="P69" s="5">
        <v>0.79147999999999996</v>
      </c>
      <c r="Q69" s="42">
        <f t="shared" si="10"/>
        <v>92.973475557767699</v>
      </c>
      <c r="R69" s="1" t="s">
        <v>280</v>
      </c>
    </row>
    <row r="70" spans="1:18">
      <c r="A70" s="1">
        <v>64</v>
      </c>
      <c r="B70" s="130">
        <v>3.829861111111111E-2</v>
      </c>
      <c r="C70" s="5">
        <f t="shared" si="9"/>
        <v>55.15</v>
      </c>
      <c r="D70" s="29">
        <f t="shared" si="8"/>
        <v>52.009524376902625</v>
      </c>
      <c r="E70" s="5">
        <f t="shared" si="16"/>
        <v>0.78479215404617919</v>
      </c>
      <c r="F70" s="39">
        <v>52.06468687206182</v>
      </c>
      <c r="G70" s="5">
        <v>56.8</v>
      </c>
      <c r="H70" s="5"/>
      <c r="I70" s="5"/>
      <c r="J70" s="42">
        <f t="shared" si="13"/>
        <v>94.305574572806222</v>
      </c>
      <c r="K70" s="14">
        <v>4.2430555555555555E-2</v>
      </c>
      <c r="L70" s="29">
        <f t="shared" si="14"/>
        <v>61.1</v>
      </c>
      <c r="M70" s="42">
        <f t="shared" si="15"/>
        <v>85.121971156960115</v>
      </c>
      <c r="N70" s="1">
        <v>64</v>
      </c>
      <c r="O70" s="5">
        <v>0.77485000000000004</v>
      </c>
      <c r="P70" s="5">
        <v>0.78346000000000005</v>
      </c>
      <c r="Q70" s="42">
        <f t="shared" si="10"/>
        <v>94.305574572806222</v>
      </c>
      <c r="R70" s="1" t="s">
        <v>281</v>
      </c>
    </row>
    <row r="71" spans="1:18">
      <c r="A71" s="1">
        <v>65</v>
      </c>
      <c r="B71" s="130">
        <v>3.8379629629629632E-2</v>
      </c>
      <c r="C71" s="5">
        <f t="shared" si="9"/>
        <v>55.266666666666673</v>
      </c>
      <c r="D71" s="29">
        <f t="shared" si="8"/>
        <v>52.521633439436556</v>
      </c>
      <c r="E71" s="5">
        <f t="shared" si="16"/>
        <v>0.77714008483252828</v>
      </c>
      <c r="F71" s="39">
        <v>52.576008884407472</v>
      </c>
      <c r="G71" s="5">
        <v>58.04999999999999</v>
      </c>
      <c r="H71" s="5"/>
      <c r="I71" s="5"/>
      <c r="J71" s="42">
        <f t="shared" si="13"/>
        <v>95.033112375337552</v>
      </c>
      <c r="K71" s="14">
        <v>4.0312500000000001E-2</v>
      </c>
      <c r="L71" s="29">
        <f t="shared" si="14"/>
        <v>58.050000000000004</v>
      </c>
      <c r="M71" s="42">
        <f t="shared" si="15"/>
        <v>90.476543392655557</v>
      </c>
      <c r="N71" s="1">
        <v>65</v>
      </c>
      <c r="O71" s="5">
        <v>0.76695000000000002</v>
      </c>
      <c r="P71" s="5">
        <v>0.77544000000000002</v>
      </c>
      <c r="Q71" s="42">
        <f t="shared" si="10"/>
        <v>95.033112375337552</v>
      </c>
      <c r="R71" s="1" t="s">
        <v>282</v>
      </c>
    </row>
    <row r="72" spans="1:18">
      <c r="A72" s="1">
        <v>66</v>
      </c>
      <c r="B72" s="130">
        <v>3.8807870370370375E-2</v>
      </c>
      <c r="C72" s="5">
        <f t="shared" si="9"/>
        <v>55.88333333333334</v>
      </c>
      <c r="D72" s="29">
        <f t="shared" si="8"/>
        <v>53.04392770021115</v>
      </c>
      <c r="E72" s="5">
        <f t="shared" si="16"/>
        <v>0.76948801561887736</v>
      </c>
      <c r="F72" s="39">
        <v>53.097473792411655</v>
      </c>
      <c r="G72" s="5">
        <v>56.683333333333323</v>
      </c>
      <c r="H72" s="5"/>
      <c r="I72" s="5"/>
      <c r="J72" s="42">
        <f t="shared" si="13"/>
        <v>94.919047480246604</v>
      </c>
      <c r="K72" s="14">
        <v>3.9363425925925927E-2</v>
      </c>
      <c r="L72" s="29">
        <f t="shared" si="14"/>
        <v>56.683333333333337</v>
      </c>
      <c r="M72" s="42">
        <f t="shared" si="15"/>
        <v>93.579407880407786</v>
      </c>
      <c r="N72" s="1">
        <v>66</v>
      </c>
      <c r="O72" s="5">
        <v>0.75905</v>
      </c>
      <c r="P72" s="5">
        <v>0.76741999999999999</v>
      </c>
      <c r="Q72" s="42">
        <f t="shared" si="10"/>
        <v>94.919047480246604</v>
      </c>
      <c r="R72" s="1" t="s">
        <v>283</v>
      </c>
    </row>
    <row r="73" spans="1:18">
      <c r="A73" s="1">
        <v>67</v>
      </c>
      <c r="B73" s="130">
        <v>3.9918981481481479E-2</v>
      </c>
      <c r="C73" s="5">
        <f t="shared" si="9"/>
        <v>57.483333333333327</v>
      </c>
      <c r="D73" s="29">
        <f t="shared" ref="D73:D104" si="17">E$4/E73</f>
        <v>53.576714067198893</v>
      </c>
      <c r="E73" s="5">
        <f t="shared" si="16"/>
        <v>0.76183594640522645</v>
      </c>
      <c r="F73" s="39">
        <v>53.629386420422883</v>
      </c>
      <c r="G73" s="5">
        <v>57.516666666666659</v>
      </c>
      <c r="H73" s="5"/>
      <c r="I73" s="5"/>
      <c r="J73" s="42">
        <f t="shared" si="13"/>
        <v>93.203909655898343</v>
      </c>
      <c r="K73" s="14">
        <v>4.2002314814814812E-2</v>
      </c>
      <c r="L73" s="29">
        <f t="shared" si="14"/>
        <v>60.483333333333327</v>
      </c>
      <c r="M73" s="42">
        <f t="shared" si="15"/>
        <v>88.580954644032346</v>
      </c>
      <c r="N73" s="1">
        <v>67</v>
      </c>
      <c r="O73" s="5">
        <v>0.75114999999999998</v>
      </c>
      <c r="P73" s="5">
        <v>0.75939999999999996</v>
      </c>
      <c r="Q73" s="42">
        <f t="shared" si="10"/>
        <v>93.203909655898343</v>
      </c>
      <c r="R73" s="1" t="s">
        <v>284</v>
      </c>
    </row>
    <row r="74" spans="1:18">
      <c r="A74" s="1">
        <v>68</v>
      </c>
      <c r="B74" s="130">
        <v>3.8634259259259257E-2</v>
      </c>
      <c r="C74" s="5">
        <f t="shared" si="9"/>
        <v>55.633333333333333</v>
      </c>
      <c r="D74" s="29">
        <f t="shared" si="17"/>
        <v>54.120311904120101</v>
      </c>
      <c r="E74" s="5">
        <f t="shared" si="16"/>
        <v>0.75418387719157554</v>
      </c>
      <c r="F74" s="39">
        <v>54.172063930899746</v>
      </c>
      <c r="G74" s="5">
        <v>55.633333333333333</v>
      </c>
      <c r="H74" s="5"/>
      <c r="I74" s="5"/>
      <c r="J74" s="42">
        <f t="shared" si="13"/>
        <v>97.280368910940865</v>
      </c>
      <c r="K74" s="14">
        <v>3.8634259259259257E-2</v>
      </c>
      <c r="L74" s="29">
        <f t="shared" si="14"/>
        <v>55.633333333333333</v>
      </c>
      <c r="M74" s="42">
        <f t="shared" si="15"/>
        <v>97.280368910940865</v>
      </c>
      <c r="N74" s="1">
        <v>68</v>
      </c>
      <c r="O74" s="5">
        <v>0.74324999999999997</v>
      </c>
      <c r="P74" s="5">
        <v>0.75138000000000005</v>
      </c>
      <c r="Q74" s="42">
        <f t="shared" si="10"/>
        <v>97.280368910940865</v>
      </c>
      <c r="R74" s="1" t="s">
        <v>285</v>
      </c>
    </row>
    <row r="75" spans="1:18">
      <c r="A75" s="1">
        <v>69</v>
      </c>
      <c r="B75" s="130">
        <v>3.8240740740740742E-2</v>
      </c>
      <c r="C75" s="5">
        <f t="shared" ref="C75:C92" si="18">B75*1440</f>
        <v>55.06666666666667</v>
      </c>
      <c r="D75" s="29">
        <f t="shared" si="17"/>
        <v>54.675053668809852</v>
      </c>
      <c r="E75" s="5">
        <f t="shared" si="16"/>
        <v>0.74653180797792462</v>
      </c>
      <c r="F75" s="39">
        <v>54.725836455041041</v>
      </c>
      <c r="G75" s="5">
        <v>55.06666666666667</v>
      </c>
      <c r="H75" s="5"/>
      <c r="I75" s="5"/>
      <c r="J75" s="42">
        <f t="shared" si="13"/>
        <v>99.288838381615946</v>
      </c>
      <c r="K75" s="14">
        <v>3.8240740740740742E-2</v>
      </c>
      <c r="L75" s="29">
        <f t="shared" si="14"/>
        <v>55.06666666666667</v>
      </c>
      <c r="M75" s="42">
        <f t="shared" si="15"/>
        <v>99.288838381615946</v>
      </c>
      <c r="N75" s="1">
        <v>69</v>
      </c>
      <c r="O75" s="5">
        <v>0.73534999999999995</v>
      </c>
      <c r="P75" s="5">
        <v>0.74336000000000002</v>
      </c>
      <c r="Q75" s="42">
        <f t="shared" si="10"/>
        <v>99.288838381615946</v>
      </c>
      <c r="R75" s="1" t="s">
        <v>286</v>
      </c>
    </row>
    <row r="76" spans="1:18">
      <c r="A76" s="1">
        <v>70</v>
      </c>
      <c r="B76" s="130">
        <v>4.0428240740740744E-2</v>
      </c>
      <c r="C76" s="5">
        <f t="shared" si="18"/>
        <v>58.216666666666669</v>
      </c>
      <c r="D76" s="29">
        <f t="shared" si="17"/>
        <v>55.241285591251675</v>
      </c>
      <c r="E76" s="5">
        <f t="shared" si="16"/>
        <v>0.73887973876427371</v>
      </c>
      <c r="F76" s="39">
        <v>55.300221331308244</v>
      </c>
      <c r="G76" s="5">
        <v>58.31666666666667</v>
      </c>
      <c r="H76" s="5"/>
      <c r="I76" s="5"/>
      <c r="J76" s="42">
        <f t="shared" si="13"/>
        <v>94.889124977815641</v>
      </c>
      <c r="K76" s="14">
        <v>4.0497685185185185E-2</v>
      </c>
      <c r="L76" s="29">
        <f t="shared" si="14"/>
        <v>58.31666666666667</v>
      </c>
      <c r="M76" s="42">
        <f t="shared" si="15"/>
        <v>94.726411416836243</v>
      </c>
      <c r="N76" s="1">
        <v>70</v>
      </c>
      <c r="O76" s="5">
        <v>0.72745000000000004</v>
      </c>
      <c r="P76" s="5">
        <v>0.73533999999999999</v>
      </c>
      <c r="Q76" s="42">
        <f t="shared" si="10"/>
        <v>94.889124977815641</v>
      </c>
      <c r="R76" s="1" t="s">
        <v>287</v>
      </c>
    </row>
    <row r="77" spans="1:18">
      <c r="A77" s="1">
        <v>71</v>
      </c>
      <c r="B77" s="130">
        <v>4.130787037037037E-2</v>
      </c>
      <c r="C77" s="5">
        <f t="shared" si="18"/>
        <v>59.483333333333334</v>
      </c>
      <c r="D77" s="29">
        <f t="shared" si="17"/>
        <v>55.839252748018126</v>
      </c>
      <c r="E77" s="5">
        <f t="shared" si="16"/>
        <v>0.73096727943078288</v>
      </c>
      <c r="F77" s="39">
        <v>55.934727312861483</v>
      </c>
      <c r="G77" s="5">
        <v>59.483333333333334</v>
      </c>
      <c r="H77" s="5"/>
      <c r="I77" s="5"/>
      <c r="J77" s="42">
        <f t="shared" si="13"/>
        <v>93.873778786245097</v>
      </c>
      <c r="K77" s="14">
        <v>4.130787037037037E-2</v>
      </c>
      <c r="L77" s="29">
        <f t="shared" si="14"/>
        <v>59.483333333333334</v>
      </c>
      <c r="M77" s="42">
        <f t="shared" si="15"/>
        <v>93.873778786245097</v>
      </c>
      <c r="N77" s="1">
        <v>71</v>
      </c>
      <c r="O77" s="5">
        <v>0.71942759999999994</v>
      </c>
      <c r="P77" s="5">
        <v>0.72723249999999995</v>
      </c>
      <c r="Q77" s="42">
        <f t="shared" ref="Q77:Q84" si="19">MAX(J77,M77)</f>
        <v>93.873778786245097</v>
      </c>
      <c r="R77" s="1" t="s">
        <v>288</v>
      </c>
    </row>
    <row r="78" spans="1:18">
      <c r="A78" s="1">
        <v>72</v>
      </c>
      <c r="B78" s="130">
        <v>4.0914351851851848E-2</v>
      </c>
      <c r="C78" s="5">
        <f t="shared" si="18"/>
        <v>58.916666666666657</v>
      </c>
      <c r="D78" s="29">
        <f t="shared" si="17"/>
        <v>56.504446656020797</v>
      </c>
      <c r="E78" s="5">
        <f t="shared" si="16"/>
        <v>0.72236202780896508</v>
      </c>
      <c r="F78" s="39">
        <v>56.637379881258823</v>
      </c>
      <c r="G78" s="5">
        <v>58.916666666666657</v>
      </c>
      <c r="H78" s="5"/>
      <c r="I78" s="5"/>
      <c r="J78" s="42">
        <f t="shared" si="13"/>
        <v>95.905708609936298</v>
      </c>
      <c r="K78" s="14">
        <v>4.0914351851851855E-2</v>
      </c>
      <c r="L78" s="29">
        <f t="shared" si="14"/>
        <v>58.916666666666671</v>
      </c>
      <c r="M78" s="42">
        <f t="shared" si="15"/>
        <v>95.905708609936283</v>
      </c>
      <c r="N78" s="1">
        <v>72</v>
      </c>
      <c r="O78" s="5">
        <v>0.71077959999999996</v>
      </c>
      <c r="P78" s="5">
        <v>0.7185125</v>
      </c>
      <c r="Q78" s="42">
        <f t="shared" si="19"/>
        <v>95.905708609936298</v>
      </c>
      <c r="R78" s="1" t="s">
        <v>289</v>
      </c>
    </row>
    <row r="79" spans="1:18">
      <c r="A79" s="1">
        <v>73</v>
      </c>
      <c r="B79" s="130">
        <v>4.0937500000000002E-2</v>
      </c>
      <c r="C79" s="5">
        <f t="shared" si="18"/>
        <v>58.95</v>
      </c>
      <c r="D79" s="29">
        <f t="shared" si="17"/>
        <v>57.241767432172153</v>
      </c>
      <c r="E79" s="5">
        <f t="shared" si="16"/>
        <v>0.71305741415185731</v>
      </c>
      <c r="F79" s="39">
        <v>57.412799598317122</v>
      </c>
      <c r="G79" s="5">
        <v>58.95</v>
      </c>
      <c r="H79" s="5"/>
      <c r="I79" s="5"/>
      <c r="J79" s="42">
        <f t="shared" si="13"/>
        <v>97.102234829808566</v>
      </c>
      <c r="K79" s="14">
        <v>4.0937500000000002E-2</v>
      </c>
      <c r="L79" s="29">
        <f t="shared" si="14"/>
        <v>58.95</v>
      </c>
      <c r="M79" s="42">
        <f t="shared" si="15"/>
        <v>97.102234829808566</v>
      </c>
      <c r="N79" s="1">
        <v>73</v>
      </c>
      <c r="O79" s="5">
        <v>0.70145159999999995</v>
      </c>
      <c r="P79" s="5">
        <v>0.70909250000000001</v>
      </c>
      <c r="Q79" s="42">
        <f t="shared" si="19"/>
        <v>97.102234829808566</v>
      </c>
      <c r="R79" s="1" t="s">
        <v>290</v>
      </c>
    </row>
    <row r="80" spans="1:18">
      <c r="A80" s="1">
        <v>74</v>
      </c>
      <c r="B80" s="130">
        <v>4.1469907407407407E-2</v>
      </c>
      <c r="C80" s="5">
        <f t="shared" si="18"/>
        <v>59.716666666666669</v>
      </c>
      <c r="D80" s="29">
        <f t="shared" si="17"/>
        <v>58.056279130224794</v>
      </c>
      <c r="E80" s="5">
        <f t="shared" si="16"/>
        <v>0.70305343845945911</v>
      </c>
      <c r="F80" s="39">
        <v>58.266278873845586</v>
      </c>
      <c r="G80" s="5">
        <v>59.716666666666669</v>
      </c>
      <c r="H80" s="5"/>
      <c r="I80" s="5"/>
      <c r="J80" s="42">
        <f t="shared" si="13"/>
        <v>97.219557572243588</v>
      </c>
      <c r="K80" s="14">
        <v>4.1469907407407407E-2</v>
      </c>
      <c r="L80" s="29">
        <f t="shared" si="14"/>
        <v>59.716666666666669</v>
      </c>
      <c r="M80" s="42">
        <f t="shared" si="15"/>
        <v>97.219557572243573</v>
      </c>
      <c r="N80" s="1">
        <v>74</v>
      </c>
      <c r="O80" s="5">
        <v>0.69144360000000005</v>
      </c>
      <c r="P80" s="5">
        <v>0.6989725</v>
      </c>
      <c r="Q80" s="42">
        <f t="shared" si="19"/>
        <v>97.219557572243588</v>
      </c>
      <c r="R80" s="1" t="s">
        <v>291</v>
      </c>
    </row>
    <row r="81" spans="1:18">
      <c r="A81" s="1">
        <v>75</v>
      </c>
      <c r="B81" s="130">
        <v>4.2002314814814812E-2</v>
      </c>
      <c r="C81" s="5">
        <f t="shared" si="18"/>
        <v>60.483333333333327</v>
      </c>
      <c r="D81" s="29">
        <f t="shared" si="17"/>
        <v>58.95379609756106</v>
      </c>
      <c r="E81" s="5">
        <f t="shared" si="16"/>
        <v>0.69235010073177083</v>
      </c>
      <c r="F81" s="39">
        <v>59.203881617731803</v>
      </c>
      <c r="G81" s="5">
        <v>60.483333333333327</v>
      </c>
      <c r="H81" s="5"/>
      <c r="I81" s="5"/>
      <c r="J81" s="42">
        <f t="shared" si="13"/>
        <v>97.471142624790957</v>
      </c>
      <c r="K81" s="14">
        <v>4.2002314814814812E-2</v>
      </c>
      <c r="L81" s="29">
        <f t="shared" si="14"/>
        <v>60.483333333333327</v>
      </c>
      <c r="M81" s="42">
        <f t="shared" si="15"/>
        <v>97.471142624790957</v>
      </c>
      <c r="N81" s="1">
        <v>75</v>
      </c>
      <c r="O81" s="5">
        <v>0.68075560000000002</v>
      </c>
      <c r="P81" s="5">
        <v>0.68815249999999994</v>
      </c>
      <c r="Q81" s="42">
        <f t="shared" si="19"/>
        <v>97.471142624790957</v>
      </c>
      <c r="R81" s="1" t="s">
        <v>292</v>
      </c>
    </row>
    <row r="82" spans="1:18">
      <c r="A82" s="1">
        <v>76</v>
      </c>
      <c r="B82" s="130">
        <v>4.7222222222222221E-2</v>
      </c>
      <c r="C82" s="5">
        <f t="shared" si="18"/>
        <v>68</v>
      </c>
      <c r="D82" s="29">
        <f t="shared" si="17"/>
        <v>59.940997804817677</v>
      </c>
      <c r="E82" s="5">
        <f t="shared" si="16"/>
        <v>0.68094740096879225</v>
      </c>
      <c r="F82" s="39">
        <v>60.232563398508361</v>
      </c>
      <c r="G82" s="5">
        <v>69.75</v>
      </c>
      <c r="H82" s="5"/>
      <c r="I82" s="5"/>
      <c r="J82" s="42">
        <f t="shared" si="13"/>
        <v>88.148526183555404</v>
      </c>
      <c r="K82" s="42"/>
      <c r="L82" s="42"/>
      <c r="M82" s="42"/>
      <c r="N82" s="1">
        <v>76</v>
      </c>
      <c r="O82" s="5">
        <v>0.66938759999999997</v>
      </c>
      <c r="P82" s="5">
        <v>0.67663249999999997</v>
      </c>
      <c r="Q82" s="42">
        <f t="shared" si="19"/>
        <v>88.148526183555404</v>
      </c>
      <c r="R82" s="1" t="s">
        <v>293</v>
      </c>
    </row>
    <row r="83" spans="1:18">
      <c r="A83" s="1">
        <v>77</v>
      </c>
      <c r="B83" s="130">
        <v>4.6631944444444441E-2</v>
      </c>
      <c r="C83" s="5">
        <f t="shared" si="18"/>
        <v>67.149999999999991</v>
      </c>
      <c r="D83" s="29">
        <f t="shared" si="17"/>
        <v>61.025567909744218</v>
      </c>
      <c r="E83" s="5">
        <f t="shared" si="16"/>
        <v>0.66884533917052336</v>
      </c>
      <c r="F83" s="39">
        <v>61.360316936359489</v>
      </c>
      <c r="G83" s="5">
        <v>74.483333333333334</v>
      </c>
      <c r="H83" s="5"/>
      <c r="I83" s="5"/>
      <c r="J83" s="42">
        <f t="shared" si="13"/>
        <v>90.879475666037564</v>
      </c>
      <c r="K83" s="42"/>
      <c r="L83" s="42"/>
      <c r="M83" s="42"/>
      <c r="N83" s="1">
        <v>77</v>
      </c>
      <c r="O83" s="5">
        <v>0.65733960000000002</v>
      </c>
      <c r="P83" s="5">
        <v>0.66441249999999996</v>
      </c>
      <c r="Q83" s="42">
        <f t="shared" si="19"/>
        <v>90.879475666037564</v>
      </c>
      <c r="R83" s="1" t="s">
        <v>294</v>
      </c>
    </row>
    <row r="84" spans="1:18">
      <c r="A84" s="1">
        <v>78</v>
      </c>
      <c r="B84" s="130">
        <v>4.5983796296296293E-2</v>
      </c>
      <c r="C84" s="5">
        <f t="shared" si="18"/>
        <v>66.216666666666669</v>
      </c>
      <c r="D84" s="29">
        <f t="shared" si="17"/>
        <v>62.216363436130614</v>
      </c>
      <c r="E84" s="5">
        <f t="shared" si="16"/>
        <v>0.65604391533696438</v>
      </c>
      <c r="F84" s="39">
        <v>62.596349135632494</v>
      </c>
      <c r="G84" s="5">
        <v>66.216666666666669</v>
      </c>
      <c r="H84" s="5"/>
      <c r="I84" s="5"/>
      <c r="J84" s="42">
        <f t="shared" si="13"/>
        <v>93.958766830300448</v>
      </c>
      <c r="K84" s="42"/>
      <c r="L84" s="42"/>
      <c r="M84" s="42"/>
      <c r="N84" s="1">
        <v>78</v>
      </c>
      <c r="O84" s="5">
        <v>0.64461159999999995</v>
      </c>
      <c r="P84" s="5">
        <v>0.65149250000000003</v>
      </c>
      <c r="Q84" s="42">
        <f t="shared" si="19"/>
        <v>93.958766830300448</v>
      </c>
      <c r="R84" s="1" t="s">
        <v>295</v>
      </c>
    </row>
    <row r="85" spans="1:18">
      <c r="A85" s="1">
        <v>79</v>
      </c>
      <c r="B85" s="130">
        <v>4.6365740740740742E-2</v>
      </c>
      <c r="C85" s="5">
        <f t="shared" si="18"/>
        <v>66.766666666666666</v>
      </c>
      <c r="D85" s="29">
        <f t="shared" si="17"/>
        <v>63.523621675721493</v>
      </c>
      <c r="E85" s="5">
        <f t="shared" si="16"/>
        <v>0.64254312946811509</v>
      </c>
      <c r="F85" s="39">
        <v>63.951297692569177</v>
      </c>
      <c r="G85" s="5">
        <v>66.75</v>
      </c>
      <c r="H85" s="5"/>
      <c r="I85" s="5"/>
      <c r="J85" s="42">
        <f t="shared" si="13"/>
        <v>95.142718435928359</v>
      </c>
      <c r="K85" s="42"/>
      <c r="L85" s="42"/>
      <c r="M85" s="42"/>
      <c r="N85" s="1">
        <v>79</v>
      </c>
      <c r="O85" s="5">
        <v>0.63120359999999998</v>
      </c>
      <c r="P85" s="5">
        <v>0.63787249999999995</v>
      </c>
      <c r="Q85" s="42"/>
      <c r="R85" s="1" t="s">
        <v>296</v>
      </c>
    </row>
    <row r="86" spans="1:18">
      <c r="A86" s="1">
        <v>80</v>
      </c>
      <c r="B86" s="130">
        <v>4.6585648148148147E-2</v>
      </c>
      <c r="C86" s="5">
        <f t="shared" si="18"/>
        <v>67.083333333333329</v>
      </c>
      <c r="D86" s="29">
        <f t="shared" si="17"/>
        <v>64.959214735035388</v>
      </c>
      <c r="E86" s="5">
        <f t="shared" si="16"/>
        <v>0.62834298156397561</v>
      </c>
      <c r="F86" s="39">
        <v>65.437497771160153</v>
      </c>
      <c r="G86" s="5">
        <v>67.083333333333329</v>
      </c>
      <c r="H86" s="5"/>
      <c r="I86" s="5"/>
      <c r="J86" s="42">
        <f t="shared" si="13"/>
        <v>96.83361202738196</v>
      </c>
      <c r="K86" s="42"/>
      <c r="L86" s="42"/>
      <c r="M86" s="42"/>
      <c r="N86" s="1">
        <v>80</v>
      </c>
      <c r="O86" s="5">
        <v>0.61711559999999999</v>
      </c>
      <c r="P86" s="5">
        <v>0.62355249999999995</v>
      </c>
      <c r="Q86" s="42">
        <f>MAX(J86,M86)</f>
        <v>96.83361202738196</v>
      </c>
      <c r="R86" s="1" t="s">
        <v>297</v>
      </c>
    </row>
    <row r="87" spans="1:18">
      <c r="A87" s="1">
        <v>81</v>
      </c>
      <c r="B87" s="130">
        <v>4.7650462962962964E-2</v>
      </c>
      <c r="C87" s="5">
        <f t="shared" si="18"/>
        <v>68.616666666666674</v>
      </c>
      <c r="D87" s="29">
        <f t="shared" si="17"/>
        <v>66.536964781081338</v>
      </c>
      <c r="E87" s="5">
        <f t="shared" si="16"/>
        <v>0.61344347162454582</v>
      </c>
      <c r="F87" s="39">
        <v>67.069312572083618</v>
      </c>
      <c r="G87" s="5">
        <v>74.416666666666671</v>
      </c>
      <c r="H87" s="5"/>
      <c r="I87" s="5"/>
      <c r="J87" s="42">
        <f t="shared" ref="J87:J92" si="20">100*(+D87/C87)</f>
        <v>96.969100968299244</v>
      </c>
      <c r="K87" s="42"/>
      <c r="L87" s="42"/>
      <c r="M87" s="42"/>
      <c r="N87" s="1">
        <v>81</v>
      </c>
      <c r="O87" s="5">
        <v>0.60234759999999998</v>
      </c>
      <c r="P87" s="5">
        <v>0.60853250000000003</v>
      </c>
      <c r="Q87" s="42">
        <f>MAX(J87,M87)</f>
        <v>96.969100968299244</v>
      </c>
      <c r="R87" s="1" t="s">
        <v>298</v>
      </c>
    </row>
    <row r="88" spans="1:18">
      <c r="A88" s="1">
        <v>82</v>
      </c>
      <c r="B88" s="130">
        <v>4.8043981481481479E-2</v>
      </c>
      <c r="C88" s="5">
        <f t="shared" si="18"/>
        <v>69.183333333333337</v>
      </c>
      <c r="D88" s="29">
        <f t="shared" si="17"/>
        <v>68.273037325375412</v>
      </c>
      <c r="E88" s="5">
        <f t="shared" si="16"/>
        <v>0.59784459964982584</v>
      </c>
      <c r="F88" s="39">
        <v>68.86354618758125</v>
      </c>
      <c r="G88" s="5">
        <v>87.016666666666666</v>
      </c>
      <c r="H88" s="5"/>
      <c r="I88" s="5"/>
      <c r="J88" s="42">
        <f t="shared" si="20"/>
        <v>98.684226439954813</v>
      </c>
      <c r="K88" s="42"/>
      <c r="L88" s="42"/>
      <c r="M88" s="42"/>
      <c r="N88" s="1">
        <v>82</v>
      </c>
      <c r="O88" s="5">
        <v>0.58689959999999997</v>
      </c>
      <c r="P88" s="5">
        <v>0.59281249999999996</v>
      </c>
      <c r="Q88" s="42">
        <f>MAX(J88,M88)</f>
        <v>98.684226439954813</v>
      </c>
      <c r="R88" s="1" t="s">
        <v>299</v>
      </c>
    </row>
    <row r="89" spans="1:18">
      <c r="A89" s="1">
        <v>83</v>
      </c>
      <c r="B89" s="130">
        <v>4.7650462962962964E-2</v>
      </c>
      <c r="C89" s="5"/>
      <c r="D89" s="29">
        <f t="shared" si="17"/>
        <v>70.186435817134367</v>
      </c>
      <c r="E89" s="5">
        <f t="shared" si="16"/>
        <v>0.58154636563981565</v>
      </c>
      <c r="F89" s="39">
        <v>70.839963470586511</v>
      </c>
      <c r="G89" s="5"/>
      <c r="H89" s="5"/>
      <c r="I89" s="5"/>
      <c r="J89" s="42"/>
      <c r="K89" s="42"/>
      <c r="L89" s="42"/>
      <c r="M89" s="42"/>
      <c r="N89" s="1">
        <v>83</v>
      </c>
      <c r="O89" s="5">
        <v>0.57077160000000005</v>
      </c>
      <c r="P89" s="5">
        <v>0.57639249999999997</v>
      </c>
      <c r="Q89" s="42"/>
      <c r="R89" s="1" t="s">
        <v>224</v>
      </c>
    </row>
    <row r="90" spans="1:18">
      <c r="A90" s="1">
        <v>84</v>
      </c>
      <c r="B90" s="130">
        <v>5.1828703703703703E-2</v>
      </c>
      <c r="C90" s="5">
        <f t="shared" si="18"/>
        <v>74.633333333333326</v>
      </c>
      <c r="D90" s="29">
        <f t="shared" si="17"/>
        <v>72.299629128557086</v>
      </c>
      <c r="E90" s="5">
        <f t="shared" si="16"/>
        <v>0.56454876959451528</v>
      </c>
      <c r="F90" s="39">
        <v>73.021950544079985</v>
      </c>
      <c r="G90" s="5">
        <v>94.6</v>
      </c>
      <c r="H90" s="5"/>
      <c r="I90" s="5"/>
      <c r="J90" s="42">
        <f t="shared" si="20"/>
        <v>96.873107362961719</v>
      </c>
      <c r="K90" s="42"/>
      <c r="L90" s="42"/>
      <c r="M90" s="42"/>
      <c r="N90" s="1">
        <v>84</v>
      </c>
      <c r="O90" s="5">
        <v>0.5539636</v>
      </c>
      <c r="P90" s="5">
        <v>0.55927249999999995</v>
      </c>
      <c r="Q90" s="42">
        <f>MAX(J90,M90)</f>
        <v>96.873107362961719</v>
      </c>
      <c r="R90" s="1" t="s">
        <v>300</v>
      </c>
    </row>
    <row r="91" spans="1:18">
      <c r="A91" s="1">
        <v>85</v>
      </c>
      <c r="B91" s="130">
        <v>5.2199074074074071E-2</v>
      </c>
      <c r="C91" s="5">
        <f t="shared" si="18"/>
        <v>75.166666666666657</v>
      </c>
      <c r="D91" s="29">
        <f t="shared" si="17"/>
        <v>74.639355319438977</v>
      </c>
      <c r="E91" s="5">
        <f t="shared" si="16"/>
        <v>0.54685181151392448</v>
      </c>
      <c r="F91" s="39">
        <v>75.437362242503795</v>
      </c>
      <c r="G91" s="5">
        <v>95.166666666666657</v>
      </c>
      <c r="H91" s="5"/>
      <c r="I91" s="5"/>
      <c r="J91" s="42">
        <f t="shared" si="20"/>
        <v>99.298477143377809</v>
      </c>
      <c r="K91" s="42"/>
      <c r="L91" s="42"/>
      <c r="M91" s="42"/>
      <c r="N91" s="1">
        <v>85</v>
      </c>
      <c r="O91" s="5">
        <v>0.53647560000000005</v>
      </c>
      <c r="P91" s="5">
        <v>0.5414525</v>
      </c>
      <c r="Q91" s="42">
        <f>MAX(J91,M91)</f>
        <v>99.298477143377809</v>
      </c>
      <c r="R91" s="1" t="s">
        <v>301</v>
      </c>
    </row>
    <row r="92" spans="1:18">
      <c r="A92" s="1">
        <v>86</v>
      </c>
      <c r="B92" s="130">
        <v>6.6203703703703709E-2</v>
      </c>
      <c r="C92" s="5">
        <f t="shared" si="18"/>
        <v>95.333333333333343</v>
      </c>
      <c r="D92" s="29">
        <f t="shared" si="17"/>
        <v>77.237662075731393</v>
      </c>
      <c r="E92" s="5">
        <f t="shared" si="16"/>
        <v>0.52845549139804371</v>
      </c>
      <c r="F92" s="39">
        <v>78.119621072297775</v>
      </c>
      <c r="G92" s="5">
        <v>111.06666666666666</v>
      </c>
      <c r="H92" s="5"/>
      <c r="I92" s="5"/>
      <c r="J92" s="42">
        <f t="shared" si="20"/>
        <v>81.018526652865091</v>
      </c>
      <c r="K92" s="42"/>
      <c r="L92" s="42"/>
      <c r="M92" s="42"/>
      <c r="N92" s="1">
        <v>86</v>
      </c>
      <c r="O92" s="5">
        <v>0.51830759999999998</v>
      </c>
      <c r="P92" s="5">
        <v>0.52293250000000002</v>
      </c>
      <c r="Q92" s="42">
        <f>MAX(J92,M92)</f>
        <v>81.018526652865091</v>
      </c>
      <c r="R92" s="1" t="s">
        <v>302</v>
      </c>
    </row>
    <row r="93" spans="1:18">
      <c r="A93" s="1">
        <v>87</v>
      </c>
      <c r="B93" s="130">
        <v>7.0416666666666669E-2</v>
      </c>
      <c r="C93" s="29"/>
      <c r="D93" s="29">
        <f t="shared" si="17"/>
        <v>80.133269106993822</v>
      </c>
      <c r="E93" s="5">
        <f t="shared" si="16"/>
        <v>0.50935980924687252</v>
      </c>
      <c r="F93" s="39">
        <v>81.109159128065869</v>
      </c>
      <c r="G93" s="5"/>
      <c r="H93" s="5"/>
      <c r="I93" s="5"/>
      <c r="J93" s="42"/>
      <c r="K93" s="42"/>
      <c r="L93" s="42"/>
      <c r="M93" s="42"/>
      <c r="N93" s="1">
        <v>87</v>
      </c>
      <c r="O93" s="5">
        <v>0.4994596</v>
      </c>
      <c r="P93" s="5">
        <v>0.50371250000000001</v>
      </c>
    </row>
    <row r="94" spans="1:18">
      <c r="A94" s="1">
        <v>88</v>
      </c>
      <c r="B94" s="130">
        <v>8.7627314814814825E-2</v>
      </c>
      <c r="C94" s="5"/>
      <c r="D94" s="29">
        <f t="shared" si="17"/>
        <v>83.373374841692282</v>
      </c>
      <c r="E94" s="5">
        <f t="shared" si="16"/>
        <v>0.48956476506041113</v>
      </c>
      <c r="F94" s="39">
        <v>84.455334492542107</v>
      </c>
      <c r="G94" s="5"/>
      <c r="H94" s="5"/>
      <c r="I94" s="5"/>
      <c r="J94" s="42"/>
      <c r="K94" s="42"/>
      <c r="L94" s="42"/>
      <c r="M94" s="42"/>
      <c r="N94" s="1">
        <v>88</v>
      </c>
      <c r="O94" s="5">
        <v>0.47993160000000001</v>
      </c>
      <c r="P94" s="5">
        <v>0.48379250000000001</v>
      </c>
    </row>
    <row r="95" spans="1:18">
      <c r="A95" s="1">
        <v>89</v>
      </c>
      <c r="B95" s="128"/>
      <c r="C95" s="29"/>
      <c r="D95" s="29">
        <f t="shared" si="17"/>
        <v>87.016085961436531</v>
      </c>
      <c r="E95" s="5">
        <f t="shared" si="16"/>
        <v>0.46907035883865955</v>
      </c>
      <c r="F95" s="39">
        <v>88.219014660300488</v>
      </c>
      <c r="G95" s="5"/>
      <c r="H95" s="5"/>
      <c r="I95" s="5"/>
      <c r="J95" s="42"/>
      <c r="K95" s="42"/>
      <c r="L95" s="42"/>
      <c r="M95" s="42"/>
      <c r="N95" s="1">
        <v>89</v>
      </c>
      <c r="O95" s="5">
        <v>0.45972360000000001</v>
      </c>
      <c r="P95" s="5">
        <v>0.46317249999999999</v>
      </c>
    </row>
    <row r="96" spans="1:18">
      <c r="A96" s="1">
        <v>90</v>
      </c>
      <c r="B96" s="130">
        <v>8.4502314814814808E-2</v>
      </c>
      <c r="C96" s="5"/>
      <c r="D96" s="29">
        <f t="shared" si="17"/>
        <v>91.133735330220517</v>
      </c>
      <c r="E96" s="5">
        <f t="shared" si="16"/>
        <v>0.44787659058161766</v>
      </c>
      <c r="F96" s="39">
        <v>92.476114333128308</v>
      </c>
      <c r="G96" s="5"/>
      <c r="H96" s="5"/>
      <c r="I96" s="5"/>
      <c r="J96" s="42"/>
      <c r="K96" s="42"/>
      <c r="L96" s="42"/>
      <c r="M96" s="42"/>
      <c r="N96" s="1">
        <v>90</v>
      </c>
      <c r="O96" s="5">
        <v>0.43883559999999999</v>
      </c>
      <c r="P96" s="5">
        <v>0.44185249999999998</v>
      </c>
      <c r="Q96" s="42"/>
    </row>
    <row r="97" spans="1:17">
      <c r="A97" s="1">
        <v>91</v>
      </c>
      <c r="B97" s="128">
        <v>8.9861111111111114E-2</v>
      </c>
      <c r="C97" s="5"/>
      <c r="D97" s="29">
        <f t="shared" si="17"/>
        <v>95.817491690752632</v>
      </c>
      <c r="E97" s="5">
        <f t="shared" si="16"/>
        <v>0.42598346028928558</v>
      </c>
      <c r="F97" s="39">
        <v>97.322525704514263</v>
      </c>
      <c r="G97" s="5"/>
      <c r="H97" s="5"/>
      <c r="I97" s="5"/>
      <c r="J97" s="42"/>
      <c r="K97" s="42"/>
      <c r="L97" s="42"/>
      <c r="M97" s="42"/>
      <c r="N97" s="1">
        <v>91</v>
      </c>
      <c r="O97" s="5">
        <v>0.41726760000000002</v>
      </c>
      <c r="P97" s="5">
        <v>0.4198325</v>
      </c>
      <c r="Q97" s="42"/>
    </row>
    <row r="98" spans="1:17">
      <c r="A98" s="1">
        <v>92</v>
      </c>
      <c r="B98" s="129"/>
      <c r="C98" s="29"/>
      <c r="D98" s="29">
        <f t="shared" si="17"/>
        <v>101.18388835752449</v>
      </c>
      <c r="E98" s="5">
        <f t="shared" ref="E98:E106" si="21">1-IF(A98&lt;I$3,0,IF(A98&lt;I$4,G$3*(A98-I$3)^2,G$2+G$4*(A98-I$4)+(A98&gt;I$5)*G$5*(A98-I$5)^2))</f>
        <v>0.40339096796166329</v>
      </c>
      <c r="F98" s="39">
        <v>102.88112536043329</v>
      </c>
      <c r="G98" s="5"/>
      <c r="H98" s="5"/>
      <c r="I98" s="5"/>
      <c r="J98" s="42"/>
      <c r="K98" s="42"/>
      <c r="L98" s="42"/>
      <c r="M98" s="42"/>
      <c r="N98" s="1">
        <v>92</v>
      </c>
      <c r="O98" s="5">
        <v>0.39501960000000003</v>
      </c>
      <c r="P98" s="5">
        <v>0.39711249999999998</v>
      </c>
    </row>
    <row r="99" spans="1:17">
      <c r="A99" s="1">
        <v>93</v>
      </c>
      <c r="B99" s="129"/>
      <c r="C99" s="29"/>
      <c r="D99" s="29">
        <f t="shared" si="17"/>
        <v>107.38427217105938</v>
      </c>
      <c r="E99" s="5">
        <f t="shared" si="21"/>
        <v>0.38009911359875082</v>
      </c>
      <c r="F99" s="39">
        <v>109.31195506738092</v>
      </c>
      <c r="G99" s="5"/>
      <c r="H99" s="5"/>
      <c r="I99" s="5"/>
      <c r="J99" s="42"/>
      <c r="K99" s="42"/>
      <c r="L99" s="42"/>
      <c r="M99" s="42"/>
      <c r="N99" s="1">
        <v>93</v>
      </c>
      <c r="O99" s="5">
        <v>0.37209160000000002</v>
      </c>
      <c r="P99" s="5">
        <v>0.37369249999999998</v>
      </c>
    </row>
    <row r="100" spans="1:17">
      <c r="A100" s="1">
        <v>94</v>
      </c>
      <c r="B100" s="129"/>
      <c r="C100" s="29"/>
      <c r="D100" s="29">
        <f t="shared" si="17"/>
        <v>114.6188191487371</v>
      </c>
      <c r="E100" s="5">
        <f t="shared" si="21"/>
        <v>0.35610789720054803</v>
      </c>
      <c r="F100" s="39">
        <v>116.82739046198431</v>
      </c>
      <c r="G100" s="5"/>
      <c r="H100" s="5"/>
      <c r="I100" s="5"/>
      <c r="J100" s="42"/>
      <c r="K100" s="42"/>
      <c r="L100" s="42"/>
      <c r="M100" s="42"/>
      <c r="N100" s="1">
        <v>94</v>
      </c>
      <c r="O100" s="5">
        <v>0.3484836</v>
      </c>
      <c r="P100" s="5">
        <v>0.34957250000000001</v>
      </c>
    </row>
    <row r="101" spans="1:17">
      <c r="A101" s="1">
        <v>95</v>
      </c>
      <c r="B101" s="129"/>
      <c r="C101" s="29"/>
      <c r="D101" s="29">
        <f t="shared" si="17"/>
        <v>123.15791708928677</v>
      </c>
      <c r="E101" s="5">
        <f t="shared" si="21"/>
        <v>0.33141731876705494</v>
      </c>
      <c r="F101" s="39">
        <v>125.71540192952499</v>
      </c>
      <c r="G101" s="5"/>
      <c r="H101" s="5"/>
      <c r="I101" s="5"/>
      <c r="N101" s="1">
        <v>95</v>
      </c>
      <c r="O101" s="5">
        <v>0.32419559999999997</v>
      </c>
      <c r="P101" s="5">
        <v>0.3247525</v>
      </c>
    </row>
    <row r="102" spans="1:17">
      <c r="A102" s="1">
        <v>96</v>
      </c>
      <c r="B102" s="129"/>
      <c r="C102" s="29"/>
      <c r="D102" s="29">
        <f t="shared" si="17"/>
        <v>133.375866217056</v>
      </c>
      <c r="E102" s="5">
        <f t="shared" si="21"/>
        <v>0.30602737829827176</v>
      </c>
      <c r="F102" s="39">
        <v>136.37643544739188</v>
      </c>
      <c r="G102" s="5"/>
      <c r="H102" s="5"/>
      <c r="I102" s="5"/>
      <c r="N102" s="1">
        <v>96</v>
      </c>
      <c r="O102" s="5">
        <v>0.29922759999999998</v>
      </c>
      <c r="P102" s="5">
        <v>0.29923250000000001</v>
      </c>
    </row>
    <row r="103" spans="1:17">
      <c r="A103" s="1">
        <v>97</v>
      </c>
      <c r="B103" s="129"/>
      <c r="C103" s="29"/>
      <c r="D103" s="29">
        <f t="shared" si="17"/>
        <v>145.80605568166374</v>
      </c>
      <c r="E103" s="5">
        <f t="shared" si="21"/>
        <v>0.27993807579419827</v>
      </c>
      <c r="F103" s="39">
        <v>149.38422332346266</v>
      </c>
      <c r="G103" s="5"/>
      <c r="H103" s="5"/>
      <c r="I103" s="5"/>
      <c r="N103" s="1">
        <v>97</v>
      </c>
      <c r="O103" s="5">
        <v>0.27357959999999998</v>
      </c>
      <c r="P103" s="5">
        <v>0.27301249999999999</v>
      </c>
    </row>
    <row r="104" spans="1:17">
      <c r="A104" s="1">
        <v>98</v>
      </c>
      <c r="B104" s="129"/>
      <c r="C104" s="29"/>
      <c r="D104" s="29">
        <f t="shared" si="17"/>
        <v>161.23547933350048</v>
      </c>
      <c r="E104" s="5">
        <f t="shared" si="21"/>
        <v>0.25314941125483448</v>
      </c>
      <c r="F104" s="39">
        <v>165.59083548684035</v>
      </c>
      <c r="G104" s="5"/>
      <c r="H104" s="5"/>
      <c r="I104" s="5"/>
      <c r="N104" s="1">
        <v>98</v>
      </c>
      <c r="O104" s="5">
        <v>0.24725159999999999</v>
      </c>
      <c r="P104" s="5">
        <v>0.24609249999999999</v>
      </c>
    </row>
    <row r="105" spans="1:17">
      <c r="A105" s="1">
        <v>99</v>
      </c>
      <c r="B105" s="129"/>
      <c r="C105" s="29"/>
      <c r="D105" s="29">
        <f>E$4/E105</f>
        <v>180.87572547919194</v>
      </c>
      <c r="E105" s="5">
        <f t="shared" si="21"/>
        <v>0.2256613846801806</v>
      </c>
      <c r="F105" s="39">
        <v>186.31870195714387</v>
      </c>
      <c r="G105" s="5"/>
      <c r="H105" s="5"/>
      <c r="I105" s="5"/>
      <c r="N105" s="1">
        <v>99</v>
      </c>
      <c r="O105" s="5">
        <v>0.22024360000000001</v>
      </c>
      <c r="P105" s="5">
        <v>0.21847249999999999</v>
      </c>
    </row>
    <row r="106" spans="1:17">
      <c r="A106" s="1">
        <v>100</v>
      </c>
      <c r="B106" s="129"/>
      <c r="D106" s="29">
        <f>E$4/E106</f>
        <v>206.69388111308206</v>
      </c>
      <c r="E106" s="5">
        <f t="shared" si="21"/>
        <v>0.19747399607023641</v>
      </c>
      <c r="F106" s="1">
        <v>213.73705555501422</v>
      </c>
      <c r="G106" s="5"/>
      <c r="H106" s="5"/>
      <c r="I106" s="5"/>
      <c r="N106" s="1">
        <v>100</v>
      </c>
      <c r="O106" s="5">
        <v>0.19255559999999999</v>
      </c>
      <c r="P106" s="5">
        <v>0.1901525</v>
      </c>
    </row>
    <row r="108" spans="1:17">
      <c r="A108" s="4" t="s">
        <v>120</v>
      </c>
    </row>
    <row r="109" spans="1:17">
      <c r="A109" s="1" t="s">
        <v>121</v>
      </c>
    </row>
    <row r="110" spans="1:17">
      <c r="A110" s="1" t="s">
        <v>122</v>
      </c>
    </row>
    <row r="111" spans="1:17">
      <c r="A111" s="1" t="s">
        <v>123</v>
      </c>
    </row>
  </sheetData>
  <pageMargins left="0.5" right="1" top="0.25" bottom="0.3" header="0" footer="0"/>
  <pageSetup orientation="portrait" verticalDpi="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107"/>
  <sheetViews>
    <sheetView zoomScale="87" zoomScaleNormal="87" workbookViewId="0">
      <selection activeCell="H4" sqref="H4"/>
    </sheetView>
  </sheetViews>
  <sheetFormatPr defaultColWidth="9.6640625" defaultRowHeight="15"/>
  <cols>
    <col min="1" max="5" width="9.6640625" style="1" customWidth="1"/>
    <col min="6" max="6" width="10.6640625" style="1" customWidth="1"/>
    <col min="7" max="7" width="11.6640625" style="1" customWidth="1"/>
    <col min="8" max="9" width="10.6640625" style="1" customWidth="1"/>
    <col min="10" max="16384" width="9.6640625" style="1"/>
  </cols>
  <sheetData>
    <row r="1" spans="1:20" ht="29.1" customHeight="1">
      <c r="A1" s="31" t="s">
        <v>127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20" ht="15.95" customHeight="1">
      <c r="A2" s="31"/>
      <c r="B2" s="26"/>
      <c r="C2" s="28"/>
      <c r="D2" s="32"/>
      <c r="E2" s="32"/>
      <c r="F2" s="33">
        <f>(+H$3-H$4)*F$4/2</f>
        <v>1.8000000000000002E-2</v>
      </c>
      <c r="G2" s="51">
        <f>(+I$4-I$3)*G$4/2</f>
        <v>3.9189733089200665E-2</v>
      </c>
      <c r="H2" s="32"/>
      <c r="I2" s="32"/>
    </row>
    <row r="3" spans="1:20" ht="15.95" customHeight="1">
      <c r="A3" s="31"/>
      <c r="B3" s="26"/>
      <c r="C3" s="28"/>
      <c r="D3" s="32"/>
      <c r="E3" s="32"/>
      <c r="F3" s="33">
        <f>F4/(2*(+H3-H4))</f>
        <v>2E-3</v>
      </c>
      <c r="G3" s="51">
        <f>G4/(2*(+I4-I3))</f>
        <v>3.7611075695580834E-4</v>
      </c>
      <c r="H3" s="26">
        <v>19</v>
      </c>
      <c r="I3" s="152">
        <f>Parameters!Z$24</f>
        <v>30.828556043201125</v>
      </c>
    </row>
    <row r="4" spans="1:20" ht="15.75">
      <c r="A4" s="26"/>
      <c r="B4" s="26"/>
      <c r="C4" s="26"/>
      <c r="D4" s="35">
        <f>Parameters!F24</f>
        <v>3.0474537037037036E-2</v>
      </c>
      <c r="E4" s="36">
        <f>D4*1440</f>
        <v>43.883333333333333</v>
      </c>
      <c r="F4" s="33">
        <v>1.2E-2</v>
      </c>
      <c r="G4" s="243">
        <f>Parameters!AC$24</f>
        <v>7.6784582246894727E-3</v>
      </c>
      <c r="H4" s="26">
        <v>16</v>
      </c>
      <c r="I4" s="152">
        <f>Parameters!AA$24</f>
        <v>41.036264919753762</v>
      </c>
    </row>
    <row r="5" spans="1:20" ht="15.75">
      <c r="A5" s="26"/>
      <c r="B5" s="26"/>
      <c r="C5" s="26"/>
      <c r="D5" s="35"/>
      <c r="E5" s="37">
        <f>E4*60</f>
        <v>2633</v>
      </c>
      <c r="F5" s="33">
        <v>2E-3</v>
      </c>
      <c r="G5" s="243">
        <f>Parameters!AD$24</f>
        <v>3.478903347532143E-4</v>
      </c>
      <c r="H5" s="26">
        <v>16</v>
      </c>
      <c r="I5" s="152">
        <f>Parameters!AB$24</f>
        <v>70.108794759261272</v>
      </c>
    </row>
    <row r="6" spans="1:20" ht="27.95" customHeight="1">
      <c r="A6" s="27" t="s">
        <v>84</v>
      </c>
      <c r="B6" s="27" t="s">
        <v>39</v>
      </c>
      <c r="C6" s="27" t="s">
        <v>107</v>
      </c>
      <c r="D6" s="27" t="s">
        <v>87</v>
      </c>
      <c r="E6" s="27" t="s">
        <v>89</v>
      </c>
      <c r="F6" s="27" t="s">
        <v>91</v>
      </c>
      <c r="G6" s="27" t="s">
        <v>93</v>
      </c>
      <c r="H6" s="27" t="s">
        <v>108</v>
      </c>
      <c r="I6" s="23" t="s">
        <v>111</v>
      </c>
      <c r="J6" s="27" t="s">
        <v>96</v>
      </c>
      <c r="K6" s="27" t="s">
        <v>97</v>
      </c>
      <c r="L6" s="27" t="s">
        <v>118</v>
      </c>
      <c r="M6" s="27" t="s">
        <v>98</v>
      </c>
      <c r="N6" s="27" t="s">
        <v>99</v>
      </c>
      <c r="O6" s="27" t="s">
        <v>100</v>
      </c>
      <c r="P6" s="27" t="s">
        <v>84</v>
      </c>
      <c r="Q6" s="27"/>
      <c r="T6" s="38"/>
    </row>
    <row r="7" spans="1:20">
      <c r="A7" s="1">
        <v>1</v>
      </c>
      <c r="F7" s="39"/>
      <c r="P7" s="1">
        <v>1</v>
      </c>
    </row>
    <row r="8" spans="1:20">
      <c r="A8" s="1">
        <v>2</v>
      </c>
      <c r="F8" s="39"/>
      <c r="H8" s="4"/>
      <c r="P8" s="1">
        <v>2</v>
      </c>
    </row>
    <row r="9" spans="1:20">
      <c r="A9" s="1">
        <v>3</v>
      </c>
      <c r="B9" s="40"/>
      <c r="C9" s="29"/>
      <c r="D9" s="29">
        <f t="shared" ref="D9:D40" si="0">E$4/E9</f>
        <v>89.924863387978149</v>
      </c>
      <c r="E9" s="8">
        <f t="shared" ref="E9:E33" si="1">1-IF(A9&gt;=H$3,0,IF(A9&gt;=H$4,F$3*(A9-H$3)^2,F$2+F$4*(H$4-A9)+(A9&lt;H$5)*F$5*(H$5-A9)^2))</f>
        <v>0.48799999999999999</v>
      </c>
      <c r="F9" s="39"/>
      <c r="P9" s="1">
        <v>3</v>
      </c>
      <c r="T9" s="41"/>
    </row>
    <row r="10" spans="1:20">
      <c r="A10" s="1">
        <v>4</v>
      </c>
      <c r="B10" s="49"/>
      <c r="C10" s="29"/>
      <c r="D10" s="29">
        <f t="shared" si="0"/>
        <v>79.787878787878796</v>
      </c>
      <c r="E10" s="8">
        <f t="shared" si="1"/>
        <v>0.54999999999999993</v>
      </c>
      <c r="F10" s="39"/>
      <c r="L10" s="42"/>
      <c r="M10" s="42"/>
      <c r="N10" s="42"/>
      <c r="O10" s="42"/>
      <c r="P10" s="1">
        <v>4</v>
      </c>
      <c r="T10" s="41"/>
    </row>
    <row r="11" spans="1:20">
      <c r="A11" s="1">
        <v>5</v>
      </c>
      <c r="B11" s="50"/>
      <c r="C11" s="5"/>
      <c r="D11" s="29">
        <f t="shared" si="0"/>
        <v>72.176535087719301</v>
      </c>
      <c r="E11" s="8">
        <f t="shared" si="1"/>
        <v>0.60799999999999998</v>
      </c>
      <c r="F11" s="39"/>
      <c r="G11" s="5"/>
      <c r="H11" s="5">
        <v>0.60988942485783459</v>
      </c>
      <c r="I11" s="5">
        <f t="shared" ref="I11:I42" si="2">E$4/H11</f>
        <v>71.952933670824919</v>
      </c>
      <c r="L11" s="42"/>
      <c r="M11" s="42"/>
      <c r="N11" s="42"/>
      <c r="O11" s="42"/>
      <c r="P11" s="1">
        <v>5</v>
      </c>
      <c r="Q11" s="42"/>
      <c r="T11" s="41"/>
    </row>
    <row r="12" spans="1:20">
      <c r="A12" s="1">
        <v>6</v>
      </c>
      <c r="B12" s="135">
        <v>8.0798611111111113E-2</v>
      </c>
      <c r="C12" s="5">
        <f t="shared" ref="C12:C42" si="3">B12*1440</f>
        <v>116.35000000000001</v>
      </c>
      <c r="D12" s="29">
        <f t="shared" si="0"/>
        <v>66.289023162134953</v>
      </c>
      <c r="E12" s="8">
        <f t="shared" si="1"/>
        <v>0.66199999999999992</v>
      </c>
      <c r="F12" s="39"/>
      <c r="G12" s="5"/>
      <c r="H12" s="5">
        <v>0.64498004614209969</v>
      </c>
      <c r="I12" s="5">
        <f t="shared" si="2"/>
        <v>68.038280557388148</v>
      </c>
      <c r="L12" s="42">
        <f t="shared" ref="L12:L42" si="4">100*(+D12/C12)</f>
        <v>56.973805897838368</v>
      </c>
      <c r="M12" s="42"/>
      <c r="N12" s="42"/>
      <c r="O12" s="42"/>
      <c r="P12" s="1">
        <v>6</v>
      </c>
      <c r="Q12" s="42">
        <f t="shared" ref="Q12:Q42" si="5">MAX(L12,O12)</f>
        <v>56.973805897838368</v>
      </c>
      <c r="R12" s="1" t="s">
        <v>227</v>
      </c>
      <c r="T12" s="41"/>
    </row>
    <row r="13" spans="1:20">
      <c r="A13" s="1">
        <v>7</v>
      </c>
      <c r="B13" s="135">
        <v>5.5636574074074074E-2</v>
      </c>
      <c r="C13" s="5">
        <f t="shared" si="3"/>
        <v>80.116666666666674</v>
      </c>
      <c r="D13" s="29">
        <f t="shared" si="0"/>
        <v>61.633895131086142</v>
      </c>
      <c r="E13" s="8">
        <f t="shared" si="1"/>
        <v>0.71199999999999997</v>
      </c>
      <c r="F13" s="39"/>
      <c r="G13" s="5"/>
      <c r="H13" s="5">
        <v>0.67948345525549403</v>
      </c>
      <c r="I13" s="5">
        <f t="shared" si="2"/>
        <v>64.583372845822524</v>
      </c>
      <c r="L13" s="42">
        <f t="shared" si="4"/>
        <v>76.930179069381495</v>
      </c>
      <c r="M13" s="42"/>
      <c r="N13" s="42"/>
      <c r="O13" s="42"/>
      <c r="P13" s="1">
        <v>7</v>
      </c>
      <c r="Q13" s="42">
        <f t="shared" si="5"/>
        <v>76.930179069381495</v>
      </c>
      <c r="R13" s="1" t="s">
        <v>228</v>
      </c>
      <c r="T13" s="41"/>
    </row>
    <row r="14" spans="1:20">
      <c r="A14" s="1">
        <v>8</v>
      </c>
      <c r="B14" s="135">
        <v>5.2569444444444446E-2</v>
      </c>
      <c r="C14" s="5">
        <f t="shared" si="3"/>
        <v>75.7</v>
      </c>
      <c r="D14" s="29">
        <f t="shared" si="0"/>
        <v>57.893579595426559</v>
      </c>
      <c r="E14" s="8">
        <f t="shared" si="1"/>
        <v>0.75800000000000001</v>
      </c>
      <c r="F14" s="39">
        <v>0.78769999999999996</v>
      </c>
      <c r="G14" s="5">
        <f t="shared" ref="G14:G45" si="6">E$4/F14</f>
        <v>55.710718970843388</v>
      </c>
      <c r="H14" s="5">
        <v>0.71322120187098104</v>
      </c>
      <c r="I14" s="5">
        <f t="shared" si="2"/>
        <v>61.52836345612684</v>
      </c>
      <c r="L14" s="42">
        <f t="shared" si="4"/>
        <v>76.47764807850271</v>
      </c>
      <c r="M14" s="42"/>
      <c r="N14" s="42"/>
      <c r="O14" s="42"/>
      <c r="P14" s="1">
        <v>8</v>
      </c>
      <c r="Q14" s="42">
        <f t="shared" si="5"/>
        <v>76.47764807850271</v>
      </c>
      <c r="R14" s="1" t="s">
        <v>229</v>
      </c>
      <c r="T14" s="41"/>
    </row>
    <row r="15" spans="1:20">
      <c r="A15" s="1">
        <v>9</v>
      </c>
      <c r="B15" s="135">
        <v>6.699074074074074E-2</v>
      </c>
      <c r="C15" s="5">
        <f t="shared" si="3"/>
        <v>96.466666666666669</v>
      </c>
      <c r="D15" s="29">
        <f t="shared" si="0"/>
        <v>54.854166666666664</v>
      </c>
      <c r="E15" s="8">
        <f t="shared" si="1"/>
        <v>0.8</v>
      </c>
      <c r="F15" s="39">
        <v>0.82379999999999998</v>
      </c>
      <c r="G15" s="5">
        <f t="shared" si="6"/>
        <v>53.269401958404146</v>
      </c>
      <c r="H15" s="5">
        <v>0.74598275789154223</v>
      </c>
      <c r="I15" s="5">
        <f t="shared" si="2"/>
        <v>58.826203245455567</v>
      </c>
      <c r="L15" s="42">
        <f t="shared" si="4"/>
        <v>56.86333794056668</v>
      </c>
      <c r="M15" s="42"/>
      <c r="N15" s="42"/>
      <c r="O15" s="42"/>
      <c r="P15" s="1">
        <v>9</v>
      </c>
      <c r="Q15" s="42">
        <f t="shared" si="5"/>
        <v>56.86333794056668</v>
      </c>
      <c r="R15" s="1" t="s">
        <v>230</v>
      </c>
      <c r="T15" s="41"/>
    </row>
    <row r="16" spans="1:20">
      <c r="A16" s="1">
        <v>10</v>
      </c>
      <c r="B16" s="135">
        <v>4.9583333333333333E-2</v>
      </c>
      <c r="C16" s="5">
        <f t="shared" si="3"/>
        <v>71.400000000000006</v>
      </c>
      <c r="D16" s="29">
        <f t="shared" si="0"/>
        <v>52.366746221161499</v>
      </c>
      <c r="E16" s="8">
        <f t="shared" si="1"/>
        <v>0.83799999999999997</v>
      </c>
      <c r="F16" s="39">
        <v>0.8548</v>
      </c>
      <c r="G16" s="5">
        <f t="shared" si="6"/>
        <v>51.337544844798003</v>
      </c>
      <c r="H16" s="5">
        <v>0.77753363684731069</v>
      </c>
      <c r="I16" s="5">
        <f t="shared" si="2"/>
        <v>56.43914456391677</v>
      </c>
      <c r="L16" s="42">
        <f t="shared" si="4"/>
        <v>73.342781822355036</v>
      </c>
      <c r="M16" s="42"/>
      <c r="N16" s="42"/>
      <c r="O16" s="42"/>
      <c r="P16" s="1">
        <v>10</v>
      </c>
      <c r="Q16" s="42">
        <f t="shared" si="5"/>
        <v>73.342781822355036</v>
      </c>
      <c r="R16" s="1" t="s">
        <v>231</v>
      </c>
      <c r="T16" s="41"/>
    </row>
    <row r="17" spans="1:20">
      <c r="A17" s="1">
        <v>11</v>
      </c>
      <c r="B17" s="135" t="s">
        <v>129</v>
      </c>
      <c r="C17" s="5"/>
      <c r="D17" s="29">
        <f t="shared" si="0"/>
        <v>50.324923547400608</v>
      </c>
      <c r="E17" s="8">
        <f t="shared" si="1"/>
        <v>0.872</v>
      </c>
      <c r="F17" s="39">
        <v>0.88119999999999998</v>
      </c>
      <c r="G17" s="5">
        <f t="shared" si="6"/>
        <v>49.799515811771826</v>
      </c>
      <c r="H17" s="5">
        <v>0.80762573851065311</v>
      </c>
      <c r="I17" s="5">
        <f t="shared" si="2"/>
        <v>54.336224368305572</v>
      </c>
      <c r="L17" s="42"/>
      <c r="M17" s="42"/>
      <c r="N17" s="42"/>
      <c r="O17" s="42"/>
      <c r="P17" s="1">
        <v>11</v>
      </c>
      <c r="Q17" s="42">
        <f t="shared" si="5"/>
        <v>0</v>
      </c>
      <c r="R17" s="1" t="s">
        <v>224</v>
      </c>
      <c r="T17" s="41"/>
    </row>
    <row r="18" spans="1:20">
      <c r="A18" s="1">
        <v>12</v>
      </c>
      <c r="B18" s="135">
        <v>4.0925925925925928E-2</v>
      </c>
      <c r="C18" s="5">
        <f t="shared" si="3"/>
        <v>58.933333333333337</v>
      </c>
      <c r="D18" s="29">
        <f t="shared" si="0"/>
        <v>48.651145602365112</v>
      </c>
      <c r="E18" s="8">
        <f t="shared" si="1"/>
        <v>0.90200000000000002</v>
      </c>
      <c r="F18" s="39">
        <v>0.90380000000000005</v>
      </c>
      <c r="G18" s="5">
        <f t="shared" si="6"/>
        <v>48.554252415726189</v>
      </c>
      <c r="H18" s="5">
        <v>0.83600998114812364</v>
      </c>
      <c r="I18" s="5">
        <f t="shared" si="2"/>
        <v>52.491398814481521</v>
      </c>
      <c r="L18" s="42">
        <f t="shared" si="4"/>
        <v>82.552848872791472</v>
      </c>
      <c r="M18" s="42"/>
      <c r="N18" s="42"/>
      <c r="O18" s="42"/>
      <c r="P18" s="1">
        <v>12</v>
      </c>
      <c r="Q18" s="42">
        <f t="shared" si="5"/>
        <v>82.552848872791472</v>
      </c>
      <c r="R18" s="1" t="s">
        <v>232</v>
      </c>
      <c r="T18" s="41"/>
    </row>
    <row r="19" spans="1:20">
      <c r="A19" s="1">
        <v>13</v>
      </c>
      <c r="B19" s="135" t="s">
        <v>304</v>
      </c>
      <c r="C19" s="5"/>
      <c r="D19" s="29">
        <f t="shared" si="0"/>
        <v>47.288074712643684</v>
      </c>
      <c r="E19" s="8">
        <f t="shared" si="1"/>
        <v>0.92799999999999994</v>
      </c>
      <c r="F19" s="39">
        <v>0.92310000000000003</v>
      </c>
      <c r="G19" s="5">
        <f t="shared" si="6"/>
        <v>47.539089300545264</v>
      </c>
      <c r="H19" s="5">
        <v>0.86245077383321955</v>
      </c>
      <c r="I19" s="5">
        <f t="shared" si="2"/>
        <v>50.882131090555987</v>
      </c>
      <c r="L19" s="42"/>
      <c r="M19" s="42"/>
      <c r="N19" s="42"/>
      <c r="O19" s="42"/>
      <c r="P19" s="1">
        <v>13</v>
      </c>
      <c r="Q19" s="42">
        <f t="shared" si="5"/>
        <v>0</v>
      </c>
      <c r="R19" s="1" t="s">
        <v>106</v>
      </c>
      <c r="T19" s="41"/>
    </row>
    <row r="20" spans="1:20">
      <c r="A20" s="1">
        <v>14</v>
      </c>
      <c r="B20" s="135" t="s">
        <v>305</v>
      </c>
      <c r="C20" s="5"/>
      <c r="D20" s="29">
        <f t="shared" si="0"/>
        <v>46.192982456140349</v>
      </c>
      <c r="E20" s="8">
        <f t="shared" si="1"/>
        <v>0.95</v>
      </c>
      <c r="F20" s="39">
        <v>0.93930000000000002</v>
      </c>
      <c r="G20" s="5">
        <f t="shared" si="6"/>
        <v>46.719188047837044</v>
      </c>
      <c r="H20" s="5">
        <v>0.88674132798478289</v>
      </c>
      <c r="I20" s="5">
        <f t="shared" si="2"/>
        <v>49.488314064557059</v>
      </c>
      <c r="L20" s="42"/>
      <c r="M20" s="42"/>
      <c r="N20" s="42"/>
      <c r="O20" s="42"/>
      <c r="P20" s="1">
        <v>14</v>
      </c>
      <c r="Q20" s="42">
        <f t="shared" si="5"/>
        <v>0</v>
      </c>
      <c r="R20" s="1" t="s">
        <v>224</v>
      </c>
      <c r="T20" s="41"/>
    </row>
    <row r="21" spans="1:20">
      <c r="A21" s="1">
        <v>15</v>
      </c>
      <c r="B21" s="135">
        <v>3.5081018518518518E-2</v>
      </c>
      <c r="C21" s="5">
        <f t="shared" si="3"/>
        <v>50.516666666666666</v>
      </c>
      <c r="D21" s="29">
        <f t="shared" si="0"/>
        <v>45.334022038567497</v>
      </c>
      <c r="E21" s="8">
        <f t="shared" si="1"/>
        <v>0.96799999999999997</v>
      </c>
      <c r="F21" s="39">
        <v>0.95299999999999996</v>
      </c>
      <c r="G21" s="5">
        <f t="shared" si="6"/>
        <v>46.047569080097936</v>
      </c>
      <c r="H21" s="5">
        <v>0.90871832360031268</v>
      </c>
      <c r="I21" s="5">
        <f t="shared" si="2"/>
        <v>48.291458633153759</v>
      </c>
      <c r="L21" s="42">
        <f t="shared" si="4"/>
        <v>89.740723270011543</v>
      </c>
      <c r="M21" s="42"/>
      <c r="N21" s="42"/>
      <c r="O21" s="42"/>
      <c r="P21" s="1">
        <v>15</v>
      </c>
      <c r="Q21" s="42">
        <f t="shared" si="5"/>
        <v>89.740723270011543</v>
      </c>
      <c r="R21" s="1" t="s">
        <v>233</v>
      </c>
      <c r="T21" s="41"/>
    </row>
    <row r="22" spans="1:20">
      <c r="A22" s="1">
        <v>16</v>
      </c>
      <c r="B22" s="135">
        <v>3.2025462962962964E-2</v>
      </c>
      <c r="C22" s="5">
        <f t="shared" si="3"/>
        <v>46.116666666666667</v>
      </c>
      <c r="D22" s="29">
        <f t="shared" si="0"/>
        <v>44.687712152070603</v>
      </c>
      <c r="E22" s="8">
        <f t="shared" si="1"/>
        <v>0.98199999999999998</v>
      </c>
      <c r="F22" s="39">
        <v>0.9647</v>
      </c>
      <c r="G22" s="5">
        <f t="shared" si="6"/>
        <v>45.489098510763277</v>
      </c>
      <c r="H22" s="5">
        <v>0.92827418184252464</v>
      </c>
      <c r="I22" s="5">
        <f t="shared" si="2"/>
        <v>47.274107361501343</v>
      </c>
      <c r="L22" s="42">
        <f t="shared" si="4"/>
        <v>96.901435819451976</v>
      </c>
      <c r="M22" s="42"/>
      <c r="N22" s="42"/>
      <c r="O22" s="42"/>
      <c r="P22" s="1">
        <v>16</v>
      </c>
      <c r="Q22" s="42">
        <f t="shared" si="5"/>
        <v>96.901435819451976</v>
      </c>
      <c r="R22" s="1" t="s">
        <v>234</v>
      </c>
      <c r="T22" s="41"/>
    </row>
    <row r="23" spans="1:20">
      <c r="A23" s="1">
        <v>17</v>
      </c>
      <c r="B23" s="135">
        <v>3.1597222222222221E-2</v>
      </c>
      <c r="C23" s="5">
        <f t="shared" si="3"/>
        <v>45.5</v>
      </c>
      <c r="D23" s="29">
        <f t="shared" si="0"/>
        <v>44.237231182795696</v>
      </c>
      <c r="E23" s="8">
        <f t="shared" si="1"/>
        <v>0.99199999999999999</v>
      </c>
      <c r="F23" s="39">
        <v>0.97409999999999997</v>
      </c>
      <c r="G23" s="5">
        <f t="shared" si="6"/>
        <v>45.050131745542899</v>
      </c>
      <c r="H23" s="5">
        <v>0.94536528451486368</v>
      </c>
      <c r="I23" s="5">
        <f t="shared" si="2"/>
        <v>46.419446590799126</v>
      </c>
      <c r="L23" s="42">
        <f t="shared" si="4"/>
        <v>97.224683918232301</v>
      </c>
      <c r="M23" s="14"/>
      <c r="N23" s="29"/>
      <c r="O23" s="42"/>
      <c r="P23" s="1">
        <v>17</v>
      </c>
      <c r="Q23" s="42">
        <f t="shared" si="5"/>
        <v>97.224683918232301</v>
      </c>
      <c r="R23" s="14" t="s">
        <v>235</v>
      </c>
      <c r="S23" s="44"/>
      <c r="T23" s="41"/>
    </row>
    <row r="24" spans="1:20">
      <c r="A24" s="1">
        <v>18</v>
      </c>
      <c r="B24" s="135">
        <v>3.1145833333333334E-2</v>
      </c>
      <c r="C24" s="5">
        <f t="shared" si="3"/>
        <v>44.85</v>
      </c>
      <c r="D24" s="29">
        <f t="shared" si="0"/>
        <v>43.971275885103537</v>
      </c>
      <c r="E24" s="8">
        <f t="shared" si="1"/>
        <v>0.998</v>
      </c>
      <c r="F24" s="39">
        <v>0.98199999999999998</v>
      </c>
      <c r="G24" s="5">
        <f t="shared" si="6"/>
        <v>44.687712152070603</v>
      </c>
      <c r="H24" s="5">
        <v>0.96001496930047658</v>
      </c>
      <c r="I24" s="5">
        <f t="shared" si="2"/>
        <v>45.711092781510807</v>
      </c>
      <c r="L24" s="42">
        <f t="shared" si="4"/>
        <v>98.040748907700191</v>
      </c>
      <c r="M24" s="14"/>
      <c r="N24" s="29"/>
      <c r="O24" s="42"/>
      <c r="P24" s="1">
        <v>18</v>
      </c>
      <c r="Q24" s="42">
        <f t="shared" si="5"/>
        <v>98.040748907700191</v>
      </c>
      <c r="R24" s="1" t="s">
        <v>236</v>
      </c>
      <c r="T24" s="41"/>
    </row>
    <row r="25" spans="1:20">
      <c r="A25" s="1">
        <v>19</v>
      </c>
      <c r="B25" s="135">
        <v>3.1365740740740743E-2</v>
      </c>
      <c r="C25" s="5">
        <f t="shared" si="3"/>
        <v>45.166666666666671</v>
      </c>
      <c r="D25" s="29">
        <f t="shared" si="0"/>
        <v>43.883333333333333</v>
      </c>
      <c r="E25" s="8">
        <f t="shared" si="1"/>
        <v>1</v>
      </c>
      <c r="F25" s="39">
        <v>0.98850000000000005</v>
      </c>
      <c r="G25" s="5">
        <f t="shared" si="6"/>
        <v>44.393862755016016</v>
      </c>
      <c r="H25" s="5">
        <v>0.97231093210692399</v>
      </c>
      <c r="I25" s="5">
        <f t="shared" si="2"/>
        <v>45.133024718997532</v>
      </c>
      <c r="L25" s="42">
        <f t="shared" si="4"/>
        <v>97.158671586715855</v>
      </c>
      <c r="M25" s="14"/>
      <c r="N25" s="29"/>
      <c r="O25" s="42"/>
      <c r="P25" s="1">
        <v>19</v>
      </c>
      <c r="Q25" s="42">
        <f t="shared" si="5"/>
        <v>97.158671586715855</v>
      </c>
      <c r="R25" s="1" t="s">
        <v>237</v>
      </c>
      <c r="T25" s="41"/>
    </row>
    <row r="26" spans="1:20">
      <c r="A26" s="1">
        <v>20</v>
      </c>
      <c r="B26" s="135">
        <v>3.1261574074074074E-2</v>
      </c>
      <c r="C26" s="5">
        <f t="shared" si="3"/>
        <v>45.016666666666666</v>
      </c>
      <c r="D26" s="29">
        <f t="shared" si="0"/>
        <v>43.883333333333333</v>
      </c>
      <c r="E26" s="8">
        <f t="shared" si="1"/>
        <v>1</v>
      </c>
      <c r="F26" s="39">
        <v>1</v>
      </c>
      <c r="G26" s="5">
        <f t="shared" si="6"/>
        <v>43.883333333333333</v>
      </c>
      <c r="H26" s="5">
        <v>0.98239757862820365</v>
      </c>
      <c r="I26" s="5">
        <f t="shared" si="2"/>
        <v>44.669626929059582</v>
      </c>
      <c r="L26" s="42">
        <f t="shared" si="4"/>
        <v>97.482413920770085</v>
      </c>
      <c r="N26" s="29"/>
      <c r="O26" s="42"/>
      <c r="P26" s="1">
        <v>20</v>
      </c>
      <c r="Q26" s="42">
        <f t="shared" si="5"/>
        <v>97.482413920770085</v>
      </c>
      <c r="R26" s="14" t="s">
        <v>238</v>
      </c>
      <c r="S26" s="44"/>
    </row>
    <row r="27" spans="1:20">
      <c r="A27" s="1">
        <v>21</v>
      </c>
      <c r="B27" s="135">
        <v>3.1527777777777773E-2</v>
      </c>
      <c r="C27" s="5">
        <f t="shared" si="3"/>
        <v>45.399999999999991</v>
      </c>
      <c r="D27" s="29">
        <f t="shared" si="0"/>
        <v>43.883333333333333</v>
      </c>
      <c r="E27" s="8">
        <f t="shared" si="1"/>
        <v>1</v>
      </c>
      <c r="F27" s="39">
        <v>1</v>
      </c>
      <c r="G27" s="5">
        <f t="shared" si="6"/>
        <v>43.883333333333333</v>
      </c>
      <c r="H27" s="5">
        <v>0.99046463471995538</v>
      </c>
      <c r="I27" s="5">
        <f t="shared" si="2"/>
        <v>44.30580537157789</v>
      </c>
      <c r="L27" s="42">
        <f t="shared" si="4"/>
        <v>96.659324522760656</v>
      </c>
      <c r="M27" s="14"/>
      <c r="N27" s="29"/>
      <c r="O27" s="42"/>
      <c r="P27" s="1">
        <v>21</v>
      </c>
      <c r="Q27" s="42">
        <f t="shared" si="5"/>
        <v>96.659324522760656</v>
      </c>
      <c r="R27" s="1" t="s">
        <v>239</v>
      </c>
    </row>
    <row r="28" spans="1:20">
      <c r="A28" s="1">
        <v>22</v>
      </c>
      <c r="B28" s="135">
        <v>3.142361111111111E-2</v>
      </c>
      <c r="C28" s="5">
        <f t="shared" si="3"/>
        <v>45.25</v>
      </c>
      <c r="D28" s="29">
        <f t="shared" si="0"/>
        <v>43.883333333333333</v>
      </c>
      <c r="E28" s="8">
        <f t="shared" si="1"/>
        <v>1</v>
      </c>
      <c r="F28" s="39">
        <v>1</v>
      </c>
      <c r="G28" s="5">
        <f t="shared" si="6"/>
        <v>43.883333333333333</v>
      </c>
      <c r="H28" s="5">
        <v>0.99673375368133732</v>
      </c>
      <c r="I28" s="5">
        <f t="shared" si="2"/>
        <v>44.027136806849967</v>
      </c>
      <c r="L28" s="42">
        <f t="shared" si="4"/>
        <v>96.979742173112342</v>
      </c>
      <c r="M28" s="42"/>
      <c r="N28" s="42"/>
      <c r="O28" s="42"/>
      <c r="P28" s="1">
        <v>22</v>
      </c>
      <c r="Q28" s="42">
        <f t="shared" si="5"/>
        <v>96.979742173112342</v>
      </c>
      <c r="R28" s="1" t="s">
        <v>240</v>
      </c>
    </row>
    <row r="29" spans="1:20">
      <c r="A29" s="1">
        <v>23</v>
      </c>
      <c r="B29" s="135">
        <v>3.142361111111111E-2</v>
      </c>
      <c r="C29" s="5">
        <f t="shared" si="3"/>
        <v>45.25</v>
      </c>
      <c r="D29" s="29">
        <f t="shared" si="0"/>
        <v>43.883333333333333</v>
      </c>
      <c r="E29" s="8">
        <f t="shared" si="1"/>
        <v>1</v>
      </c>
      <c r="F29" s="39">
        <v>1</v>
      </c>
      <c r="G29" s="5">
        <f t="shared" si="6"/>
        <v>43.883333333333333</v>
      </c>
      <c r="H29" s="5">
        <v>1</v>
      </c>
      <c r="I29" s="5">
        <f t="shared" si="2"/>
        <v>43.883333333333333</v>
      </c>
      <c r="L29" s="42">
        <f t="shared" si="4"/>
        <v>96.979742173112342</v>
      </c>
      <c r="M29" s="14">
        <v>3.1747685185185184E-2</v>
      </c>
      <c r="N29" s="29">
        <f>M29*1440</f>
        <v>45.716666666666669</v>
      </c>
      <c r="O29" s="42">
        <f>100*$D29/+N29</f>
        <v>95.989792198322988</v>
      </c>
      <c r="P29" s="1">
        <v>23</v>
      </c>
      <c r="Q29" s="42">
        <f t="shared" si="5"/>
        <v>96.979742173112342</v>
      </c>
      <c r="R29" s="1" t="s">
        <v>303</v>
      </c>
    </row>
    <row r="30" spans="1:20">
      <c r="A30" s="1">
        <v>24</v>
      </c>
      <c r="B30" s="135">
        <v>3.1157407407407408E-2</v>
      </c>
      <c r="C30" s="5">
        <f t="shared" si="3"/>
        <v>44.866666666666667</v>
      </c>
      <c r="D30" s="29">
        <f t="shared" si="0"/>
        <v>43.883333333333333</v>
      </c>
      <c r="E30" s="8">
        <f t="shared" si="1"/>
        <v>1</v>
      </c>
      <c r="F30" s="39">
        <v>1</v>
      </c>
      <c r="G30" s="5">
        <f t="shared" si="6"/>
        <v>43.883333333333333</v>
      </c>
      <c r="H30" s="5">
        <v>1</v>
      </c>
      <c r="I30" s="5">
        <f t="shared" si="2"/>
        <v>43.883333333333333</v>
      </c>
      <c r="L30" s="42">
        <f t="shared" si="4"/>
        <v>97.808320950965822</v>
      </c>
      <c r="M30" s="14"/>
      <c r="N30" s="29"/>
      <c r="O30" s="42"/>
      <c r="P30" s="1">
        <v>24</v>
      </c>
      <c r="Q30" s="42">
        <f t="shared" si="5"/>
        <v>97.808320950965822</v>
      </c>
      <c r="R30" s="1" t="s">
        <v>241</v>
      </c>
    </row>
    <row r="31" spans="1:20">
      <c r="A31" s="1">
        <v>25</v>
      </c>
      <c r="B31" s="135">
        <v>3.123842592592593E-2</v>
      </c>
      <c r="C31" s="5">
        <f t="shared" si="3"/>
        <v>44.983333333333341</v>
      </c>
      <c r="D31" s="29">
        <f t="shared" si="0"/>
        <v>43.883333333333333</v>
      </c>
      <c r="E31" s="8">
        <f t="shared" si="1"/>
        <v>1</v>
      </c>
      <c r="F31" s="39">
        <v>1</v>
      </c>
      <c r="G31" s="5">
        <f t="shared" si="6"/>
        <v>43.883333333333333</v>
      </c>
      <c r="H31" s="5">
        <v>1</v>
      </c>
      <c r="I31" s="5">
        <f t="shared" si="2"/>
        <v>43.883333333333333</v>
      </c>
      <c r="L31" s="42">
        <f t="shared" si="4"/>
        <v>97.554649870322322</v>
      </c>
      <c r="M31" s="14">
        <v>3.1481481481481478E-2</v>
      </c>
      <c r="N31" s="29">
        <f>M31*1440</f>
        <v>45.333333333333329</v>
      </c>
      <c r="O31" s="42">
        <f>100*$D31/+N31</f>
        <v>96.801470588235304</v>
      </c>
      <c r="P31" s="1">
        <v>25</v>
      </c>
      <c r="Q31" s="42">
        <f t="shared" si="5"/>
        <v>97.554649870322322</v>
      </c>
      <c r="R31" s="1" t="s">
        <v>242</v>
      </c>
    </row>
    <row r="32" spans="1:20">
      <c r="A32" s="1">
        <v>26</v>
      </c>
      <c r="B32" s="135">
        <v>3.1481481481481485E-2</v>
      </c>
      <c r="C32" s="5">
        <f t="shared" si="3"/>
        <v>45.333333333333336</v>
      </c>
      <c r="D32" s="29">
        <f t="shared" si="0"/>
        <v>43.883333333333333</v>
      </c>
      <c r="E32" s="8">
        <f t="shared" si="1"/>
        <v>1</v>
      </c>
      <c r="F32" s="39">
        <v>1</v>
      </c>
      <c r="G32" s="5">
        <f t="shared" si="6"/>
        <v>43.883333333333333</v>
      </c>
      <c r="H32" s="5">
        <v>1</v>
      </c>
      <c r="I32" s="5">
        <f t="shared" si="2"/>
        <v>43.883333333333333</v>
      </c>
      <c r="L32" s="42">
        <f t="shared" si="4"/>
        <v>96.80147058823529</v>
      </c>
      <c r="M32" s="14">
        <v>3.1712962962962964E-2</v>
      </c>
      <c r="N32" s="29">
        <f>M32*1440</f>
        <v>45.666666666666664</v>
      </c>
      <c r="O32" s="42">
        <f>100*$D32/+N32</f>
        <v>96.0948905109489</v>
      </c>
      <c r="P32" s="1">
        <v>26</v>
      </c>
      <c r="Q32" s="42">
        <f t="shared" si="5"/>
        <v>96.80147058823529</v>
      </c>
      <c r="R32" s="1" t="s">
        <v>243</v>
      </c>
    </row>
    <row r="33" spans="1:20">
      <c r="A33" s="1">
        <v>27</v>
      </c>
      <c r="B33" s="135">
        <v>3.1712962962962964E-2</v>
      </c>
      <c r="C33" s="5">
        <f t="shared" si="3"/>
        <v>45.666666666666664</v>
      </c>
      <c r="D33" s="29">
        <f t="shared" si="0"/>
        <v>43.883333333333333</v>
      </c>
      <c r="E33" s="8">
        <f t="shared" si="1"/>
        <v>1</v>
      </c>
      <c r="F33" s="39">
        <v>1</v>
      </c>
      <c r="G33" s="5">
        <f t="shared" si="6"/>
        <v>43.883333333333333</v>
      </c>
      <c r="H33" s="5">
        <v>1</v>
      </c>
      <c r="I33" s="5">
        <f t="shared" si="2"/>
        <v>43.883333333333333</v>
      </c>
      <c r="L33" s="42">
        <f t="shared" si="4"/>
        <v>96.0948905109489</v>
      </c>
      <c r="M33" s="14">
        <v>3.1585648148148147E-2</v>
      </c>
      <c r="N33" s="29">
        <f>M33*1440</f>
        <v>45.483333333333334</v>
      </c>
      <c r="O33" s="42">
        <f>100*$D33/+N33</f>
        <v>96.482227922315857</v>
      </c>
      <c r="P33" s="1">
        <v>27</v>
      </c>
      <c r="Q33" s="42">
        <f t="shared" si="5"/>
        <v>96.482227922315857</v>
      </c>
      <c r="R33" s="1" t="s">
        <v>244</v>
      </c>
      <c r="T33" s="41"/>
    </row>
    <row r="34" spans="1:20">
      <c r="A34" s="1">
        <v>28</v>
      </c>
      <c r="B34" s="135">
        <v>3.172453703703703E-2</v>
      </c>
      <c r="C34" s="5">
        <f t="shared" si="3"/>
        <v>45.683333333333323</v>
      </c>
      <c r="D34" s="29">
        <f t="shared" si="0"/>
        <v>43.883333333333333</v>
      </c>
      <c r="E34" s="8">
        <f t="shared" ref="E34:E65" si="7">1-IF(A34&lt;I$3,0,IF(A34&lt;I$4,G$3*(A34-I$3)^2,G$2+G$4*(A34-I$4)+(A34&gt;I$5)*G$5*(A34-I$5)^2))</f>
        <v>1</v>
      </c>
      <c r="F34" s="39">
        <v>1</v>
      </c>
      <c r="G34" s="5">
        <f t="shared" si="6"/>
        <v>43.883333333333333</v>
      </c>
      <c r="H34" s="5">
        <v>1</v>
      </c>
      <c r="I34" s="5">
        <f t="shared" si="2"/>
        <v>43.883333333333333</v>
      </c>
      <c r="L34" s="42">
        <f t="shared" si="4"/>
        <v>96.059832178037226</v>
      </c>
      <c r="M34" s="14"/>
      <c r="N34" s="29"/>
      <c r="O34" s="42"/>
      <c r="P34" s="1">
        <v>28</v>
      </c>
      <c r="Q34" s="42">
        <f t="shared" si="5"/>
        <v>96.059832178037226</v>
      </c>
      <c r="R34" s="1" t="s">
        <v>245</v>
      </c>
    </row>
    <row r="35" spans="1:20">
      <c r="A35" s="1">
        <v>29</v>
      </c>
      <c r="B35" s="135">
        <v>3.1886574074074074E-2</v>
      </c>
      <c r="C35" s="5">
        <f t="shared" si="3"/>
        <v>45.916666666666664</v>
      </c>
      <c r="D35" s="29">
        <f t="shared" si="0"/>
        <v>43.883333333333333</v>
      </c>
      <c r="E35" s="8">
        <f t="shared" si="7"/>
        <v>1</v>
      </c>
      <c r="F35" s="39">
        <v>1</v>
      </c>
      <c r="G35" s="5">
        <f t="shared" si="6"/>
        <v>43.883333333333333</v>
      </c>
      <c r="H35" s="5">
        <v>1</v>
      </c>
      <c r="I35" s="5">
        <f t="shared" si="2"/>
        <v>43.883333333333333</v>
      </c>
      <c r="L35" s="42">
        <f t="shared" si="4"/>
        <v>95.57168784029038</v>
      </c>
      <c r="M35" s="14">
        <v>3.1678240740740743E-2</v>
      </c>
      <c r="N35" s="29">
        <f>M35*1440</f>
        <v>45.616666666666667</v>
      </c>
      <c r="O35" s="42">
        <f>100*$D35/+N35</f>
        <v>96.200219218122029</v>
      </c>
      <c r="P35" s="1">
        <v>29</v>
      </c>
      <c r="Q35" s="42">
        <f t="shared" si="5"/>
        <v>96.200219218122029</v>
      </c>
      <c r="R35" s="1" t="s">
        <v>246</v>
      </c>
    </row>
    <row r="36" spans="1:20">
      <c r="A36" s="1">
        <v>30</v>
      </c>
      <c r="B36" s="135">
        <v>3.1678240740740743E-2</v>
      </c>
      <c r="C36" s="5">
        <f t="shared" si="3"/>
        <v>45.616666666666667</v>
      </c>
      <c r="D36" s="29">
        <f t="shared" si="0"/>
        <v>43.883333333333333</v>
      </c>
      <c r="E36" s="8">
        <f t="shared" si="7"/>
        <v>1</v>
      </c>
      <c r="F36" s="39">
        <v>1</v>
      </c>
      <c r="G36" s="5">
        <f t="shared" si="6"/>
        <v>43.883333333333333</v>
      </c>
      <c r="H36" s="5">
        <v>1</v>
      </c>
      <c r="I36" s="5">
        <f t="shared" si="2"/>
        <v>43.883333333333333</v>
      </c>
      <c r="L36" s="42">
        <f t="shared" si="4"/>
        <v>96.200219218122029</v>
      </c>
      <c r="M36" s="14"/>
      <c r="N36" s="29"/>
      <c r="O36" s="42"/>
      <c r="P36" s="1">
        <v>30</v>
      </c>
      <c r="Q36" s="42">
        <f t="shared" si="5"/>
        <v>96.200219218122029</v>
      </c>
      <c r="R36" s="1" t="s">
        <v>247</v>
      </c>
    </row>
    <row r="37" spans="1:20">
      <c r="A37" s="1">
        <v>31</v>
      </c>
      <c r="B37" s="135">
        <v>3.1851851851851853E-2</v>
      </c>
      <c r="C37" s="5">
        <f t="shared" si="3"/>
        <v>45.866666666666667</v>
      </c>
      <c r="D37" s="29">
        <f t="shared" si="0"/>
        <v>43.883818470477365</v>
      </c>
      <c r="E37" s="8">
        <f t="shared" si="7"/>
        <v>0.99998894496511603</v>
      </c>
      <c r="F37" s="39">
        <v>1</v>
      </c>
      <c r="G37" s="5">
        <f t="shared" si="6"/>
        <v>43.883333333333333</v>
      </c>
      <c r="H37" s="5">
        <v>1</v>
      </c>
      <c r="I37" s="5">
        <f t="shared" si="2"/>
        <v>43.883333333333333</v>
      </c>
      <c r="L37" s="42">
        <f t="shared" si="4"/>
        <v>95.676929804819835</v>
      </c>
      <c r="M37" s="14"/>
      <c r="N37" s="29"/>
      <c r="O37" s="42"/>
      <c r="P37" s="1">
        <v>31</v>
      </c>
      <c r="Q37" s="42">
        <f t="shared" si="5"/>
        <v>95.676929804819835</v>
      </c>
      <c r="R37" s="1" t="s">
        <v>248</v>
      </c>
    </row>
    <row r="38" spans="1:20">
      <c r="A38" s="1">
        <v>32</v>
      </c>
      <c r="B38" s="135">
        <v>3.1886574074074074E-2</v>
      </c>
      <c r="C38" s="5">
        <f t="shared" si="3"/>
        <v>45.916666666666664</v>
      </c>
      <c r="D38" s="29">
        <f t="shared" si="0"/>
        <v>43.905994517800352</v>
      </c>
      <c r="E38" s="8">
        <f t="shared" si="7"/>
        <v>0.99948387037542596</v>
      </c>
      <c r="F38" s="39">
        <v>1</v>
      </c>
      <c r="G38" s="5">
        <f t="shared" si="6"/>
        <v>43.883333333333333</v>
      </c>
      <c r="H38" s="5">
        <v>0.99953687352059228</v>
      </c>
      <c r="I38" s="5">
        <f t="shared" si="2"/>
        <v>43.903666283732406</v>
      </c>
      <c r="L38" s="42">
        <f t="shared" si="4"/>
        <v>95.621040692124183</v>
      </c>
      <c r="M38" s="42"/>
      <c r="N38" s="42"/>
      <c r="O38" s="42"/>
      <c r="P38" s="1">
        <v>32</v>
      </c>
      <c r="Q38" s="42">
        <f t="shared" si="5"/>
        <v>95.621040692124183</v>
      </c>
      <c r="R38" s="1" t="s">
        <v>249</v>
      </c>
    </row>
    <row r="39" spans="1:20">
      <c r="A39" s="1">
        <v>33</v>
      </c>
      <c r="B39" s="135">
        <v>3.0821759259259257E-2</v>
      </c>
      <c r="C39" s="5">
        <f t="shared" si="3"/>
        <v>44.383333333333333</v>
      </c>
      <c r="D39" s="29">
        <f t="shared" si="0"/>
        <v>43.961295425685179</v>
      </c>
      <c r="E39" s="8">
        <f t="shared" si="7"/>
        <v>0.99822657427182426</v>
      </c>
      <c r="F39" s="39">
        <v>1</v>
      </c>
      <c r="G39" s="5">
        <f t="shared" si="6"/>
        <v>43.883333333333333</v>
      </c>
      <c r="H39" s="5">
        <v>0.99363831534910063</v>
      </c>
      <c r="I39" s="5">
        <f t="shared" si="2"/>
        <v>44.16429263591305</v>
      </c>
      <c r="L39" s="42">
        <f t="shared" si="4"/>
        <v>99.049107230233219</v>
      </c>
      <c r="M39" s="14"/>
      <c r="N39" s="29"/>
      <c r="O39" s="42"/>
      <c r="P39" s="1">
        <v>33</v>
      </c>
      <c r="Q39" s="42">
        <f t="shared" si="5"/>
        <v>99.049107230233219</v>
      </c>
      <c r="R39" s="1" t="s">
        <v>250</v>
      </c>
    </row>
    <row r="40" spans="1:20">
      <c r="A40" s="1">
        <v>34</v>
      </c>
      <c r="B40" s="135">
        <v>3.2280092592592589E-2</v>
      </c>
      <c r="C40" s="5">
        <f t="shared" si="3"/>
        <v>46.483333333333327</v>
      </c>
      <c r="D40" s="29">
        <f t="shared" si="0"/>
        <v>44.04997188133963</v>
      </c>
      <c r="E40" s="8">
        <f t="shared" si="7"/>
        <v>0.99621705665431104</v>
      </c>
      <c r="F40" s="39">
        <v>1</v>
      </c>
      <c r="G40" s="5">
        <f t="shared" si="6"/>
        <v>43.883333333333333</v>
      </c>
      <c r="H40" s="5">
        <v>0.98761035912874928</v>
      </c>
      <c r="I40" s="5">
        <f t="shared" si="2"/>
        <v>44.433852812202538</v>
      </c>
      <c r="L40" s="42">
        <f t="shared" si="4"/>
        <v>94.765088306933592</v>
      </c>
      <c r="M40" s="14"/>
      <c r="N40" s="29"/>
      <c r="O40" s="42"/>
      <c r="P40" s="1">
        <v>34</v>
      </c>
      <c r="Q40" s="42">
        <f t="shared" si="5"/>
        <v>94.765088306933592</v>
      </c>
      <c r="R40" s="1" t="s">
        <v>251</v>
      </c>
    </row>
    <row r="41" spans="1:20">
      <c r="A41" s="1">
        <v>35</v>
      </c>
      <c r="B41" s="135">
        <v>3.2002314814814817E-2</v>
      </c>
      <c r="C41" s="5">
        <f t="shared" si="3"/>
        <v>46.083333333333336</v>
      </c>
      <c r="D41" s="29">
        <f t="shared" ref="D41:D72" si="8">E$4/E41</f>
        <v>44.172427847840673</v>
      </c>
      <c r="E41" s="8">
        <f t="shared" si="7"/>
        <v>0.99345531752288607</v>
      </c>
      <c r="F41" s="39">
        <v>1</v>
      </c>
      <c r="G41" s="5">
        <f t="shared" si="6"/>
        <v>43.883333333333333</v>
      </c>
      <c r="H41" s="5">
        <v>0.98147800064373603</v>
      </c>
      <c r="I41" s="5">
        <f t="shared" si="2"/>
        <v>44.711479324601207</v>
      </c>
      <c r="J41" s="5">
        <v>1</v>
      </c>
      <c r="K41" s="5">
        <f t="shared" ref="K41:K72" si="9">E$4/J41</f>
        <v>43.883333333333333</v>
      </c>
      <c r="L41" s="42">
        <f t="shared" si="4"/>
        <v>95.853369651733829</v>
      </c>
      <c r="M41" s="42"/>
      <c r="N41" s="42"/>
      <c r="O41" s="42"/>
      <c r="P41" s="1">
        <v>35</v>
      </c>
      <c r="Q41" s="42">
        <f t="shared" si="5"/>
        <v>95.853369651733829</v>
      </c>
      <c r="R41" s="1" t="s">
        <v>252</v>
      </c>
    </row>
    <row r="42" spans="1:20">
      <c r="A42" s="1">
        <v>36</v>
      </c>
      <c r="B42" s="135">
        <v>3.2060185185185185E-2</v>
      </c>
      <c r="C42" s="5">
        <f t="shared" si="3"/>
        <v>46.166666666666664</v>
      </c>
      <c r="D42" s="29">
        <f t="shared" si="8"/>
        <v>44.329225189408334</v>
      </c>
      <c r="E42" s="8">
        <f t="shared" si="7"/>
        <v>0.98994135687754958</v>
      </c>
      <c r="F42" s="39">
        <v>0.99960000000000004</v>
      </c>
      <c r="G42" s="5">
        <f t="shared" si="6"/>
        <v>43.900893690809653</v>
      </c>
      <c r="H42" s="5">
        <v>0.9752555905805953</v>
      </c>
      <c r="I42" s="5">
        <f t="shared" si="2"/>
        <v>44.996751371820828</v>
      </c>
      <c r="J42" s="5">
        <v>0.99108027750247785</v>
      </c>
      <c r="K42" s="5">
        <f t="shared" si="9"/>
        <v>44.278283333333327</v>
      </c>
      <c r="L42" s="42">
        <f t="shared" si="4"/>
        <v>96.019982359729255</v>
      </c>
      <c r="M42" s="42"/>
      <c r="N42" s="42"/>
      <c r="O42" s="42"/>
      <c r="P42" s="1">
        <v>36</v>
      </c>
      <c r="Q42" s="42">
        <f t="shared" si="5"/>
        <v>96.019982359729255</v>
      </c>
      <c r="R42" s="1" t="s">
        <v>253</v>
      </c>
    </row>
    <row r="43" spans="1:20">
      <c r="A43" s="1">
        <v>37</v>
      </c>
      <c r="B43" s="135">
        <v>3.2233796296296295E-2</v>
      </c>
      <c r="C43" s="5">
        <f t="shared" ref="C43:C74" si="10">B43*1440</f>
        <v>46.416666666666664</v>
      </c>
      <c r="D43" s="29">
        <f t="shared" si="8"/>
        <v>44.521090171389233</v>
      </c>
      <c r="E43" s="8">
        <f t="shared" si="7"/>
        <v>0.98567517471830146</v>
      </c>
      <c r="F43" s="39">
        <v>0.9929</v>
      </c>
      <c r="G43" s="5">
        <f t="shared" si="6"/>
        <v>44.197132977473395</v>
      </c>
      <c r="H43" s="5">
        <v>0.96895223735929059</v>
      </c>
      <c r="I43" s="5">
        <f t="shared" ref="I43:I74" si="11">E$4/H43</f>
        <v>45.289470049555447</v>
      </c>
      <c r="J43" s="5">
        <v>0.98231827111984282</v>
      </c>
      <c r="K43" s="5">
        <f t="shared" si="9"/>
        <v>44.673233333333336</v>
      </c>
      <c r="L43" s="42">
        <f t="shared" ref="L43:L74" si="12">100*(+D43/C43)</f>
        <v>95.916172721125832</v>
      </c>
      <c r="M43" s="42"/>
      <c r="N43" s="42"/>
      <c r="O43" s="42"/>
      <c r="P43" s="1">
        <v>37</v>
      </c>
      <c r="Q43" s="42">
        <f t="shared" ref="Q43:Q74" si="13">MAX(L43,O43)</f>
        <v>95.916172721125832</v>
      </c>
      <c r="R43" s="1" t="s">
        <v>254</v>
      </c>
    </row>
    <row r="44" spans="1:20">
      <c r="A44" s="1">
        <v>38</v>
      </c>
      <c r="B44" s="135">
        <v>3.2824074074074075E-2</v>
      </c>
      <c r="C44" s="5">
        <f t="shared" si="10"/>
        <v>47.266666666666666</v>
      </c>
      <c r="D44" s="29">
        <f t="shared" si="8"/>
        <v>44.748921976609992</v>
      </c>
      <c r="E44" s="8">
        <f t="shared" si="7"/>
        <v>0.98065677104514171</v>
      </c>
      <c r="F44" s="39">
        <v>0.98599999999999999</v>
      </c>
      <c r="G44" s="5">
        <f t="shared" si="6"/>
        <v>44.506423258958755</v>
      </c>
      <c r="H44" s="5">
        <v>0.96257403647447803</v>
      </c>
      <c r="I44" s="5">
        <f t="shared" si="11"/>
        <v>45.589566797438614</v>
      </c>
      <c r="J44" s="5">
        <v>0.97370983446932824</v>
      </c>
      <c r="K44" s="5">
        <f t="shared" si="9"/>
        <v>45.06818333333333</v>
      </c>
      <c r="L44" s="42">
        <f t="shared" si="12"/>
        <v>94.673318709330019</v>
      </c>
      <c r="M44" s="42"/>
      <c r="N44" s="42"/>
      <c r="O44" s="42"/>
      <c r="P44" s="1">
        <v>38</v>
      </c>
      <c r="Q44" s="42">
        <f t="shared" si="13"/>
        <v>94.673318709330019</v>
      </c>
      <c r="R44" s="1" t="s">
        <v>255</v>
      </c>
    </row>
    <row r="45" spans="1:20">
      <c r="A45" s="1">
        <v>39</v>
      </c>
      <c r="B45" s="135">
        <v>3.2708333333333332E-2</v>
      </c>
      <c r="C45" s="5">
        <f t="shared" si="10"/>
        <v>47.1</v>
      </c>
      <c r="D45" s="29">
        <f t="shared" si="8"/>
        <v>45.013803426971798</v>
      </c>
      <c r="E45" s="8">
        <f t="shared" si="7"/>
        <v>0.97488614585807032</v>
      </c>
      <c r="F45" s="39">
        <v>0.97909999999999997</v>
      </c>
      <c r="G45" s="5">
        <f t="shared" si="6"/>
        <v>44.82007285602424</v>
      </c>
      <c r="H45" s="5">
        <v>0.95612516758804611</v>
      </c>
      <c r="I45" s="5">
        <f t="shared" si="11"/>
        <v>45.897059109985484</v>
      </c>
      <c r="J45" s="5">
        <v>0.96525096525096521</v>
      </c>
      <c r="K45" s="5">
        <f t="shared" si="9"/>
        <v>45.463133333333332</v>
      </c>
      <c r="L45" s="42">
        <f t="shared" si="12"/>
        <v>95.57070791289128</v>
      </c>
      <c r="M45" s="42"/>
      <c r="N45" s="42"/>
      <c r="O45" s="42"/>
      <c r="P45" s="1">
        <v>39</v>
      </c>
      <c r="Q45" s="42">
        <f t="shared" si="13"/>
        <v>95.57070791289128</v>
      </c>
      <c r="R45" s="1" t="s">
        <v>256</v>
      </c>
    </row>
    <row r="46" spans="1:20">
      <c r="A46" s="1">
        <v>40</v>
      </c>
      <c r="B46" s="135">
        <v>3.2986111111111112E-2</v>
      </c>
      <c r="C46" s="5">
        <f t="shared" si="10"/>
        <v>47.5</v>
      </c>
      <c r="D46" s="29">
        <f t="shared" si="8"/>
        <v>45.317014153191906</v>
      </c>
      <c r="E46" s="8">
        <f t="shared" si="7"/>
        <v>0.9683632991570873</v>
      </c>
      <c r="F46" s="39">
        <v>0.97199999999999998</v>
      </c>
      <c r="G46" s="5">
        <f t="shared" ref="G46:G77" si="14">E$4/F46</f>
        <v>45.147462277091904</v>
      </c>
      <c r="H46" s="5">
        <v>0.94960849980195905</v>
      </c>
      <c r="I46" s="5">
        <f t="shared" si="11"/>
        <v>46.212026685192065</v>
      </c>
      <c r="J46" s="5">
        <v>0.95602294455066916</v>
      </c>
      <c r="K46" s="5">
        <f t="shared" si="9"/>
        <v>45.901966666666667</v>
      </c>
      <c r="L46" s="42">
        <f t="shared" si="12"/>
        <v>95.404240322509267</v>
      </c>
      <c r="M46" s="14">
        <v>3.3518518518518517E-2</v>
      </c>
      <c r="N46" s="29" t="e">
        <f t="shared" ref="N46:N55" si="15">TIMEVALUE(M46)*1440</f>
        <v>#VALUE!</v>
      </c>
      <c r="O46" s="42" t="e">
        <f t="shared" ref="O46:O55" si="16">100*$D46/+N46</f>
        <v>#VALUE!</v>
      </c>
      <c r="P46" s="1">
        <v>40</v>
      </c>
      <c r="Q46" s="42" t="e">
        <f t="shared" si="13"/>
        <v>#VALUE!</v>
      </c>
      <c r="R46" s="1" t="s">
        <v>257</v>
      </c>
    </row>
    <row r="47" spans="1:20">
      <c r="A47" s="1">
        <v>41</v>
      </c>
      <c r="B47" s="135">
        <v>3.2627314814814817E-2</v>
      </c>
      <c r="C47" s="5">
        <f t="shared" si="10"/>
        <v>46.983333333333334</v>
      </c>
      <c r="D47" s="29">
        <f t="shared" si="8"/>
        <v>45.660046518635198</v>
      </c>
      <c r="E47" s="8">
        <f t="shared" si="7"/>
        <v>0.96108823094219276</v>
      </c>
      <c r="F47" s="39">
        <v>0.96540000000000004</v>
      </c>
      <c r="G47" s="5">
        <f t="shared" si="14"/>
        <v>45.456114909191349</v>
      </c>
      <c r="H47" s="5">
        <v>0.94302595357072827</v>
      </c>
      <c r="I47" s="5">
        <f t="shared" si="11"/>
        <v>46.534597661040962</v>
      </c>
      <c r="J47" s="5">
        <v>0.94786729857819907</v>
      </c>
      <c r="K47" s="5">
        <f t="shared" si="9"/>
        <v>46.296916666666668</v>
      </c>
      <c r="L47" s="42">
        <f t="shared" si="12"/>
        <v>97.183497379145507</v>
      </c>
      <c r="M47" s="14">
        <v>3.3275462962962965E-2</v>
      </c>
      <c r="N47" s="29" t="e">
        <f t="shared" si="15"/>
        <v>#VALUE!</v>
      </c>
      <c r="O47" s="42" t="e">
        <f t="shared" si="16"/>
        <v>#VALUE!</v>
      </c>
      <c r="P47" s="1">
        <v>41</v>
      </c>
      <c r="Q47" s="42" t="e">
        <f t="shared" si="13"/>
        <v>#VALUE!</v>
      </c>
      <c r="R47" s="1" t="s">
        <v>258</v>
      </c>
    </row>
    <row r="48" spans="1:20">
      <c r="A48" s="1">
        <v>42</v>
      </c>
      <c r="B48" s="135">
        <v>3.3275462962962958E-2</v>
      </c>
      <c r="C48" s="5">
        <f t="shared" si="10"/>
        <v>47.916666666666657</v>
      </c>
      <c r="D48" s="29">
        <f t="shared" si="8"/>
        <v>46.027754090548527</v>
      </c>
      <c r="E48" s="8">
        <f t="shared" si="7"/>
        <v>0.95341026735746082</v>
      </c>
      <c r="F48" s="39">
        <v>0.95809999999999995</v>
      </c>
      <c r="G48" s="5">
        <f t="shared" si="14"/>
        <v>45.802456250217446</v>
      </c>
      <c r="H48" s="5">
        <v>0.93637873031954166</v>
      </c>
      <c r="I48" s="5">
        <f t="shared" si="11"/>
        <v>46.864940341348884</v>
      </c>
      <c r="J48" s="5">
        <v>0.93896713615023475</v>
      </c>
      <c r="K48" s="5">
        <f t="shared" si="9"/>
        <v>46.735749999999996</v>
      </c>
      <c r="L48" s="42">
        <f t="shared" si="12"/>
        <v>96.057921580275206</v>
      </c>
      <c r="M48" s="14">
        <v>3.2928240740740744E-2</v>
      </c>
      <c r="N48" s="29" t="e">
        <f t="shared" si="15"/>
        <v>#VALUE!</v>
      </c>
      <c r="O48" s="42" t="e">
        <f t="shared" si="16"/>
        <v>#VALUE!</v>
      </c>
      <c r="P48" s="1">
        <v>42</v>
      </c>
      <c r="Q48" s="42" t="e">
        <f t="shared" si="13"/>
        <v>#VALUE!</v>
      </c>
      <c r="R48" s="1" t="s">
        <v>259</v>
      </c>
    </row>
    <row r="49" spans="1:18">
      <c r="A49" s="1">
        <v>43</v>
      </c>
      <c r="B49" s="135">
        <v>3.3298611111111112E-2</v>
      </c>
      <c r="C49" s="5">
        <f t="shared" si="10"/>
        <v>47.95</v>
      </c>
      <c r="D49" s="29">
        <f t="shared" si="8"/>
        <v>46.401456427244426</v>
      </c>
      <c r="E49" s="8">
        <f t="shared" si="7"/>
        <v>0.94573180913277133</v>
      </c>
      <c r="F49" s="39">
        <v>0.95130000000000003</v>
      </c>
      <c r="G49" s="5">
        <f t="shared" si="14"/>
        <v>46.129857388135534</v>
      </c>
      <c r="H49" s="5">
        <v>0.92966746478784201</v>
      </c>
      <c r="I49" s="5">
        <f t="shared" si="11"/>
        <v>47.203258149243588</v>
      </c>
      <c r="J49" s="5">
        <v>0.93109869646182486</v>
      </c>
      <c r="K49" s="5">
        <f t="shared" si="9"/>
        <v>47.130700000000004</v>
      </c>
      <c r="L49" s="42">
        <f t="shared" si="12"/>
        <v>96.770503497902865</v>
      </c>
      <c r="M49" s="14">
        <v>3.3842592592592591E-2</v>
      </c>
      <c r="N49" s="29" t="e">
        <f t="shared" si="15"/>
        <v>#VALUE!</v>
      </c>
      <c r="O49" s="42" t="e">
        <f t="shared" si="16"/>
        <v>#VALUE!</v>
      </c>
      <c r="P49" s="1">
        <v>43</v>
      </c>
      <c r="Q49" s="42" t="e">
        <f t="shared" si="13"/>
        <v>#VALUE!</v>
      </c>
      <c r="R49" s="1" t="s">
        <v>260</v>
      </c>
    </row>
    <row r="50" spans="1:18">
      <c r="A50" s="1">
        <v>44</v>
      </c>
      <c r="B50" s="135">
        <v>3.2939814814814811E-2</v>
      </c>
      <c r="C50" s="5">
        <f t="shared" si="10"/>
        <v>47.43333333333333</v>
      </c>
      <c r="D50" s="29">
        <f t="shared" si="8"/>
        <v>46.781276662838103</v>
      </c>
      <c r="E50" s="8">
        <f t="shared" si="7"/>
        <v>0.93805335090808195</v>
      </c>
      <c r="F50" s="39">
        <v>0.94430000000000003</v>
      </c>
      <c r="G50" s="5">
        <f t="shared" si="14"/>
        <v>46.47181333615729</v>
      </c>
      <c r="H50" s="5">
        <v>0.92289232957568956</v>
      </c>
      <c r="I50" s="5">
        <f t="shared" si="11"/>
        <v>47.549786607836694</v>
      </c>
      <c r="J50" s="5">
        <v>0.92250922509225086</v>
      </c>
      <c r="K50" s="5">
        <f t="shared" si="9"/>
        <v>47.569533333333339</v>
      </c>
      <c r="L50" s="42">
        <f t="shared" si="12"/>
        <v>98.625319738941897</v>
      </c>
      <c r="M50" s="14">
        <v>3.4293981481481481E-2</v>
      </c>
      <c r="N50" s="29" t="e">
        <f t="shared" si="15"/>
        <v>#VALUE!</v>
      </c>
      <c r="O50" s="42" t="e">
        <f t="shared" si="16"/>
        <v>#VALUE!</v>
      </c>
      <c r="P50" s="1">
        <v>44</v>
      </c>
      <c r="Q50" s="42" t="e">
        <f t="shared" si="13"/>
        <v>#VALUE!</v>
      </c>
      <c r="R50" s="1" t="s">
        <v>261</v>
      </c>
    </row>
    <row r="51" spans="1:18">
      <c r="A51" s="1">
        <v>45</v>
      </c>
      <c r="B51" s="135">
        <v>3.4293981481481481E-2</v>
      </c>
      <c r="C51" s="5">
        <f t="shared" si="10"/>
        <v>49.383333333333333</v>
      </c>
      <c r="D51" s="29">
        <f t="shared" si="8"/>
        <v>47.167366271852821</v>
      </c>
      <c r="E51" s="8">
        <f t="shared" si="7"/>
        <v>0.93037489268339246</v>
      </c>
      <c r="F51" s="39">
        <v>0.93730000000000002</v>
      </c>
      <c r="G51" s="5">
        <f t="shared" si="14"/>
        <v>46.818876915964296</v>
      </c>
      <c r="H51" s="5">
        <v>0.91605310869335976</v>
      </c>
      <c r="I51" s="5">
        <f t="shared" si="11"/>
        <v>47.90479167297152</v>
      </c>
      <c r="J51" s="5">
        <v>0.91491308325709064</v>
      </c>
      <c r="K51" s="5">
        <f t="shared" si="9"/>
        <v>47.964483333333327</v>
      </c>
      <c r="L51" s="42">
        <f t="shared" si="12"/>
        <v>95.51272279146707</v>
      </c>
      <c r="M51" s="14">
        <v>3.4444444444444444E-2</v>
      </c>
      <c r="N51" s="29" t="e">
        <f t="shared" si="15"/>
        <v>#VALUE!</v>
      </c>
      <c r="O51" s="42" t="e">
        <f t="shared" si="16"/>
        <v>#VALUE!</v>
      </c>
      <c r="P51" s="1">
        <v>45</v>
      </c>
      <c r="Q51" s="42" t="e">
        <f t="shared" si="13"/>
        <v>#VALUE!</v>
      </c>
      <c r="R51" s="1" t="s">
        <v>262</v>
      </c>
    </row>
    <row r="52" spans="1:18">
      <c r="A52" s="1">
        <v>46</v>
      </c>
      <c r="B52" s="135">
        <v>3.4444444444444444E-2</v>
      </c>
      <c r="C52" s="5">
        <f t="shared" si="10"/>
        <v>49.6</v>
      </c>
      <c r="D52" s="29">
        <f t="shared" si="8"/>
        <v>47.559881770950327</v>
      </c>
      <c r="E52" s="8">
        <f t="shared" si="7"/>
        <v>0.92269643445870297</v>
      </c>
      <c r="F52" s="39">
        <v>0.93049999999999999</v>
      </c>
      <c r="G52" s="5">
        <f t="shared" si="14"/>
        <v>47.161024538778435</v>
      </c>
      <c r="H52" s="5">
        <v>0.90914925018010895</v>
      </c>
      <c r="I52" s="5">
        <f t="shared" si="11"/>
        <v>48.268569021686737</v>
      </c>
      <c r="J52" s="5">
        <v>0.90661831368993651</v>
      </c>
      <c r="K52" s="5">
        <f t="shared" si="9"/>
        <v>48.403316666666669</v>
      </c>
      <c r="L52" s="42">
        <f t="shared" si="12"/>
        <v>95.886858409174053</v>
      </c>
      <c r="M52" s="14">
        <v>3.4780092592592592E-2</v>
      </c>
      <c r="N52" s="29" t="e">
        <f t="shared" si="15"/>
        <v>#VALUE!</v>
      </c>
      <c r="O52" s="42" t="e">
        <f t="shared" si="16"/>
        <v>#VALUE!</v>
      </c>
      <c r="P52" s="1">
        <v>46</v>
      </c>
      <c r="Q52" s="42" t="e">
        <f t="shared" si="13"/>
        <v>#VALUE!</v>
      </c>
      <c r="R52" s="1" t="s">
        <v>263</v>
      </c>
    </row>
    <row r="53" spans="1:18">
      <c r="A53" s="1">
        <v>47</v>
      </c>
      <c r="B53" s="135">
        <v>3.4780092592592592E-2</v>
      </c>
      <c r="C53" s="5">
        <f t="shared" si="10"/>
        <v>50.083333333333329</v>
      </c>
      <c r="D53" s="29">
        <f t="shared" si="8"/>
        <v>47.958984930488711</v>
      </c>
      <c r="E53" s="8">
        <f t="shared" si="7"/>
        <v>0.91501797623401349</v>
      </c>
      <c r="F53" s="39">
        <v>0.92310000000000003</v>
      </c>
      <c r="G53" s="5">
        <f t="shared" si="14"/>
        <v>47.539089300545264</v>
      </c>
      <c r="H53" s="5">
        <v>0.90217990407498094</v>
      </c>
      <c r="I53" s="5">
        <f t="shared" si="11"/>
        <v>48.641444056911901</v>
      </c>
      <c r="J53" s="5">
        <v>0.89847259658580414</v>
      </c>
      <c r="K53" s="5">
        <f t="shared" si="9"/>
        <v>48.842149999999997</v>
      </c>
      <c r="L53" s="42">
        <f t="shared" si="12"/>
        <v>95.758372573355174</v>
      </c>
      <c r="M53" s="14">
        <v>3.574074074074074E-2</v>
      </c>
      <c r="N53" s="29" t="e">
        <f t="shared" si="15"/>
        <v>#VALUE!</v>
      </c>
      <c r="O53" s="42" t="e">
        <f t="shared" si="16"/>
        <v>#VALUE!</v>
      </c>
      <c r="P53" s="1">
        <v>47</v>
      </c>
      <c r="Q53" s="42" t="e">
        <f t="shared" si="13"/>
        <v>#VALUE!</v>
      </c>
      <c r="R53" s="1" t="s">
        <v>264</v>
      </c>
    </row>
    <row r="54" spans="1:18">
      <c r="A54" s="1">
        <v>48</v>
      </c>
      <c r="B54" s="135">
        <v>3.5740740740740747E-2</v>
      </c>
      <c r="C54" s="5">
        <f t="shared" si="10"/>
        <v>51.466666666666676</v>
      </c>
      <c r="D54" s="29">
        <f t="shared" si="8"/>
        <v>48.364842996822254</v>
      </c>
      <c r="E54" s="8">
        <f t="shared" si="7"/>
        <v>0.907339518009324</v>
      </c>
      <c r="F54" s="39">
        <v>0.91620000000000001</v>
      </c>
      <c r="G54" s="5">
        <f t="shared" si="14"/>
        <v>47.897111256639739</v>
      </c>
      <c r="H54" s="5">
        <v>0.89514394979545264</v>
      </c>
      <c r="I54" s="5">
        <f t="shared" si="11"/>
        <v>49.02377248191312</v>
      </c>
      <c r="J54" s="5">
        <v>0.89047195013357083</v>
      </c>
      <c r="K54" s="5">
        <f t="shared" si="9"/>
        <v>49.280983333333332</v>
      </c>
      <c r="L54" s="42">
        <f t="shared" si="12"/>
        <v>93.973140537867067</v>
      </c>
      <c r="M54" s="14">
        <v>3.6747685185185182E-2</v>
      </c>
      <c r="N54" s="29" t="e">
        <f t="shared" si="15"/>
        <v>#VALUE!</v>
      </c>
      <c r="O54" s="42" t="e">
        <f t="shared" si="16"/>
        <v>#VALUE!</v>
      </c>
      <c r="P54" s="1">
        <v>48</v>
      </c>
      <c r="Q54" s="42" t="e">
        <f t="shared" si="13"/>
        <v>#VALUE!</v>
      </c>
      <c r="R54" s="1" t="s">
        <v>265</v>
      </c>
    </row>
    <row r="55" spans="1:18">
      <c r="A55" s="1">
        <v>49</v>
      </c>
      <c r="B55" s="135">
        <v>3.6747685185185182E-2</v>
      </c>
      <c r="C55" s="5">
        <f t="shared" si="10"/>
        <v>52.916666666666664</v>
      </c>
      <c r="D55" s="29">
        <f t="shared" si="8"/>
        <v>48.777628925985027</v>
      </c>
      <c r="E55" s="8">
        <f t="shared" si="7"/>
        <v>0.89966105978463451</v>
      </c>
      <c r="F55" s="39">
        <v>0.90900000000000003</v>
      </c>
      <c r="G55" s="5">
        <f t="shared" si="14"/>
        <v>48.276494316098272</v>
      </c>
      <c r="H55" s="5">
        <v>0.88804001561473733</v>
      </c>
      <c r="I55" s="5">
        <f t="shared" si="11"/>
        <v>49.415941355925845</v>
      </c>
      <c r="J55" s="5">
        <v>0.88261253309796994</v>
      </c>
      <c r="K55" s="5">
        <f t="shared" si="9"/>
        <v>49.719816666666667</v>
      </c>
      <c r="L55" s="42">
        <f t="shared" si="12"/>
        <v>92.178196395562267</v>
      </c>
      <c r="M55" s="14">
        <v>3.5428240740740739E-2</v>
      </c>
      <c r="N55" s="29" t="e">
        <f t="shared" si="15"/>
        <v>#VALUE!</v>
      </c>
      <c r="O55" s="42" t="e">
        <f t="shared" si="16"/>
        <v>#VALUE!</v>
      </c>
      <c r="P55" s="1">
        <v>49</v>
      </c>
      <c r="Q55" s="42" t="e">
        <f t="shared" si="13"/>
        <v>#VALUE!</v>
      </c>
      <c r="R55" s="1" t="s">
        <v>266</v>
      </c>
    </row>
    <row r="56" spans="1:18">
      <c r="A56" s="1">
        <v>50</v>
      </c>
      <c r="B56" s="135">
        <v>3.5428240740740739E-2</v>
      </c>
      <c r="C56" s="5">
        <f t="shared" si="10"/>
        <v>51.016666666666666</v>
      </c>
      <c r="D56" s="29">
        <f t="shared" si="8"/>
        <v>49.197521629444232</v>
      </c>
      <c r="E56" s="8">
        <f t="shared" si="7"/>
        <v>0.89198260155994502</v>
      </c>
      <c r="F56" s="39">
        <v>0.90200000000000002</v>
      </c>
      <c r="G56" s="5">
        <f t="shared" si="14"/>
        <v>48.651145602365112</v>
      </c>
      <c r="H56" s="5">
        <v>0.88086649206185819</v>
      </c>
      <c r="I56" s="5">
        <f t="shared" si="11"/>
        <v>49.818370580330416</v>
      </c>
      <c r="J56" s="5">
        <v>0.87489063867016625</v>
      </c>
      <c r="K56" s="5">
        <f t="shared" si="9"/>
        <v>50.158650000000002</v>
      </c>
      <c r="L56" s="42">
        <f t="shared" si="12"/>
        <v>96.43421423608801</v>
      </c>
      <c r="M56" s="14"/>
      <c r="N56" s="29"/>
      <c r="O56" s="42"/>
      <c r="P56" s="1">
        <v>50</v>
      </c>
      <c r="Q56" s="42">
        <f t="shared" si="13"/>
        <v>96.43421423608801</v>
      </c>
      <c r="R56" s="1" t="s">
        <v>267</v>
      </c>
    </row>
    <row r="57" spans="1:18">
      <c r="A57" s="1">
        <v>51</v>
      </c>
      <c r="B57" s="135">
        <v>3.5219907407407408E-2</v>
      </c>
      <c r="C57" s="5">
        <f t="shared" si="10"/>
        <v>50.716666666666669</v>
      </c>
      <c r="D57" s="29">
        <f t="shared" si="8"/>
        <v>49.624706232656848</v>
      </c>
      <c r="E57" s="8">
        <f t="shared" si="7"/>
        <v>0.88430414333525564</v>
      </c>
      <c r="F57" s="39">
        <v>0.89480000000000004</v>
      </c>
      <c r="G57" s="5">
        <f t="shared" si="14"/>
        <v>49.042616599612572</v>
      </c>
      <c r="H57" s="5">
        <v>0.87362154050034846</v>
      </c>
      <c r="I57" s="5">
        <f t="shared" si="11"/>
        <v>50.231514790947202</v>
      </c>
      <c r="J57" s="5">
        <v>0.86655112651646449</v>
      </c>
      <c r="K57" s="5">
        <f t="shared" si="9"/>
        <v>50.641366666666663</v>
      </c>
      <c r="L57" s="42">
        <f t="shared" si="12"/>
        <v>97.846939663470607</v>
      </c>
      <c r="M57" s="14"/>
      <c r="N57" s="29"/>
      <c r="O57" s="42"/>
      <c r="P57" s="1">
        <v>51</v>
      </c>
      <c r="Q57" s="42">
        <f t="shared" si="13"/>
        <v>97.846939663470607</v>
      </c>
      <c r="R57" s="1" t="s">
        <v>268</v>
      </c>
    </row>
    <row r="58" spans="1:18">
      <c r="A58" s="1">
        <v>52</v>
      </c>
      <c r="B58" s="135">
        <v>3.6377314814814814E-2</v>
      </c>
      <c r="C58" s="5">
        <f t="shared" si="10"/>
        <v>52.383333333333333</v>
      </c>
      <c r="D58" s="29">
        <f t="shared" si="8"/>
        <v>50.059374347214636</v>
      </c>
      <c r="E58" s="8">
        <f t="shared" si="7"/>
        <v>0.87662568511056616</v>
      </c>
      <c r="F58" s="39">
        <v>0.88739999999999997</v>
      </c>
      <c r="G58" s="5">
        <f t="shared" si="14"/>
        <v>49.451581398843061</v>
      </c>
      <c r="H58" s="5">
        <v>0.86630309775753511</v>
      </c>
      <c r="I58" s="5">
        <f t="shared" si="11"/>
        <v>50.655865651326117</v>
      </c>
      <c r="J58" s="5">
        <v>0.85910652920962205</v>
      </c>
      <c r="K58" s="5">
        <f t="shared" si="9"/>
        <v>51.080199999999998</v>
      </c>
      <c r="L58" s="42">
        <f t="shared" si="12"/>
        <v>95.563552683196889</v>
      </c>
      <c r="M58" s="42"/>
      <c r="N58" s="42"/>
      <c r="O58" s="42"/>
      <c r="P58" s="1">
        <v>52</v>
      </c>
      <c r="Q58" s="42">
        <f t="shared" si="13"/>
        <v>95.563552683196889</v>
      </c>
      <c r="R58" s="1" t="s">
        <v>269</v>
      </c>
    </row>
    <row r="59" spans="1:18">
      <c r="A59" s="1">
        <v>53</v>
      </c>
      <c r="B59" s="135">
        <v>3.6840277777777777E-2</v>
      </c>
      <c r="C59" s="5">
        <f t="shared" si="10"/>
        <v>53.05</v>
      </c>
      <c r="D59" s="29">
        <f t="shared" si="8"/>
        <v>50.501724357418034</v>
      </c>
      <c r="E59" s="8">
        <f t="shared" si="7"/>
        <v>0.86894722688587667</v>
      </c>
      <c r="F59" s="39">
        <v>0.88009999999999999</v>
      </c>
      <c r="G59" s="5">
        <f t="shared" si="14"/>
        <v>49.861758133545429</v>
      </c>
      <c r="H59" s="5">
        <v>0.85890887740929045</v>
      </c>
      <c r="I59" s="5">
        <f t="shared" si="11"/>
        <v>51.091954557155994</v>
      </c>
      <c r="J59" s="5">
        <v>0.85178875638841567</v>
      </c>
      <c r="K59" s="5">
        <f t="shared" si="9"/>
        <v>51.519033333333333</v>
      </c>
      <c r="L59" s="42">
        <f t="shared" si="12"/>
        <v>95.196464387215912</v>
      </c>
      <c r="M59" s="14"/>
      <c r="N59" s="29"/>
      <c r="O59" s="42"/>
      <c r="P59" s="1">
        <v>53</v>
      </c>
      <c r="Q59" s="42">
        <f t="shared" si="13"/>
        <v>95.196464387215912</v>
      </c>
      <c r="R59" s="1" t="s">
        <v>270</v>
      </c>
    </row>
    <row r="60" spans="1:18">
      <c r="A60" s="1">
        <v>54</v>
      </c>
      <c r="B60" s="135">
        <v>3.5937500000000004E-2</v>
      </c>
      <c r="C60" s="5">
        <f t="shared" si="10"/>
        <v>51.750000000000007</v>
      </c>
      <c r="D60" s="29">
        <f t="shared" si="8"/>
        <v>50.951961722179327</v>
      </c>
      <c r="E60" s="8">
        <f t="shared" si="7"/>
        <v>0.86126876866118718</v>
      </c>
      <c r="F60" s="39">
        <v>0.87290000000000001</v>
      </c>
      <c r="G60" s="5">
        <f t="shared" si="14"/>
        <v>50.273036239355406</v>
      </c>
      <c r="H60" s="5">
        <v>0.85143636813361923</v>
      </c>
      <c r="I60" s="5">
        <f t="shared" si="11"/>
        <v>51.540355774944473</v>
      </c>
      <c r="J60" s="5">
        <v>0.8438818565400843</v>
      </c>
      <c r="K60" s="5">
        <f t="shared" si="9"/>
        <v>52.001750000000008</v>
      </c>
      <c r="L60" s="42">
        <f t="shared" si="12"/>
        <v>98.457897047689499</v>
      </c>
      <c r="M60" s="42"/>
      <c r="N60" s="42"/>
      <c r="O60" s="42"/>
      <c r="P60" s="1">
        <v>54</v>
      </c>
      <c r="Q60" s="42">
        <f t="shared" si="13"/>
        <v>98.457897047689499</v>
      </c>
      <c r="R60" s="1" t="s">
        <v>271</v>
      </c>
    </row>
    <row r="61" spans="1:18">
      <c r="A61" s="1">
        <v>55</v>
      </c>
      <c r="B61" s="135">
        <v>3.7569444444444447E-2</v>
      </c>
      <c r="C61" s="5">
        <f t="shared" si="10"/>
        <v>54.1</v>
      </c>
      <c r="D61" s="29">
        <f t="shared" si="8"/>
        <v>51.41029929322049</v>
      </c>
      <c r="E61" s="8">
        <f t="shared" si="7"/>
        <v>0.85359031043649769</v>
      </c>
      <c r="F61" s="39">
        <v>0.86560000000000004</v>
      </c>
      <c r="G61" s="5">
        <f t="shared" si="14"/>
        <v>50.697011706715955</v>
      </c>
      <c r="H61" s="5">
        <v>0.84388282940455972</v>
      </c>
      <c r="I61" s="5">
        <f t="shared" si="11"/>
        <v>52.001690050142663</v>
      </c>
      <c r="J61" s="5">
        <v>0.83612040133779264</v>
      </c>
      <c r="K61" s="5">
        <f t="shared" si="9"/>
        <v>52.48446666666667</v>
      </c>
      <c r="L61" s="42">
        <f t="shared" si="12"/>
        <v>95.028279654751373</v>
      </c>
      <c r="M61" s="42"/>
      <c r="N61" s="42"/>
      <c r="O61" s="42"/>
      <c r="P61" s="1">
        <v>55</v>
      </c>
      <c r="Q61" s="42">
        <f t="shared" si="13"/>
        <v>95.028279654751373</v>
      </c>
      <c r="R61" s="1" t="s">
        <v>272</v>
      </c>
    </row>
    <row r="62" spans="1:18">
      <c r="A62" s="1">
        <v>56</v>
      </c>
      <c r="B62" s="135">
        <v>3.7048611111111109E-2</v>
      </c>
      <c r="C62" s="5">
        <f t="shared" si="10"/>
        <v>53.349999999999994</v>
      </c>
      <c r="D62" s="29">
        <f t="shared" si="8"/>
        <v>51.876957650600893</v>
      </c>
      <c r="E62" s="8">
        <f t="shared" si="7"/>
        <v>0.8459118522118082</v>
      </c>
      <c r="F62" s="39">
        <v>0.85780000000000001</v>
      </c>
      <c r="G62" s="5">
        <f t="shared" si="14"/>
        <v>51.158001088054711</v>
      </c>
      <c r="H62" s="5">
        <v>0.83624528468876758</v>
      </c>
      <c r="I62" s="5">
        <f t="shared" si="11"/>
        <v>52.476628731802968</v>
      </c>
      <c r="J62" s="5">
        <v>0.82918739635157546</v>
      </c>
      <c r="K62" s="5">
        <f t="shared" si="9"/>
        <v>52.923299999999998</v>
      </c>
      <c r="L62" s="42">
        <f t="shared" si="12"/>
        <v>97.238908435990439</v>
      </c>
      <c r="M62" s="42"/>
      <c r="N62" s="42"/>
      <c r="O62" s="42"/>
      <c r="P62" s="1">
        <v>56</v>
      </c>
      <c r="Q62" s="42">
        <f t="shared" si="13"/>
        <v>97.238908435990439</v>
      </c>
      <c r="R62" s="1" t="s">
        <v>273</v>
      </c>
    </row>
    <row r="63" spans="1:18">
      <c r="A63" s="1">
        <v>57</v>
      </c>
      <c r="B63" s="135">
        <v>3.7962962962962962E-2</v>
      </c>
      <c r="C63" s="5">
        <f t="shared" si="10"/>
        <v>54.666666666666664</v>
      </c>
      <c r="D63" s="29">
        <f t="shared" si="8"/>
        <v>52.352165456686272</v>
      </c>
      <c r="E63" s="8">
        <f t="shared" si="7"/>
        <v>0.83823339398711871</v>
      </c>
      <c r="F63" s="39">
        <v>0.85019999999999996</v>
      </c>
      <c r="G63" s="5">
        <f t="shared" si="14"/>
        <v>51.615306202462165</v>
      </c>
      <c r="H63" s="5">
        <v>0.82852051221961898</v>
      </c>
      <c r="I63" s="5">
        <f t="shared" si="11"/>
        <v>52.965898473375411</v>
      </c>
      <c r="J63" s="5">
        <v>0.82169268693508624</v>
      </c>
      <c r="K63" s="5">
        <f t="shared" si="9"/>
        <v>53.406016666666666</v>
      </c>
      <c r="L63" s="42">
        <f t="shared" si="12"/>
        <v>95.766156323206602</v>
      </c>
      <c r="M63" s="42"/>
      <c r="N63" s="42"/>
      <c r="O63" s="42"/>
      <c r="P63" s="1">
        <v>57</v>
      </c>
      <c r="Q63" s="42">
        <f t="shared" si="13"/>
        <v>95.766156323206602</v>
      </c>
      <c r="R63" s="1" t="s">
        <v>274</v>
      </c>
    </row>
    <row r="64" spans="1:18">
      <c r="A64" s="1">
        <v>58</v>
      </c>
      <c r="B64" s="135">
        <v>3.8113425925925926E-2</v>
      </c>
      <c r="C64" s="5">
        <f t="shared" si="10"/>
        <v>54.883333333333333</v>
      </c>
      <c r="D64" s="29">
        <f t="shared" si="8"/>
        <v>52.836159829752255</v>
      </c>
      <c r="E64" s="8">
        <f t="shared" si="7"/>
        <v>0.83055493576242934</v>
      </c>
      <c r="F64" s="39">
        <v>0.8427</v>
      </c>
      <c r="G64" s="5">
        <f t="shared" si="14"/>
        <v>52.07468059016653</v>
      </c>
      <c r="H64" s="5">
        <v>0.82070503334994083</v>
      </c>
      <c r="I64" s="5">
        <f t="shared" si="11"/>
        <v>53.470286583001737</v>
      </c>
      <c r="J64" s="5">
        <v>0.81433224755700329</v>
      </c>
      <c r="K64" s="5">
        <f t="shared" si="9"/>
        <v>53.888733333333327</v>
      </c>
      <c r="L64" s="42">
        <f t="shared" si="12"/>
        <v>96.269954138631491</v>
      </c>
      <c r="M64" s="42"/>
      <c r="N64" s="42"/>
      <c r="O64" s="42"/>
      <c r="P64" s="1">
        <v>58</v>
      </c>
      <c r="Q64" s="42">
        <f t="shared" si="13"/>
        <v>96.269954138631491</v>
      </c>
      <c r="R64" s="1" t="s">
        <v>275</v>
      </c>
    </row>
    <row r="65" spans="1:18">
      <c r="A65" s="1">
        <v>59</v>
      </c>
      <c r="B65" s="135">
        <v>4.0833333333333333E-2</v>
      </c>
      <c r="C65" s="5">
        <f t="shared" si="10"/>
        <v>58.8</v>
      </c>
      <c r="D65" s="29">
        <f t="shared" si="8"/>
        <v>53.329186738504994</v>
      </c>
      <c r="E65" s="8">
        <f t="shared" si="7"/>
        <v>0.82287647753773974</v>
      </c>
      <c r="F65" s="39">
        <v>0.83509999999999995</v>
      </c>
      <c r="G65" s="5">
        <f t="shared" si="14"/>
        <v>52.548596974414245</v>
      </c>
      <c r="H65" s="5">
        <v>0.81279509841897379</v>
      </c>
      <c r="I65" s="5">
        <f t="shared" si="11"/>
        <v>53.990647112284464</v>
      </c>
      <c r="J65" s="5">
        <v>0.80710250201775624</v>
      </c>
      <c r="K65" s="5">
        <f t="shared" si="9"/>
        <v>54.371450000000003</v>
      </c>
      <c r="L65" s="42">
        <f t="shared" si="12"/>
        <v>90.695895813784006</v>
      </c>
      <c r="M65" s="42"/>
      <c r="N65" s="42"/>
      <c r="O65" s="42"/>
      <c r="P65" s="1">
        <v>59</v>
      </c>
      <c r="Q65" s="42">
        <f t="shared" si="13"/>
        <v>90.695895813784006</v>
      </c>
      <c r="R65" s="1" t="s">
        <v>276</v>
      </c>
    </row>
    <row r="66" spans="1:18">
      <c r="A66" s="1">
        <v>60</v>
      </c>
      <c r="B66" s="135">
        <v>3.8738425925925926E-2</v>
      </c>
      <c r="C66" s="5">
        <f t="shared" si="10"/>
        <v>55.783333333333331</v>
      </c>
      <c r="D66" s="29">
        <f t="shared" si="8"/>
        <v>53.831501418898029</v>
      </c>
      <c r="E66" s="8">
        <f t="shared" ref="E66:E97" si="17">1-IF(A66&lt;I$3,0,IF(A66&lt;I$4,G$3*(A66-I$3)^2,G$2+G$4*(A66-I$4)+(A66&gt;I$5)*G$5*(A66-I$5)^2))</f>
        <v>0.81519801931305036</v>
      </c>
      <c r="F66" s="39">
        <v>0.82740000000000002</v>
      </c>
      <c r="G66" s="5">
        <f t="shared" si="14"/>
        <v>53.037627910724353</v>
      </c>
      <c r="H66" s="5">
        <v>0.80478667000768445</v>
      </c>
      <c r="I66" s="5">
        <f t="shared" si="11"/>
        <v>54.527907790662482</v>
      </c>
      <c r="J66" s="5">
        <v>0.8</v>
      </c>
      <c r="K66" s="5">
        <f t="shared" si="9"/>
        <v>54.854166666666664</v>
      </c>
      <c r="L66" s="42">
        <f t="shared" si="12"/>
        <v>96.501048256166172</v>
      </c>
      <c r="M66" s="42"/>
      <c r="N66" s="42"/>
      <c r="O66" s="42"/>
      <c r="P66" s="1">
        <v>60</v>
      </c>
      <c r="Q66" s="42">
        <f t="shared" si="13"/>
        <v>96.501048256166172</v>
      </c>
      <c r="R66" s="1" t="s">
        <v>277</v>
      </c>
    </row>
    <row r="67" spans="1:18">
      <c r="A67" s="1">
        <v>61</v>
      </c>
      <c r="B67" s="135">
        <v>3.8217592592592588E-2</v>
      </c>
      <c r="C67" s="5">
        <f t="shared" si="10"/>
        <v>55.033333333333324</v>
      </c>
      <c r="D67" s="29">
        <f t="shared" si="8"/>
        <v>54.343368814729558</v>
      </c>
      <c r="E67" s="8">
        <f t="shared" si="17"/>
        <v>0.80751956108836087</v>
      </c>
      <c r="F67" s="39">
        <v>0.81930000000000003</v>
      </c>
      <c r="G67" s="5">
        <f t="shared" si="14"/>
        <v>53.561983807315187</v>
      </c>
      <c r="H67" s="5">
        <v>0.79667540339560061</v>
      </c>
      <c r="I67" s="5">
        <f t="shared" si="11"/>
        <v>55.08307793399068</v>
      </c>
      <c r="J67" s="5">
        <v>0.79302141157811268</v>
      </c>
      <c r="K67" s="5">
        <f t="shared" si="9"/>
        <v>55.336883333333326</v>
      </c>
      <c r="L67" s="42">
        <f t="shared" si="12"/>
        <v>98.746278888060985</v>
      </c>
      <c r="M67" s="42"/>
      <c r="N67" s="42"/>
      <c r="O67" s="42"/>
      <c r="P67" s="1">
        <v>61</v>
      </c>
      <c r="Q67" s="42">
        <f t="shared" si="13"/>
        <v>98.746278888060985</v>
      </c>
      <c r="R67" s="1" t="s">
        <v>278</v>
      </c>
    </row>
    <row r="68" spans="1:18">
      <c r="A68" s="1">
        <v>62</v>
      </c>
      <c r="B68" s="135">
        <v>3.8506944444444448E-2</v>
      </c>
      <c r="C68" s="5">
        <f t="shared" si="10"/>
        <v>55.45</v>
      </c>
      <c r="D68" s="29">
        <f t="shared" si="8"/>
        <v>54.865064043617934</v>
      </c>
      <c r="E68" s="8">
        <f t="shared" si="17"/>
        <v>0.79984110286367138</v>
      </c>
      <c r="F68" s="39">
        <v>0.81130000000000002</v>
      </c>
      <c r="G68" s="5">
        <f t="shared" si="14"/>
        <v>54.090143391265045</v>
      </c>
      <c r="H68" s="5">
        <v>0.78845662396903204</v>
      </c>
      <c r="I68" s="5">
        <f t="shared" si="11"/>
        <v>55.6572574816201</v>
      </c>
      <c r="J68" s="5">
        <v>0.78554595443833475</v>
      </c>
      <c r="K68" s="5">
        <f t="shared" si="9"/>
        <v>55.863483333333328</v>
      </c>
      <c r="L68" s="42">
        <f t="shared" si="12"/>
        <v>98.94511098939212</v>
      </c>
      <c r="M68" s="42"/>
      <c r="N68" s="42"/>
      <c r="O68" s="42"/>
      <c r="P68" s="1">
        <v>62</v>
      </c>
      <c r="Q68" s="42">
        <f t="shared" si="13"/>
        <v>98.94511098939212</v>
      </c>
      <c r="R68" s="1" t="s">
        <v>279</v>
      </c>
    </row>
    <row r="69" spans="1:18">
      <c r="A69" s="1">
        <v>63</v>
      </c>
      <c r="B69" s="135">
        <v>3.9456018518518522E-2</v>
      </c>
      <c r="C69" s="5">
        <f t="shared" si="10"/>
        <v>56.81666666666667</v>
      </c>
      <c r="D69" s="29">
        <f t="shared" si="8"/>
        <v>55.396872890077525</v>
      </c>
      <c r="E69" s="8">
        <f t="shared" si="17"/>
        <v>0.79216264463898189</v>
      </c>
      <c r="F69" s="39">
        <v>0.80330000000000001</v>
      </c>
      <c r="G69" s="5">
        <f t="shared" si="14"/>
        <v>54.628822772729158</v>
      </c>
      <c r="H69" s="5">
        <v>0.78012530126194513</v>
      </c>
      <c r="I69" s="5">
        <f t="shared" si="11"/>
        <v>56.251647347351557</v>
      </c>
      <c r="J69" s="5">
        <v>0.77881619937694702</v>
      </c>
      <c r="K69" s="5">
        <f t="shared" si="9"/>
        <v>56.346200000000003</v>
      </c>
      <c r="L69" s="42">
        <f t="shared" si="12"/>
        <v>97.501096315771534</v>
      </c>
      <c r="M69" s="42"/>
      <c r="N69" s="42"/>
      <c r="O69" s="42"/>
      <c r="P69" s="1">
        <v>63</v>
      </c>
      <c r="Q69" s="42">
        <f t="shared" si="13"/>
        <v>97.501096315771534</v>
      </c>
      <c r="R69" s="1" t="s">
        <v>280</v>
      </c>
    </row>
    <row r="70" spans="1:18">
      <c r="A70" s="1">
        <v>64</v>
      </c>
      <c r="B70" s="135">
        <v>4.2638888888888893E-2</v>
      </c>
      <c r="C70" s="5">
        <f t="shared" si="10"/>
        <v>61.400000000000006</v>
      </c>
      <c r="D70" s="29">
        <f t="shared" si="8"/>
        <v>55.939092327551634</v>
      </c>
      <c r="E70" s="8">
        <f t="shared" si="17"/>
        <v>0.78448418641429241</v>
      </c>
      <c r="F70" s="39">
        <v>0.79520000000000002</v>
      </c>
      <c r="G70" s="5">
        <f t="shared" si="14"/>
        <v>55.185278336686785</v>
      </c>
      <c r="H70" s="5">
        <v>0.77167601923403806</v>
      </c>
      <c r="I70" s="5">
        <f t="shared" si="11"/>
        <v>56.867561307518301</v>
      </c>
      <c r="J70" s="5">
        <v>0.77160493827160492</v>
      </c>
      <c r="K70" s="5">
        <f t="shared" si="9"/>
        <v>56.872799999999998</v>
      </c>
      <c r="L70" s="42">
        <f t="shared" si="12"/>
        <v>91.106013562787666</v>
      </c>
      <c r="M70" s="42"/>
      <c r="N70" s="42"/>
      <c r="O70" s="42"/>
      <c r="P70" s="1">
        <v>64</v>
      </c>
      <c r="Q70" s="42">
        <f t="shared" si="13"/>
        <v>91.106013562787666</v>
      </c>
      <c r="R70" s="1" t="s">
        <v>281</v>
      </c>
    </row>
    <row r="71" spans="1:18">
      <c r="A71" s="1">
        <v>65</v>
      </c>
      <c r="B71" s="135">
        <v>4.1770833333333333E-2</v>
      </c>
      <c r="C71" s="5">
        <f t="shared" si="10"/>
        <v>60.15</v>
      </c>
      <c r="D71" s="29">
        <f t="shared" si="8"/>
        <v>56.492031071406146</v>
      </c>
      <c r="E71" s="8">
        <f t="shared" si="17"/>
        <v>0.77680572818960303</v>
      </c>
      <c r="F71" s="39">
        <v>0.7873</v>
      </c>
      <c r="G71" s="5">
        <f t="shared" si="14"/>
        <v>55.739023667386427</v>
      </c>
      <c r="H71" s="5">
        <v>0.76310294230246312</v>
      </c>
      <c r="I71" s="5">
        <f t="shared" si="11"/>
        <v>57.506439695969298</v>
      </c>
      <c r="J71" s="5">
        <v>0.76511094108645761</v>
      </c>
      <c r="K71" s="5">
        <f t="shared" si="9"/>
        <v>57.355516666666659</v>
      </c>
      <c r="L71" s="42">
        <f t="shared" si="12"/>
        <v>93.918588647391772</v>
      </c>
      <c r="M71" s="42"/>
      <c r="N71" s="42"/>
      <c r="O71" s="42"/>
      <c r="P71" s="1">
        <v>65</v>
      </c>
      <c r="Q71" s="42">
        <f t="shared" si="13"/>
        <v>93.918588647391772</v>
      </c>
      <c r="R71" s="1" t="s">
        <v>282</v>
      </c>
    </row>
    <row r="72" spans="1:18">
      <c r="A72" s="1">
        <v>66</v>
      </c>
      <c r="B72" s="135">
        <v>4.3888888888888887E-2</v>
      </c>
      <c r="C72" s="5">
        <f t="shared" si="10"/>
        <v>63.199999999999996</v>
      </c>
      <c r="D72" s="29">
        <f t="shared" si="8"/>
        <v>57.056010165047496</v>
      </c>
      <c r="E72" s="8">
        <f t="shared" si="17"/>
        <v>0.76912726996491343</v>
      </c>
      <c r="F72" s="39">
        <v>0.77859999999999996</v>
      </c>
      <c r="G72" s="5">
        <f t="shared" si="14"/>
        <v>56.361846048463057</v>
      </c>
      <c r="H72" s="5">
        <v>0.75439977654048407</v>
      </c>
      <c r="I72" s="5">
        <f t="shared" si="11"/>
        <v>58.169865233222772</v>
      </c>
      <c r="J72" s="5">
        <v>0.75815011372251706</v>
      </c>
      <c r="K72" s="5">
        <f t="shared" si="9"/>
        <v>57.882116666666668</v>
      </c>
      <c r="L72" s="42">
        <f t="shared" si="12"/>
        <v>90.278497096594151</v>
      </c>
      <c r="M72" s="42"/>
      <c r="N72" s="42"/>
      <c r="O72" s="42"/>
      <c r="P72" s="1">
        <v>66</v>
      </c>
      <c r="Q72" s="42">
        <f t="shared" si="13"/>
        <v>90.278497096594151</v>
      </c>
      <c r="R72" s="1" t="s">
        <v>283</v>
      </c>
    </row>
    <row r="73" spans="1:18">
      <c r="A73" s="1">
        <v>67</v>
      </c>
      <c r="B73" s="135">
        <v>4.3055555555555562E-2</v>
      </c>
      <c r="C73" s="5">
        <f t="shared" si="10"/>
        <v>62.000000000000007</v>
      </c>
      <c r="D73" s="29">
        <f t="shared" ref="D73:D104" si="18">E$4/E73</f>
        <v>57.631363601503097</v>
      </c>
      <c r="E73" s="8">
        <f t="shared" si="17"/>
        <v>0.76144881174022405</v>
      </c>
      <c r="F73" s="39">
        <v>0.76980000000000004</v>
      </c>
      <c r="G73" s="5">
        <f t="shared" si="14"/>
        <v>57.006148783233733</v>
      </c>
      <c r="H73" s="5">
        <v>0.74555972533363402</v>
      </c>
      <c r="I73" s="5">
        <f t="shared" si="11"/>
        <v>58.859581388594691</v>
      </c>
      <c r="J73" s="5">
        <v>0.75131480090157776</v>
      </c>
      <c r="K73" s="5">
        <f t="shared" ref="K73:K104" si="19">E$4/J73</f>
        <v>58.408716666666663</v>
      </c>
      <c r="L73" s="42">
        <f t="shared" si="12"/>
        <v>92.95381226048886</v>
      </c>
      <c r="M73" s="42"/>
      <c r="N73" s="42"/>
      <c r="O73" s="42"/>
      <c r="P73" s="1">
        <v>67</v>
      </c>
      <c r="Q73" s="42">
        <f t="shared" si="13"/>
        <v>92.95381226048886</v>
      </c>
      <c r="R73" s="1" t="s">
        <v>284</v>
      </c>
    </row>
    <row r="74" spans="1:18">
      <c r="A74" s="1">
        <v>68</v>
      </c>
      <c r="B74" s="135">
        <v>4.2662037037037033E-2</v>
      </c>
      <c r="C74" s="5">
        <f t="shared" si="10"/>
        <v>61.43333333333333</v>
      </c>
      <c r="D74" s="29">
        <f t="shared" si="18"/>
        <v>58.218438982993163</v>
      </c>
      <c r="E74" s="8">
        <f t="shared" si="17"/>
        <v>0.75377035351553456</v>
      </c>
      <c r="F74" s="39">
        <v>0.76129999999999998</v>
      </c>
      <c r="G74" s="5">
        <f t="shared" si="14"/>
        <v>57.642628836639084</v>
      </c>
      <c r="H74" s="5">
        <v>0.73657543863613695</v>
      </c>
      <c r="I74" s="5">
        <f t="shared" si="11"/>
        <v>59.577513763680344</v>
      </c>
      <c r="J74" s="5">
        <v>0.74460163812360391</v>
      </c>
      <c r="K74" s="5">
        <f t="shared" si="19"/>
        <v>58.935316666666665</v>
      </c>
      <c r="L74" s="42">
        <f t="shared" si="12"/>
        <v>94.766856727606879</v>
      </c>
      <c r="M74" s="42"/>
      <c r="N74" s="42"/>
      <c r="O74" s="42"/>
      <c r="P74" s="1">
        <v>68</v>
      </c>
      <c r="Q74" s="42">
        <f t="shared" si="13"/>
        <v>94.766856727606879</v>
      </c>
      <c r="R74" s="1" t="s">
        <v>285</v>
      </c>
    </row>
    <row r="75" spans="1:18">
      <c r="A75" s="1">
        <v>69</v>
      </c>
      <c r="B75" s="135">
        <v>4.1793981481481481E-2</v>
      </c>
      <c r="C75" s="5">
        <f t="shared" ref="C75:C93" si="20">B75*1440</f>
        <v>60.18333333333333</v>
      </c>
      <c r="D75" s="29">
        <f t="shared" si="18"/>
        <v>58.81759822123054</v>
      </c>
      <c r="E75" s="8">
        <f t="shared" si="17"/>
        <v>0.74609189529084508</v>
      </c>
      <c r="F75" s="39">
        <v>0.75249999999999995</v>
      </c>
      <c r="G75" s="5">
        <f t="shared" si="14"/>
        <v>58.316722037652276</v>
      </c>
      <c r="H75" s="5">
        <v>0.72743895479044052</v>
      </c>
      <c r="I75" s="5">
        <f t="shared" ref="I75:I106" si="21">E$4/H75</f>
        <v>60.325795098470053</v>
      </c>
      <c r="J75" s="5">
        <v>0.73800738007380073</v>
      </c>
      <c r="K75" s="5">
        <f t="shared" si="19"/>
        <v>59.461916666666667</v>
      </c>
      <c r="L75" s="42">
        <f t="shared" ref="L75:L93" si="22">100*(+D75/C75)</f>
        <v>97.730708758621788</v>
      </c>
      <c r="M75" s="42"/>
      <c r="N75" s="42"/>
      <c r="O75" s="42"/>
      <c r="P75" s="1">
        <v>69</v>
      </c>
      <c r="Q75" s="42">
        <f t="shared" ref="Q75:Q93" si="23">MAX(L75,O75)</f>
        <v>97.730708758621788</v>
      </c>
      <c r="R75" s="1" t="s">
        <v>286</v>
      </c>
    </row>
    <row r="76" spans="1:18">
      <c r="A76" s="1">
        <v>70</v>
      </c>
      <c r="B76" s="135">
        <v>4.313657407407407E-2</v>
      </c>
      <c r="C76" s="5">
        <f t="shared" si="20"/>
        <v>62.11666666666666</v>
      </c>
      <c r="D76" s="29">
        <f t="shared" si="18"/>
        <v>59.429218281413476</v>
      </c>
      <c r="E76" s="8">
        <f t="shared" si="17"/>
        <v>0.73841343706615559</v>
      </c>
      <c r="F76" s="39">
        <v>0.74399999999999999</v>
      </c>
      <c r="G76" s="5">
        <f t="shared" si="14"/>
        <v>58.982974910394262</v>
      </c>
      <c r="H76" s="5">
        <v>0.7181416336517088</v>
      </c>
      <c r="I76" s="5">
        <f t="shared" si="21"/>
        <v>61.106794644656809</v>
      </c>
      <c r="J76" s="5">
        <v>0.73152889539136801</v>
      </c>
      <c r="K76" s="5">
        <f t="shared" si="19"/>
        <v>59.988516666666662</v>
      </c>
      <c r="L76" s="42">
        <f t="shared" si="22"/>
        <v>95.673547005226965</v>
      </c>
      <c r="M76" s="42"/>
      <c r="N76" s="42"/>
      <c r="O76" s="42"/>
      <c r="P76" s="1">
        <v>70</v>
      </c>
      <c r="Q76" s="42">
        <f t="shared" si="23"/>
        <v>95.673547005226965</v>
      </c>
      <c r="R76" s="1" t="s">
        <v>287</v>
      </c>
    </row>
    <row r="77" spans="1:18">
      <c r="A77" s="1">
        <v>71</v>
      </c>
      <c r="B77" s="135">
        <v>4.3275462962962967E-2</v>
      </c>
      <c r="C77" s="5">
        <f t="shared" si="20"/>
        <v>62.31666666666667</v>
      </c>
      <c r="D77" s="29">
        <f t="shared" si="18"/>
        <v>60.076408497837406</v>
      </c>
      <c r="E77" s="8">
        <f t="shared" si="17"/>
        <v>0.7304586680629056</v>
      </c>
      <c r="F77" s="39">
        <v>0.73460000000000003</v>
      </c>
      <c r="G77" s="5">
        <f t="shared" si="14"/>
        <v>59.737725746437967</v>
      </c>
      <c r="H77" s="5">
        <v>0.70867407948534955</v>
      </c>
      <c r="I77" s="5">
        <f t="shared" si="21"/>
        <v>61.923152833813411</v>
      </c>
      <c r="J77" s="5">
        <v>0.72516316171138506</v>
      </c>
      <c r="K77" s="5">
        <f t="shared" si="19"/>
        <v>60.515116666666664</v>
      </c>
      <c r="L77" s="42">
        <f t="shared" si="22"/>
        <v>96.405041718915328</v>
      </c>
      <c r="M77" s="42"/>
      <c r="N77" s="42"/>
      <c r="O77" s="42"/>
      <c r="P77" s="1">
        <v>71</v>
      </c>
      <c r="Q77" s="42">
        <f t="shared" si="23"/>
        <v>96.405041718915328</v>
      </c>
      <c r="R77" s="1" t="s">
        <v>288</v>
      </c>
    </row>
    <row r="78" spans="1:18">
      <c r="A78" s="1">
        <v>72</v>
      </c>
      <c r="B78" s="135">
        <v>4.5451388888888888E-2</v>
      </c>
      <c r="C78" s="5">
        <f t="shared" si="20"/>
        <v>65.45</v>
      </c>
      <c r="D78" s="29">
        <f t="shared" si="18"/>
        <v>60.796050741609577</v>
      </c>
      <c r="E78" s="8">
        <f t="shared" si="17"/>
        <v>0.72181223612439405</v>
      </c>
      <c r="F78" s="39">
        <v>0.72529999999999994</v>
      </c>
      <c r="G78" s="5">
        <f t="shared" ref="G78:G106" si="24">E$4/F78</f>
        <v>60.503699618548652</v>
      </c>
      <c r="H78" s="5">
        <v>0.69902605176375965</v>
      </c>
      <c r="I78" s="5">
        <f t="shared" si="21"/>
        <v>62.777822403912332</v>
      </c>
      <c r="J78" s="5">
        <v>0.71839080459770122</v>
      </c>
      <c r="K78" s="5">
        <f t="shared" si="19"/>
        <v>61.085599999999992</v>
      </c>
      <c r="L78" s="42">
        <f t="shared" si="22"/>
        <v>92.889305945927532</v>
      </c>
      <c r="M78" s="42"/>
      <c r="N78" s="42"/>
      <c r="O78" s="42"/>
      <c r="P78" s="1">
        <v>72</v>
      </c>
      <c r="Q78" s="42">
        <f t="shared" si="23"/>
        <v>92.889305945927532</v>
      </c>
      <c r="R78" s="1" t="s">
        <v>289</v>
      </c>
    </row>
    <row r="79" spans="1:18">
      <c r="A79" s="1">
        <v>73</v>
      </c>
      <c r="B79" s="135">
        <v>4.3344907407407408E-2</v>
      </c>
      <c r="C79" s="5">
        <f t="shared" si="20"/>
        <v>62.416666666666671</v>
      </c>
      <c r="D79" s="29">
        <f t="shared" si="18"/>
        <v>61.593234641295297</v>
      </c>
      <c r="E79" s="8">
        <f t="shared" si="17"/>
        <v>0.71247002351637612</v>
      </c>
      <c r="F79" s="39">
        <v>0.71579999999999999</v>
      </c>
      <c r="G79" s="5">
        <f t="shared" si="24"/>
        <v>61.306696470149951</v>
      </c>
      <c r="H79" s="5">
        <v>0.68918636155814184</v>
      </c>
      <c r="I79" s="5">
        <f t="shared" si="21"/>
        <v>63.674117453688474</v>
      </c>
      <c r="J79" s="5">
        <v>0.71225071225071235</v>
      </c>
      <c r="K79" s="5">
        <f t="shared" si="19"/>
        <v>61.612199999999994</v>
      </c>
      <c r="L79" s="42">
        <f t="shared" si="22"/>
        <v>98.680749759084591</v>
      </c>
      <c r="M79" s="42"/>
      <c r="N79" s="42"/>
      <c r="O79" s="42"/>
      <c r="P79" s="1">
        <v>73</v>
      </c>
      <c r="Q79" s="42">
        <f t="shared" si="23"/>
        <v>98.680749759084591</v>
      </c>
      <c r="R79" s="1" t="s">
        <v>290</v>
      </c>
    </row>
    <row r="80" spans="1:18">
      <c r="A80" s="1">
        <v>74</v>
      </c>
      <c r="B80" s="135">
        <v>5.2037037037037041E-2</v>
      </c>
      <c r="C80" s="5">
        <f t="shared" si="20"/>
        <v>74.933333333333337</v>
      </c>
      <c r="D80" s="29">
        <f t="shared" si="18"/>
        <v>62.473422970776895</v>
      </c>
      <c r="E80" s="8">
        <f t="shared" si="17"/>
        <v>0.70243203023885181</v>
      </c>
      <c r="F80" s="39">
        <v>0.70650000000000002</v>
      </c>
      <c r="G80" s="5">
        <f t="shared" si="24"/>
        <v>62.113706062750644</v>
      </c>
      <c r="H80" s="5">
        <v>0.67914275067516072</v>
      </c>
      <c r="I80" s="5">
        <f t="shared" si="21"/>
        <v>64.615772294863348</v>
      </c>
      <c r="J80" s="5">
        <v>0.7057163020465772</v>
      </c>
      <c r="K80" s="5">
        <f t="shared" si="19"/>
        <v>62.182683333333337</v>
      </c>
      <c r="L80" s="42">
        <f t="shared" si="22"/>
        <v>83.372005743919345</v>
      </c>
      <c r="M80" s="42"/>
      <c r="N80" s="42"/>
      <c r="O80" s="42"/>
      <c r="P80" s="1">
        <v>74</v>
      </c>
      <c r="Q80" s="42">
        <f t="shared" si="23"/>
        <v>83.372005743919345</v>
      </c>
      <c r="R80" s="1" t="s">
        <v>291</v>
      </c>
    </row>
    <row r="81" spans="1:18">
      <c r="A81" s="1">
        <v>75</v>
      </c>
      <c r="B81" s="135">
        <v>5.4201388888888889E-2</v>
      </c>
      <c r="C81" s="5">
        <f t="shared" si="20"/>
        <v>78.05</v>
      </c>
      <c r="D81" s="29">
        <f t="shared" si="18"/>
        <v>63.442885585097336</v>
      </c>
      <c r="E81" s="8">
        <f t="shared" si="17"/>
        <v>0.69169825629182102</v>
      </c>
      <c r="F81" s="39">
        <v>0.69710000000000005</v>
      </c>
      <c r="G81" s="5">
        <f t="shared" si="24"/>
        <v>62.951274326973646</v>
      </c>
      <c r="H81" s="5">
        <v>0.66888174998954864</v>
      </c>
      <c r="I81" s="5">
        <f t="shared" si="21"/>
        <v>65.607012501116998</v>
      </c>
      <c r="J81" s="5">
        <v>0.6983240223463687</v>
      </c>
      <c r="K81" s="5">
        <f t="shared" si="19"/>
        <v>62.840933333333332</v>
      </c>
      <c r="L81" s="42">
        <f t="shared" si="22"/>
        <v>81.284927078920362</v>
      </c>
      <c r="M81" s="42"/>
      <c r="N81" s="42"/>
      <c r="O81" s="42"/>
      <c r="P81" s="1">
        <v>75</v>
      </c>
      <c r="Q81" s="42">
        <f t="shared" si="23"/>
        <v>81.284927078920362</v>
      </c>
      <c r="R81" s="1" t="s">
        <v>292</v>
      </c>
    </row>
    <row r="82" spans="1:18">
      <c r="A82" s="1">
        <v>76</v>
      </c>
      <c r="B82" s="135">
        <v>4.614583333333333E-2</v>
      </c>
      <c r="C82" s="5">
        <f t="shared" si="20"/>
        <v>66.449999999999989</v>
      </c>
      <c r="D82" s="29">
        <f t="shared" si="18"/>
        <v>64.508823094848765</v>
      </c>
      <c r="E82" s="8">
        <f t="shared" si="17"/>
        <v>0.68026870167528375</v>
      </c>
      <c r="F82" s="39">
        <v>0.68679999999999997</v>
      </c>
      <c r="G82" s="5">
        <f t="shared" si="24"/>
        <v>63.895360124247723</v>
      </c>
      <c r="H82" s="5">
        <v>0.65838851252202357</v>
      </c>
      <c r="I82" s="5">
        <f t="shared" si="21"/>
        <v>66.652641257718486</v>
      </c>
      <c r="J82" s="5">
        <v>0.68870523415977969</v>
      </c>
      <c r="K82" s="5">
        <f t="shared" si="19"/>
        <v>63.718599999999995</v>
      </c>
      <c r="L82" s="42">
        <f t="shared" si="22"/>
        <v>97.078740549057599</v>
      </c>
      <c r="M82" s="42"/>
      <c r="N82" s="42"/>
      <c r="O82" s="42"/>
      <c r="P82" s="1">
        <v>76</v>
      </c>
      <c r="Q82" s="42">
        <f t="shared" si="23"/>
        <v>97.078740549057599</v>
      </c>
      <c r="R82" s="1" t="s">
        <v>293</v>
      </c>
    </row>
    <row r="83" spans="1:18">
      <c r="A83" s="1">
        <v>77</v>
      </c>
      <c r="B83" s="135">
        <v>4.8379629629629627E-2</v>
      </c>
      <c r="C83" s="5">
        <f t="shared" si="20"/>
        <v>69.666666666666657</v>
      </c>
      <c r="D83" s="29">
        <f t="shared" si="18"/>
        <v>65.679516614055899</v>
      </c>
      <c r="E83" s="8">
        <f t="shared" si="17"/>
        <v>0.6681433663892401</v>
      </c>
      <c r="F83" s="39">
        <v>0.6764</v>
      </c>
      <c r="G83" s="5">
        <f t="shared" si="24"/>
        <v>64.877784348511724</v>
      </c>
      <c r="H83" s="5">
        <v>0.64764661563735693</v>
      </c>
      <c r="I83" s="5">
        <f t="shared" si="21"/>
        <v>67.758145065186838</v>
      </c>
      <c r="J83" s="5">
        <v>0.6770480704129993</v>
      </c>
      <c r="K83" s="5">
        <f t="shared" si="19"/>
        <v>64.81568333333334</v>
      </c>
      <c r="L83" s="42">
        <f t="shared" si="22"/>
        <v>94.27681810630034</v>
      </c>
      <c r="M83" s="42"/>
      <c r="N83" s="42"/>
      <c r="O83" s="42"/>
      <c r="P83" s="1">
        <v>77</v>
      </c>
      <c r="Q83" s="42">
        <f t="shared" si="23"/>
        <v>94.27681810630034</v>
      </c>
      <c r="R83" s="1" t="s">
        <v>294</v>
      </c>
    </row>
    <row r="84" spans="1:18">
      <c r="A84" s="1">
        <v>78</v>
      </c>
      <c r="B84" s="135">
        <v>4.8564814814814818E-2</v>
      </c>
      <c r="C84" s="5">
        <f t="shared" si="20"/>
        <v>69.933333333333337</v>
      </c>
      <c r="D84" s="29">
        <f t="shared" si="18"/>
        <v>66.964509909882494</v>
      </c>
      <c r="E84" s="8">
        <f t="shared" si="17"/>
        <v>0.65532225043368997</v>
      </c>
      <c r="F84" s="39">
        <v>0.66600000000000004</v>
      </c>
      <c r="G84" s="5">
        <f t="shared" si="24"/>
        <v>65.890890890890887</v>
      </c>
      <c r="H84" s="5">
        <v>0.63663782519257339</v>
      </c>
      <c r="I84" s="5">
        <f t="shared" si="21"/>
        <v>68.929824143042836</v>
      </c>
      <c r="J84" s="5">
        <v>0.66401062416998669</v>
      </c>
      <c r="K84" s="5">
        <f t="shared" si="19"/>
        <v>66.088300000000004</v>
      </c>
      <c r="L84" s="42">
        <f t="shared" si="22"/>
        <v>95.754780614703279</v>
      </c>
      <c r="M84" s="42"/>
      <c r="N84" s="42"/>
      <c r="O84" s="42"/>
      <c r="P84" s="1">
        <v>78</v>
      </c>
      <c r="Q84" s="42">
        <f t="shared" si="23"/>
        <v>95.754780614703279</v>
      </c>
      <c r="R84" s="1" t="s">
        <v>295</v>
      </c>
    </row>
    <row r="85" spans="1:18">
      <c r="A85" s="1">
        <v>79</v>
      </c>
      <c r="B85" s="135">
        <v>4.9756944444444444E-2</v>
      </c>
      <c r="C85" s="5">
        <f t="shared" si="20"/>
        <v>71.650000000000006</v>
      </c>
      <c r="D85" s="29">
        <f t="shared" si="18"/>
        <v>68.374832140178725</v>
      </c>
      <c r="E85" s="8">
        <f t="shared" si="17"/>
        <v>0.64180535380863346</v>
      </c>
      <c r="F85" s="39">
        <v>0.65569999999999995</v>
      </c>
      <c r="G85" s="5">
        <f t="shared" si="24"/>
        <v>66.925931574398859</v>
      </c>
      <c r="H85" s="5">
        <v>0.62534181241197795</v>
      </c>
      <c r="I85" s="5">
        <f t="shared" si="21"/>
        <v>70.174954660512611</v>
      </c>
      <c r="J85" s="5">
        <v>0.64935064935064934</v>
      </c>
      <c r="K85" s="5">
        <f t="shared" si="19"/>
        <v>67.580333333333328</v>
      </c>
      <c r="L85" s="42">
        <f t="shared" si="22"/>
        <v>95.428935296830034</v>
      </c>
      <c r="M85" s="42"/>
      <c r="N85" s="42"/>
      <c r="O85" s="42"/>
      <c r="P85" s="1">
        <v>79</v>
      </c>
      <c r="Q85" s="42">
        <f t="shared" si="23"/>
        <v>95.428935296830034</v>
      </c>
      <c r="R85" s="1" t="s">
        <v>296</v>
      </c>
    </row>
    <row r="86" spans="1:18">
      <c r="A86" s="1">
        <v>80</v>
      </c>
      <c r="B86" s="135">
        <v>5.0300925925925923E-2</v>
      </c>
      <c r="C86" s="5">
        <f t="shared" si="20"/>
        <v>72.433333333333323</v>
      </c>
      <c r="D86" s="29">
        <f t="shared" si="18"/>
        <v>69.92327185377772</v>
      </c>
      <c r="E86" s="8">
        <f t="shared" si="17"/>
        <v>0.62759267651407047</v>
      </c>
      <c r="F86" s="39">
        <v>0.64539999999999997</v>
      </c>
      <c r="G86" s="5">
        <f t="shared" si="24"/>
        <v>67.99400888337982</v>
      </c>
      <c r="H86" s="5">
        <v>0.61373581150580225</v>
      </c>
      <c r="I86" s="5">
        <f t="shared" si="21"/>
        <v>71.501992405601158</v>
      </c>
      <c r="J86" s="5">
        <v>0.63291139240506322</v>
      </c>
      <c r="K86" s="5">
        <f t="shared" si="19"/>
        <v>69.335666666666668</v>
      </c>
      <c r="L86" s="42">
        <f t="shared" si="22"/>
        <v>96.534659715293685</v>
      </c>
      <c r="M86" s="42"/>
      <c r="N86" s="42"/>
      <c r="O86" s="42"/>
      <c r="P86" s="1">
        <v>80</v>
      </c>
      <c r="Q86" s="42">
        <f t="shared" si="23"/>
        <v>96.534659715293685</v>
      </c>
      <c r="R86" s="1" t="s">
        <v>297</v>
      </c>
    </row>
    <row r="87" spans="1:18">
      <c r="A87" s="1">
        <v>81</v>
      </c>
      <c r="B87" s="135">
        <v>5.2048611111111108E-2</v>
      </c>
      <c r="C87" s="5">
        <f t="shared" si="20"/>
        <v>74.949999999999989</v>
      </c>
      <c r="D87" s="29">
        <f t="shared" si="18"/>
        <v>71.624716297065859</v>
      </c>
      <c r="E87" s="8">
        <f t="shared" si="17"/>
        <v>0.61268421855000121</v>
      </c>
      <c r="F87" s="39">
        <v>0.63370000000000004</v>
      </c>
      <c r="G87" s="5">
        <f t="shared" si="24"/>
        <v>69.249381936773446</v>
      </c>
      <c r="H87" s="5">
        <v>0.60179420229424629</v>
      </c>
      <c r="I87" s="5">
        <f t="shared" si="21"/>
        <v>72.920831018369711</v>
      </c>
      <c r="J87" s="5">
        <v>0.61538461538461542</v>
      </c>
      <c r="K87" s="5">
        <f t="shared" si="19"/>
        <v>71.310416666666669</v>
      </c>
      <c r="L87" s="42">
        <f t="shared" si="22"/>
        <v>95.563330616498817</v>
      </c>
      <c r="M87" s="42"/>
      <c r="N87" s="42"/>
      <c r="O87" s="42"/>
      <c r="P87" s="1">
        <v>81</v>
      </c>
      <c r="Q87" s="42">
        <f t="shared" si="23"/>
        <v>95.563330616498817</v>
      </c>
      <c r="R87" s="1" t="s">
        <v>298</v>
      </c>
    </row>
    <row r="88" spans="1:18">
      <c r="A88" s="1">
        <v>82</v>
      </c>
      <c r="B88" s="135">
        <v>5.167824074074074E-2</v>
      </c>
      <c r="C88" s="5">
        <f t="shared" si="20"/>
        <v>74.416666666666671</v>
      </c>
      <c r="D88" s="29">
        <f t="shared" si="18"/>
        <v>73.496574679117174</v>
      </c>
      <c r="E88" s="8">
        <f t="shared" si="17"/>
        <v>0.59707997991642525</v>
      </c>
      <c r="F88" s="39">
        <v>0.62190000000000001</v>
      </c>
      <c r="G88" s="5">
        <f t="shared" si="24"/>
        <v>70.563327437422956</v>
      </c>
      <c r="H88" s="5">
        <v>0.58948799692192377</v>
      </c>
      <c r="I88" s="5">
        <f t="shared" si="21"/>
        <v>74.443132960255284</v>
      </c>
      <c r="J88" s="5">
        <v>0.59630292188431722</v>
      </c>
      <c r="K88" s="5">
        <f t="shared" si="19"/>
        <v>73.592349999999996</v>
      </c>
      <c r="L88" s="42">
        <f t="shared" si="22"/>
        <v>98.763594193662485</v>
      </c>
      <c r="M88" s="42"/>
      <c r="N88" s="42"/>
      <c r="O88" s="42"/>
      <c r="P88" s="1">
        <v>82</v>
      </c>
      <c r="Q88" s="42">
        <f t="shared" si="23"/>
        <v>98.763594193662485</v>
      </c>
      <c r="R88" s="1" t="s">
        <v>299</v>
      </c>
    </row>
    <row r="89" spans="1:18">
      <c r="A89" s="1">
        <v>83</v>
      </c>
      <c r="B89" s="135">
        <v>6.0428240740740741E-2</v>
      </c>
      <c r="C89" s="5">
        <f t="shared" si="20"/>
        <v>87.016666666666666</v>
      </c>
      <c r="D89" s="29">
        <f t="shared" si="18"/>
        <v>75.559310426257753</v>
      </c>
      <c r="E89" s="8">
        <f t="shared" si="17"/>
        <v>0.58077996061334303</v>
      </c>
      <c r="F89" s="39">
        <v>0.61029999999999995</v>
      </c>
      <c r="G89" s="5">
        <f t="shared" si="24"/>
        <v>71.904527827844234</v>
      </c>
      <c r="H89" s="5">
        <v>0.57678420250768925</v>
      </c>
      <c r="I89" s="5">
        <f t="shared" si="21"/>
        <v>76.082758755426056</v>
      </c>
      <c r="J89" s="5">
        <v>0.57636887608069165</v>
      </c>
      <c r="K89" s="5">
        <f t="shared" si="19"/>
        <v>76.137583333333325</v>
      </c>
      <c r="L89" s="42">
        <f t="shared" si="22"/>
        <v>86.833147396580443</v>
      </c>
      <c r="M89" s="42"/>
      <c r="N89" s="42"/>
      <c r="O89" s="42"/>
      <c r="P89" s="1">
        <v>83</v>
      </c>
      <c r="Q89" s="42">
        <f t="shared" si="23"/>
        <v>86.833147396580443</v>
      </c>
      <c r="R89" s="1" t="s">
        <v>224</v>
      </c>
    </row>
    <row r="90" spans="1:18">
      <c r="A90" s="1">
        <v>84</v>
      </c>
      <c r="B90" s="135" t="s">
        <v>129</v>
      </c>
      <c r="C90" s="5"/>
      <c r="D90" s="29">
        <f t="shared" si="18"/>
        <v>77.837116394789902</v>
      </c>
      <c r="E90" s="8">
        <f t="shared" si="17"/>
        <v>0.56378416064075443</v>
      </c>
      <c r="F90" s="39">
        <v>0.59860000000000002</v>
      </c>
      <c r="G90" s="5">
        <f t="shared" si="24"/>
        <v>73.309945428221397</v>
      </c>
      <c r="H90" s="5">
        <v>0.56364502128858951</v>
      </c>
      <c r="I90" s="5">
        <f t="shared" si="21"/>
        <v>77.85633098117053</v>
      </c>
      <c r="J90" s="5">
        <v>0.55555555555555558</v>
      </c>
      <c r="K90" s="5">
        <f t="shared" si="19"/>
        <v>78.989999999999995</v>
      </c>
      <c r="L90" s="42"/>
      <c r="M90" s="42"/>
      <c r="N90" s="42"/>
      <c r="O90" s="42"/>
      <c r="P90" s="1">
        <v>84</v>
      </c>
      <c r="Q90" s="42">
        <f t="shared" si="23"/>
        <v>0</v>
      </c>
      <c r="R90" s="1" t="s">
        <v>300</v>
      </c>
    </row>
    <row r="91" spans="1:18">
      <c r="A91" s="1">
        <v>85</v>
      </c>
      <c r="B91" s="135">
        <v>6.5694444444444444E-2</v>
      </c>
      <c r="C91" s="5">
        <f t="shared" si="20"/>
        <v>94.6</v>
      </c>
      <c r="D91" s="29">
        <f t="shared" si="18"/>
        <v>80.358779702593779</v>
      </c>
      <c r="E91" s="8">
        <f t="shared" si="17"/>
        <v>0.54609257999865934</v>
      </c>
      <c r="F91" s="39">
        <v>0.58689999999999998</v>
      </c>
      <c r="G91" s="5">
        <f t="shared" si="24"/>
        <v>74.771397739535416</v>
      </c>
      <c r="H91" s="5">
        <v>0.55002683494772731</v>
      </c>
      <c r="I91" s="5">
        <f t="shared" si="21"/>
        <v>79.78398606225069</v>
      </c>
      <c r="J91" s="5">
        <v>0.53361792956243326</v>
      </c>
      <c r="K91" s="5">
        <f t="shared" si="19"/>
        <v>82.237366666666674</v>
      </c>
      <c r="L91" s="42">
        <f t="shared" si="22"/>
        <v>84.945855922403581</v>
      </c>
      <c r="M91" s="42"/>
      <c r="N91" s="42"/>
      <c r="O91" s="42"/>
      <c r="P91" s="1">
        <v>85</v>
      </c>
      <c r="Q91" s="42">
        <f t="shared" si="23"/>
        <v>84.945855922403581</v>
      </c>
      <c r="R91" s="1" t="s">
        <v>301</v>
      </c>
    </row>
    <row r="92" spans="1:18">
      <c r="A92" s="1">
        <v>86</v>
      </c>
      <c r="B92" s="135">
        <v>6.6087962962962959E-2</v>
      </c>
      <c r="C92" s="5">
        <f t="shared" si="20"/>
        <v>95.166666666666657</v>
      </c>
      <c r="D92" s="29">
        <f t="shared" si="18"/>
        <v>83.158801124832578</v>
      </c>
      <c r="E92" s="8">
        <f t="shared" si="17"/>
        <v>0.52770521868705789</v>
      </c>
      <c r="F92" s="39">
        <v>0.57279999999999998</v>
      </c>
      <c r="G92" s="5">
        <f t="shared" si="24"/>
        <v>76.61196461824953</v>
      </c>
      <c r="H92" s="5">
        <v>0.53587889790744503</v>
      </c>
      <c r="I92" s="5">
        <f t="shared" si="21"/>
        <v>81.890392595591052</v>
      </c>
      <c r="J92" s="5">
        <v>0.5112474437627812</v>
      </c>
      <c r="K92" s="5">
        <f t="shared" si="19"/>
        <v>85.835799999999992</v>
      </c>
      <c r="L92" s="42">
        <f t="shared" si="22"/>
        <v>87.382277889491334</v>
      </c>
      <c r="M92" s="42"/>
      <c r="N92" s="42"/>
      <c r="O92" s="42"/>
      <c r="P92" s="1">
        <v>86</v>
      </c>
      <c r="Q92" s="42">
        <f t="shared" si="23"/>
        <v>87.382277889491334</v>
      </c>
      <c r="R92" s="1" t="s">
        <v>302</v>
      </c>
    </row>
    <row r="93" spans="1:18">
      <c r="A93" s="1">
        <v>87</v>
      </c>
      <c r="B93" s="135">
        <v>7.7129629629629631E-2</v>
      </c>
      <c r="C93" s="5">
        <f t="shared" si="20"/>
        <v>111.06666666666666</v>
      </c>
      <c r="D93" s="29">
        <f t="shared" si="18"/>
        <v>86.278860755593286</v>
      </c>
      <c r="E93" s="8">
        <f t="shared" si="17"/>
        <v>0.50862207670594983</v>
      </c>
      <c r="F93" s="39">
        <v>0.55889999999999995</v>
      </c>
      <c r="G93" s="5">
        <f t="shared" si="24"/>
        <v>78.517325699290282</v>
      </c>
      <c r="H93" s="5">
        <v>0.5211416313953996</v>
      </c>
      <c r="I93" s="5">
        <f t="shared" si="21"/>
        <v>84.20615565836124</v>
      </c>
      <c r="J93" s="5">
        <v>0.48851978505129456</v>
      </c>
      <c r="K93" s="5">
        <f t="shared" si="19"/>
        <v>89.829183333333333</v>
      </c>
      <c r="L93" s="42">
        <f t="shared" si="22"/>
        <v>77.682047499033573</v>
      </c>
      <c r="M93" s="42"/>
      <c r="N93" s="42"/>
      <c r="O93" s="42"/>
      <c r="P93" s="1">
        <v>87</v>
      </c>
      <c r="Q93" s="42">
        <f t="shared" si="23"/>
        <v>77.682047499033573</v>
      </c>
    </row>
    <row r="94" spans="1:18">
      <c r="A94" s="1">
        <v>88</v>
      </c>
      <c r="B94" s="128"/>
      <c r="C94" s="5"/>
      <c r="D94" s="29">
        <f t="shared" si="18"/>
        <v>89.769761464974664</v>
      </c>
      <c r="E94" s="8">
        <f t="shared" si="17"/>
        <v>0.48884315405533552</v>
      </c>
      <c r="F94" s="39">
        <v>0.54490000000000005</v>
      </c>
      <c r="G94" s="5">
        <f t="shared" si="24"/>
        <v>80.534654676699077</v>
      </c>
      <c r="H94" s="5">
        <v>0.50574435926864458</v>
      </c>
      <c r="I94" s="5">
        <f t="shared" si="21"/>
        <v>86.769792938062409</v>
      </c>
      <c r="J94" s="5">
        <v>0.46511627906976744</v>
      </c>
      <c r="K94" s="5">
        <f t="shared" si="19"/>
        <v>94.349166666666662</v>
      </c>
      <c r="L94" s="42"/>
      <c r="M94" s="42"/>
      <c r="N94" s="42"/>
      <c r="O94" s="42"/>
      <c r="P94" s="1">
        <v>88</v>
      </c>
      <c r="Q94" s="42"/>
    </row>
    <row r="95" spans="1:18">
      <c r="A95" s="1">
        <v>89</v>
      </c>
      <c r="B95" s="128"/>
      <c r="C95" s="5"/>
      <c r="D95" s="29">
        <f t="shared" si="18"/>
        <v>93.694042082570022</v>
      </c>
      <c r="E95" s="8">
        <f t="shared" si="17"/>
        <v>0.46836845073521471</v>
      </c>
      <c r="F95" s="39">
        <v>0.53090000000000004</v>
      </c>
      <c r="G95" s="5">
        <f t="shared" si="24"/>
        <v>82.658378853519181</v>
      </c>
      <c r="H95" s="5">
        <v>0.48960224612161968</v>
      </c>
      <c r="I95" s="5">
        <f t="shared" si="21"/>
        <v>89.63058009017486</v>
      </c>
      <c r="J95" s="5">
        <v>0.44189129474149363</v>
      </c>
      <c r="K95" s="5">
        <f t="shared" si="19"/>
        <v>99.307983333333326</v>
      </c>
      <c r="L95" s="42"/>
      <c r="M95" s="42"/>
      <c r="N95" s="42"/>
      <c r="O95" s="42"/>
      <c r="P95" s="1">
        <v>89</v>
      </c>
      <c r="Q95" s="42"/>
    </row>
    <row r="96" spans="1:18">
      <c r="A96" s="1">
        <v>90</v>
      </c>
      <c r="B96" s="128"/>
      <c r="C96" s="5"/>
      <c r="D96" s="29">
        <f t="shared" si="18"/>
        <v>98.129545741648514</v>
      </c>
      <c r="E96" s="8">
        <f t="shared" si="17"/>
        <v>0.44719796674558743</v>
      </c>
      <c r="F96" s="39">
        <v>0.51680000000000004</v>
      </c>
      <c r="G96" s="5">
        <f t="shared" si="24"/>
        <v>84.913570691434458</v>
      </c>
      <c r="H96" s="5">
        <v>0.47261206689023794</v>
      </c>
      <c r="I96" s="5">
        <f t="shared" si="21"/>
        <v>92.852756854227849</v>
      </c>
      <c r="J96" s="5">
        <v>0.41841004184100417</v>
      </c>
      <c r="K96" s="5">
        <f t="shared" si="19"/>
        <v>104.88116666666667</v>
      </c>
      <c r="L96" s="42"/>
      <c r="M96" s="42"/>
      <c r="N96" s="42"/>
      <c r="O96" s="42"/>
      <c r="P96" s="1">
        <v>90</v>
      </c>
      <c r="Q96" s="42">
        <f>MAX(L96,O96)</f>
        <v>0</v>
      </c>
    </row>
    <row r="97" spans="1:17">
      <c r="A97" s="1">
        <v>91</v>
      </c>
      <c r="B97" s="128"/>
      <c r="C97" s="5"/>
      <c r="D97" s="29">
        <f t="shared" si="18"/>
        <v>103.17437688764973</v>
      </c>
      <c r="E97" s="8">
        <f t="shared" si="17"/>
        <v>0.42533170208645377</v>
      </c>
      <c r="F97" s="39">
        <v>0.498</v>
      </c>
      <c r="G97" s="5">
        <f t="shared" si="24"/>
        <v>88.11914323962516</v>
      </c>
      <c r="H97" s="5">
        <v>0.45464621524587873</v>
      </c>
      <c r="I97" s="5">
        <f t="shared" si="21"/>
        <v>96.521936973786623</v>
      </c>
      <c r="J97" s="5">
        <v>0.39494470774091628</v>
      </c>
      <c r="K97" s="5">
        <f t="shared" si="19"/>
        <v>111.1126</v>
      </c>
      <c r="L97" s="42"/>
      <c r="M97" s="42"/>
      <c r="N97" s="42"/>
      <c r="O97" s="42"/>
      <c r="P97" s="1">
        <v>91</v>
      </c>
      <c r="Q97" s="42">
        <f>MAX(L97,O97)</f>
        <v>0</v>
      </c>
    </row>
    <row r="98" spans="1:17">
      <c r="A98" s="1">
        <v>92</v>
      </c>
      <c r="B98" s="128"/>
      <c r="C98" s="5"/>
      <c r="D98" s="29">
        <f t="shared" si="18"/>
        <v>108.95392092488356</v>
      </c>
      <c r="E98" s="8">
        <f t="shared" ref="E98:E106" si="25">1-IF(A98&lt;I$3,0,IF(A98&lt;I$4,G$3*(A98-I$3)^2,G$2+G$4*(A98-I$4)+(A98&gt;I$5)*G$5*(A98-I$5)^2))</f>
        <v>0.40276965675781373</v>
      </c>
      <c r="F98" s="39">
        <v>0.47910000000000003</v>
      </c>
      <c r="G98" s="5">
        <f t="shared" si="24"/>
        <v>91.595352396855205</v>
      </c>
      <c r="H98" s="5">
        <v>0.43554396756179392</v>
      </c>
      <c r="I98" s="5">
        <f t="shared" si="21"/>
        <v>100.75523162218352</v>
      </c>
      <c r="J98" s="5">
        <v>0.37188545927854222</v>
      </c>
      <c r="K98" s="5">
        <f t="shared" si="19"/>
        <v>118.00228333333332</v>
      </c>
      <c r="L98" s="42"/>
      <c r="M98" s="42"/>
      <c r="N98" s="42"/>
      <c r="O98" s="42"/>
      <c r="P98" s="1">
        <v>92</v>
      </c>
      <c r="Q98" s="42">
        <f>MAX(L98,O98)</f>
        <v>0</v>
      </c>
    </row>
    <row r="99" spans="1:17">
      <c r="A99" s="1">
        <v>93</v>
      </c>
      <c r="B99" s="128"/>
      <c r="C99" s="5"/>
      <c r="D99" s="29">
        <f t="shared" si="18"/>
        <v>115.63100218902861</v>
      </c>
      <c r="E99" s="8">
        <f t="shared" si="25"/>
        <v>0.37951183075966721</v>
      </c>
      <c r="F99" s="39">
        <v>0.46029999999999999</v>
      </c>
      <c r="G99" s="5">
        <f t="shared" si="24"/>
        <v>95.336374828010719</v>
      </c>
      <c r="H99" s="5">
        <v>0.415098298647122</v>
      </c>
      <c r="I99" s="5">
        <f t="shared" si="21"/>
        <v>105.71793109332607</v>
      </c>
      <c r="J99" s="5">
        <v>0.34904013961605584</v>
      </c>
      <c r="K99" s="5">
        <f t="shared" si="19"/>
        <v>125.72575000000001</v>
      </c>
      <c r="L99" s="42"/>
      <c r="M99" s="42"/>
      <c r="N99" s="42"/>
      <c r="O99" s="42"/>
      <c r="P99" s="1">
        <v>93</v>
      </c>
      <c r="Q99" s="42">
        <f>MAX(L99,O99)</f>
        <v>0</v>
      </c>
    </row>
    <row r="100" spans="1:17">
      <c r="A100" s="1">
        <v>94</v>
      </c>
      <c r="C100" s="29"/>
      <c r="D100" s="29">
        <f t="shared" si="18"/>
        <v>123.42094869383995</v>
      </c>
      <c r="E100" s="8">
        <f t="shared" si="25"/>
        <v>0.35555822409201421</v>
      </c>
      <c r="F100" s="39">
        <v>0.44140000000000001</v>
      </c>
      <c r="G100" s="5">
        <f t="shared" si="24"/>
        <v>99.418516840356432</v>
      </c>
      <c r="H100" s="5">
        <v>0.39303513835886311</v>
      </c>
      <c r="I100" s="5">
        <f t="shared" si="21"/>
        <v>111.65244287462509</v>
      </c>
      <c r="J100" s="5">
        <v>0.32679738562091504</v>
      </c>
      <c r="K100" s="5">
        <f t="shared" si="19"/>
        <v>134.28299999999999</v>
      </c>
      <c r="L100" s="42"/>
      <c r="M100" s="42"/>
      <c r="N100" s="42"/>
      <c r="O100" s="42"/>
      <c r="P100" s="1">
        <v>94</v>
      </c>
    </row>
    <row r="101" spans="1:17">
      <c r="A101" s="1">
        <v>95</v>
      </c>
      <c r="C101" s="29"/>
      <c r="D101" s="29">
        <f t="shared" si="18"/>
        <v>132.61457071889302</v>
      </c>
      <c r="E101" s="8">
        <f t="shared" si="25"/>
        <v>0.33090883675485494</v>
      </c>
      <c r="F101" s="39">
        <v>0.42249999999999999</v>
      </c>
      <c r="G101" s="5">
        <f t="shared" si="24"/>
        <v>103.86587771203156</v>
      </c>
      <c r="H101" s="5">
        <v>0.36897901487376766</v>
      </c>
      <c r="I101" s="5">
        <f t="shared" si="21"/>
        <v>118.93178626526056</v>
      </c>
      <c r="J101" s="5">
        <v>0.30497102775236351</v>
      </c>
      <c r="K101" s="5">
        <f t="shared" si="19"/>
        <v>143.89345</v>
      </c>
      <c r="L101" s="42"/>
      <c r="P101" s="1">
        <v>95</v>
      </c>
    </row>
    <row r="102" spans="1:17">
      <c r="A102" s="1">
        <v>96</v>
      </c>
      <c r="C102" s="29"/>
      <c r="D102" s="29">
        <f t="shared" si="18"/>
        <v>143.61436853115217</v>
      </c>
      <c r="E102" s="8">
        <f t="shared" si="25"/>
        <v>0.30556366874818908</v>
      </c>
      <c r="F102" s="39">
        <v>0.39140000000000003</v>
      </c>
      <c r="G102" s="5">
        <f t="shared" si="24"/>
        <v>112.11888945665133</v>
      </c>
      <c r="H102" s="5">
        <v>0.34239232231341965</v>
      </c>
      <c r="I102" s="5">
        <f t="shared" si="21"/>
        <v>128.16681471368781</v>
      </c>
      <c r="J102" s="5">
        <v>0.28376844494892167</v>
      </c>
      <c r="K102" s="5">
        <f t="shared" si="19"/>
        <v>154.64486666666667</v>
      </c>
      <c r="P102" s="1">
        <v>96</v>
      </c>
    </row>
    <row r="103" spans="1:17">
      <c r="A103" s="1">
        <v>97</v>
      </c>
      <c r="C103" s="29"/>
      <c r="D103" s="29">
        <f t="shared" si="18"/>
        <v>156.99379757762495</v>
      </c>
      <c r="E103" s="8">
        <f t="shared" si="25"/>
        <v>0.27952272007201684</v>
      </c>
      <c r="F103" s="39">
        <v>0.36030000000000001</v>
      </c>
      <c r="G103" s="5">
        <f t="shared" si="24"/>
        <v>121.79665093903229</v>
      </c>
      <c r="H103" s="5">
        <v>0.31245837701536483</v>
      </c>
      <c r="I103" s="5">
        <f t="shared" si="21"/>
        <v>140.44537308460582</v>
      </c>
      <c r="J103" s="5">
        <v>0.2632964718272775</v>
      </c>
      <c r="K103" s="5">
        <f t="shared" si="19"/>
        <v>166.66890000000001</v>
      </c>
      <c r="P103" s="1">
        <v>97</v>
      </c>
    </row>
    <row r="104" spans="1:17">
      <c r="A104" s="1">
        <v>98</v>
      </c>
      <c r="C104" s="29"/>
      <c r="D104" s="29">
        <f t="shared" si="18"/>
        <v>173.59875524447355</v>
      </c>
      <c r="E104" s="8">
        <f t="shared" si="25"/>
        <v>0.25278599072633812</v>
      </c>
      <c r="F104" s="39">
        <v>0.3291</v>
      </c>
      <c r="G104" s="5">
        <f t="shared" si="24"/>
        <v>133.34346196698064</v>
      </c>
      <c r="H104" s="5">
        <v>0.27782798983034585</v>
      </c>
      <c r="I104" s="5">
        <f t="shared" si="21"/>
        <v>157.95144816089427</v>
      </c>
      <c r="J104" s="5">
        <v>0.24360535931790497</v>
      </c>
      <c r="K104" s="5">
        <f t="shared" si="19"/>
        <v>180.14108333333334</v>
      </c>
      <c r="P104" s="1">
        <v>98</v>
      </c>
    </row>
    <row r="105" spans="1:17">
      <c r="A105" s="1">
        <v>99</v>
      </c>
      <c r="C105" s="29"/>
      <c r="D105" s="29">
        <f>E$4/E105</f>
        <v>194.73110952113851</v>
      </c>
      <c r="E105" s="8">
        <f t="shared" si="25"/>
        <v>0.22535348071115313</v>
      </c>
      <c r="F105" s="39">
        <v>0.29799999999999999</v>
      </c>
      <c r="G105" s="5">
        <f t="shared" si="24"/>
        <v>147.25950782997762</v>
      </c>
      <c r="H105" s="5">
        <v>0.23812209656320596</v>
      </c>
      <c r="I105" s="5">
        <f t="shared" si="21"/>
        <v>184.28921115132698</v>
      </c>
      <c r="J105" s="5">
        <v>0.2247191011235955</v>
      </c>
      <c r="K105" s="5">
        <f>E$4/J105</f>
        <v>195.28083333333333</v>
      </c>
      <c r="P105" s="1">
        <v>99</v>
      </c>
    </row>
    <row r="106" spans="1:17">
      <c r="A106" s="1">
        <v>100</v>
      </c>
      <c r="D106" s="29">
        <f>E$4/E106</f>
        <v>222.50369401315086</v>
      </c>
      <c r="E106" s="8">
        <f t="shared" si="25"/>
        <v>0.19722519002646155</v>
      </c>
      <c r="F106" s="1">
        <v>0.2949</v>
      </c>
      <c r="G106" s="5">
        <f t="shared" si="24"/>
        <v>148.80750536905165</v>
      </c>
      <c r="H106" s="5">
        <v>0.18208425431519329</v>
      </c>
      <c r="I106" s="5">
        <f t="shared" si="21"/>
        <v>241.00564597623017</v>
      </c>
      <c r="J106" s="5">
        <v>0.20669698222405952</v>
      </c>
      <c r="K106" s="5">
        <f>E$4/J106</f>
        <v>212.30756666666667</v>
      </c>
    </row>
    <row r="107" spans="1:17">
      <c r="J107" s="48"/>
      <c r="K107" s="5"/>
    </row>
  </sheetData>
  <pageMargins left="0.5" right="1" top="0.25" bottom="0.3" header="0" footer="0"/>
  <pageSetup orientation="portrait" verticalDpi="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06"/>
  <sheetViews>
    <sheetView zoomScale="87" zoomScaleNormal="87" workbookViewId="0">
      <selection activeCell="H5" sqref="H5"/>
    </sheetView>
  </sheetViews>
  <sheetFormatPr defaultColWidth="9.6640625" defaultRowHeight="15"/>
  <cols>
    <col min="1" max="5" width="9.6640625" style="1" customWidth="1"/>
    <col min="6" max="6" width="10.6640625" style="1" customWidth="1"/>
    <col min="7" max="7" width="11.6640625" style="1" customWidth="1"/>
    <col min="8" max="9" width="10.6640625" style="1" customWidth="1"/>
    <col min="10" max="20" width="9.6640625" style="1"/>
    <col min="21" max="21" width="10.88671875" style="1" customWidth="1"/>
    <col min="22" max="16384" width="9.6640625" style="1"/>
  </cols>
  <sheetData>
    <row r="1" spans="1:26" ht="29.1" customHeight="1">
      <c r="A1" s="31" t="s">
        <v>128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26" ht="15.95" customHeight="1">
      <c r="A2" s="31"/>
      <c r="B2" s="26"/>
      <c r="C2" s="28"/>
      <c r="D2" s="32"/>
      <c r="E2" s="32"/>
      <c r="F2" s="33">
        <f>(+H$3-H$4)*F$4/2</f>
        <v>1.4399999999999991E-2</v>
      </c>
      <c r="G2" s="34">
        <f>(+I$4-I$3)*G$4/2</f>
        <v>3.8024521448620785E-2</v>
      </c>
      <c r="H2" s="32"/>
      <c r="I2" s="32"/>
    </row>
    <row r="3" spans="1:26" ht="15.95" customHeight="1">
      <c r="A3" s="31"/>
      <c r="B3" s="26"/>
      <c r="C3" s="28"/>
      <c r="D3" s="32"/>
      <c r="E3" s="32"/>
      <c r="F3" s="33">
        <f>F4/(2*(+H3-H4))</f>
        <v>2.5000000000000014E-3</v>
      </c>
      <c r="G3" s="34">
        <f>G4/(2*(+I4-I3))</f>
        <v>3.9590926837412377E-4</v>
      </c>
      <c r="H3" s="26">
        <v>18.399999999999999</v>
      </c>
      <c r="I3" s="152">
        <f>Parameters!Z$25</f>
        <v>31.206975889800447</v>
      </c>
    </row>
    <row r="4" spans="1:26" ht="15.75">
      <c r="A4" s="26"/>
      <c r="B4" s="26"/>
      <c r="C4" s="26"/>
      <c r="D4" s="35">
        <f>Parameters!F25</f>
        <v>3.8171296296296293E-2</v>
      </c>
      <c r="E4" s="36">
        <f>D4*1440</f>
        <v>54.966666666666661</v>
      </c>
      <c r="F4" s="33">
        <v>1.2E-2</v>
      </c>
      <c r="G4" s="243">
        <f>Parameters!AC$25</f>
        <v>7.7599640378031732E-3</v>
      </c>
      <c r="H4" s="26">
        <v>16</v>
      </c>
      <c r="I4" s="152">
        <f>Parameters!AA$25</f>
        <v>41.00715570078458</v>
      </c>
      <c r="J4" s="1">
        <v>55.233333000000002</v>
      </c>
      <c r="K4" s="1">
        <v>54.916666999999997</v>
      </c>
    </row>
    <row r="5" spans="1:26" ht="15.75">
      <c r="A5" s="26"/>
      <c r="B5" s="26"/>
      <c r="C5" s="26"/>
      <c r="D5" s="35"/>
      <c r="E5" s="37">
        <f>E4*60</f>
        <v>3297.9999999999995</v>
      </c>
      <c r="F5" s="33">
        <v>2E-3</v>
      </c>
      <c r="G5" s="243">
        <f>Parameters!AD$25</f>
        <v>3.4235958314907041E-4</v>
      </c>
      <c r="H5" s="26">
        <v>16</v>
      </c>
      <c r="I5" s="152">
        <f>Parameters!AB$25</f>
        <v>70.021467102353739</v>
      </c>
    </row>
    <row r="6" spans="1:26" ht="42" customHeight="1">
      <c r="A6" s="27" t="s">
        <v>84</v>
      </c>
      <c r="B6" s="27" t="s">
        <v>39</v>
      </c>
      <c r="C6" s="27" t="s">
        <v>107</v>
      </c>
      <c r="D6" s="27" t="s">
        <v>87</v>
      </c>
      <c r="E6" s="27" t="s">
        <v>89</v>
      </c>
      <c r="F6" s="27" t="s">
        <v>91</v>
      </c>
      <c r="G6" s="27" t="s">
        <v>93</v>
      </c>
      <c r="H6" s="27" t="s">
        <v>130</v>
      </c>
      <c r="I6" s="23" t="s">
        <v>132</v>
      </c>
      <c r="J6" s="28" t="s">
        <v>133</v>
      </c>
      <c r="K6" s="23" t="s">
        <v>134</v>
      </c>
      <c r="L6" s="27" t="s">
        <v>96</v>
      </c>
      <c r="M6" s="27" t="s">
        <v>97</v>
      </c>
      <c r="N6" s="27" t="s">
        <v>118</v>
      </c>
      <c r="O6" s="27" t="s">
        <v>98</v>
      </c>
      <c r="P6" s="27" t="s">
        <v>99</v>
      </c>
      <c r="Q6" s="27" t="s">
        <v>100</v>
      </c>
      <c r="R6" s="27" t="s">
        <v>84</v>
      </c>
      <c r="S6" s="27" t="s">
        <v>126</v>
      </c>
      <c r="T6" s="1" t="s">
        <v>135</v>
      </c>
      <c r="W6" s="1" t="s">
        <v>101</v>
      </c>
      <c r="Y6" s="38" t="s">
        <v>102</v>
      </c>
      <c r="Z6" s="1" t="s">
        <v>84</v>
      </c>
    </row>
    <row r="7" spans="1:26">
      <c r="A7" s="1">
        <v>1</v>
      </c>
      <c r="F7" s="39" t="s">
        <v>106</v>
      </c>
      <c r="H7" s="1" t="s">
        <v>109</v>
      </c>
      <c r="K7" s="4"/>
      <c r="R7" s="1">
        <v>1</v>
      </c>
      <c r="Z7" s="1">
        <v>1</v>
      </c>
    </row>
    <row r="8" spans="1:26">
      <c r="A8" s="1">
        <v>2</v>
      </c>
      <c r="F8" s="39" t="s">
        <v>106</v>
      </c>
      <c r="H8" s="4" t="s">
        <v>72</v>
      </c>
      <c r="K8" s="4"/>
      <c r="R8" s="1">
        <v>2</v>
      </c>
      <c r="Z8" s="1">
        <v>2</v>
      </c>
    </row>
    <row r="9" spans="1:26">
      <c r="A9" s="1">
        <v>3</v>
      </c>
      <c r="B9" s="40"/>
      <c r="C9" s="29"/>
      <c r="D9" s="29">
        <f t="shared" ref="D9:D40" si="0">E$4/E9</f>
        <v>111.81177108760508</v>
      </c>
      <c r="E9" s="5">
        <f t="shared" ref="E9:E33" si="1">1-IF(A9&gt;=H$3,0,IF(A9&gt;=H$4,F$3*(A9-H$3)^2,F$2+F$4*(H$4-A9)+(A9&lt;H$5)*F$5*(H$5-A9)^2))</f>
        <v>0.49160000000000004</v>
      </c>
      <c r="F9" s="39" t="s">
        <v>106</v>
      </c>
      <c r="H9" s="4" t="s">
        <v>131</v>
      </c>
      <c r="K9" s="4"/>
      <c r="R9" s="1">
        <v>3</v>
      </c>
      <c r="Y9" s="41"/>
      <c r="Z9" s="1">
        <v>3</v>
      </c>
    </row>
    <row r="10" spans="1:26">
      <c r="A10" s="1">
        <v>4</v>
      </c>
      <c r="B10" s="14"/>
      <c r="C10" s="29"/>
      <c r="D10" s="29">
        <f t="shared" si="0"/>
        <v>99.289499036608859</v>
      </c>
      <c r="E10" s="5">
        <f t="shared" si="1"/>
        <v>0.55359999999999998</v>
      </c>
      <c r="F10" s="39" t="s">
        <v>106</v>
      </c>
      <c r="K10" s="4"/>
      <c r="N10" s="42"/>
      <c r="O10" s="42"/>
      <c r="P10" s="42"/>
      <c r="Q10" s="42"/>
      <c r="R10" s="1">
        <v>4</v>
      </c>
      <c r="Y10" s="41"/>
      <c r="Z10" s="1">
        <v>4</v>
      </c>
    </row>
    <row r="11" spans="1:26">
      <c r="A11" s="1">
        <v>5</v>
      </c>
      <c r="B11" s="14"/>
      <c r="C11" s="29"/>
      <c r="D11" s="29">
        <f t="shared" si="0"/>
        <v>89.873555700893817</v>
      </c>
      <c r="E11" s="5">
        <f t="shared" si="1"/>
        <v>0.61160000000000003</v>
      </c>
      <c r="F11" s="39" t="s">
        <v>106</v>
      </c>
      <c r="G11" s="5"/>
      <c r="H11" s="48">
        <v>0.54188267188831618</v>
      </c>
      <c r="I11" s="5">
        <f t="shared" ref="I11:I42" si="2">J$4/H11</f>
        <v>101.92858318854636</v>
      </c>
      <c r="J11" s="48">
        <v>0.60911440478898848</v>
      </c>
      <c r="K11" s="5">
        <f t="shared" ref="K11:K42" si="3">K$4/J11</f>
        <v>90.158214234031149</v>
      </c>
      <c r="N11" s="42"/>
      <c r="O11" s="42"/>
      <c r="P11" s="42"/>
      <c r="Q11" s="42"/>
      <c r="R11" s="1">
        <v>5</v>
      </c>
      <c r="T11" s="14">
        <v>9.375E-2</v>
      </c>
      <c r="U11" s="1" t="e">
        <f t="shared" ref="U11:U25" si="4">TIMEVALUE(T11)*1440</f>
        <v>#VALUE!</v>
      </c>
      <c r="V11" s="42" t="e">
        <f t="shared" ref="V11:V25" si="5">100*$D11/+U11</f>
        <v>#VALUE!</v>
      </c>
      <c r="Y11" s="41">
        <f t="shared" ref="Y11:Y25" si="6">$E$4/($E11*0.8*24*60)</f>
        <v>7.8015239323692531E-2</v>
      </c>
      <c r="Z11" s="1">
        <v>5</v>
      </c>
    </row>
    <row r="12" spans="1:26">
      <c r="A12" s="1">
        <v>6</v>
      </c>
      <c r="B12" s="50">
        <v>6.4710648148148142E-2</v>
      </c>
      <c r="C12" s="29">
        <f>B12*1440</f>
        <v>93.183333333333323</v>
      </c>
      <c r="D12" s="29">
        <f t="shared" si="0"/>
        <v>82.582131410256409</v>
      </c>
      <c r="E12" s="5">
        <f t="shared" si="1"/>
        <v>0.66559999999999997</v>
      </c>
      <c r="F12" s="39" t="s">
        <v>106</v>
      </c>
      <c r="G12" s="5"/>
      <c r="H12" s="48">
        <v>0.60820572541151863</v>
      </c>
      <c r="I12" s="5">
        <f t="shared" si="2"/>
        <v>90.81356963982627</v>
      </c>
      <c r="J12" s="48">
        <v>0.64203617382693978</v>
      </c>
      <c r="K12" s="5">
        <f t="shared" si="3"/>
        <v>85.535160227284535</v>
      </c>
      <c r="N12" s="42">
        <f t="shared" ref="N12:N43" si="7">100*(+D12/C12)</f>
        <v>88.623285362464415</v>
      </c>
      <c r="O12" s="42"/>
      <c r="P12" s="42"/>
      <c r="Q12" s="42"/>
      <c r="R12" s="1">
        <v>6</v>
      </c>
      <c r="S12" s="42">
        <f t="shared" ref="S12:S43" si="8">MAX(N12,Q12)</f>
        <v>88.623285362464415</v>
      </c>
      <c r="T12" s="14">
        <v>9.375E-2</v>
      </c>
      <c r="U12" s="1" t="e">
        <f t="shared" si="4"/>
        <v>#VALUE!</v>
      </c>
      <c r="V12" s="42" t="e">
        <f t="shared" si="5"/>
        <v>#VALUE!</v>
      </c>
      <c r="Y12" s="41">
        <f t="shared" si="6"/>
        <v>7.1685877960292022E-2</v>
      </c>
      <c r="Z12" s="1">
        <v>6</v>
      </c>
    </row>
    <row r="13" spans="1:26">
      <c r="A13" s="1">
        <v>7</v>
      </c>
      <c r="B13" s="50">
        <v>5.8391203703703702E-2</v>
      </c>
      <c r="C13" s="29">
        <f t="shared" ref="C13:C76" si="9">B13*1440</f>
        <v>84.083333333333329</v>
      </c>
      <c r="D13" s="29">
        <f t="shared" si="0"/>
        <v>76.811999254704673</v>
      </c>
      <c r="E13" s="5">
        <f t="shared" si="1"/>
        <v>0.71560000000000001</v>
      </c>
      <c r="F13" s="39" t="s">
        <v>106</v>
      </c>
      <c r="G13" s="5"/>
      <c r="H13" s="48">
        <v>0.6630657650909495</v>
      </c>
      <c r="I13" s="5">
        <f t="shared" si="2"/>
        <v>83.2999317834241</v>
      </c>
      <c r="J13" s="48">
        <v>0.67445343370932609</v>
      </c>
      <c r="K13" s="5">
        <f t="shared" si="3"/>
        <v>81.423956429389037</v>
      </c>
      <c r="N13" s="42">
        <f t="shared" si="7"/>
        <v>91.352229044247395</v>
      </c>
      <c r="O13" s="42"/>
      <c r="P13" s="42"/>
      <c r="Q13" s="42"/>
      <c r="R13" s="1">
        <v>7</v>
      </c>
      <c r="S13" s="42">
        <f t="shared" si="8"/>
        <v>91.352229044247395</v>
      </c>
      <c r="T13" s="14">
        <v>8.819444444444445E-2</v>
      </c>
      <c r="U13" s="1" t="e">
        <f t="shared" si="4"/>
        <v>#VALUE!</v>
      </c>
      <c r="V13" s="42" t="e">
        <f t="shared" si="5"/>
        <v>#VALUE!</v>
      </c>
      <c r="Y13" s="41">
        <f t="shared" si="6"/>
        <v>6.667708268637558E-2</v>
      </c>
      <c r="Z13" s="1">
        <v>7</v>
      </c>
    </row>
    <row r="14" spans="1:26">
      <c r="A14" s="1">
        <v>8</v>
      </c>
      <c r="B14" s="50">
        <v>5.6967592592592591E-2</v>
      </c>
      <c r="C14" s="29">
        <f t="shared" si="9"/>
        <v>82.033333333333331</v>
      </c>
      <c r="D14" s="29">
        <f t="shared" si="0"/>
        <v>72.172619047619037</v>
      </c>
      <c r="E14" s="5">
        <f t="shared" si="1"/>
        <v>0.76160000000000005</v>
      </c>
      <c r="F14" s="19">
        <v>0.78580000000000005</v>
      </c>
      <c r="G14" s="5">
        <f t="shared" ref="G14:G45" si="10">E$4/F14</f>
        <v>69.949944854500714</v>
      </c>
      <c r="H14" s="48">
        <v>0.70937836175369118</v>
      </c>
      <c r="I14" s="5">
        <f t="shared" si="2"/>
        <v>77.861598235749398</v>
      </c>
      <c r="J14" s="48">
        <v>0.70623516680301546</v>
      </c>
      <c r="K14" s="5">
        <f t="shared" si="3"/>
        <v>77.759745735399591</v>
      </c>
      <c r="N14" s="42">
        <f t="shared" si="7"/>
        <v>87.979625007256033</v>
      </c>
      <c r="O14" s="42"/>
      <c r="P14" s="42"/>
      <c r="Q14" s="42"/>
      <c r="R14" s="1">
        <v>8</v>
      </c>
      <c r="S14" s="42">
        <f t="shared" si="8"/>
        <v>87.979625007256033</v>
      </c>
      <c r="T14" s="14">
        <v>8.3333333333333329E-2</v>
      </c>
      <c r="U14" s="1" t="e">
        <f t="shared" si="4"/>
        <v>#VALUE!</v>
      </c>
      <c r="V14" s="42" t="e">
        <f t="shared" si="5"/>
        <v>#VALUE!</v>
      </c>
      <c r="Y14" s="41">
        <f t="shared" si="6"/>
        <v>6.2649842923280422E-2</v>
      </c>
      <c r="Z14" s="1">
        <v>8</v>
      </c>
    </row>
    <row r="15" spans="1:26">
      <c r="A15" s="1">
        <v>9</v>
      </c>
      <c r="B15" s="50">
        <v>5.9409722222222225E-2</v>
      </c>
      <c r="C15" s="29">
        <f t="shared" si="9"/>
        <v>85.55</v>
      </c>
      <c r="D15" s="29">
        <f t="shared" si="0"/>
        <v>68.400530944084949</v>
      </c>
      <c r="E15" s="5">
        <f t="shared" si="1"/>
        <v>0.80359999999999998</v>
      </c>
      <c r="F15" s="19">
        <v>0.82220000000000004</v>
      </c>
      <c r="G15" s="5">
        <f t="shared" si="10"/>
        <v>66.853158193464679</v>
      </c>
      <c r="H15" s="48">
        <v>0.74907791076826757</v>
      </c>
      <c r="I15" s="5">
        <f t="shared" si="2"/>
        <v>73.735097786225893</v>
      </c>
      <c r="J15" s="48">
        <v>0.73722273911252612</v>
      </c>
      <c r="K15" s="5">
        <f t="shared" si="3"/>
        <v>74.491282059624297</v>
      </c>
      <c r="N15" s="42">
        <f t="shared" si="7"/>
        <v>79.953864341420172</v>
      </c>
      <c r="O15" s="42"/>
      <c r="P15" s="42"/>
      <c r="Q15" s="42"/>
      <c r="R15" s="1">
        <v>9</v>
      </c>
      <c r="S15" s="42">
        <f t="shared" si="8"/>
        <v>79.953864341420172</v>
      </c>
      <c r="T15" s="14">
        <v>7.6388888888888895E-2</v>
      </c>
      <c r="U15" s="1" t="e">
        <f t="shared" si="4"/>
        <v>#VALUE!</v>
      </c>
      <c r="V15" s="42" t="e">
        <f t="shared" si="5"/>
        <v>#VALUE!</v>
      </c>
      <c r="Y15" s="41">
        <f t="shared" si="6"/>
        <v>5.9375460888962624E-2</v>
      </c>
      <c r="Z15" s="1">
        <v>9</v>
      </c>
    </row>
    <row r="16" spans="1:26">
      <c r="A16" s="1">
        <v>10</v>
      </c>
      <c r="B16" s="50">
        <v>5.5787037037037038E-2</v>
      </c>
      <c r="C16" s="29">
        <f t="shared" si="9"/>
        <v>80.333333333333329</v>
      </c>
      <c r="D16" s="29">
        <f t="shared" si="0"/>
        <v>65.312103929024076</v>
      </c>
      <c r="E16" s="5">
        <f t="shared" si="1"/>
        <v>0.84160000000000001</v>
      </c>
      <c r="F16" s="19">
        <v>0.85340000000000005</v>
      </c>
      <c r="G16" s="5">
        <f t="shared" si="10"/>
        <v>64.409030544488701</v>
      </c>
      <c r="H16" s="48">
        <v>0.78351389518629899</v>
      </c>
      <c r="I16" s="5">
        <f t="shared" si="2"/>
        <v>70.494388599026649</v>
      </c>
      <c r="J16" s="48">
        <v>0.76723500079930562</v>
      </c>
      <c r="K16" s="5">
        <f t="shared" si="3"/>
        <v>71.577374523826208</v>
      </c>
      <c r="N16" s="42">
        <f t="shared" si="7"/>
        <v>81.301374185507157</v>
      </c>
      <c r="O16" s="42"/>
      <c r="P16" s="42"/>
      <c r="Q16" s="42"/>
      <c r="R16" s="1">
        <v>10</v>
      </c>
      <c r="S16" s="42">
        <f t="shared" si="8"/>
        <v>81.301374185507157</v>
      </c>
      <c r="T16" s="14">
        <v>7.2916666666666671E-2</v>
      </c>
      <c r="U16" s="1" t="e">
        <f t="shared" si="4"/>
        <v>#VALUE!</v>
      </c>
      <c r="V16" s="42" t="e">
        <f t="shared" si="5"/>
        <v>#VALUE!</v>
      </c>
      <c r="Y16" s="41">
        <f t="shared" si="6"/>
        <v>5.6694534660611168E-2</v>
      </c>
      <c r="Z16" s="1">
        <v>10</v>
      </c>
    </row>
    <row r="17" spans="1:26">
      <c r="A17" s="1">
        <v>11</v>
      </c>
      <c r="B17" s="50">
        <v>5.3321759259259256E-2</v>
      </c>
      <c r="C17" s="29">
        <f t="shared" si="9"/>
        <v>76.783333333333331</v>
      </c>
      <c r="D17" s="29">
        <f t="shared" si="0"/>
        <v>62.776001218212265</v>
      </c>
      <c r="E17" s="5">
        <f t="shared" si="1"/>
        <v>0.87560000000000004</v>
      </c>
      <c r="F17" s="19">
        <v>0.88019999999999998</v>
      </c>
      <c r="G17" s="5">
        <f t="shared" si="10"/>
        <v>62.447928501098232</v>
      </c>
      <c r="H17" s="48">
        <v>0.81366473884651791</v>
      </c>
      <c r="I17" s="5">
        <f t="shared" si="2"/>
        <v>67.88217599093808</v>
      </c>
      <c r="J17" s="48">
        <v>0.7960747797476001</v>
      </c>
      <c r="K17" s="5">
        <f t="shared" si="3"/>
        <v>68.98430699866114</v>
      </c>
      <c r="N17" s="42">
        <f t="shared" si="7"/>
        <v>81.757327395110408</v>
      </c>
      <c r="O17" s="42"/>
      <c r="P17" s="42"/>
      <c r="Q17" s="42"/>
      <c r="R17" s="1">
        <v>11</v>
      </c>
      <c r="S17" s="42">
        <f t="shared" si="8"/>
        <v>81.757327395110408</v>
      </c>
      <c r="T17" s="14">
        <v>6.9444444444444448E-2</v>
      </c>
      <c r="U17" s="1" t="e">
        <f t="shared" si="4"/>
        <v>#VALUE!</v>
      </c>
      <c r="V17" s="42" t="e">
        <f t="shared" si="5"/>
        <v>#VALUE!</v>
      </c>
      <c r="Y17" s="41">
        <f t="shared" si="6"/>
        <v>5.4493056613031478E-2</v>
      </c>
      <c r="Z17" s="1">
        <v>11</v>
      </c>
    </row>
    <row r="18" spans="1:26">
      <c r="A18" s="1">
        <v>12</v>
      </c>
      <c r="B18" s="50">
        <v>5.4456018518518522E-2</v>
      </c>
      <c r="C18" s="29">
        <f t="shared" si="9"/>
        <v>78.416666666666671</v>
      </c>
      <c r="D18" s="29">
        <f t="shared" si="0"/>
        <v>60.696407538280326</v>
      </c>
      <c r="E18" s="5">
        <f t="shared" si="1"/>
        <v>0.90559999999999996</v>
      </c>
      <c r="F18" s="19">
        <v>0.9032</v>
      </c>
      <c r="G18" s="5">
        <f t="shared" si="10"/>
        <v>60.857691172128725</v>
      </c>
      <c r="H18" s="48">
        <v>0.84026179308224469</v>
      </c>
      <c r="I18" s="5">
        <f t="shared" si="2"/>
        <v>65.733481463429783</v>
      </c>
      <c r="J18" s="48">
        <v>0.82353699442260186</v>
      </c>
      <c r="K18" s="5">
        <f t="shared" si="3"/>
        <v>66.683910221304828</v>
      </c>
      <c r="N18" s="42">
        <f t="shared" si="7"/>
        <v>77.402432567413797</v>
      </c>
      <c r="O18" s="42"/>
      <c r="P18" s="42"/>
      <c r="Q18" s="42"/>
      <c r="R18" s="1">
        <v>12</v>
      </c>
      <c r="S18" s="42">
        <f t="shared" si="8"/>
        <v>77.402432567413797</v>
      </c>
      <c r="T18" s="14">
        <v>6.5972222222222224E-2</v>
      </c>
      <c r="U18" s="1" t="e">
        <f t="shared" si="4"/>
        <v>#VALUE!</v>
      </c>
      <c r="V18" s="42" t="e">
        <f t="shared" si="5"/>
        <v>#VALUE!</v>
      </c>
      <c r="Y18" s="41">
        <f t="shared" si="6"/>
        <v>5.2687853765868327E-2</v>
      </c>
      <c r="Z18" s="1">
        <v>12</v>
      </c>
    </row>
    <row r="19" spans="1:26">
      <c r="A19" s="1">
        <v>13</v>
      </c>
      <c r="B19" s="50">
        <v>5.1377314814814813E-2</v>
      </c>
      <c r="C19" s="29">
        <f t="shared" si="9"/>
        <v>73.983333333333334</v>
      </c>
      <c r="D19" s="29">
        <f t="shared" si="0"/>
        <v>59.002433090024326</v>
      </c>
      <c r="E19" s="5">
        <f t="shared" si="1"/>
        <v>0.93159999999999998</v>
      </c>
      <c r="F19" s="19">
        <v>0.92279999999999995</v>
      </c>
      <c r="G19" s="5">
        <f t="shared" si="10"/>
        <v>59.565091749747147</v>
      </c>
      <c r="H19" s="48">
        <v>0.86386536047316764</v>
      </c>
      <c r="I19" s="5">
        <f t="shared" si="2"/>
        <v>63.937432298184611</v>
      </c>
      <c r="J19" s="48">
        <v>0.8494183390290253</v>
      </c>
      <c r="K19" s="5">
        <f t="shared" si="3"/>
        <v>64.652085405614784</v>
      </c>
      <c r="N19" s="42">
        <f t="shared" si="7"/>
        <v>79.750979621569257</v>
      </c>
      <c r="O19" s="42"/>
      <c r="P19" s="42"/>
      <c r="Q19" s="42"/>
      <c r="R19" s="1">
        <v>13</v>
      </c>
      <c r="S19" s="42">
        <f t="shared" si="8"/>
        <v>79.750979621569257</v>
      </c>
      <c r="T19" s="14">
        <v>6.25E-2</v>
      </c>
      <c r="U19" s="1" t="e">
        <f t="shared" si="4"/>
        <v>#VALUE!</v>
      </c>
      <c r="V19" s="42" t="e">
        <f t="shared" si="5"/>
        <v>#VALUE!</v>
      </c>
      <c r="Y19" s="41">
        <f t="shared" si="6"/>
        <v>5.1217389835090561E-2</v>
      </c>
      <c r="Z19" s="1">
        <v>13</v>
      </c>
    </row>
    <row r="20" spans="1:26">
      <c r="A20" s="1">
        <v>14</v>
      </c>
      <c r="B20" s="50">
        <v>4.8368055555555553E-2</v>
      </c>
      <c r="C20" s="29">
        <f t="shared" si="9"/>
        <v>69.649999999999991</v>
      </c>
      <c r="D20" s="29">
        <f t="shared" si="0"/>
        <v>57.641219239373598</v>
      </c>
      <c r="E20" s="5">
        <f t="shared" si="1"/>
        <v>0.9536</v>
      </c>
      <c r="F20" s="19">
        <v>0.9395</v>
      </c>
      <c r="G20" s="5">
        <f t="shared" si="10"/>
        <v>58.506297676068826</v>
      </c>
      <c r="H20" s="48">
        <v>0.88491345136431454</v>
      </c>
      <c r="I20" s="5">
        <f t="shared" si="2"/>
        <v>62.416649803259354</v>
      </c>
      <c r="J20" s="48">
        <v>0.87352816638002484</v>
      </c>
      <c r="K20" s="5">
        <f t="shared" si="3"/>
        <v>62.867654545793691</v>
      </c>
      <c r="N20" s="42">
        <f t="shared" si="7"/>
        <v>82.758390867729517</v>
      </c>
      <c r="O20" s="42"/>
      <c r="P20" s="42"/>
      <c r="Q20" s="42"/>
      <c r="R20" s="1">
        <v>14</v>
      </c>
      <c r="S20" s="42">
        <f t="shared" si="8"/>
        <v>82.758390867729517</v>
      </c>
      <c r="T20" s="14">
        <v>5.9027777777777776E-2</v>
      </c>
      <c r="U20" s="1" t="e">
        <f t="shared" si="4"/>
        <v>#VALUE!</v>
      </c>
      <c r="V20" s="42" t="e">
        <f t="shared" si="5"/>
        <v>#VALUE!</v>
      </c>
      <c r="Y20" s="41">
        <f t="shared" si="6"/>
        <v>5.0035780589734027E-2</v>
      </c>
      <c r="Z20" s="1">
        <v>14</v>
      </c>
    </row>
    <row r="21" spans="1:26">
      <c r="A21" s="1">
        <v>15</v>
      </c>
      <c r="B21" s="50">
        <v>5.0208333333333334E-2</v>
      </c>
      <c r="C21" s="29">
        <f t="shared" si="9"/>
        <v>72.3</v>
      </c>
      <c r="D21" s="29">
        <f t="shared" si="0"/>
        <v>56.573349801015503</v>
      </c>
      <c r="E21" s="5">
        <f t="shared" si="1"/>
        <v>0.97160000000000002</v>
      </c>
      <c r="F21" s="19">
        <v>0.9536</v>
      </c>
      <c r="G21" s="5">
        <f t="shared" si="10"/>
        <v>57.641219239373598</v>
      </c>
      <c r="H21" s="48">
        <v>0.90375422154833207</v>
      </c>
      <c r="I21" s="5">
        <f t="shared" si="2"/>
        <v>61.1154356826937</v>
      </c>
      <c r="J21" s="48">
        <v>0.89569984923893697</v>
      </c>
      <c r="K21" s="5">
        <f t="shared" si="3"/>
        <v>61.311461698538729</v>
      </c>
      <c r="N21" s="42">
        <f t="shared" si="7"/>
        <v>78.248063348569161</v>
      </c>
      <c r="O21" s="42"/>
      <c r="P21" s="42"/>
      <c r="Q21" s="42"/>
      <c r="R21" s="1">
        <v>15</v>
      </c>
      <c r="S21" s="42">
        <f t="shared" si="8"/>
        <v>78.248063348569161</v>
      </c>
      <c r="T21" s="14">
        <v>5.486111111111111E-2</v>
      </c>
      <c r="U21" s="1" t="e">
        <f t="shared" si="4"/>
        <v>#VALUE!</v>
      </c>
      <c r="V21" s="42" t="e">
        <f t="shared" si="5"/>
        <v>#VALUE!</v>
      </c>
      <c r="Y21" s="41">
        <f t="shared" si="6"/>
        <v>4.9108810591159284E-2</v>
      </c>
      <c r="Z21" s="1">
        <v>15</v>
      </c>
    </row>
    <row r="22" spans="1:26">
      <c r="A22" s="1">
        <v>16</v>
      </c>
      <c r="B22" s="50">
        <v>4.7291666666666669E-2</v>
      </c>
      <c r="C22" s="29">
        <f t="shared" si="9"/>
        <v>68.100000000000009</v>
      </c>
      <c r="D22" s="29">
        <f t="shared" si="0"/>
        <v>55.769751082251076</v>
      </c>
      <c r="E22" s="5">
        <f t="shared" si="1"/>
        <v>0.98560000000000003</v>
      </c>
      <c r="F22" s="19">
        <v>0.96540000000000004</v>
      </c>
      <c r="G22" s="5">
        <f t="shared" si="10"/>
        <v>56.936675643947233</v>
      </c>
      <c r="H22" s="48">
        <v>0.920668214536706</v>
      </c>
      <c r="I22" s="5">
        <f t="shared" si="2"/>
        <v>59.992657645723376</v>
      </c>
      <c r="J22" s="48">
        <v>0.91580160860412807</v>
      </c>
      <c r="K22" s="5">
        <f t="shared" si="3"/>
        <v>59.965680868047841</v>
      </c>
      <c r="N22" s="42">
        <f t="shared" si="7"/>
        <v>81.893907609766629</v>
      </c>
      <c r="O22" s="42"/>
      <c r="P22" s="42"/>
      <c r="Q22" s="42"/>
      <c r="R22" s="1">
        <v>16</v>
      </c>
      <c r="S22" s="42">
        <f t="shared" si="8"/>
        <v>81.893907609766629</v>
      </c>
      <c r="T22" s="14">
        <v>5.347222222222222E-2</v>
      </c>
      <c r="U22" s="1" t="e">
        <f t="shared" si="4"/>
        <v>#VALUE!</v>
      </c>
      <c r="V22" s="42" t="e">
        <f t="shared" si="5"/>
        <v>#VALUE!</v>
      </c>
      <c r="Y22" s="41">
        <f t="shared" si="6"/>
        <v>4.8411242258898493E-2</v>
      </c>
      <c r="Z22" s="1">
        <v>16</v>
      </c>
    </row>
    <row r="23" spans="1:26">
      <c r="A23" s="1">
        <v>17</v>
      </c>
      <c r="B23" s="50">
        <v>4.5821759259259257E-2</v>
      </c>
      <c r="C23" s="29">
        <f t="shared" si="9"/>
        <v>65.983333333333334</v>
      </c>
      <c r="D23" s="29">
        <f t="shared" si="0"/>
        <v>55.237329581616585</v>
      </c>
      <c r="E23" s="5">
        <f t="shared" si="1"/>
        <v>0.99509999999999998</v>
      </c>
      <c r="F23" s="19">
        <v>0.97529999999999994</v>
      </c>
      <c r="G23" s="5">
        <f t="shared" si="10"/>
        <v>56.358727229228613</v>
      </c>
      <c r="H23" s="48">
        <v>0.93588399314542847</v>
      </c>
      <c r="I23" s="5">
        <f t="shared" si="2"/>
        <v>59.017285694101197</v>
      </c>
      <c r="J23" s="48">
        <v>0.93374564387072856</v>
      </c>
      <c r="K23" s="5">
        <f t="shared" si="3"/>
        <v>58.81330463010211</v>
      </c>
      <c r="N23" s="42">
        <f t="shared" si="7"/>
        <v>83.714063523541171</v>
      </c>
      <c r="O23" s="14"/>
      <c r="P23" s="29"/>
      <c r="Q23" s="42"/>
      <c r="R23" s="1">
        <v>17</v>
      </c>
      <c r="S23" s="42">
        <f t="shared" si="8"/>
        <v>83.714063523541171</v>
      </c>
      <c r="T23" s="14">
        <v>5.2083333333333336E-2</v>
      </c>
      <c r="U23" s="1" t="e">
        <f t="shared" si="4"/>
        <v>#VALUE!</v>
      </c>
      <c r="V23" s="42" t="e">
        <f t="shared" si="5"/>
        <v>#VALUE!</v>
      </c>
      <c r="W23" s="14">
        <v>4.0509259259259259E-2</v>
      </c>
      <c r="X23" s="44" t="s">
        <v>136</v>
      </c>
      <c r="Y23" s="41">
        <f t="shared" si="6"/>
        <v>4.7949070817375504E-2</v>
      </c>
      <c r="Z23" s="1">
        <v>17</v>
      </c>
    </row>
    <row r="24" spans="1:26">
      <c r="A24" s="1">
        <v>18</v>
      </c>
      <c r="B24" s="50">
        <v>4.4918981481481483E-2</v>
      </c>
      <c r="C24" s="29">
        <f t="shared" si="9"/>
        <v>64.683333333333337</v>
      </c>
      <c r="D24" s="29">
        <f t="shared" si="0"/>
        <v>54.98866213151927</v>
      </c>
      <c r="E24" s="5">
        <f t="shared" si="1"/>
        <v>0.99960000000000004</v>
      </c>
      <c r="F24" s="19">
        <v>0.98340000000000005</v>
      </c>
      <c r="G24" s="5">
        <f t="shared" si="10"/>
        <v>55.894515626059246</v>
      </c>
      <c r="H24" s="48">
        <v>0.94958933805049539</v>
      </c>
      <c r="I24" s="5">
        <f t="shared" si="2"/>
        <v>58.165494058088207</v>
      </c>
      <c r="J24" s="48">
        <v>0.94949445903846885</v>
      </c>
      <c r="K24" s="5">
        <f t="shared" si="3"/>
        <v>57.837796184311429</v>
      </c>
      <c r="N24" s="42">
        <f t="shared" si="7"/>
        <v>85.01210326954795</v>
      </c>
      <c r="O24" s="14"/>
      <c r="P24" s="29"/>
      <c r="Q24" s="42"/>
      <c r="R24" s="1">
        <v>18</v>
      </c>
      <c r="S24" s="42">
        <f t="shared" si="8"/>
        <v>85.01210326954795</v>
      </c>
      <c r="T24" s="14">
        <v>5.0694444444444445E-2</v>
      </c>
      <c r="U24" s="1" t="e">
        <f t="shared" si="4"/>
        <v>#VALUE!</v>
      </c>
      <c r="V24" s="42" t="e">
        <f t="shared" si="5"/>
        <v>#VALUE!</v>
      </c>
      <c r="Y24" s="41">
        <f t="shared" si="6"/>
        <v>4.773321365583269E-2</v>
      </c>
      <c r="Z24" s="1">
        <v>18</v>
      </c>
    </row>
    <row r="25" spans="1:26">
      <c r="A25" s="1">
        <v>19</v>
      </c>
      <c r="B25" s="50">
        <v>4.3009259259259261E-2</v>
      </c>
      <c r="C25" s="29">
        <f t="shared" si="9"/>
        <v>61.933333333333337</v>
      </c>
      <c r="D25" s="29">
        <f t="shared" si="0"/>
        <v>54.966666666666661</v>
      </c>
      <c r="E25" s="5">
        <f t="shared" si="1"/>
        <v>1</v>
      </c>
      <c r="F25" s="19">
        <v>0.99</v>
      </c>
      <c r="G25" s="5">
        <f t="shared" si="10"/>
        <v>55.521885521885515</v>
      </c>
      <c r="H25" s="48">
        <v>0.96193937347661462</v>
      </c>
      <c r="I25" s="5">
        <f t="shared" si="2"/>
        <v>57.418725673300202</v>
      </c>
      <c r="J25" s="48">
        <v>0.96306357769614004</v>
      </c>
      <c r="K25" s="5">
        <f t="shared" si="3"/>
        <v>57.02288849026224</v>
      </c>
      <c r="N25" s="42">
        <f t="shared" si="7"/>
        <v>88.751345532830982</v>
      </c>
      <c r="O25" s="14"/>
      <c r="P25" s="29"/>
      <c r="Q25" s="42"/>
      <c r="R25" s="1">
        <v>19</v>
      </c>
      <c r="S25" s="42">
        <f t="shared" si="8"/>
        <v>88.751345532830982</v>
      </c>
      <c r="T25" s="14">
        <v>4.8611111111111112E-2</v>
      </c>
      <c r="U25" s="1" t="e">
        <f t="shared" si="4"/>
        <v>#VALUE!</v>
      </c>
      <c r="V25" s="42" t="e">
        <f t="shared" si="5"/>
        <v>#VALUE!</v>
      </c>
      <c r="Y25" s="41">
        <f t="shared" si="6"/>
        <v>4.7714120370370358E-2</v>
      </c>
      <c r="Z25" s="1">
        <v>19</v>
      </c>
    </row>
    <row r="26" spans="1:26">
      <c r="A26" s="1">
        <v>20</v>
      </c>
      <c r="B26" s="50">
        <v>4.3703703703703703E-2</v>
      </c>
      <c r="C26" s="29">
        <f t="shared" si="9"/>
        <v>62.93333333333333</v>
      </c>
      <c r="D26" s="29">
        <f t="shared" si="0"/>
        <v>54.966666666666661</v>
      </c>
      <c r="E26" s="5">
        <f t="shared" si="1"/>
        <v>1</v>
      </c>
      <c r="F26" s="19">
        <v>1</v>
      </c>
      <c r="G26" s="5">
        <f t="shared" si="10"/>
        <v>54.966666666666661</v>
      </c>
      <c r="H26" s="48">
        <v>0.97306248139784968</v>
      </c>
      <c r="I26" s="5">
        <f t="shared" si="2"/>
        <v>56.762370408788897</v>
      </c>
      <c r="J26" s="48">
        <v>0.97452033278517358</v>
      </c>
      <c r="K26" s="5">
        <f t="shared" si="3"/>
        <v>56.352510206789091</v>
      </c>
      <c r="N26" s="42">
        <f t="shared" si="7"/>
        <v>87.341101694915253</v>
      </c>
      <c r="O26" s="14"/>
      <c r="P26" s="29"/>
      <c r="Q26" s="42"/>
      <c r="R26" s="1">
        <v>20</v>
      </c>
      <c r="S26" s="42">
        <f t="shared" si="8"/>
        <v>87.341101694915253</v>
      </c>
    </row>
    <row r="27" spans="1:26">
      <c r="A27" s="1">
        <v>21</v>
      </c>
      <c r="B27" s="50">
        <v>4.2812500000000003E-2</v>
      </c>
      <c r="C27" s="29">
        <f t="shared" si="9"/>
        <v>61.650000000000006</v>
      </c>
      <c r="D27" s="29">
        <f t="shared" si="0"/>
        <v>54.966666666666661</v>
      </c>
      <c r="E27" s="5">
        <f t="shared" si="1"/>
        <v>1</v>
      </c>
      <c r="F27" s="19">
        <v>1</v>
      </c>
      <c r="G27" s="5">
        <f t="shared" si="10"/>
        <v>54.966666666666661</v>
      </c>
      <c r="H27" s="48">
        <v>0.98306454045160485</v>
      </c>
      <c r="I27" s="5">
        <f t="shared" si="2"/>
        <v>56.184849241563178</v>
      </c>
      <c r="J27" s="48">
        <v>0.98397899355764396</v>
      </c>
      <c r="K27" s="5">
        <f t="shared" si="3"/>
        <v>55.810812384769513</v>
      </c>
      <c r="N27" s="42">
        <f t="shared" si="7"/>
        <v>89.159232224925645</v>
      </c>
      <c r="O27" s="14">
        <v>4.0381944444444443E-2</v>
      </c>
      <c r="P27" s="29">
        <f>O27*1440</f>
        <v>58.15</v>
      </c>
      <c r="Q27" s="42">
        <f t="shared" ref="Q27:Q41" si="11">100*$D27/+P27</f>
        <v>94.52565204929779</v>
      </c>
      <c r="R27" s="1">
        <v>21</v>
      </c>
      <c r="S27" s="42">
        <f t="shared" si="8"/>
        <v>94.52565204929779</v>
      </c>
    </row>
    <row r="28" spans="1:26">
      <c r="A28" s="1">
        <v>22</v>
      </c>
      <c r="B28" s="50">
        <v>4.1493055555555554E-2</v>
      </c>
      <c r="C28" s="29">
        <f t="shared" si="9"/>
        <v>59.75</v>
      </c>
      <c r="D28" s="29">
        <f t="shared" si="0"/>
        <v>54.966666666666661</v>
      </c>
      <c r="E28" s="5">
        <f t="shared" si="1"/>
        <v>1</v>
      </c>
      <c r="F28" s="19">
        <v>1</v>
      </c>
      <c r="G28" s="5">
        <f t="shared" si="10"/>
        <v>54.966666666666661</v>
      </c>
      <c r="H28" s="48">
        <v>0.99203178656255464</v>
      </c>
      <c r="I28" s="5">
        <f t="shared" si="2"/>
        <v>55.676979052643638</v>
      </c>
      <c r="J28" s="48">
        <v>0.99159300891290714</v>
      </c>
      <c r="K28" s="5">
        <f t="shared" si="3"/>
        <v>55.38226521000351</v>
      </c>
      <c r="N28" s="42">
        <f t="shared" si="7"/>
        <v>91.994421199442115</v>
      </c>
      <c r="O28" s="14">
        <v>4.0243055555555553E-2</v>
      </c>
      <c r="P28" s="29">
        <f t="shared" ref="P28:P41" si="12">O28*1440</f>
        <v>57.949999999999996</v>
      </c>
      <c r="Q28" s="42">
        <f t="shared" si="11"/>
        <v>94.851883807880355</v>
      </c>
      <c r="R28" s="1">
        <v>22</v>
      </c>
      <c r="S28" s="42">
        <f t="shared" si="8"/>
        <v>94.851883807880355</v>
      </c>
    </row>
    <row r="29" spans="1:26">
      <c r="A29" s="1">
        <v>23</v>
      </c>
      <c r="B29" s="50">
        <v>4.1805555555555554E-2</v>
      </c>
      <c r="C29" s="29">
        <f t="shared" si="9"/>
        <v>60.199999999999996</v>
      </c>
      <c r="D29" s="29">
        <f t="shared" si="0"/>
        <v>54.966666666666661</v>
      </c>
      <c r="E29" s="5">
        <f t="shared" si="1"/>
        <v>1</v>
      </c>
      <c r="F29" s="39">
        <v>1</v>
      </c>
      <c r="G29" s="5">
        <f t="shared" si="10"/>
        <v>54.966666666666661</v>
      </c>
      <c r="H29" s="48">
        <v>1</v>
      </c>
      <c r="I29" s="5">
        <f t="shared" si="2"/>
        <v>55.233333000000002</v>
      </c>
      <c r="J29" s="48">
        <v>0.99754548157221967</v>
      </c>
      <c r="K29" s="5">
        <f t="shared" si="3"/>
        <v>55.05179263951603</v>
      </c>
      <c r="N29" s="42">
        <f t="shared" si="7"/>
        <v>91.306755260243634</v>
      </c>
      <c r="O29" s="14">
        <v>4.0312500000000001E-2</v>
      </c>
      <c r="P29" s="29">
        <f t="shared" si="12"/>
        <v>58.050000000000004</v>
      </c>
      <c r="Q29" s="42">
        <f t="shared" si="11"/>
        <v>94.688486936548941</v>
      </c>
      <c r="R29" s="1">
        <v>23</v>
      </c>
      <c r="S29" s="42">
        <f t="shared" si="8"/>
        <v>94.688486936548941</v>
      </c>
    </row>
    <row r="30" spans="1:26">
      <c r="A30" s="1">
        <v>24</v>
      </c>
      <c r="B30" s="50">
        <v>4.116898148148148E-2</v>
      </c>
      <c r="C30" s="29">
        <f t="shared" si="9"/>
        <v>59.283333333333331</v>
      </c>
      <c r="D30" s="29">
        <f t="shared" si="0"/>
        <v>54.966666666666661</v>
      </c>
      <c r="E30" s="5">
        <f t="shared" si="1"/>
        <v>1</v>
      </c>
      <c r="F30" s="39">
        <v>1</v>
      </c>
      <c r="G30" s="5">
        <f t="shared" si="10"/>
        <v>54.966666666666661</v>
      </c>
      <c r="H30" s="48">
        <v>1</v>
      </c>
      <c r="I30" s="5">
        <f t="shared" si="2"/>
        <v>55.233333000000002</v>
      </c>
      <c r="J30" s="48">
        <v>1</v>
      </c>
      <c r="K30" s="5">
        <f t="shared" si="3"/>
        <v>54.916666999999997</v>
      </c>
      <c r="N30" s="42">
        <f t="shared" si="7"/>
        <v>92.718583075625517</v>
      </c>
      <c r="O30" s="14">
        <v>4.0150462962962964E-2</v>
      </c>
      <c r="P30" s="29">
        <f t="shared" si="12"/>
        <v>57.81666666666667</v>
      </c>
      <c r="Q30" s="42">
        <f t="shared" si="11"/>
        <v>95.070625540501567</v>
      </c>
      <c r="R30" s="1">
        <v>24</v>
      </c>
      <c r="S30" s="42">
        <f t="shared" si="8"/>
        <v>95.070625540501567</v>
      </c>
    </row>
    <row r="31" spans="1:26">
      <c r="A31" s="1">
        <v>25</v>
      </c>
      <c r="B31" s="50">
        <v>4.1180555555555554E-2</v>
      </c>
      <c r="C31" s="29">
        <f t="shared" si="9"/>
        <v>59.3</v>
      </c>
      <c r="D31" s="29">
        <f t="shared" si="0"/>
        <v>54.966666666666661</v>
      </c>
      <c r="E31" s="5">
        <f t="shared" si="1"/>
        <v>1</v>
      </c>
      <c r="F31" s="39">
        <v>1</v>
      </c>
      <c r="G31" s="5">
        <f t="shared" si="10"/>
        <v>54.966666666666661</v>
      </c>
      <c r="H31" s="48">
        <v>1</v>
      </c>
      <c r="I31" s="5">
        <f t="shared" si="2"/>
        <v>55.233333000000002</v>
      </c>
      <c r="J31" s="48">
        <v>1</v>
      </c>
      <c r="K31" s="5">
        <f t="shared" si="3"/>
        <v>54.916666999999997</v>
      </c>
      <c r="N31" s="42">
        <f t="shared" si="7"/>
        <v>92.692523889825736</v>
      </c>
      <c r="O31" s="14">
        <v>4.0266203703703707E-2</v>
      </c>
      <c r="P31" s="29">
        <f t="shared" si="12"/>
        <v>57.983333333333334</v>
      </c>
      <c r="Q31" s="42">
        <f t="shared" si="11"/>
        <v>94.797355561943078</v>
      </c>
      <c r="R31" s="1">
        <v>25</v>
      </c>
      <c r="S31" s="42">
        <f t="shared" si="8"/>
        <v>94.797355561943078</v>
      </c>
    </row>
    <row r="32" spans="1:26">
      <c r="A32" s="1">
        <v>26</v>
      </c>
      <c r="B32" s="50">
        <v>4.071759259259259E-2</v>
      </c>
      <c r="C32" s="29">
        <f t="shared" si="9"/>
        <v>58.633333333333333</v>
      </c>
      <c r="D32" s="29">
        <f t="shared" si="0"/>
        <v>54.966666666666661</v>
      </c>
      <c r="E32" s="5">
        <f t="shared" si="1"/>
        <v>1</v>
      </c>
      <c r="F32" s="39">
        <v>1</v>
      </c>
      <c r="G32" s="5">
        <f t="shared" si="10"/>
        <v>54.966666666666661</v>
      </c>
      <c r="H32" s="48">
        <v>1</v>
      </c>
      <c r="I32" s="5">
        <f t="shared" si="2"/>
        <v>55.233333000000002</v>
      </c>
      <c r="J32" s="48">
        <v>1</v>
      </c>
      <c r="K32" s="5">
        <f t="shared" si="3"/>
        <v>54.916666999999997</v>
      </c>
      <c r="N32" s="42">
        <f t="shared" si="7"/>
        <v>93.746446844798172</v>
      </c>
      <c r="O32" s="14">
        <v>4.0011574074074074E-2</v>
      </c>
      <c r="P32" s="29">
        <f t="shared" si="12"/>
        <v>57.616666666666667</v>
      </c>
      <c r="Q32" s="42">
        <f t="shared" si="11"/>
        <v>95.400636389933453</v>
      </c>
      <c r="R32" s="1">
        <v>26</v>
      </c>
      <c r="S32" s="42">
        <f t="shared" si="8"/>
        <v>95.400636389933453</v>
      </c>
    </row>
    <row r="33" spans="1:25">
      <c r="A33" s="1">
        <v>27</v>
      </c>
      <c r="B33" s="50">
        <v>4.1215277777777781E-2</v>
      </c>
      <c r="C33" s="29">
        <f t="shared" si="9"/>
        <v>59.350000000000009</v>
      </c>
      <c r="D33" s="29">
        <f t="shared" si="0"/>
        <v>54.966666666666661</v>
      </c>
      <c r="E33" s="5">
        <f t="shared" si="1"/>
        <v>1</v>
      </c>
      <c r="F33" s="39">
        <v>1</v>
      </c>
      <c r="G33" s="5">
        <f t="shared" si="10"/>
        <v>54.966666666666661</v>
      </c>
      <c r="H33" s="48">
        <v>1</v>
      </c>
      <c r="I33" s="5">
        <f t="shared" si="2"/>
        <v>55.233333000000002</v>
      </c>
      <c r="J33" s="48">
        <v>1</v>
      </c>
      <c r="K33" s="5">
        <f t="shared" si="3"/>
        <v>54.916666999999997</v>
      </c>
      <c r="N33" s="42">
        <f t="shared" si="7"/>
        <v>92.614434147711293</v>
      </c>
      <c r="O33" s="14">
        <v>4.0625000000000001E-2</v>
      </c>
      <c r="P33" s="29">
        <f t="shared" si="12"/>
        <v>58.5</v>
      </c>
      <c r="Q33" s="42">
        <f t="shared" si="11"/>
        <v>93.960113960113944</v>
      </c>
      <c r="R33" s="1">
        <v>27</v>
      </c>
      <c r="S33" s="42">
        <f t="shared" si="8"/>
        <v>93.960113960113944</v>
      </c>
    </row>
    <row r="34" spans="1:25">
      <c r="A34" s="1">
        <v>28</v>
      </c>
      <c r="B34" s="50">
        <v>4.1319444444444443E-2</v>
      </c>
      <c r="C34" s="29">
        <f t="shared" si="9"/>
        <v>59.5</v>
      </c>
      <c r="D34" s="29">
        <f t="shared" si="0"/>
        <v>54.966666666666661</v>
      </c>
      <c r="E34" s="5">
        <f t="shared" ref="E34:E65" si="13">1-IF(A34&lt;I$3,0,IF(A34&lt;I$4,G$3*(A34-I$3)^2,G$2+G$4*(A34-I$4)+(A34&gt;I$5)*G$5*(A34-I$5)^2))</f>
        <v>1</v>
      </c>
      <c r="F34" s="39">
        <v>1</v>
      </c>
      <c r="G34" s="5">
        <f t="shared" si="10"/>
        <v>54.966666666666661</v>
      </c>
      <c r="H34" s="48">
        <v>1</v>
      </c>
      <c r="I34" s="5">
        <f t="shared" si="2"/>
        <v>55.233333000000002</v>
      </c>
      <c r="J34" s="48">
        <v>1</v>
      </c>
      <c r="K34" s="5">
        <f t="shared" si="3"/>
        <v>54.916666999999997</v>
      </c>
      <c r="N34" s="42">
        <f t="shared" si="7"/>
        <v>92.38095238095238</v>
      </c>
      <c r="O34" s="14">
        <v>4.0023148148148148E-2</v>
      </c>
      <c r="P34" s="29">
        <f t="shared" si="12"/>
        <v>57.633333333333333</v>
      </c>
      <c r="Q34" s="42">
        <f t="shared" si="11"/>
        <v>95.373048004626938</v>
      </c>
      <c r="R34" s="1">
        <v>28</v>
      </c>
      <c r="S34" s="42">
        <f t="shared" si="8"/>
        <v>95.373048004626938</v>
      </c>
      <c r="Y34" s="41">
        <f>E$4/(E33*Parameters!AO$15*24*60)</f>
        <v>4.2889096962130668E-2</v>
      </c>
    </row>
    <row r="35" spans="1:25">
      <c r="A35" s="1">
        <v>29</v>
      </c>
      <c r="B35" s="50">
        <v>4.1400462962962965E-2</v>
      </c>
      <c r="C35" s="29">
        <f t="shared" si="9"/>
        <v>59.616666666666667</v>
      </c>
      <c r="D35" s="29">
        <f t="shared" si="0"/>
        <v>54.966666666666661</v>
      </c>
      <c r="E35" s="5">
        <f t="shared" si="13"/>
        <v>1</v>
      </c>
      <c r="F35" s="39">
        <v>1</v>
      </c>
      <c r="G35" s="5">
        <f t="shared" si="10"/>
        <v>54.966666666666661</v>
      </c>
      <c r="H35" s="48">
        <v>1</v>
      </c>
      <c r="I35" s="5">
        <f t="shared" si="2"/>
        <v>55.233333000000002</v>
      </c>
      <c r="J35" s="48">
        <v>1</v>
      </c>
      <c r="K35" s="5">
        <f t="shared" si="3"/>
        <v>54.916666999999997</v>
      </c>
      <c r="N35" s="42">
        <f t="shared" si="7"/>
        <v>92.200167738328204</v>
      </c>
      <c r="O35" s="14">
        <v>4.0486111111111112E-2</v>
      </c>
      <c r="P35" s="29">
        <f t="shared" si="12"/>
        <v>58.3</v>
      </c>
      <c r="Q35" s="42">
        <f t="shared" si="11"/>
        <v>94.282447112635779</v>
      </c>
      <c r="R35" s="1">
        <v>29</v>
      </c>
      <c r="S35" s="42">
        <f t="shared" si="8"/>
        <v>94.282447112635779</v>
      </c>
    </row>
    <row r="36" spans="1:25">
      <c r="A36" s="1">
        <v>30</v>
      </c>
      <c r="B36" s="50">
        <v>4.2094907407407407E-2</v>
      </c>
      <c r="C36" s="29">
        <f t="shared" si="9"/>
        <v>60.616666666666667</v>
      </c>
      <c r="D36" s="29">
        <f t="shared" si="0"/>
        <v>54.966666666666661</v>
      </c>
      <c r="E36" s="5">
        <f t="shared" si="13"/>
        <v>1</v>
      </c>
      <c r="F36" s="39">
        <v>1</v>
      </c>
      <c r="G36" s="5">
        <f t="shared" si="10"/>
        <v>54.966666666666661</v>
      </c>
      <c r="H36" s="48">
        <v>1</v>
      </c>
      <c r="I36" s="5">
        <f t="shared" si="2"/>
        <v>55.233333000000002</v>
      </c>
      <c r="J36" s="48">
        <v>1</v>
      </c>
      <c r="K36" s="5">
        <f t="shared" si="3"/>
        <v>54.916666999999997</v>
      </c>
      <c r="N36" s="42">
        <f t="shared" si="7"/>
        <v>90.679131152048384</v>
      </c>
      <c r="O36" s="14">
        <v>4.0462962962962964E-2</v>
      </c>
      <c r="P36" s="29">
        <f t="shared" si="12"/>
        <v>58.266666666666666</v>
      </c>
      <c r="Q36" s="42">
        <f t="shared" si="11"/>
        <v>94.336384439359264</v>
      </c>
      <c r="R36" s="1">
        <v>30</v>
      </c>
      <c r="S36" s="42">
        <f t="shared" si="8"/>
        <v>94.336384439359264</v>
      </c>
    </row>
    <row r="37" spans="1:25">
      <c r="A37" s="1">
        <v>31</v>
      </c>
      <c r="B37" s="50">
        <v>4.1608796296296297E-2</v>
      </c>
      <c r="C37" s="29">
        <f t="shared" si="9"/>
        <v>59.916666666666664</v>
      </c>
      <c r="D37" s="29">
        <f t="shared" si="0"/>
        <v>54.966666666666661</v>
      </c>
      <c r="E37" s="5">
        <f t="shared" si="13"/>
        <v>1</v>
      </c>
      <c r="F37" s="39">
        <v>1</v>
      </c>
      <c r="G37" s="5">
        <f t="shared" si="10"/>
        <v>54.966666666666661</v>
      </c>
      <c r="H37" s="48">
        <v>1</v>
      </c>
      <c r="I37" s="5">
        <f t="shared" si="2"/>
        <v>55.233333000000002</v>
      </c>
      <c r="J37" s="48">
        <v>1</v>
      </c>
      <c r="K37" s="5">
        <f t="shared" si="3"/>
        <v>54.916666999999997</v>
      </c>
      <c r="N37" s="42">
        <f t="shared" si="7"/>
        <v>91.738525730180797</v>
      </c>
      <c r="O37" s="14">
        <v>4.0798611111111112E-2</v>
      </c>
      <c r="P37" s="29">
        <f t="shared" si="12"/>
        <v>58.75</v>
      </c>
      <c r="Q37" s="42">
        <f t="shared" si="11"/>
        <v>93.560283687943254</v>
      </c>
      <c r="R37" s="1">
        <v>31</v>
      </c>
      <c r="S37" s="42">
        <f t="shared" si="8"/>
        <v>93.560283687943254</v>
      </c>
    </row>
    <row r="38" spans="1:25">
      <c r="A38" s="1">
        <v>32</v>
      </c>
      <c r="B38" s="50">
        <v>4.1250000000000002E-2</v>
      </c>
      <c r="C38" s="29">
        <f t="shared" si="9"/>
        <v>59.400000000000006</v>
      </c>
      <c r="D38" s="29">
        <f t="shared" si="0"/>
        <v>54.980355801384491</v>
      </c>
      <c r="E38" s="5">
        <f t="shared" si="13"/>
        <v>0.99975101771317598</v>
      </c>
      <c r="F38" s="39">
        <v>1</v>
      </c>
      <c r="G38" s="5">
        <f t="shared" si="10"/>
        <v>54.966666666666661</v>
      </c>
      <c r="H38" s="48">
        <v>1</v>
      </c>
      <c r="I38" s="5">
        <f t="shared" si="2"/>
        <v>55.233333000000002</v>
      </c>
      <c r="J38" s="48">
        <v>1</v>
      </c>
      <c r="K38" s="5">
        <f t="shared" si="3"/>
        <v>54.916666999999997</v>
      </c>
      <c r="N38" s="42">
        <f t="shared" si="7"/>
        <v>92.559521551152329</v>
      </c>
      <c r="O38" s="14">
        <v>4.0185185185185185E-2</v>
      </c>
      <c r="P38" s="29">
        <f t="shared" si="12"/>
        <v>57.866666666666667</v>
      </c>
      <c r="Q38" s="42">
        <f t="shared" si="11"/>
        <v>95.012135601470902</v>
      </c>
      <c r="R38" s="1">
        <v>32</v>
      </c>
      <c r="S38" s="42">
        <f t="shared" si="8"/>
        <v>95.012135601470902</v>
      </c>
    </row>
    <row r="39" spans="1:25">
      <c r="A39" s="1">
        <v>33</v>
      </c>
      <c r="B39" s="50">
        <v>4.1122685185185186E-2</v>
      </c>
      <c r="C39" s="29">
        <f t="shared" si="9"/>
        <v>59.216666666666669</v>
      </c>
      <c r="D39" s="29">
        <f t="shared" si="0"/>
        <v>55.036718654020525</v>
      </c>
      <c r="E39" s="5">
        <f t="shared" si="13"/>
        <v>0.99872717725425764</v>
      </c>
      <c r="F39" s="39">
        <v>1</v>
      </c>
      <c r="G39" s="5">
        <f t="shared" si="10"/>
        <v>54.966666666666661</v>
      </c>
      <c r="H39" s="48">
        <v>0.99986178169485018</v>
      </c>
      <c r="I39" s="5">
        <f t="shared" si="2"/>
        <v>55.24096831301506</v>
      </c>
      <c r="J39" s="48">
        <v>0.99520099604044787</v>
      </c>
      <c r="K39" s="5">
        <f t="shared" si="3"/>
        <v>55.181483156160368</v>
      </c>
      <c r="N39" s="42">
        <f t="shared" si="7"/>
        <v>92.941264262348199</v>
      </c>
      <c r="O39" s="14">
        <v>4.0763888888888891E-2</v>
      </c>
      <c r="P39" s="29">
        <f t="shared" si="12"/>
        <v>58.7</v>
      </c>
      <c r="Q39" s="42">
        <f t="shared" si="11"/>
        <v>93.759316276014516</v>
      </c>
      <c r="R39" s="1">
        <v>33</v>
      </c>
      <c r="S39" s="42">
        <f t="shared" si="8"/>
        <v>93.759316276014516</v>
      </c>
    </row>
    <row r="40" spans="1:25">
      <c r="A40" s="1">
        <v>34</v>
      </c>
      <c r="B40" s="50">
        <v>4.2187500000000003E-2</v>
      </c>
      <c r="C40" s="29">
        <f t="shared" si="9"/>
        <v>60.750000000000007</v>
      </c>
      <c r="D40" s="29">
        <f t="shared" si="0"/>
        <v>55.136956149009748</v>
      </c>
      <c r="E40" s="5">
        <f t="shared" si="13"/>
        <v>0.99691151825859092</v>
      </c>
      <c r="F40" s="39">
        <v>1</v>
      </c>
      <c r="G40" s="5">
        <f t="shared" si="10"/>
        <v>54.966666666666661</v>
      </c>
      <c r="H40" s="48">
        <v>0.99397555020345885</v>
      </c>
      <c r="I40" s="5">
        <f t="shared" si="2"/>
        <v>55.568100230125559</v>
      </c>
      <c r="J40" s="48">
        <v>0.98903751351375269</v>
      </c>
      <c r="K40" s="5">
        <f t="shared" si="3"/>
        <v>55.52536304199181</v>
      </c>
      <c r="N40" s="42">
        <f t="shared" si="7"/>
        <v>90.760421644460479</v>
      </c>
      <c r="O40" s="14">
        <v>4.0821759259259259E-2</v>
      </c>
      <c r="P40" s="29">
        <f t="shared" si="12"/>
        <v>58.783333333333331</v>
      </c>
      <c r="Q40" s="42">
        <f t="shared" si="11"/>
        <v>93.796920015327046</v>
      </c>
      <c r="R40" s="1">
        <v>34</v>
      </c>
      <c r="S40" s="42">
        <f t="shared" si="8"/>
        <v>93.796920015327046</v>
      </c>
    </row>
    <row r="41" spans="1:25">
      <c r="A41" s="1">
        <v>35</v>
      </c>
      <c r="B41" s="50">
        <v>4.1712962962962966E-2</v>
      </c>
      <c r="C41" s="29">
        <f t="shared" si="9"/>
        <v>60.06666666666667</v>
      </c>
      <c r="D41" s="29">
        <f t="shared" ref="D41:D72" si="14">E$4/E41</f>
        <v>55.281548113314038</v>
      </c>
      <c r="E41" s="5">
        <f t="shared" si="13"/>
        <v>0.99430404072617606</v>
      </c>
      <c r="F41" s="39">
        <v>1</v>
      </c>
      <c r="G41" s="5">
        <f t="shared" si="10"/>
        <v>54.966666666666661</v>
      </c>
      <c r="H41" s="48">
        <v>0.98808506359459525</v>
      </c>
      <c r="I41" s="5">
        <f t="shared" si="2"/>
        <v>55.899370443941727</v>
      </c>
      <c r="J41" s="48">
        <v>0.98277625890024545</v>
      </c>
      <c r="K41" s="5">
        <f t="shared" si="3"/>
        <v>55.879114399297059</v>
      </c>
      <c r="L41" s="5">
        <v>1</v>
      </c>
      <c r="M41" s="5">
        <f t="shared" ref="M41:M72" si="15">E$4/L41</f>
        <v>54.966666666666661</v>
      </c>
      <c r="N41" s="42">
        <f t="shared" si="7"/>
        <v>92.033653906738124</v>
      </c>
      <c r="O41" s="14">
        <v>4.0960648148148149E-2</v>
      </c>
      <c r="P41" s="29">
        <f t="shared" si="12"/>
        <v>58.983333333333334</v>
      </c>
      <c r="Q41" s="42">
        <f t="shared" si="11"/>
        <v>93.724014885528177</v>
      </c>
      <c r="R41" s="1">
        <v>35</v>
      </c>
      <c r="S41" s="42">
        <f t="shared" si="8"/>
        <v>93.724014885528177</v>
      </c>
    </row>
    <row r="42" spans="1:25">
      <c r="A42" s="1">
        <v>36</v>
      </c>
      <c r="B42" s="50">
        <v>4.1388888888888892E-2</v>
      </c>
      <c r="C42" s="29">
        <f t="shared" si="9"/>
        <v>59.6</v>
      </c>
      <c r="D42" s="29">
        <f t="shared" si="14"/>
        <v>55.471191315864139</v>
      </c>
      <c r="E42" s="5">
        <f t="shared" si="13"/>
        <v>0.99090474465701284</v>
      </c>
      <c r="F42" s="39">
        <v>1</v>
      </c>
      <c r="G42" s="5">
        <f t="shared" si="10"/>
        <v>54.966666666666661</v>
      </c>
      <c r="H42" s="48">
        <v>0.98217884660684562</v>
      </c>
      <c r="I42" s="5">
        <f t="shared" si="2"/>
        <v>56.23551473422156</v>
      </c>
      <c r="J42" s="48">
        <v>0.97643187881011606</v>
      </c>
      <c r="K42" s="5">
        <f t="shared" si="3"/>
        <v>56.242189743867925</v>
      </c>
      <c r="L42" s="5">
        <v>0.99108027750247785</v>
      </c>
      <c r="M42" s="5">
        <f t="shared" si="15"/>
        <v>55.461366666666656</v>
      </c>
      <c r="N42" s="42">
        <f t="shared" si="7"/>
        <v>93.072468650778745</v>
      </c>
      <c r="O42" s="42"/>
      <c r="P42" s="42"/>
      <c r="Q42" s="42"/>
      <c r="R42" s="1">
        <v>36</v>
      </c>
      <c r="S42" s="42">
        <f t="shared" si="8"/>
        <v>93.072468650778745</v>
      </c>
    </row>
    <row r="43" spans="1:25">
      <c r="A43" s="1">
        <v>37</v>
      </c>
      <c r="B43" s="50">
        <v>4.2916666666666665E-2</v>
      </c>
      <c r="C43" s="29">
        <f t="shared" si="9"/>
        <v>61.8</v>
      </c>
      <c r="D43" s="29">
        <f t="shared" si="14"/>
        <v>55.706807925436237</v>
      </c>
      <c r="E43" s="5">
        <f t="shared" si="13"/>
        <v>0.98671363005110146</v>
      </c>
      <c r="F43" s="39">
        <v>0.99509999999999998</v>
      </c>
      <c r="G43" s="5">
        <f t="shared" si="10"/>
        <v>55.237329581616585</v>
      </c>
      <c r="H43" s="48">
        <v>0.97624784569505785</v>
      </c>
      <c r="I43" s="5">
        <f t="shared" ref="I43:I74" si="16">J$4/H43</f>
        <v>56.577162493685812</v>
      </c>
      <c r="J43" s="48">
        <v>0.9700132671702405</v>
      </c>
      <c r="K43" s="5">
        <f t="shared" ref="K43:K74" si="17">K$4/J43</f>
        <v>56.614346276113295</v>
      </c>
      <c r="L43" s="5">
        <v>0.98231827111984282</v>
      </c>
      <c r="M43" s="5">
        <f t="shared" si="15"/>
        <v>55.956066666666665</v>
      </c>
      <c r="N43" s="42">
        <f t="shared" si="7"/>
        <v>90.140465898764148</v>
      </c>
      <c r="O43" s="42"/>
      <c r="P43" s="42"/>
      <c r="Q43" s="42"/>
      <c r="R43" s="1">
        <v>37</v>
      </c>
      <c r="S43" s="42">
        <f t="shared" si="8"/>
        <v>90.140465898764148</v>
      </c>
    </row>
    <row r="44" spans="1:25">
      <c r="A44" s="1">
        <v>38</v>
      </c>
      <c r="B44" s="50">
        <v>4.3402777777777776E-2</v>
      </c>
      <c r="C44" s="29">
        <f t="shared" si="9"/>
        <v>62.5</v>
      </c>
      <c r="D44" s="29">
        <f t="shared" si="14"/>
        <v>55.989556850734765</v>
      </c>
      <c r="E44" s="5">
        <f t="shared" si="13"/>
        <v>0.98173069690844184</v>
      </c>
      <c r="F44" s="39">
        <v>0.98819999999999997</v>
      </c>
      <c r="G44" s="5">
        <f t="shared" si="10"/>
        <v>55.623018282398974</v>
      </c>
      <c r="H44" s="48">
        <v>0.97028454931101982</v>
      </c>
      <c r="I44" s="5">
        <f t="shared" si="16"/>
        <v>56.924881509470715</v>
      </c>
      <c r="J44" s="48">
        <v>0.96352616555551596</v>
      </c>
      <c r="K44" s="5">
        <f t="shared" si="17"/>
        <v>56.995511863798818</v>
      </c>
      <c r="L44" s="5">
        <v>0.97370983446932824</v>
      </c>
      <c r="M44" s="5">
        <f t="shared" si="15"/>
        <v>56.450766666666652</v>
      </c>
      <c r="N44" s="42">
        <f t="shared" ref="N44:N75" si="18">100*(+D44/C44)</f>
        <v>89.583290961175621</v>
      </c>
      <c r="O44" s="42"/>
      <c r="P44" s="42"/>
      <c r="Q44" s="42"/>
      <c r="R44" s="1">
        <v>38</v>
      </c>
      <c r="S44" s="42">
        <f t="shared" ref="S44:S75" si="19">MAX(N44,Q44)</f>
        <v>89.583290961175621</v>
      </c>
    </row>
    <row r="45" spans="1:25">
      <c r="A45" s="1">
        <v>39</v>
      </c>
      <c r="B45" s="50">
        <v>4.431712962962963E-2</v>
      </c>
      <c r="C45" s="29">
        <f t="shared" si="9"/>
        <v>63.81666666666667</v>
      </c>
      <c r="D45" s="29">
        <f t="shared" si="14"/>
        <v>56.320848226163811</v>
      </c>
      <c r="E45" s="5">
        <f t="shared" si="13"/>
        <v>0.97595594522903395</v>
      </c>
      <c r="F45" s="39">
        <v>0.98140000000000005</v>
      </c>
      <c r="G45" s="5">
        <f t="shared" si="10"/>
        <v>56.008423340805642</v>
      </c>
      <c r="H45" s="48">
        <v>0.96428248273022821</v>
      </c>
      <c r="I45" s="5">
        <f t="shared" si="16"/>
        <v>57.27920395651563</v>
      </c>
      <c r="J45" s="48">
        <v>0.95697437388614059</v>
      </c>
      <c r="K45" s="5">
        <f t="shared" si="17"/>
        <v>57.385723691838272</v>
      </c>
      <c r="L45" s="5">
        <v>0.96525096525096521</v>
      </c>
      <c r="M45" s="5">
        <f t="shared" si="15"/>
        <v>56.945466666666661</v>
      </c>
      <c r="N45" s="42">
        <f t="shared" si="18"/>
        <v>88.25413668241913</v>
      </c>
      <c r="O45" s="42"/>
      <c r="P45" s="42"/>
      <c r="Q45" s="42"/>
      <c r="R45" s="1">
        <v>39</v>
      </c>
      <c r="S45" s="42">
        <f t="shared" si="19"/>
        <v>88.25413668241913</v>
      </c>
    </row>
    <row r="46" spans="1:25">
      <c r="A46" s="1">
        <v>40</v>
      </c>
      <c r="B46" s="50">
        <v>4.3819444444444446E-2</v>
      </c>
      <c r="C46" s="29">
        <f t="shared" si="9"/>
        <v>63.1</v>
      </c>
      <c r="D46" s="29">
        <f t="shared" si="14"/>
        <v>56.702361386967397</v>
      </c>
      <c r="E46" s="5">
        <f t="shared" si="13"/>
        <v>0.96938937501287781</v>
      </c>
      <c r="F46" s="39">
        <v>0.97450000000000003</v>
      </c>
      <c r="G46" s="5">
        <f t="shared" ref="G46:G77" si="20">E$4/F46</f>
        <v>56.404994014024275</v>
      </c>
      <c r="H46" s="48">
        <v>0.95823589587655233</v>
      </c>
      <c r="I46" s="5">
        <f t="shared" si="16"/>
        <v>57.640642807974714</v>
      </c>
      <c r="J46" s="48">
        <v>0.95036039367772007</v>
      </c>
      <c r="K46" s="5">
        <f t="shared" si="17"/>
        <v>57.785096438502229</v>
      </c>
      <c r="L46" s="5">
        <v>0.95602294455066916</v>
      </c>
      <c r="M46" s="5">
        <f t="shared" si="15"/>
        <v>57.495133333333328</v>
      </c>
      <c r="N46" s="42">
        <f t="shared" si="18"/>
        <v>89.861111548284299</v>
      </c>
      <c r="O46" s="14">
        <v>4.2789351851851849E-2</v>
      </c>
      <c r="P46" s="29">
        <f>O46*1440</f>
        <v>61.61666666666666</v>
      </c>
      <c r="Q46" s="42">
        <f>100*$D46/+P46</f>
        <v>92.024389592048806</v>
      </c>
      <c r="R46" s="1">
        <v>40</v>
      </c>
      <c r="S46" s="42">
        <f t="shared" si="19"/>
        <v>92.024389592048806</v>
      </c>
    </row>
    <row r="47" spans="1:25">
      <c r="A47" s="1">
        <v>41</v>
      </c>
      <c r="B47" s="50">
        <v>4.4930555555555557E-2</v>
      </c>
      <c r="C47" s="29">
        <f t="shared" si="9"/>
        <v>64.7</v>
      </c>
      <c r="D47" s="29">
        <f t="shared" si="14"/>
        <v>57.1360667709437</v>
      </c>
      <c r="E47" s="5">
        <f t="shared" si="13"/>
        <v>0.96203098625997341</v>
      </c>
      <c r="F47" s="39">
        <v>0.96760000000000002</v>
      </c>
      <c r="G47" s="5">
        <f t="shared" si="20"/>
        <v>56.807220614579023</v>
      </c>
      <c r="H47" s="48">
        <v>0.95213955900289282</v>
      </c>
      <c r="I47" s="5">
        <f t="shared" si="16"/>
        <v>58.009702966067174</v>
      </c>
      <c r="J47" s="48">
        <v>0.9436858021895731</v>
      </c>
      <c r="K47" s="5">
        <f t="shared" si="17"/>
        <v>58.193804413058253</v>
      </c>
      <c r="L47" s="5">
        <v>0.94786729857819907</v>
      </c>
      <c r="M47" s="5">
        <f t="shared" si="15"/>
        <v>57.98983333333333</v>
      </c>
      <c r="N47" s="42">
        <f t="shared" si="18"/>
        <v>88.309222211659502</v>
      </c>
      <c r="O47" s="14">
        <v>4.3703703703703703E-2</v>
      </c>
      <c r="P47" s="29">
        <f>O47*1440</f>
        <v>62.93333333333333</v>
      </c>
      <c r="Q47" s="42">
        <f>100*$D47/+P47</f>
        <v>90.788241691118174</v>
      </c>
      <c r="R47" s="1">
        <v>41</v>
      </c>
      <c r="S47" s="42">
        <f t="shared" si="19"/>
        <v>90.788241691118174</v>
      </c>
    </row>
    <row r="48" spans="1:25">
      <c r="A48" s="1">
        <v>42</v>
      </c>
      <c r="B48" s="50">
        <v>4.5300925925925925E-2</v>
      </c>
      <c r="C48" s="29">
        <f t="shared" si="9"/>
        <v>65.233333333333334</v>
      </c>
      <c r="D48" s="29">
        <f t="shared" si="14"/>
        <v>57.600685988533783</v>
      </c>
      <c r="E48" s="5">
        <f t="shared" si="13"/>
        <v>0.9542710424943297</v>
      </c>
      <c r="F48" s="39">
        <v>0.96060000000000001</v>
      </c>
      <c r="G48" s="5">
        <f t="shared" si="20"/>
        <v>57.221181206190572</v>
      </c>
      <c r="H48" s="48">
        <v>0.94598862256290095</v>
      </c>
      <c r="I48" s="5">
        <f t="shared" si="16"/>
        <v>58.386889316237429</v>
      </c>
      <c r="J48" s="48">
        <v>0.936951484795981</v>
      </c>
      <c r="K48" s="5">
        <f t="shared" si="17"/>
        <v>58.612071052918999</v>
      </c>
      <c r="L48" s="5">
        <v>0.93896713615023475</v>
      </c>
      <c r="M48" s="5">
        <f t="shared" si="15"/>
        <v>58.539499999999997</v>
      </c>
      <c r="N48" s="42">
        <f t="shared" si="18"/>
        <v>88.29946753479885</v>
      </c>
      <c r="O48" s="14">
        <v>4.3831018518518519E-2</v>
      </c>
      <c r="P48" s="29">
        <f>O48*1440</f>
        <v>63.116666666666667</v>
      </c>
      <c r="Q48" s="42">
        <f>100*$D48/+P48</f>
        <v>91.260659078743785</v>
      </c>
      <c r="R48" s="1">
        <v>42</v>
      </c>
      <c r="S48" s="42">
        <f t="shared" si="19"/>
        <v>91.260659078743785</v>
      </c>
    </row>
    <row r="49" spans="1:19">
      <c r="A49" s="1">
        <v>43</v>
      </c>
      <c r="B49" s="50">
        <v>4.6030092592592595E-2</v>
      </c>
      <c r="C49" s="29">
        <f t="shared" si="9"/>
        <v>66.283333333333331</v>
      </c>
      <c r="D49" s="29">
        <f t="shared" si="14"/>
        <v>58.072924784251526</v>
      </c>
      <c r="E49" s="5">
        <f t="shared" si="13"/>
        <v>0.94651107845652649</v>
      </c>
      <c r="F49" s="39">
        <v>0.95369999999999999</v>
      </c>
      <c r="G49" s="5">
        <f t="shared" si="20"/>
        <v>57.635175282234101</v>
      </c>
      <c r="H49" s="48">
        <v>0.93977851725643691</v>
      </c>
      <c r="I49" s="5">
        <f t="shared" si="16"/>
        <v>58.772712916705785</v>
      </c>
      <c r="J49" s="48">
        <v>0.93015778652146908</v>
      </c>
      <c r="K49" s="5">
        <f t="shared" si="17"/>
        <v>59.040162643128568</v>
      </c>
      <c r="L49" s="5">
        <v>0.93109869646182486</v>
      </c>
      <c r="M49" s="5">
        <f t="shared" si="15"/>
        <v>59.034199999999998</v>
      </c>
      <c r="N49" s="42">
        <f t="shared" si="18"/>
        <v>87.613162862838607</v>
      </c>
      <c r="O49" s="14"/>
      <c r="P49" s="29"/>
      <c r="Q49" s="42"/>
      <c r="R49" s="1">
        <v>43</v>
      </c>
      <c r="S49" s="42">
        <f t="shared" si="19"/>
        <v>87.613162862838607</v>
      </c>
    </row>
    <row r="50" spans="1:19">
      <c r="A50" s="1">
        <v>44</v>
      </c>
      <c r="B50" s="50">
        <v>4.3831018518518519E-2</v>
      </c>
      <c r="C50" s="29">
        <f t="shared" si="9"/>
        <v>63.116666666666667</v>
      </c>
      <c r="D50" s="29">
        <f t="shared" si="14"/>
        <v>58.552970880574819</v>
      </c>
      <c r="E50" s="5">
        <f t="shared" si="13"/>
        <v>0.93875111441872328</v>
      </c>
      <c r="F50" s="39">
        <v>0.94669999999999999</v>
      </c>
      <c r="G50" s="5">
        <f t="shared" si="20"/>
        <v>58.06133586845533</v>
      </c>
      <c r="H50" s="48">
        <v>0.93350488026989875</v>
      </c>
      <c r="I50" s="5">
        <f t="shared" si="16"/>
        <v>59.167696031787983</v>
      </c>
      <c r="J50" s="48">
        <v>0.9233046145297219</v>
      </c>
      <c r="K50" s="5">
        <f t="shared" si="17"/>
        <v>59.478384636874559</v>
      </c>
      <c r="L50" s="5">
        <v>0.92250922509225086</v>
      </c>
      <c r="M50" s="5">
        <f t="shared" si="15"/>
        <v>59.583866666666665</v>
      </c>
      <c r="N50" s="42">
        <f t="shared" si="18"/>
        <v>92.769428382215196</v>
      </c>
      <c r="O50" s="14">
        <v>4.3831018518518519E-2</v>
      </c>
      <c r="P50" s="29">
        <f>O50*1440</f>
        <v>63.116666666666667</v>
      </c>
      <c r="Q50" s="42">
        <f>100*$D50/+P50</f>
        <v>92.769428382215196</v>
      </c>
      <c r="R50" s="1">
        <v>44</v>
      </c>
      <c r="S50" s="42">
        <f t="shared" si="19"/>
        <v>92.769428382215196</v>
      </c>
    </row>
    <row r="51" spans="1:19">
      <c r="A51" s="1">
        <v>45</v>
      </c>
      <c r="B51" s="50">
        <v>4.6099537037037036E-2</v>
      </c>
      <c r="C51" s="29">
        <f t="shared" si="9"/>
        <v>66.383333333333326</v>
      </c>
      <c r="D51" s="29">
        <f t="shared" si="14"/>
        <v>59.041019502899402</v>
      </c>
      <c r="E51" s="5">
        <f t="shared" si="13"/>
        <v>0.93099115038092017</v>
      </c>
      <c r="F51" s="39">
        <v>0.93979999999999997</v>
      </c>
      <c r="G51" s="5">
        <f t="shared" si="20"/>
        <v>58.48762147974746</v>
      </c>
      <c r="H51" s="48">
        <v>0.92716349918541563</v>
      </c>
      <c r="I51" s="5">
        <f t="shared" si="16"/>
        <v>59.572376445499344</v>
      </c>
      <c r="J51" s="48">
        <v>0.91639150930093505</v>
      </c>
      <c r="K51" s="5">
        <f t="shared" si="17"/>
        <v>59.927079684416675</v>
      </c>
      <c r="L51" s="5">
        <v>0.91491308325709064</v>
      </c>
      <c r="M51" s="5">
        <f t="shared" si="15"/>
        <v>60.07856666666666</v>
      </c>
      <c r="N51" s="42">
        <f t="shared" si="18"/>
        <v>88.939522223800253</v>
      </c>
      <c r="O51" s="14">
        <v>4.3252314814814813E-2</v>
      </c>
      <c r="P51" s="29">
        <f>O51*1440</f>
        <v>62.283333333333331</v>
      </c>
      <c r="Q51" s="42">
        <f>100*$D51/+P51</f>
        <v>94.794251275728229</v>
      </c>
      <c r="R51" s="1">
        <v>45</v>
      </c>
      <c r="S51" s="42">
        <f t="shared" si="19"/>
        <v>94.794251275728229</v>
      </c>
    </row>
    <row r="52" spans="1:19">
      <c r="A52" s="1">
        <v>46</v>
      </c>
      <c r="B52" s="50">
        <v>4.5671296296296293E-2</v>
      </c>
      <c r="C52" s="29">
        <f t="shared" si="9"/>
        <v>65.766666666666666</v>
      </c>
      <c r="D52" s="29">
        <f t="shared" si="14"/>
        <v>59.537272440273064</v>
      </c>
      <c r="E52" s="5">
        <f t="shared" si="13"/>
        <v>0.92323118634311696</v>
      </c>
      <c r="F52" s="39">
        <v>0.93269999999999997</v>
      </c>
      <c r="G52" s="5">
        <f t="shared" si="20"/>
        <v>58.932847289231972</v>
      </c>
      <c r="H52" s="48">
        <v>0.92075026814905558</v>
      </c>
      <c r="I52" s="5">
        <f t="shared" si="16"/>
        <v>59.987311337995244</v>
      </c>
      <c r="J52" s="48">
        <v>0.90941769493824953</v>
      </c>
      <c r="K52" s="5">
        <f t="shared" si="17"/>
        <v>60.3866268554725</v>
      </c>
      <c r="L52" s="5">
        <v>0.90661831368993651</v>
      </c>
      <c r="M52" s="5">
        <f t="shared" si="15"/>
        <v>60.628233333333327</v>
      </c>
      <c r="N52" s="42">
        <f t="shared" si="18"/>
        <v>90.528037162097917</v>
      </c>
      <c r="O52" s="14">
        <v>4.6180555555555558E-2</v>
      </c>
      <c r="P52" s="29">
        <f>O52*1440</f>
        <v>66.5</v>
      </c>
      <c r="Q52" s="42">
        <f>100*$D52/+P52</f>
        <v>89.529732992891823</v>
      </c>
      <c r="R52" s="1">
        <v>46</v>
      </c>
      <c r="S52" s="42">
        <f t="shared" si="19"/>
        <v>90.528037162097917</v>
      </c>
    </row>
    <row r="53" spans="1:19">
      <c r="A53" s="1">
        <v>47</v>
      </c>
      <c r="B53" s="50">
        <v>4.6273148148148147E-2</v>
      </c>
      <c r="C53" s="29">
        <f t="shared" si="9"/>
        <v>66.633333333333326</v>
      </c>
      <c r="D53" s="29">
        <f t="shared" si="14"/>
        <v>60.041938323578485</v>
      </c>
      <c r="E53" s="5">
        <f t="shared" si="13"/>
        <v>0.91547122230531386</v>
      </c>
      <c r="F53" s="39">
        <v>0.92559999999999998</v>
      </c>
      <c r="G53" s="5">
        <f t="shared" si="20"/>
        <v>59.384903486027078</v>
      </c>
      <c r="H53" s="48">
        <v>0.91426115274682929</v>
      </c>
      <c r="I53" s="5">
        <f t="shared" si="16"/>
        <v>60.413080916820739</v>
      </c>
      <c r="J53" s="48">
        <v>0.90238211502471377</v>
      </c>
      <c r="K53" s="5">
        <f t="shared" si="17"/>
        <v>60.857441748494736</v>
      </c>
      <c r="L53" s="5">
        <v>0.89847259658580414</v>
      </c>
      <c r="M53" s="5">
        <f t="shared" si="15"/>
        <v>61.177899999999994</v>
      </c>
      <c r="N53" s="42">
        <f t="shared" si="18"/>
        <v>90.107961466100789</v>
      </c>
      <c r="O53" s="14">
        <v>4.6412037037037036E-2</v>
      </c>
      <c r="P53" s="29">
        <f>O53*1440</f>
        <v>66.833333333333329</v>
      </c>
      <c r="Q53" s="42">
        <f>100*$D53/+P53</f>
        <v>89.838311706102488</v>
      </c>
      <c r="R53" s="1">
        <v>47</v>
      </c>
      <c r="S53" s="42">
        <f t="shared" si="19"/>
        <v>90.107961466100789</v>
      </c>
    </row>
    <row r="54" spans="1:19">
      <c r="A54" s="1">
        <v>48</v>
      </c>
      <c r="B54" s="50">
        <v>4.8298611111111112E-2</v>
      </c>
      <c r="C54" s="29">
        <f t="shared" si="9"/>
        <v>69.55</v>
      </c>
      <c r="D54" s="29">
        <f t="shared" si="14"/>
        <v>60.55523291798535</v>
      </c>
      <c r="E54" s="5">
        <f t="shared" si="13"/>
        <v>0.90771125826751065</v>
      </c>
      <c r="F54" s="39">
        <v>0.91859999999999997</v>
      </c>
      <c r="G54" s="5">
        <f t="shared" si="20"/>
        <v>59.837433776035994</v>
      </c>
      <c r="H54" s="48">
        <v>0.90769216118713902</v>
      </c>
      <c r="I54" s="5">
        <f t="shared" si="16"/>
        <v>60.850291940124549</v>
      </c>
      <c r="J54" s="48">
        <v>0.89528345812418586</v>
      </c>
      <c r="K54" s="5">
        <f t="shared" si="17"/>
        <v>61.339977301783719</v>
      </c>
      <c r="L54" s="5">
        <v>0.89047195013357083</v>
      </c>
      <c r="M54" s="5">
        <f t="shared" si="15"/>
        <v>61.727566666666661</v>
      </c>
      <c r="N54" s="42">
        <f t="shared" si="18"/>
        <v>87.067193268131348</v>
      </c>
      <c r="O54" s="14"/>
      <c r="P54" s="29"/>
      <c r="Q54" s="42"/>
      <c r="R54" s="1">
        <v>48</v>
      </c>
      <c r="S54" s="42">
        <f t="shared" si="19"/>
        <v>87.067193268131348</v>
      </c>
    </row>
    <row r="55" spans="1:19">
      <c r="A55" s="1">
        <v>49</v>
      </c>
      <c r="B55" s="50">
        <v>4.5891203703703705E-2</v>
      </c>
      <c r="C55" s="29">
        <f t="shared" si="9"/>
        <v>66.083333333333329</v>
      </c>
      <c r="D55" s="29">
        <f t="shared" si="14"/>
        <v>61.077379430532531</v>
      </c>
      <c r="E55" s="5">
        <f t="shared" si="13"/>
        <v>0.89995129422970743</v>
      </c>
      <c r="F55" s="39">
        <v>0.91149999999999998</v>
      </c>
      <c r="G55" s="5">
        <f t="shared" si="20"/>
        <v>60.303528981532267</v>
      </c>
      <c r="H55" s="48">
        <v>0.90103932012259047</v>
      </c>
      <c r="I55" s="5">
        <f t="shared" si="16"/>
        <v>61.299581235239827</v>
      </c>
      <c r="J55" s="48">
        <v>0.88812017561235124</v>
      </c>
      <c r="K55" s="5">
        <f t="shared" si="17"/>
        <v>61.834725195985357</v>
      </c>
      <c r="L55" s="5">
        <v>0.88261253309796994</v>
      </c>
      <c r="M55" s="5">
        <f t="shared" si="15"/>
        <v>62.277233333333328</v>
      </c>
      <c r="N55" s="42">
        <f t="shared" si="18"/>
        <v>92.424786023504467</v>
      </c>
      <c r="O55" s="14"/>
      <c r="P55" s="29"/>
      <c r="Q55" s="42"/>
      <c r="R55" s="1">
        <v>49</v>
      </c>
      <c r="S55" s="42">
        <f t="shared" si="19"/>
        <v>92.424786023504467</v>
      </c>
    </row>
    <row r="56" spans="1:19">
      <c r="A56" s="1">
        <v>50</v>
      </c>
      <c r="B56" s="50">
        <v>4.5717592592592594E-2</v>
      </c>
      <c r="C56" s="29">
        <f t="shared" si="9"/>
        <v>65.833333333333343</v>
      </c>
      <c r="D56" s="29">
        <f t="shared" si="14"/>
        <v>61.608608833761821</v>
      </c>
      <c r="E56" s="5">
        <f t="shared" si="13"/>
        <v>0.89219133019190422</v>
      </c>
      <c r="F56" s="39">
        <v>0.90439999999999998</v>
      </c>
      <c r="G56" s="5">
        <f t="shared" si="20"/>
        <v>60.776942355889723</v>
      </c>
      <c r="H56" s="48">
        <v>0.89429865392605223</v>
      </c>
      <c r="I56" s="5">
        <f t="shared" si="16"/>
        <v>61.761619295210451</v>
      </c>
      <c r="J56" s="48">
        <v>0.88089049364108973</v>
      </c>
      <c r="K56" s="5">
        <f t="shared" si="17"/>
        <v>62.342217785784463</v>
      </c>
      <c r="L56" s="5">
        <v>0.87489063867016625</v>
      </c>
      <c r="M56" s="5">
        <f t="shared" si="15"/>
        <v>62.826899999999995</v>
      </c>
      <c r="N56" s="42">
        <f t="shared" si="18"/>
        <v>93.582696962676167</v>
      </c>
      <c r="O56" s="14"/>
      <c r="P56" s="29"/>
      <c r="Q56" s="42"/>
      <c r="R56" s="1">
        <v>50</v>
      </c>
      <c r="S56" s="42">
        <f t="shared" si="19"/>
        <v>93.582696962676167</v>
      </c>
    </row>
    <row r="57" spans="1:19">
      <c r="A57" s="1">
        <v>51</v>
      </c>
      <c r="B57" s="50">
        <v>4.5844907407407411E-2</v>
      </c>
      <c r="C57" s="29">
        <f t="shared" si="9"/>
        <v>66.016666666666666</v>
      </c>
      <c r="D57" s="29">
        <f t="shared" si="14"/>
        <v>62.149160206388935</v>
      </c>
      <c r="E57" s="5">
        <f t="shared" si="13"/>
        <v>0.88443136615410112</v>
      </c>
      <c r="F57" s="39">
        <v>0.89710000000000001</v>
      </c>
      <c r="G57" s="5">
        <f t="shared" si="20"/>
        <v>61.271504477390103</v>
      </c>
      <c r="H57" s="48">
        <v>0.88746616655997546</v>
      </c>
      <c r="I57" s="5">
        <f t="shared" si="16"/>
        <v>62.237114023284065</v>
      </c>
      <c r="J57" s="48">
        <v>0.8735924204665223</v>
      </c>
      <c r="K57" s="5">
        <f t="shared" si="17"/>
        <v>62.863030531644256</v>
      </c>
      <c r="L57" s="5">
        <v>0.86655112651646449</v>
      </c>
      <c r="M57" s="5">
        <f t="shared" si="15"/>
        <v>63.431533333333327</v>
      </c>
      <c r="N57" s="42">
        <f t="shared" si="18"/>
        <v>94.141621115459131</v>
      </c>
      <c r="O57" s="14"/>
      <c r="P57" s="29"/>
      <c r="Q57" s="42"/>
      <c r="R57" s="1">
        <v>51</v>
      </c>
      <c r="S57" s="42">
        <f t="shared" si="19"/>
        <v>94.141621115459131</v>
      </c>
    </row>
    <row r="58" spans="1:19">
      <c r="A58" s="1">
        <v>52</v>
      </c>
      <c r="B58" s="50">
        <v>4.6689814814814816E-2</v>
      </c>
      <c r="C58" s="29">
        <f t="shared" si="9"/>
        <v>67.233333333333334</v>
      </c>
      <c r="D58" s="29">
        <f t="shared" si="14"/>
        <v>62.699281092067451</v>
      </c>
      <c r="E58" s="5">
        <f t="shared" si="13"/>
        <v>0.8766714021162979</v>
      </c>
      <c r="F58" s="39">
        <v>0.88980000000000004</v>
      </c>
      <c r="G58" s="5">
        <f t="shared" si="20"/>
        <v>61.77418146399939</v>
      </c>
      <c r="H58" s="48">
        <v>0.88053782540064063</v>
      </c>
      <c r="I58" s="5">
        <f t="shared" si="16"/>
        <v>62.726814688362865</v>
      </c>
      <c r="J58" s="48">
        <v>0.86622374998749219</v>
      </c>
      <c r="K58" s="5">
        <f t="shared" si="17"/>
        <v>63.397784926576954</v>
      </c>
      <c r="L58" s="5">
        <v>0.85910652920962205</v>
      </c>
      <c r="M58" s="5">
        <f t="shared" si="15"/>
        <v>63.981199999999987</v>
      </c>
      <c r="N58" s="42">
        <f t="shared" si="18"/>
        <v>93.256243567775087</v>
      </c>
      <c r="O58" s="42"/>
      <c r="P58" s="42"/>
      <c r="Q58" s="42"/>
      <c r="R58" s="1">
        <v>52</v>
      </c>
      <c r="S58" s="42">
        <f t="shared" si="19"/>
        <v>93.256243567775087</v>
      </c>
    </row>
    <row r="59" spans="1:19">
      <c r="A59" s="1">
        <v>53</v>
      </c>
      <c r="B59" s="50">
        <v>4.943287037037037E-2</v>
      </c>
      <c r="C59" s="29">
        <f t="shared" si="9"/>
        <v>71.183333333333337</v>
      </c>
      <c r="D59" s="29">
        <f t="shared" si="14"/>
        <v>63.259227877376773</v>
      </c>
      <c r="E59" s="5">
        <f t="shared" si="13"/>
        <v>0.8689114380784948</v>
      </c>
      <c r="F59" s="39">
        <v>0.88249999999999995</v>
      </c>
      <c r="G59" s="5">
        <f t="shared" si="20"/>
        <v>62.285174693106704</v>
      </c>
      <c r="H59" s="48">
        <v>0.87350954653484725</v>
      </c>
      <c r="I59" s="5">
        <f t="shared" si="16"/>
        <v>63.231516151262298</v>
      </c>
      <c r="J59" s="48">
        <v>0.85878206207647756</v>
      </c>
      <c r="K59" s="5">
        <f t="shared" si="17"/>
        <v>63.94715193190595</v>
      </c>
      <c r="L59" s="5">
        <v>0.85178875638841567</v>
      </c>
      <c r="M59" s="5">
        <f t="shared" si="15"/>
        <v>64.530866666666654</v>
      </c>
      <c r="N59" s="42">
        <f t="shared" si="18"/>
        <v>88.868032606944652</v>
      </c>
      <c r="O59" s="14"/>
      <c r="P59" s="29"/>
      <c r="Q59" s="42"/>
      <c r="R59" s="1">
        <v>53</v>
      </c>
      <c r="S59" s="42">
        <f t="shared" si="19"/>
        <v>88.868032606944652</v>
      </c>
    </row>
    <row r="60" spans="1:19">
      <c r="A60" s="1">
        <v>54</v>
      </c>
      <c r="B60" s="50">
        <v>4.971064814814815E-2</v>
      </c>
      <c r="C60" s="29">
        <f t="shared" si="9"/>
        <v>71.583333333333329</v>
      </c>
      <c r="D60" s="29">
        <f t="shared" si="14"/>
        <v>63.829266190246742</v>
      </c>
      <c r="E60" s="5">
        <f t="shared" si="13"/>
        <v>0.86115147404069159</v>
      </c>
      <c r="F60" s="39">
        <v>0.87519999999999998</v>
      </c>
      <c r="G60" s="5">
        <f t="shared" si="20"/>
        <v>62.804692260816573</v>
      </c>
      <c r="H60" s="48">
        <v>0.86637718115743445</v>
      </c>
      <c r="I60" s="5">
        <f t="shared" si="16"/>
        <v>63.752063421397096</v>
      </c>
      <c r="J60" s="48">
        <v>0.85126472009630827</v>
      </c>
      <c r="K60" s="5">
        <f t="shared" si="17"/>
        <v>64.511855952149617</v>
      </c>
      <c r="L60" s="5">
        <v>0.8438818565400843</v>
      </c>
      <c r="M60" s="5">
        <f t="shared" si="15"/>
        <v>65.135500000000008</v>
      </c>
      <c r="N60" s="42">
        <f t="shared" si="18"/>
        <v>89.167775818738178</v>
      </c>
      <c r="O60" s="42"/>
      <c r="P60" s="42"/>
      <c r="Q60" s="42"/>
      <c r="R60" s="1">
        <v>54</v>
      </c>
      <c r="S60" s="42">
        <f t="shared" si="19"/>
        <v>89.167775818738178</v>
      </c>
    </row>
    <row r="61" spans="1:19">
      <c r="A61" s="1">
        <v>55</v>
      </c>
      <c r="B61" s="50">
        <v>4.8182870370370369E-2</v>
      </c>
      <c r="C61" s="29">
        <f t="shared" si="9"/>
        <v>69.383333333333326</v>
      </c>
      <c r="D61" s="29">
        <f t="shared" si="14"/>
        <v>64.409671320119671</v>
      </c>
      <c r="E61" s="5">
        <f t="shared" si="13"/>
        <v>0.85339151000288838</v>
      </c>
      <c r="F61" s="39">
        <v>0.8679</v>
      </c>
      <c r="G61" s="5">
        <f t="shared" si="20"/>
        <v>63.332949264508194</v>
      </c>
      <c r="H61" s="48">
        <v>0.85913650277803011</v>
      </c>
      <c r="I61" s="5">
        <f t="shared" si="16"/>
        <v>64.289356605617655</v>
      </c>
      <c r="J61" s="48">
        <v>0.84366886585704548</v>
      </c>
      <c r="K61" s="5">
        <f t="shared" si="17"/>
        <v>65.092679394080292</v>
      </c>
      <c r="L61" s="5">
        <v>0.83612040133779264</v>
      </c>
      <c r="M61" s="5">
        <f t="shared" si="15"/>
        <v>65.740133333333333</v>
      </c>
      <c r="N61" s="42">
        <f t="shared" si="18"/>
        <v>92.831618525274578</v>
      </c>
      <c r="O61" s="42"/>
      <c r="P61" s="42"/>
      <c r="Q61" s="42"/>
      <c r="R61" s="1">
        <v>55</v>
      </c>
      <c r="S61" s="42">
        <f t="shared" si="19"/>
        <v>92.831618525274578</v>
      </c>
    </row>
    <row r="62" spans="1:19">
      <c r="A62" s="1">
        <v>56</v>
      </c>
      <c r="B62" s="50">
        <v>4.7303240740740743E-2</v>
      </c>
      <c r="C62" s="29">
        <f t="shared" si="9"/>
        <v>68.116666666666674</v>
      </c>
      <c r="D62" s="29">
        <f t="shared" si="14"/>
        <v>65.000728661246214</v>
      </c>
      <c r="E62" s="5">
        <f t="shared" si="13"/>
        <v>0.84563154596508516</v>
      </c>
      <c r="F62" s="39">
        <v>0.86029999999999995</v>
      </c>
      <c r="G62" s="5">
        <f t="shared" si="20"/>
        <v>63.892440621488625</v>
      </c>
      <c r="H62" s="48">
        <v>0.85178319500383193</v>
      </c>
      <c r="I62" s="5">
        <f t="shared" si="16"/>
        <v>64.844356315049779</v>
      </c>
      <c r="J62" s="48">
        <v>0.8359914121608808</v>
      </c>
      <c r="K62" s="5">
        <f t="shared" si="17"/>
        <v>65.690467869820253</v>
      </c>
      <c r="L62" s="5">
        <v>0.82918739635157546</v>
      </c>
      <c r="M62" s="5">
        <f t="shared" si="15"/>
        <v>66.2898</v>
      </c>
      <c r="N62" s="42">
        <f t="shared" si="18"/>
        <v>95.425586485803095</v>
      </c>
      <c r="O62" s="42"/>
      <c r="P62" s="42"/>
      <c r="Q62" s="42"/>
      <c r="R62" s="1">
        <v>56</v>
      </c>
      <c r="S62" s="42">
        <f t="shared" si="19"/>
        <v>95.425586485803095</v>
      </c>
    </row>
    <row r="63" spans="1:19">
      <c r="A63" s="1">
        <v>57</v>
      </c>
      <c r="B63" s="50">
        <v>4.9467592592592591E-2</v>
      </c>
      <c r="C63" s="29">
        <f t="shared" si="9"/>
        <v>71.233333333333334</v>
      </c>
      <c r="D63" s="29">
        <f t="shared" si="14"/>
        <v>65.60273418061476</v>
      </c>
      <c r="E63" s="5">
        <f t="shared" si="13"/>
        <v>0.83787158192728206</v>
      </c>
      <c r="F63" s="39">
        <v>0.85270000000000001</v>
      </c>
      <c r="G63" s="5">
        <f t="shared" si="20"/>
        <v>64.461905320354944</v>
      </c>
      <c r="H63" s="48">
        <v>0.84431283970827387</v>
      </c>
      <c r="I63" s="5">
        <f t="shared" si="16"/>
        <v>65.418089601816519</v>
      </c>
      <c r="J63" s="48">
        <v>0.82822903299764361</v>
      </c>
      <c r="K63" s="5">
        <f t="shared" si="17"/>
        <v>66.306136119423186</v>
      </c>
      <c r="L63" s="5">
        <v>0.82169268693508624</v>
      </c>
      <c r="M63" s="5">
        <f t="shared" si="15"/>
        <v>66.894433333333325</v>
      </c>
      <c r="N63" s="42">
        <f t="shared" si="18"/>
        <v>92.095555705121328</v>
      </c>
      <c r="O63" s="42"/>
      <c r="P63" s="42"/>
      <c r="Q63" s="42"/>
      <c r="R63" s="1">
        <v>57</v>
      </c>
      <c r="S63" s="42">
        <f t="shared" si="19"/>
        <v>92.095555705121328</v>
      </c>
    </row>
    <row r="64" spans="1:19">
      <c r="A64" s="1">
        <v>58</v>
      </c>
      <c r="B64" s="50">
        <v>5.271990740740741E-2</v>
      </c>
      <c r="C64" s="29">
        <f t="shared" si="9"/>
        <v>75.916666666666671</v>
      </c>
      <c r="D64" s="29">
        <f t="shared" si="14"/>
        <v>66.215994912126305</v>
      </c>
      <c r="E64" s="5">
        <f t="shared" si="13"/>
        <v>0.83011161788947885</v>
      </c>
      <c r="F64" s="39">
        <v>0.84499999999999997</v>
      </c>
      <c r="G64" s="5">
        <f t="shared" si="20"/>
        <v>65.049309664694277</v>
      </c>
      <c r="H64" s="48">
        <v>0.83672090542736144</v>
      </c>
      <c r="I64" s="5">
        <f t="shared" si="16"/>
        <v>66.011656505449892</v>
      </c>
      <c r="J64" s="48">
        <v>0.82037815138169001</v>
      </c>
      <c r="K64" s="5">
        <f t="shared" si="17"/>
        <v>66.940674745553295</v>
      </c>
      <c r="L64" s="5">
        <v>0.81433224755700329</v>
      </c>
      <c r="M64" s="5">
        <f t="shared" si="15"/>
        <v>67.499066666666664</v>
      </c>
      <c r="N64" s="42">
        <f t="shared" si="18"/>
        <v>87.221947194897425</v>
      </c>
      <c r="O64" s="42"/>
      <c r="P64" s="42"/>
      <c r="Q64" s="42"/>
      <c r="R64" s="1">
        <v>58</v>
      </c>
      <c r="S64" s="42">
        <f t="shared" si="19"/>
        <v>87.221947194897425</v>
      </c>
    </row>
    <row r="65" spans="1:19">
      <c r="A65" s="1">
        <v>59</v>
      </c>
      <c r="B65" s="50">
        <v>5.3229166666666668E-2</v>
      </c>
      <c r="C65" s="29">
        <f t="shared" si="9"/>
        <v>76.650000000000006</v>
      </c>
      <c r="D65" s="29">
        <f t="shared" si="14"/>
        <v>66.840829478748489</v>
      </c>
      <c r="E65" s="5">
        <f t="shared" si="13"/>
        <v>0.82235165385167575</v>
      </c>
      <c r="F65" s="39">
        <v>0.83740000000000003</v>
      </c>
      <c r="G65" s="5">
        <f t="shared" si="20"/>
        <v>65.639678369556549</v>
      </c>
      <c r="H65" s="48">
        <v>0.82900273584921813</v>
      </c>
      <c r="I65" s="5">
        <f t="shared" si="16"/>
        <v>66.626237298746418</v>
      </c>
      <c r="J65" s="48">
        <v>0.81243492475705592</v>
      </c>
      <c r="K65" s="5">
        <f t="shared" si="17"/>
        <v>67.595157872394324</v>
      </c>
      <c r="L65" s="5">
        <v>0.80710250201775624</v>
      </c>
      <c r="M65" s="5">
        <f t="shared" si="15"/>
        <v>68.103699999999989</v>
      </c>
      <c r="N65" s="42">
        <f t="shared" si="18"/>
        <v>87.202647721785368</v>
      </c>
      <c r="O65" s="42"/>
      <c r="P65" s="42"/>
      <c r="Q65" s="42"/>
      <c r="R65" s="1">
        <v>59</v>
      </c>
      <c r="S65" s="42">
        <f t="shared" si="19"/>
        <v>87.202647721785368</v>
      </c>
    </row>
    <row r="66" spans="1:19">
      <c r="A66" s="1">
        <v>60</v>
      </c>
      <c r="B66" s="50">
        <v>5.2256944444444446E-2</v>
      </c>
      <c r="C66" s="29">
        <f t="shared" si="9"/>
        <v>75.25</v>
      </c>
      <c r="D66" s="29">
        <f t="shared" si="14"/>
        <v>67.47756864451452</v>
      </c>
      <c r="E66" s="5">
        <f t="shared" ref="E66:E97" si="21">1-IF(A66&lt;I$3,0,IF(A66&lt;I$4,G$3*(A66-I$3)^2,G$2+G$4*(A66-I$4)+(A66&gt;I$5)*G$5*(A66-I$5)^2))</f>
        <v>0.81459168981387253</v>
      </c>
      <c r="F66" s="39">
        <v>0.82979999999999998</v>
      </c>
      <c r="G66" s="5">
        <f t="shared" si="20"/>
        <v>66.24086125170723</v>
      </c>
      <c r="H66" s="48">
        <v>0.82115353828004856</v>
      </c>
      <c r="I66" s="5">
        <f t="shared" si="16"/>
        <v>67.263100534997719</v>
      </c>
      <c r="J66" s="48">
        <v>0.80439522783758077</v>
      </c>
      <c r="K66" s="5">
        <f t="shared" si="17"/>
        <v>68.270751863645415</v>
      </c>
      <c r="L66" s="5">
        <v>0.8</v>
      </c>
      <c r="M66" s="5">
        <f t="shared" si="15"/>
        <v>68.708333333333329</v>
      </c>
      <c r="N66" s="42">
        <f t="shared" si="18"/>
        <v>89.671187567461146</v>
      </c>
      <c r="O66" s="42"/>
      <c r="P66" s="42"/>
      <c r="Q66" s="42"/>
      <c r="R66" s="1">
        <v>60</v>
      </c>
      <c r="S66" s="42">
        <f t="shared" si="19"/>
        <v>89.671187567461146</v>
      </c>
    </row>
    <row r="67" spans="1:19">
      <c r="A67" s="1">
        <v>61</v>
      </c>
      <c r="B67" s="50">
        <v>5.1921296296296299E-2</v>
      </c>
      <c r="C67" s="29">
        <f t="shared" si="9"/>
        <v>74.766666666666666</v>
      </c>
      <c r="D67" s="29">
        <f t="shared" si="14"/>
        <v>68.126555898376125</v>
      </c>
      <c r="E67" s="5">
        <f t="shared" si="21"/>
        <v>0.80683172577606932</v>
      </c>
      <c r="F67" s="39">
        <v>0.82169999999999999</v>
      </c>
      <c r="G67" s="5">
        <f t="shared" si="20"/>
        <v>66.893837978175327</v>
      </c>
      <c r="H67" s="48">
        <v>0.8131683719827415</v>
      </c>
      <c r="I67" s="5">
        <f t="shared" si="16"/>
        <v>67.923612013247677</v>
      </c>
      <c r="J67" s="48">
        <v>0.79625463268887842</v>
      </c>
      <c r="K67" s="5">
        <f t="shared" si="17"/>
        <v>68.968725261354493</v>
      </c>
      <c r="L67" s="5">
        <v>0.79302141157811268</v>
      </c>
      <c r="M67" s="5">
        <f t="shared" si="15"/>
        <v>69.312966666666654</v>
      </c>
      <c r="N67" s="42">
        <f t="shared" si="18"/>
        <v>91.118888852041181</v>
      </c>
      <c r="O67" s="42"/>
      <c r="P67" s="42"/>
      <c r="Q67" s="42"/>
      <c r="R67" s="1">
        <v>61</v>
      </c>
      <c r="S67" s="42">
        <f t="shared" si="19"/>
        <v>91.118888852041181</v>
      </c>
    </row>
    <row r="68" spans="1:19">
      <c r="A68" s="1">
        <v>62</v>
      </c>
      <c r="B68" s="50">
        <v>5.3414351851851852E-2</v>
      </c>
      <c r="C68" s="29">
        <f t="shared" si="9"/>
        <v>76.916666666666671</v>
      </c>
      <c r="D68" s="29">
        <f t="shared" si="14"/>
        <v>68.788148072076211</v>
      </c>
      <c r="E68" s="5">
        <f t="shared" si="21"/>
        <v>0.79907176173826622</v>
      </c>
      <c r="F68" s="39">
        <v>0.81369999999999998</v>
      </c>
      <c r="G68" s="5">
        <f t="shared" si="20"/>
        <v>67.551513661873742</v>
      </c>
      <c r="H68" s="48">
        <v>0.80504213629378762</v>
      </c>
      <c r="I68" s="5">
        <f t="shared" si="16"/>
        <v>68.609244795906505</v>
      </c>
      <c r="J68" s="48">
        <v>0.78800838579660015</v>
      </c>
      <c r="K68" s="5">
        <f t="shared" si="17"/>
        <v>69.690460139563825</v>
      </c>
      <c r="L68" s="5">
        <v>0.78554595443833475</v>
      </c>
      <c r="M68" s="5">
        <f t="shared" si="15"/>
        <v>69.972566666666651</v>
      </c>
      <c r="N68" s="42">
        <f t="shared" si="18"/>
        <v>89.43204516412942</v>
      </c>
      <c r="O68" s="42"/>
      <c r="P68" s="42"/>
      <c r="Q68" s="42"/>
      <c r="R68" s="1">
        <v>62</v>
      </c>
      <c r="S68" s="42">
        <f t="shared" si="19"/>
        <v>89.43204516412942</v>
      </c>
    </row>
    <row r="69" spans="1:19">
      <c r="A69" s="1">
        <v>63</v>
      </c>
      <c r="B69" s="50">
        <v>5.6111111111111112E-2</v>
      </c>
      <c r="C69" s="29">
        <f t="shared" si="9"/>
        <v>80.8</v>
      </c>
      <c r="D69" s="29">
        <f t="shared" si="14"/>
        <v>69.462715994376353</v>
      </c>
      <c r="E69" s="5">
        <f t="shared" si="21"/>
        <v>0.791311797700463</v>
      </c>
      <c r="F69" s="39">
        <v>0.80559999999999998</v>
      </c>
      <c r="G69" s="5">
        <f t="shared" si="20"/>
        <v>68.230718305196945</v>
      </c>
      <c r="H69" s="48">
        <v>0.79676955843080755</v>
      </c>
      <c r="I69" s="5">
        <f t="shared" si="16"/>
        <v>69.321590434226579</v>
      </c>
      <c r="J69" s="48">
        <v>0.77965138179757953</v>
      </c>
      <c r="K69" s="5">
        <f t="shared" si="17"/>
        <v>70.437465105728478</v>
      </c>
      <c r="L69" s="5">
        <v>0.77881619937694702</v>
      </c>
      <c r="M69" s="5">
        <f t="shared" si="15"/>
        <v>70.577199999999991</v>
      </c>
      <c r="N69" s="42">
        <f t="shared" si="18"/>
        <v>85.96870791383212</v>
      </c>
      <c r="O69" s="42"/>
      <c r="P69" s="42"/>
      <c r="Q69" s="42"/>
      <c r="R69" s="1">
        <v>63</v>
      </c>
      <c r="S69" s="42">
        <f t="shared" si="19"/>
        <v>85.96870791383212</v>
      </c>
    </row>
    <row r="70" spans="1:19">
      <c r="A70" s="1">
        <v>64</v>
      </c>
      <c r="B70" s="50">
        <v>5.4768518518518522E-2</v>
      </c>
      <c r="C70" s="29">
        <f t="shared" si="9"/>
        <v>78.866666666666674</v>
      </c>
      <c r="D70" s="29">
        <f t="shared" si="14"/>
        <v>70.150645184159302</v>
      </c>
      <c r="E70" s="5">
        <f t="shared" si="21"/>
        <v>0.7835518336626599</v>
      </c>
      <c r="F70" s="39">
        <v>0.79759999999999998</v>
      </c>
      <c r="G70" s="5">
        <f t="shared" si="20"/>
        <v>68.915078569040446</v>
      </c>
      <c r="H70" s="48">
        <v>0.78834518090735572</v>
      </c>
      <c r="I70" s="5">
        <f t="shared" si="16"/>
        <v>70.062371582494492</v>
      </c>
      <c r="J70" s="48">
        <v>0.77117813347431696</v>
      </c>
      <c r="K70" s="5">
        <f t="shared" si="17"/>
        <v>71.211390230411553</v>
      </c>
      <c r="L70" s="5">
        <v>0.77160493827160492</v>
      </c>
      <c r="M70" s="5">
        <f t="shared" si="15"/>
        <v>71.236799999999988</v>
      </c>
      <c r="N70" s="42">
        <f t="shared" si="18"/>
        <v>88.948408940185075</v>
      </c>
      <c r="O70" s="42"/>
      <c r="P70" s="42"/>
      <c r="Q70" s="42"/>
      <c r="R70" s="1">
        <v>64</v>
      </c>
      <c r="S70" s="42">
        <f t="shared" si="19"/>
        <v>88.948408940185075</v>
      </c>
    </row>
    <row r="71" spans="1:19">
      <c r="A71" s="1">
        <v>65</v>
      </c>
      <c r="B71" s="50">
        <v>5.9305555555555556E-2</v>
      </c>
      <c r="C71" s="29">
        <f t="shared" si="9"/>
        <v>85.4</v>
      </c>
      <c r="D71" s="29">
        <f t="shared" si="14"/>
        <v>70.852336585128739</v>
      </c>
      <c r="E71" s="5">
        <f t="shared" si="21"/>
        <v>0.77579186962485669</v>
      </c>
      <c r="F71" s="39">
        <v>0.78949999999999998</v>
      </c>
      <c r="G71" s="5">
        <f t="shared" si="20"/>
        <v>69.622123706987537</v>
      </c>
      <c r="H71" s="48">
        <v>0.77976334847416562</v>
      </c>
      <c r="I71" s="5">
        <f t="shared" si="16"/>
        <v>70.833456212170177</v>
      </c>
      <c r="J71" s="48">
        <v>0.76258273752561623</v>
      </c>
      <c r="K71" s="5">
        <f t="shared" si="17"/>
        <v>72.014044244156878</v>
      </c>
      <c r="L71" s="5">
        <v>0.76511094108645761</v>
      </c>
      <c r="M71" s="5">
        <f t="shared" si="15"/>
        <v>71.841433333333313</v>
      </c>
      <c r="N71" s="42">
        <f t="shared" si="18"/>
        <v>82.965265322164797</v>
      </c>
      <c r="O71" s="42"/>
      <c r="P71" s="42"/>
      <c r="Q71" s="42"/>
      <c r="R71" s="1">
        <v>65</v>
      </c>
      <c r="S71" s="42">
        <f t="shared" si="19"/>
        <v>82.965265322164797</v>
      </c>
    </row>
    <row r="72" spans="1:19">
      <c r="A72" s="1">
        <v>66</v>
      </c>
      <c r="B72" s="50">
        <v>5.6168981481481479E-2</v>
      </c>
      <c r="C72" s="29">
        <f t="shared" si="9"/>
        <v>80.883333333333326</v>
      </c>
      <c r="D72" s="29">
        <f t="shared" si="14"/>
        <v>71.568207345048123</v>
      </c>
      <c r="E72" s="5">
        <f t="shared" si="21"/>
        <v>0.76803190558705348</v>
      </c>
      <c r="F72" s="39">
        <v>0.78090000000000004</v>
      </c>
      <c r="G72" s="5">
        <f t="shared" si="20"/>
        <v>70.388867545993932</v>
      </c>
      <c r="H72" s="48">
        <v>0.77101819450693887</v>
      </c>
      <c r="I72" s="5">
        <f t="shared" si="16"/>
        <v>71.636873673676874</v>
      </c>
      <c r="J72" s="48">
        <v>0.75385883552340049</v>
      </c>
      <c r="K72" s="5">
        <f t="shared" si="17"/>
        <v>72.847414412635516</v>
      </c>
      <c r="L72" s="5">
        <v>0.75815011372251706</v>
      </c>
      <c r="M72" s="5">
        <f t="shared" si="15"/>
        <v>72.501033333333325</v>
      </c>
      <c r="N72" s="42">
        <f t="shared" si="18"/>
        <v>88.483256556828522</v>
      </c>
      <c r="O72" s="42"/>
      <c r="P72" s="42"/>
      <c r="Q72" s="42"/>
      <c r="R72" s="1">
        <v>66</v>
      </c>
      <c r="S72" s="42">
        <f t="shared" si="19"/>
        <v>88.483256556828522</v>
      </c>
    </row>
    <row r="73" spans="1:19">
      <c r="A73" s="1">
        <v>67</v>
      </c>
      <c r="B73" s="50">
        <v>5.8819444444444445E-2</v>
      </c>
      <c r="C73" s="29">
        <f t="shared" si="9"/>
        <v>84.7</v>
      </c>
      <c r="D73" s="29">
        <f t="shared" ref="D73:D104" si="22">E$4/E73</f>
        <v>72.29869164270076</v>
      </c>
      <c r="E73" s="5">
        <f t="shared" si="21"/>
        <v>0.76027194154925026</v>
      </c>
      <c r="F73" s="39">
        <v>0.7722</v>
      </c>
      <c r="G73" s="5">
        <f t="shared" si="20"/>
        <v>71.181904515237846</v>
      </c>
      <c r="H73" s="48">
        <v>0.76210362676035404</v>
      </c>
      <c r="I73" s="5">
        <f t="shared" si="16"/>
        <v>72.474832897453595</v>
      </c>
      <c r="J73" s="48">
        <v>0.74499956934325851</v>
      </c>
      <c r="K73" s="5">
        <f t="shared" si="17"/>
        <v>73.713689591003174</v>
      </c>
      <c r="L73" s="5">
        <v>0.75131480090157776</v>
      </c>
      <c r="M73" s="5">
        <f t="shared" ref="M73:M104" si="23">E$4/L73</f>
        <v>73.160633333333323</v>
      </c>
      <c r="N73" s="42">
        <f t="shared" si="18"/>
        <v>85.358549755254728</v>
      </c>
      <c r="O73" s="42"/>
      <c r="P73" s="42"/>
      <c r="Q73" s="42"/>
      <c r="R73" s="1">
        <v>67</v>
      </c>
      <c r="S73" s="42">
        <f t="shared" si="19"/>
        <v>85.358549755254728</v>
      </c>
    </row>
    <row r="74" spans="1:19">
      <c r="A74" s="1">
        <v>68</v>
      </c>
      <c r="B74" s="50">
        <v>5.9710648148148152E-2</v>
      </c>
      <c r="C74" s="29">
        <f t="shared" si="9"/>
        <v>85.983333333333334</v>
      </c>
      <c r="D74" s="29">
        <f t="shared" si="22"/>
        <v>73.044241566016154</v>
      </c>
      <c r="E74" s="5">
        <f t="shared" si="21"/>
        <v>0.75251197751144716</v>
      </c>
      <c r="F74" s="39">
        <v>0.76359999999999995</v>
      </c>
      <c r="G74" s="5">
        <f t="shared" si="20"/>
        <v>71.983586519993011</v>
      </c>
      <c r="H74" s="48">
        <v>0.75301331240633651</v>
      </c>
      <c r="I74" s="5">
        <f t="shared" si="16"/>
        <v>73.349743078904993</v>
      </c>
      <c r="J74" s="48">
        <v>0.73599753020864067</v>
      </c>
      <c r="K74" s="5">
        <f t="shared" si="17"/>
        <v>74.615287070912061</v>
      </c>
      <c r="L74" s="5">
        <v>0.74460163812360391</v>
      </c>
      <c r="M74" s="5">
        <f t="shared" si="23"/>
        <v>73.82023333333332</v>
      </c>
      <c r="N74" s="42">
        <f t="shared" si="18"/>
        <v>84.951628105465588</v>
      </c>
      <c r="O74" s="42"/>
      <c r="P74" s="42"/>
      <c r="Q74" s="42"/>
      <c r="R74" s="1">
        <v>68</v>
      </c>
      <c r="S74" s="42">
        <f t="shared" si="19"/>
        <v>84.951628105465588</v>
      </c>
    </row>
    <row r="75" spans="1:19">
      <c r="A75" s="1">
        <v>69</v>
      </c>
      <c r="B75" s="50">
        <v>5.9050925925925923E-2</v>
      </c>
      <c r="C75" s="29">
        <f t="shared" si="9"/>
        <v>85.033333333333331</v>
      </c>
      <c r="D75" s="29">
        <f t="shared" si="22"/>
        <v>73.805328045094143</v>
      </c>
      <c r="E75" s="5">
        <f t="shared" si="21"/>
        <v>0.74475201347364395</v>
      </c>
      <c r="F75" s="39">
        <v>0.75490000000000002</v>
      </c>
      <c r="G75" s="5">
        <f t="shared" si="20"/>
        <v>72.813176138119829</v>
      </c>
      <c r="H75" s="48">
        <v>0.74374066227186642</v>
      </c>
      <c r="I75" s="5">
        <f t="shared" ref="I75:I106" si="24">J$4/H75</f>
        <v>74.264237256144597</v>
      </c>
      <c r="J75" s="48">
        <v>0.72684470030877735</v>
      </c>
      <c r="K75" s="5">
        <f t="shared" ref="K75:K106" si="25">K$4/J75</f>
        <v>75.554883975449442</v>
      </c>
      <c r="L75" s="5">
        <v>0.73800738007380073</v>
      </c>
      <c r="M75" s="5">
        <f t="shared" si="23"/>
        <v>74.479833333333332</v>
      </c>
      <c r="N75" s="42">
        <f t="shared" si="18"/>
        <v>86.795760147111892</v>
      </c>
      <c r="O75" s="42"/>
      <c r="P75" s="42"/>
      <c r="Q75" s="42"/>
      <c r="R75" s="1">
        <v>69</v>
      </c>
      <c r="S75" s="42">
        <f t="shared" si="19"/>
        <v>86.795760147111892</v>
      </c>
    </row>
    <row r="76" spans="1:19">
      <c r="A76" s="1">
        <v>70</v>
      </c>
      <c r="B76" s="50">
        <v>5.5682870370370369E-2</v>
      </c>
      <c r="C76" s="29">
        <f t="shared" si="9"/>
        <v>80.183333333333337</v>
      </c>
      <c r="D76" s="29">
        <f t="shared" si="22"/>
        <v>74.58244184417326</v>
      </c>
      <c r="E76" s="5">
        <f t="shared" si="21"/>
        <v>0.73699204943584085</v>
      </c>
      <c r="F76" s="39">
        <v>0.74629999999999996</v>
      </c>
      <c r="G76" s="5">
        <f t="shared" si="20"/>
        <v>73.652239939255878</v>
      </c>
      <c r="H76" s="48">
        <v>0.73427881418779295</v>
      </c>
      <c r="I76" s="5">
        <f t="shared" si="24"/>
        <v>75.221199267604078</v>
      </c>
      <c r="J76" s="48">
        <v>0.71753238572935962</v>
      </c>
      <c r="K76" s="5">
        <f t="shared" si="25"/>
        <v>76.535454137276503</v>
      </c>
      <c r="L76" s="5">
        <v>0.73152889539136801</v>
      </c>
      <c r="M76" s="5">
        <f t="shared" si="23"/>
        <v>75.139433333333315</v>
      </c>
      <c r="N76" s="42">
        <f t="shared" ref="N76:N89" si="26">100*(+D76/C76)</f>
        <v>93.014893175023801</v>
      </c>
      <c r="O76" s="42"/>
      <c r="P76" s="42"/>
      <c r="Q76" s="42"/>
      <c r="R76" s="1">
        <v>70</v>
      </c>
      <c r="S76" s="42">
        <f t="shared" ref="S76:S89" si="27">MAX(N76,Q76)</f>
        <v>93.014893175023801</v>
      </c>
    </row>
    <row r="77" spans="1:19">
      <c r="A77" s="1">
        <v>71</v>
      </c>
      <c r="B77" s="50">
        <v>6.0833333333333336E-2</v>
      </c>
      <c r="C77" s="29">
        <f t="shared" ref="C77:C94" si="28">B77*1440</f>
        <v>87.600000000000009</v>
      </c>
      <c r="D77" s="29">
        <f t="shared" si="22"/>
        <v>75.409994366530995</v>
      </c>
      <c r="E77" s="5">
        <f t="shared" si="21"/>
        <v>0.7289042669795287</v>
      </c>
      <c r="F77" s="39">
        <v>0.7369</v>
      </c>
      <c r="G77" s="5">
        <f t="shared" si="20"/>
        <v>74.591758266612374</v>
      </c>
      <c r="H77" s="48">
        <v>0.72462061535525801</v>
      </c>
      <c r="I77" s="5">
        <f t="shared" si="24"/>
        <v>76.223794672086285</v>
      </c>
      <c r="J77" s="48">
        <v>0.70805113916109719</v>
      </c>
      <c r="K77" s="5">
        <f t="shared" si="25"/>
        <v>77.560311625323507</v>
      </c>
      <c r="L77" s="5">
        <v>0.72516316171138506</v>
      </c>
      <c r="M77" s="5">
        <f t="shared" si="23"/>
        <v>75.799033333333327</v>
      </c>
      <c r="N77" s="42">
        <f t="shared" si="26"/>
        <v>86.084468454944059</v>
      </c>
      <c r="O77" s="42"/>
      <c r="P77" s="42"/>
      <c r="Q77" s="42"/>
      <c r="R77" s="1">
        <v>71</v>
      </c>
      <c r="S77" s="42">
        <f t="shared" si="27"/>
        <v>86.084468454944059</v>
      </c>
    </row>
    <row r="78" spans="1:19">
      <c r="A78" s="1">
        <v>72</v>
      </c>
      <c r="B78" s="50">
        <v>5.7812500000000003E-2</v>
      </c>
      <c r="C78" s="29">
        <f t="shared" si="28"/>
        <v>83.25</v>
      </c>
      <c r="D78" s="29">
        <f t="shared" si="22"/>
        <v>76.328607163888776</v>
      </c>
      <c r="E78" s="5">
        <f t="shared" si="21"/>
        <v>0.72013192312870478</v>
      </c>
      <c r="F78" s="39">
        <v>0.72750000000000004</v>
      </c>
      <c r="G78" s="5">
        <f t="shared" ref="G78:G106" si="29">E$4/F78</f>
        <v>75.555555555555543</v>
      </c>
      <c r="H78" s="48">
        <v>0.71475860363044053</v>
      </c>
      <c r="I78" s="5">
        <f t="shared" si="24"/>
        <v>77.275506331026833</v>
      </c>
      <c r="J78" s="48">
        <v>0.69839067050909864</v>
      </c>
      <c r="K78" s="5">
        <f t="shared" si="25"/>
        <v>78.63316238169098</v>
      </c>
      <c r="L78" s="5">
        <v>0.71839080459770122</v>
      </c>
      <c r="M78" s="5">
        <f t="shared" si="23"/>
        <v>76.513599999999983</v>
      </c>
      <c r="N78" s="42">
        <f t="shared" si="26"/>
        <v>91.686014611277812</v>
      </c>
      <c r="O78" s="42"/>
      <c r="P78" s="42"/>
      <c r="Q78" s="42"/>
      <c r="R78" s="1">
        <v>72</v>
      </c>
      <c r="S78" s="42">
        <f t="shared" si="27"/>
        <v>91.686014611277812</v>
      </c>
    </row>
    <row r="79" spans="1:19">
      <c r="A79" s="1">
        <v>73</v>
      </c>
      <c r="B79" s="50">
        <v>6.4143518518518516E-2</v>
      </c>
      <c r="C79" s="29">
        <f t="shared" si="28"/>
        <v>92.36666666666666</v>
      </c>
      <c r="D79" s="29">
        <f t="shared" si="22"/>
        <v>77.344324038754337</v>
      </c>
      <c r="E79" s="5">
        <f t="shared" si="21"/>
        <v>0.71067486011158276</v>
      </c>
      <c r="F79" s="39">
        <v>0.71819999999999995</v>
      </c>
      <c r="G79" s="5">
        <f t="shared" si="29"/>
        <v>76.533927411120388</v>
      </c>
      <c r="H79" s="48">
        <v>0.70468498762136833</v>
      </c>
      <c r="I79" s="5">
        <f t="shared" si="24"/>
        <v>78.380175497192823</v>
      </c>
      <c r="J79" s="48">
        <v>0.68853974309521082</v>
      </c>
      <c r="K79" s="5">
        <f t="shared" si="25"/>
        <v>79.758165814992253</v>
      </c>
      <c r="L79" s="5">
        <v>0.71225071225071235</v>
      </c>
      <c r="M79" s="5">
        <f t="shared" si="23"/>
        <v>77.17319999999998</v>
      </c>
      <c r="N79" s="42">
        <f t="shared" si="26"/>
        <v>83.73618625632011</v>
      </c>
      <c r="O79" s="42"/>
      <c r="P79" s="42"/>
      <c r="Q79" s="42"/>
      <c r="R79" s="1">
        <v>73</v>
      </c>
      <c r="S79" s="42">
        <f t="shared" si="27"/>
        <v>83.73618625632011</v>
      </c>
    </row>
    <row r="80" spans="1:19">
      <c r="A80" s="1">
        <v>74</v>
      </c>
      <c r="B80" s="50">
        <v>6.7534722222222218E-2</v>
      </c>
      <c r="C80" s="29">
        <f t="shared" si="28"/>
        <v>97.25</v>
      </c>
      <c r="D80" s="29">
        <f t="shared" si="22"/>
        <v>78.464056014644498</v>
      </c>
      <c r="E80" s="5">
        <f t="shared" si="21"/>
        <v>0.70053307792816255</v>
      </c>
      <c r="F80" s="39">
        <v>0.70879999999999999</v>
      </c>
      <c r="G80" s="5">
        <f t="shared" si="29"/>
        <v>77.548908954100824</v>
      </c>
      <c r="H80" s="48">
        <v>0.69439162548245537</v>
      </c>
      <c r="I80" s="5">
        <f t="shared" si="24"/>
        <v>79.542049433019173</v>
      </c>
      <c r="J80" s="48">
        <v>0.67848605259869721</v>
      </c>
      <c r="K80" s="5">
        <f t="shared" si="25"/>
        <v>80.940008699753548</v>
      </c>
      <c r="L80" s="5">
        <v>0.7057163020465772</v>
      </c>
      <c r="M80" s="5">
        <f t="shared" si="23"/>
        <v>77.887766666666664</v>
      </c>
      <c r="N80" s="42">
        <f t="shared" si="26"/>
        <v>80.682833948220562</v>
      </c>
      <c r="O80" s="42"/>
      <c r="P80" s="42"/>
      <c r="Q80" s="42"/>
      <c r="R80" s="1">
        <v>74</v>
      </c>
      <c r="S80" s="42">
        <f t="shared" si="27"/>
        <v>80.682833948220562</v>
      </c>
    </row>
    <row r="81" spans="1:19">
      <c r="A81" s="1">
        <v>75</v>
      </c>
      <c r="B81" s="50">
        <v>5.8229166666666665E-2</v>
      </c>
      <c r="C81" s="29">
        <f t="shared" si="28"/>
        <v>83.85</v>
      </c>
      <c r="D81" s="29">
        <f t="shared" si="22"/>
        <v>79.695726462911281</v>
      </c>
      <c r="E81" s="5">
        <f t="shared" si="21"/>
        <v>0.68970657657844425</v>
      </c>
      <c r="F81" s="39">
        <v>0.69940000000000002</v>
      </c>
      <c r="G81" s="5">
        <f t="shared" si="29"/>
        <v>78.591173386712413</v>
      </c>
      <c r="H81" s="48">
        <v>0.6838700022831451</v>
      </c>
      <c r="I81" s="5">
        <f t="shared" si="24"/>
        <v>80.765836804655677</v>
      </c>
      <c r="J81" s="48">
        <v>0.66821608518097553</v>
      </c>
      <c r="K81" s="5">
        <f t="shared" si="25"/>
        <v>82.18399439625388</v>
      </c>
      <c r="L81" s="5">
        <v>0.6983240223463687</v>
      </c>
      <c r="M81" s="5">
        <f t="shared" si="23"/>
        <v>78.712266666666665</v>
      </c>
      <c r="N81" s="42">
        <f t="shared" si="26"/>
        <v>95.04558910305461</v>
      </c>
      <c r="O81" s="42"/>
      <c r="P81" s="42"/>
      <c r="Q81" s="42"/>
      <c r="R81" s="1">
        <v>75</v>
      </c>
      <c r="S81" s="42">
        <f t="shared" si="27"/>
        <v>95.04558910305461</v>
      </c>
    </row>
    <row r="82" spans="1:19">
      <c r="A82" s="1">
        <v>76</v>
      </c>
      <c r="B82" s="50">
        <v>6.7418981481481483E-2</v>
      </c>
      <c r="C82" s="29">
        <f t="shared" si="28"/>
        <v>97.083333333333329</v>
      </c>
      <c r="D82" s="29">
        <f t="shared" si="22"/>
        <v>81.04842679224565</v>
      </c>
      <c r="E82" s="5">
        <f t="shared" si="21"/>
        <v>0.67819535606242787</v>
      </c>
      <c r="F82" s="39">
        <v>0.68910000000000005</v>
      </c>
      <c r="G82" s="5">
        <f t="shared" si="29"/>
        <v>79.765878198616534</v>
      </c>
      <c r="H82" s="48">
        <v>0.6731112058164791</v>
      </c>
      <c r="I82" s="5">
        <f t="shared" si="24"/>
        <v>82.056772376865069</v>
      </c>
      <c r="J82" s="48">
        <v>0.65771495033697924</v>
      </c>
      <c r="K82" s="5">
        <f t="shared" si="25"/>
        <v>83.496151291472884</v>
      </c>
      <c r="L82" s="5">
        <v>0.68870523415977969</v>
      </c>
      <c r="M82" s="5">
        <f t="shared" si="23"/>
        <v>79.811599999999984</v>
      </c>
      <c r="N82" s="42">
        <f t="shared" si="26"/>
        <v>83.483358069265918</v>
      </c>
      <c r="O82" s="42"/>
      <c r="P82" s="42"/>
      <c r="Q82" s="42"/>
      <c r="R82" s="1">
        <v>76</v>
      </c>
      <c r="S82" s="42">
        <f t="shared" si="27"/>
        <v>83.483358069265918</v>
      </c>
    </row>
    <row r="83" spans="1:19">
      <c r="A83" s="1">
        <v>77</v>
      </c>
      <c r="B83" s="50">
        <v>6.4050925925925928E-2</v>
      </c>
      <c r="C83" s="29">
        <f t="shared" si="28"/>
        <v>92.233333333333334</v>
      </c>
      <c r="D83" s="29">
        <f t="shared" si="22"/>
        <v>82.532604856360607</v>
      </c>
      <c r="E83" s="5">
        <f t="shared" si="21"/>
        <v>0.66599941638011317</v>
      </c>
      <c r="F83" s="39">
        <v>0.67869999999999997</v>
      </c>
      <c r="G83" s="5">
        <f t="shared" si="29"/>
        <v>80.988163646186337</v>
      </c>
      <c r="H83" s="48">
        <v>0.66210590070143438</v>
      </c>
      <c r="I83" s="5">
        <f t="shared" si="24"/>
        <v>83.420692885361476</v>
      </c>
      <c r="J83" s="48">
        <v>0.64696618283920615</v>
      </c>
      <c r="K83" s="5">
        <f t="shared" si="25"/>
        <v>84.883365555520413</v>
      </c>
      <c r="L83" s="5">
        <v>0.6770480704129993</v>
      </c>
      <c r="M83" s="5">
        <f t="shared" si="23"/>
        <v>81.185766666666666</v>
      </c>
      <c r="N83" s="42">
        <f t="shared" si="26"/>
        <v>89.482404976177023</v>
      </c>
      <c r="O83" s="42"/>
      <c r="P83" s="42"/>
      <c r="Q83" s="42"/>
      <c r="R83" s="1">
        <v>77</v>
      </c>
      <c r="S83" s="42">
        <f t="shared" si="27"/>
        <v>89.482404976177023</v>
      </c>
    </row>
    <row r="84" spans="1:19">
      <c r="A84" s="1">
        <v>78</v>
      </c>
      <c r="B84" s="50">
        <v>7.1932870370370369E-2</v>
      </c>
      <c r="C84" s="29">
        <f t="shared" si="28"/>
        <v>103.58333333333333</v>
      </c>
      <c r="D84" s="29">
        <f t="shared" si="22"/>
        <v>84.160294024346058</v>
      </c>
      <c r="E84" s="5">
        <f t="shared" si="21"/>
        <v>0.6531187575315005</v>
      </c>
      <c r="F84" s="39">
        <v>0.66839999999999999</v>
      </c>
      <c r="G84" s="5">
        <f t="shared" si="29"/>
        <v>82.23618591661679</v>
      </c>
      <c r="H84" s="48">
        <v>0.65084430061936493</v>
      </c>
      <c r="I84" s="5">
        <f t="shared" si="24"/>
        <v>84.864126408479166</v>
      </c>
      <c r="J84" s="48">
        <v>0.63595150659283817</v>
      </c>
      <c r="K84" s="5">
        <f t="shared" si="25"/>
        <v>86.353544933355849</v>
      </c>
      <c r="L84" s="5">
        <v>0.66401062416998669</v>
      </c>
      <c r="M84" s="5">
        <f t="shared" si="23"/>
        <v>82.779799999999994</v>
      </c>
      <c r="N84" s="42">
        <f t="shared" si="26"/>
        <v>81.248875968797478</v>
      </c>
      <c r="O84" s="42"/>
      <c r="P84" s="42"/>
      <c r="Q84" s="42"/>
      <c r="R84" s="1">
        <v>78</v>
      </c>
      <c r="S84" s="42">
        <f t="shared" si="27"/>
        <v>81.248875968797478</v>
      </c>
    </row>
    <row r="85" spans="1:19">
      <c r="A85" s="1">
        <v>79</v>
      </c>
      <c r="B85" s="50">
        <v>7.6504629629629631E-2</v>
      </c>
      <c r="C85" s="29">
        <f t="shared" si="28"/>
        <v>110.16666666666667</v>
      </c>
      <c r="D85" s="29">
        <f t="shared" si="22"/>
        <v>85.945393187060574</v>
      </c>
      <c r="E85" s="5">
        <f t="shared" si="21"/>
        <v>0.63955337951658953</v>
      </c>
      <c r="F85" s="39">
        <v>0.65800000000000003</v>
      </c>
      <c r="G85" s="5">
        <f t="shared" si="29"/>
        <v>83.535967578520754</v>
      </c>
      <c r="H85" s="48">
        <v>0.63931613850964941</v>
      </c>
      <c r="I85" s="5">
        <f t="shared" si="24"/>
        <v>86.3943981279089</v>
      </c>
      <c r="J85" s="48">
        <v>0.62465055116304158</v>
      </c>
      <c r="K85" s="5">
        <f t="shared" si="25"/>
        <v>87.915822531093966</v>
      </c>
      <c r="L85" s="5">
        <v>0.64935064935064934</v>
      </c>
      <c r="M85" s="5">
        <f t="shared" si="23"/>
        <v>84.648666666666657</v>
      </c>
      <c r="N85" s="42">
        <f t="shared" si="26"/>
        <v>78.013972635758449</v>
      </c>
      <c r="O85" s="42"/>
      <c r="P85" s="42"/>
      <c r="Q85" s="42"/>
      <c r="R85" s="1">
        <v>79</v>
      </c>
      <c r="S85" s="42">
        <f t="shared" si="27"/>
        <v>78.013972635758449</v>
      </c>
    </row>
    <row r="86" spans="1:19">
      <c r="A86" s="1">
        <v>80</v>
      </c>
      <c r="B86" s="50">
        <v>6.7928240740740747E-2</v>
      </c>
      <c r="C86" s="29">
        <f t="shared" si="28"/>
        <v>97.816666666666677</v>
      </c>
      <c r="D86" s="29">
        <f t="shared" si="22"/>
        <v>87.904011092629077</v>
      </c>
      <c r="E86" s="5">
        <f t="shared" si="21"/>
        <v>0.62530328233538057</v>
      </c>
      <c r="F86" s="39">
        <v>0.64770000000000005</v>
      </c>
      <c r="G86" s="5">
        <f t="shared" si="29"/>
        <v>84.864391951006112</v>
      </c>
      <c r="H86" s="48">
        <v>0.62751063453251121</v>
      </c>
      <c r="I86" s="5">
        <f t="shared" si="24"/>
        <v>88.019756097278332</v>
      </c>
      <c r="J86" s="48">
        <v>0.61304050896991569</v>
      </c>
      <c r="K86" s="5">
        <f t="shared" si="25"/>
        <v>89.580812681164886</v>
      </c>
      <c r="L86" s="5">
        <v>0.63291139240506322</v>
      </c>
      <c r="M86" s="5">
        <f t="shared" si="23"/>
        <v>86.847333333333339</v>
      </c>
      <c r="N86" s="42">
        <f t="shared" si="26"/>
        <v>89.866087332726934</v>
      </c>
      <c r="O86" s="42"/>
      <c r="P86" s="42"/>
      <c r="Q86" s="42"/>
      <c r="R86" s="1">
        <v>80</v>
      </c>
      <c r="S86" s="42">
        <f t="shared" si="27"/>
        <v>89.866087332726934</v>
      </c>
    </row>
    <row r="87" spans="1:19">
      <c r="A87" s="1">
        <v>81</v>
      </c>
      <c r="B87" s="50">
        <v>6.5231481481481488E-2</v>
      </c>
      <c r="C87" s="29">
        <f t="shared" si="28"/>
        <v>93.933333333333337</v>
      </c>
      <c r="D87" s="29">
        <f t="shared" si="22"/>
        <v>90.054892625725387</v>
      </c>
      <c r="E87" s="5">
        <f t="shared" si="21"/>
        <v>0.61036846598787342</v>
      </c>
      <c r="F87" s="39">
        <v>0.63600000000000001</v>
      </c>
      <c r="G87" s="5">
        <f t="shared" si="29"/>
        <v>86.425576519916135</v>
      </c>
      <c r="H87" s="48">
        <v>0.61541646158770447</v>
      </c>
      <c r="I87" s="5">
        <f t="shared" si="24"/>
        <v>89.749521580076504</v>
      </c>
      <c r="J87" s="48">
        <v>0.60109571738319989</v>
      </c>
      <c r="K87" s="5">
        <f t="shared" si="25"/>
        <v>91.360935391576746</v>
      </c>
      <c r="L87" s="5">
        <v>0.61538461538461542</v>
      </c>
      <c r="M87" s="5">
        <f t="shared" si="23"/>
        <v>89.320833333333326</v>
      </c>
      <c r="N87" s="42">
        <f t="shared" si="26"/>
        <v>95.871070928735321</v>
      </c>
      <c r="O87" s="42"/>
      <c r="P87" s="42"/>
      <c r="Q87" s="42"/>
      <c r="R87" s="1">
        <v>81</v>
      </c>
      <c r="S87" s="42">
        <f t="shared" si="27"/>
        <v>95.871070928735321</v>
      </c>
    </row>
    <row r="88" spans="1:19">
      <c r="A88" s="1">
        <v>82</v>
      </c>
      <c r="B88" s="50">
        <v>8.7222222222222229E-2</v>
      </c>
      <c r="C88" s="29">
        <f t="shared" si="28"/>
        <v>125.60000000000001</v>
      </c>
      <c r="D88" s="29">
        <f t="shared" si="22"/>
        <v>92.419950419840717</v>
      </c>
      <c r="E88" s="5">
        <f t="shared" si="21"/>
        <v>0.59474893047406807</v>
      </c>
      <c r="F88" s="39">
        <v>0.62429999999999997</v>
      </c>
      <c r="G88" s="5">
        <f t="shared" si="29"/>
        <v>88.045277377329271</v>
      </c>
      <c r="H88" s="48">
        <v>0.60302170815607747</v>
      </c>
      <c r="I88" s="5">
        <f t="shared" si="24"/>
        <v>91.594269746760432</v>
      </c>
      <c r="J88" s="48">
        <v>0.58878714475983696</v>
      </c>
      <c r="K88" s="5">
        <f t="shared" si="25"/>
        <v>93.270832233268621</v>
      </c>
      <c r="L88" s="5">
        <v>0.59630292188431722</v>
      </c>
      <c r="M88" s="5">
        <f t="shared" si="23"/>
        <v>92.179099999999991</v>
      </c>
      <c r="N88" s="42">
        <f t="shared" si="26"/>
        <v>73.582763073121583</v>
      </c>
      <c r="O88" s="42"/>
      <c r="P88" s="42"/>
      <c r="Q88" s="42"/>
      <c r="R88" s="1">
        <v>82</v>
      </c>
      <c r="S88" s="42">
        <f t="shared" si="27"/>
        <v>73.582763073121583</v>
      </c>
    </row>
    <row r="89" spans="1:19">
      <c r="A89" s="1">
        <v>83</v>
      </c>
      <c r="B89" s="50">
        <v>8.7384259259259259E-2</v>
      </c>
      <c r="C89" s="29">
        <f t="shared" si="28"/>
        <v>125.83333333333333</v>
      </c>
      <c r="D89" s="29">
        <f t="shared" si="22"/>
        <v>95.024933181760602</v>
      </c>
      <c r="E89" s="5">
        <f t="shared" si="21"/>
        <v>0.57844467579396464</v>
      </c>
      <c r="F89" s="39">
        <v>0.61260000000000003</v>
      </c>
      <c r="G89" s="5">
        <f t="shared" si="29"/>
        <v>89.726847317444751</v>
      </c>
      <c r="H89" s="48">
        <v>0.59031383820663463</v>
      </c>
      <c r="I89" s="5">
        <f t="shared" si="24"/>
        <v>93.566048134324802</v>
      </c>
      <c r="J89" s="48">
        <v>0.57608175220912994</v>
      </c>
      <c r="K89" s="5">
        <f t="shared" si="25"/>
        <v>95.327905786649666</v>
      </c>
      <c r="L89" s="5">
        <v>0.57636887608069165</v>
      </c>
      <c r="M89" s="5">
        <f t="shared" si="23"/>
        <v>95.367166666666662</v>
      </c>
      <c r="N89" s="42">
        <f t="shared" si="26"/>
        <v>75.516503190803135</v>
      </c>
      <c r="O89" s="42"/>
      <c r="P89" s="42"/>
      <c r="Q89" s="42"/>
      <c r="R89" s="1">
        <v>83</v>
      </c>
      <c r="S89" s="42">
        <f t="shared" si="27"/>
        <v>75.516503190803135</v>
      </c>
    </row>
    <row r="90" spans="1:19">
      <c r="A90" s="1">
        <v>84</v>
      </c>
      <c r="B90" s="50" t="s">
        <v>129</v>
      </c>
      <c r="C90" s="29"/>
      <c r="D90" s="29">
        <f t="shared" si="22"/>
        <v>97.900273300279451</v>
      </c>
      <c r="E90" s="5">
        <f t="shared" si="21"/>
        <v>0.561455701947563</v>
      </c>
      <c r="F90" s="39">
        <v>0.60089999999999999</v>
      </c>
      <c r="G90" s="5">
        <f t="shared" si="29"/>
        <v>91.473900260720029</v>
      </c>
      <c r="H90" s="48">
        <v>0.57727964788425945</v>
      </c>
      <c r="I90" s="5">
        <f t="shared" si="24"/>
        <v>95.678642409153326</v>
      </c>
      <c r="J90" s="48">
        <v>0.56294169255617343</v>
      </c>
      <c r="K90" s="5">
        <f t="shared" si="25"/>
        <v>97.553028539487883</v>
      </c>
      <c r="L90" s="5">
        <v>0.55555555555555558</v>
      </c>
      <c r="M90" s="5">
        <f t="shared" si="23"/>
        <v>98.939999999999984</v>
      </c>
      <c r="N90" s="42"/>
      <c r="O90" s="42"/>
      <c r="P90" s="42"/>
      <c r="Q90" s="42"/>
      <c r="R90" s="1">
        <v>84</v>
      </c>
      <c r="S90" s="42"/>
    </row>
    <row r="91" spans="1:19">
      <c r="A91" s="1">
        <v>85</v>
      </c>
      <c r="B91" s="50">
        <v>8.8761574074074076E-2</v>
      </c>
      <c r="C91" s="29">
        <f t="shared" si="28"/>
        <v>127.81666666666666</v>
      </c>
      <c r="D91" s="29">
        <f t="shared" si="22"/>
        <v>101.08217220046134</v>
      </c>
      <c r="E91" s="5">
        <f t="shared" si="21"/>
        <v>0.54378200893486328</v>
      </c>
      <c r="F91" s="39">
        <v>0.58919999999999995</v>
      </c>
      <c r="G91" s="5">
        <f t="shared" si="29"/>
        <v>93.29033718035754</v>
      </c>
      <c r="H91" s="48">
        <v>0.56390521866232213</v>
      </c>
      <c r="I91" s="5">
        <f t="shared" si="24"/>
        <v>97.947901831841065</v>
      </c>
      <c r="J91" s="48">
        <v>0.54932329306213279</v>
      </c>
      <c r="K91" s="5">
        <f t="shared" si="25"/>
        <v>99.971487999123482</v>
      </c>
      <c r="L91" s="5">
        <v>0.53361792956243326</v>
      </c>
      <c r="M91" s="5">
        <f t="shared" si="23"/>
        <v>103.00753333333333</v>
      </c>
      <c r="N91" s="42">
        <f>100*(+D91/C91)</f>
        <v>79.083717981844842</v>
      </c>
      <c r="O91" s="42"/>
      <c r="P91" s="42"/>
      <c r="Q91" s="42"/>
      <c r="R91" s="1">
        <v>85</v>
      </c>
      <c r="S91" s="42">
        <f>MAX(N91,Q91)</f>
        <v>79.083717981844842</v>
      </c>
    </row>
    <row r="92" spans="1:19">
      <c r="A92" s="1">
        <v>86</v>
      </c>
      <c r="B92" s="50">
        <v>0.12259259259259259</v>
      </c>
      <c r="C92" s="29">
        <f t="shared" si="28"/>
        <v>176.53333333333333</v>
      </c>
      <c r="D92" s="29">
        <f t="shared" si="22"/>
        <v>104.61400478784844</v>
      </c>
      <c r="E92" s="5">
        <f t="shared" si="21"/>
        <v>0.52542359675586547</v>
      </c>
      <c r="F92" s="39">
        <v>0.57520000000000004</v>
      </c>
      <c r="G92" s="5">
        <f t="shared" si="29"/>
        <v>95.560964302271657</v>
      </c>
      <c r="H92" s="48">
        <v>0.5501758666094928</v>
      </c>
      <c r="I92" s="5">
        <f t="shared" si="24"/>
        <v>100.39214068108853</v>
      </c>
      <c r="J92" s="48">
        <v>0.53517574648331678</v>
      </c>
      <c r="K92" s="5">
        <f t="shared" si="25"/>
        <v>102.61426710919146</v>
      </c>
      <c r="L92" s="5">
        <v>0.5112474437627812</v>
      </c>
      <c r="M92" s="5">
        <f t="shared" si="23"/>
        <v>107.51479999999999</v>
      </c>
      <c r="N92" s="42">
        <f>100*(+D92/C92)</f>
        <v>59.260199086772161</v>
      </c>
      <c r="O92" s="42"/>
      <c r="P92" s="42"/>
      <c r="Q92" s="42"/>
      <c r="R92" s="1">
        <v>86</v>
      </c>
      <c r="S92" s="42">
        <f>MAX(N92,Q92)</f>
        <v>59.260199086772161</v>
      </c>
    </row>
    <row r="93" spans="1:19">
      <c r="A93" s="1">
        <v>87</v>
      </c>
      <c r="B93" s="50" t="s">
        <v>106</v>
      </c>
      <c r="C93" s="29"/>
      <c r="D93" s="29">
        <f t="shared" si="22"/>
        <v>108.54815780087429</v>
      </c>
      <c r="E93" s="5">
        <f t="shared" si="21"/>
        <v>0.50638046541056947</v>
      </c>
      <c r="F93" s="39">
        <v>0.56120000000000003</v>
      </c>
      <c r="G93" s="5">
        <f t="shared" si="29"/>
        <v>97.944880019006874</v>
      </c>
      <c r="H93" s="48">
        <v>0.53607608738067902</v>
      </c>
      <c r="I93" s="5">
        <f t="shared" si="24"/>
        <v>103.03263715767579</v>
      </c>
      <c r="J93" s="48">
        <v>0.52043940196644445</v>
      </c>
      <c r="K93" s="5">
        <f t="shared" si="25"/>
        <v>105.51981036120853</v>
      </c>
      <c r="L93" s="5">
        <v>0.48851978505129456</v>
      </c>
      <c r="M93" s="5">
        <f t="shared" si="23"/>
        <v>112.51676666666665</v>
      </c>
      <c r="N93" s="42"/>
      <c r="O93" s="42"/>
      <c r="P93" s="42"/>
      <c r="Q93" s="42"/>
      <c r="R93" s="1">
        <v>87</v>
      </c>
      <c r="S93" s="42"/>
    </row>
    <row r="94" spans="1:19">
      <c r="A94" s="1">
        <v>88</v>
      </c>
      <c r="B94" s="50">
        <v>0.11673611111111111</v>
      </c>
      <c r="C94" s="29">
        <f t="shared" si="28"/>
        <v>168.1</v>
      </c>
      <c r="D94" s="29">
        <f t="shared" si="22"/>
        <v>112.94846669646941</v>
      </c>
      <c r="E94" s="5">
        <f t="shared" si="21"/>
        <v>0.48665261489897527</v>
      </c>
      <c r="F94" s="39">
        <v>0.54720000000000002</v>
      </c>
      <c r="G94" s="5">
        <f t="shared" si="29"/>
        <v>100.45077972709551</v>
      </c>
      <c r="H94" s="48">
        <v>0.52158949649742581</v>
      </c>
      <c r="I94" s="5">
        <f t="shared" si="24"/>
        <v>105.89425855179695</v>
      </c>
      <c r="J94" s="48">
        <v>0.50504349627070932</v>
      </c>
      <c r="K94" s="5">
        <f t="shared" si="25"/>
        <v>108.73650963829859</v>
      </c>
      <c r="L94" s="5">
        <v>0.46511627906976744</v>
      </c>
      <c r="M94" s="5">
        <f t="shared" si="23"/>
        <v>118.17833333333333</v>
      </c>
      <c r="N94" s="42">
        <f>100*(+D94/C94)</f>
        <v>67.191235393497578</v>
      </c>
      <c r="O94" s="42"/>
      <c r="P94" s="42"/>
      <c r="Q94" s="42"/>
      <c r="R94" s="1">
        <v>88</v>
      </c>
      <c r="S94" s="42">
        <f>MAX(N94,Q94)</f>
        <v>67.191235393497578</v>
      </c>
    </row>
    <row r="95" spans="1:19">
      <c r="A95" s="1">
        <v>89</v>
      </c>
      <c r="B95" s="14"/>
      <c r="C95" s="29"/>
      <c r="D95" s="29">
        <f t="shared" si="22"/>
        <v>117.8934911963695</v>
      </c>
      <c r="E95" s="5">
        <f t="shared" si="21"/>
        <v>0.46624004522108298</v>
      </c>
      <c r="F95" s="39">
        <v>0.53320000000000001</v>
      </c>
      <c r="G95" s="5">
        <f t="shared" si="29"/>
        <v>103.08827206801699</v>
      </c>
      <c r="H95" s="48">
        <v>0.50669876443266415</v>
      </c>
      <c r="I95" s="5">
        <f t="shared" si="24"/>
        <v>109.00625159771833</v>
      </c>
      <c r="J95" s="48">
        <v>0.48890308503147722</v>
      </c>
      <c r="K95" s="5">
        <f t="shared" si="25"/>
        <v>112.32628445464663</v>
      </c>
      <c r="L95" s="5">
        <v>0.44189129474149363</v>
      </c>
      <c r="M95" s="5">
        <f t="shared" si="23"/>
        <v>124.38956666666664</v>
      </c>
      <c r="N95" s="42"/>
      <c r="O95" s="42"/>
      <c r="P95" s="42"/>
      <c r="Q95" s="42"/>
      <c r="R95" s="1">
        <v>89</v>
      </c>
    </row>
    <row r="96" spans="1:19">
      <c r="A96" s="1">
        <v>90</v>
      </c>
      <c r="B96" s="14"/>
      <c r="C96" s="29"/>
      <c r="D96" s="29">
        <f t="shared" si="22"/>
        <v>123.48098644590229</v>
      </c>
      <c r="E96" s="5">
        <f t="shared" si="21"/>
        <v>0.4451427563768926</v>
      </c>
      <c r="F96" s="39">
        <v>0.51919999999999999</v>
      </c>
      <c r="G96" s="5">
        <f t="shared" si="29"/>
        <v>105.86800205444273</v>
      </c>
      <c r="H96" s="48">
        <v>0.49138554595743683</v>
      </c>
      <c r="I96" s="5">
        <f t="shared" si="24"/>
        <v>112.40325128485615</v>
      </c>
      <c r="J96" s="48">
        <v>0.47191480190408991</v>
      </c>
      <c r="K96" s="5">
        <f t="shared" si="25"/>
        <v>116.36987604207643</v>
      </c>
      <c r="L96" s="5">
        <v>0.41841004184100417</v>
      </c>
      <c r="M96" s="5">
        <f t="shared" si="23"/>
        <v>131.37033333333332</v>
      </c>
      <c r="N96" s="42"/>
      <c r="O96" s="42"/>
      <c r="P96" s="42"/>
      <c r="Q96" s="42"/>
      <c r="R96" s="1">
        <v>90</v>
      </c>
    </row>
    <row r="97" spans="1:18">
      <c r="A97" s="1">
        <v>91</v>
      </c>
      <c r="C97" s="29"/>
      <c r="D97" s="29">
        <f t="shared" si="22"/>
        <v>129.83411163827338</v>
      </c>
      <c r="E97" s="5">
        <f t="shared" si="21"/>
        <v>0.42336074836640403</v>
      </c>
      <c r="F97" s="39">
        <v>0.50029999999999997</v>
      </c>
      <c r="G97" s="5">
        <f t="shared" si="29"/>
        <v>109.86741288560196</v>
      </c>
      <c r="H97" s="48">
        <v>0.47027307683211617</v>
      </c>
      <c r="I97" s="5">
        <f t="shared" si="24"/>
        <v>117.44948992629206</v>
      </c>
      <c r="J97" s="48">
        <v>0.45395085046707756</v>
      </c>
      <c r="K97" s="5">
        <f t="shared" si="25"/>
        <v>120.9749181954287</v>
      </c>
      <c r="L97" s="5">
        <v>0.39494470774091628</v>
      </c>
      <c r="M97" s="5">
        <f t="shared" si="23"/>
        <v>139.17559999999997</v>
      </c>
      <c r="N97" s="42"/>
      <c r="O97" s="42"/>
      <c r="P97" s="42"/>
      <c r="Q97" s="42"/>
      <c r="R97" s="1">
        <v>91</v>
      </c>
    </row>
    <row r="98" spans="1:18">
      <c r="A98" s="1">
        <v>92</v>
      </c>
      <c r="C98" s="29"/>
      <c r="D98" s="29">
        <f t="shared" si="22"/>
        <v>137.11021806600652</v>
      </c>
      <c r="E98" s="5">
        <f t="shared" ref="E98:E106" si="30">1-IF(A98&lt;I$3,0,IF(A98&lt;I$4,G$3*(A98-I$3)^2,G$2+G$4*(A98-I$4)+(A98&gt;I$5)*G$5*(A98-I$5)^2))</f>
        <v>0.40089402118961726</v>
      </c>
      <c r="F98" s="39">
        <v>0.48149999999999998</v>
      </c>
      <c r="G98" s="5">
        <f t="shared" si="29"/>
        <v>114.15714780200761</v>
      </c>
      <c r="H98" s="48">
        <v>0.44801953250972631</v>
      </c>
      <c r="I98" s="5">
        <f t="shared" si="24"/>
        <v>123.28331465950295</v>
      </c>
      <c r="J98" s="48">
        <v>0.4348502412364435</v>
      </c>
      <c r="K98" s="5">
        <f t="shared" si="25"/>
        <v>126.28868928266239</v>
      </c>
      <c r="L98" s="5">
        <v>0.37188545927854222</v>
      </c>
      <c r="M98" s="5">
        <f t="shared" si="23"/>
        <v>147.80536666666666</v>
      </c>
      <c r="N98" s="42"/>
      <c r="O98" s="42"/>
      <c r="P98" s="42"/>
      <c r="Q98" s="42"/>
      <c r="R98" s="1">
        <v>92</v>
      </c>
    </row>
    <row r="99" spans="1:18">
      <c r="A99" s="1">
        <v>93</v>
      </c>
      <c r="C99" s="29"/>
      <c r="D99" s="29">
        <f t="shared" si="22"/>
        <v>145.5135595689691</v>
      </c>
      <c r="E99" s="5">
        <f t="shared" si="30"/>
        <v>0.3777425748465324</v>
      </c>
      <c r="F99" s="39">
        <v>0.46260000000000001</v>
      </c>
      <c r="G99" s="5">
        <f t="shared" si="29"/>
        <v>118.82115578613632</v>
      </c>
      <c r="H99" s="48">
        <v>0.42452434105390413</v>
      </c>
      <c r="I99" s="5">
        <f t="shared" si="24"/>
        <v>130.10639828774089</v>
      </c>
      <c r="J99" s="48">
        <v>0.41440556143038648</v>
      </c>
      <c r="K99" s="5">
        <f t="shared" si="25"/>
        <v>132.5191361101584</v>
      </c>
      <c r="L99" s="5">
        <v>0.34904013961605584</v>
      </c>
      <c r="M99" s="5">
        <f t="shared" si="23"/>
        <v>157.47949999999997</v>
      </c>
      <c r="N99" s="42"/>
      <c r="O99" s="42"/>
      <c r="P99" s="42"/>
      <c r="Q99" s="42"/>
      <c r="R99" s="1">
        <v>93</v>
      </c>
    </row>
    <row r="100" spans="1:18">
      <c r="A100" s="1">
        <v>94</v>
      </c>
      <c r="C100" s="29"/>
      <c r="D100" s="29">
        <f t="shared" si="22"/>
        <v>155.31413169266054</v>
      </c>
      <c r="E100" s="5">
        <f t="shared" si="30"/>
        <v>0.35390640933714945</v>
      </c>
      <c r="F100" s="39">
        <v>0.44379999999999997</v>
      </c>
      <c r="G100" s="5">
        <f t="shared" si="29"/>
        <v>123.8545891542737</v>
      </c>
      <c r="H100" s="48">
        <v>0.39967484591751878</v>
      </c>
      <c r="I100" s="5">
        <f t="shared" si="24"/>
        <v>138.19566971547303</v>
      </c>
      <c r="J100" s="48">
        <v>0.39234214903210024</v>
      </c>
      <c r="K100" s="5">
        <f t="shared" si="25"/>
        <v>139.97136717397876</v>
      </c>
      <c r="L100" s="5">
        <v>0.32679738562091504</v>
      </c>
      <c r="M100" s="5">
        <f t="shared" si="23"/>
        <v>168.19799999999998</v>
      </c>
      <c r="N100" s="42"/>
      <c r="O100" s="42"/>
      <c r="P100" s="42"/>
      <c r="Q100" s="42"/>
      <c r="R100" s="1">
        <v>94</v>
      </c>
    </row>
    <row r="101" spans="1:18">
      <c r="A101" s="1">
        <v>95</v>
      </c>
      <c r="C101" s="29"/>
      <c r="D101" s="29">
        <f t="shared" si="22"/>
        <v>166.87638815688578</v>
      </c>
      <c r="E101" s="5">
        <f t="shared" si="30"/>
        <v>0.32938552466146831</v>
      </c>
      <c r="F101" s="39">
        <v>0.4249</v>
      </c>
      <c r="G101" s="5">
        <f t="shared" si="29"/>
        <v>129.36377186789048</v>
      </c>
      <c r="H101" s="48">
        <v>0.37334443079173146</v>
      </c>
      <c r="I101" s="5">
        <f t="shared" si="24"/>
        <v>147.94203005216829</v>
      </c>
      <c r="J101" s="48">
        <v>0.36828357807539702</v>
      </c>
      <c r="K101" s="5">
        <f t="shared" si="25"/>
        <v>149.11516632641479</v>
      </c>
      <c r="L101" s="5">
        <v>0.30497102775236351</v>
      </c>
      <c r="M101" s="5">
        <f t="shared" si="23"/>
        <v>180.23569999999998</v>
      </c>
      <c r="N101" s="42"/>
      <c r="R101" s="1">
        <v>95</v>
      </c>
    </row>
    <row r="102" spans="1:18">
      <c r="A102" s="1">
        <v>96</v>
      </c>
      <c r="C102" s="29"/>
      <c r="D102" s="29">
        <f t="shared" si="22"/>
        <v>180.70445451685742</v>
      </c>
      <c r="E102" s="5">
        <f t="shared" si="30"/>
        <v>0.30417992081948908</v>
      </c>
      <c r="F102" s="39">
        <v>0.39379999999999998</v>
      </c>
      <c r="G102" s="5">
        <f t="shared" si="29"/>
        <v>139.58015913323175</v>
      </c>
      <c r="H102" s="48">
        <v>0.34539028431114677</v>
      </c>
      <c r="I102" s="5">
        <f t="shared" si="24"/>
        <v>159.91571132395475</v>
      </c>
      <c r="J102" s="48">
        <v>0.34169059837003479</v>
      </c>
      <c r="K102" s="5">
        <f t="shared" si="25"/>
        <v>160.72045078784356</v>
      </c>
      <c r="L102" s="5">
        <v>0.28376844494892167</v>
      </c>
      <c r="M102" s="5">
        <f t="shared" si="23"/>
        <v>193.70253333333332</v>
      </c>
      <c r="N102" s="42"/>
      <c r="R102" s="1">
        <v>96</v>
      </c>
    </row>
    <row r="103" spans="1:18">
      <c r="A103" s="1">
        <v>97</v>
      </c>
      <c r="C103" s="29"/>
      <c r="D103" s="29">
        <f t="shared" si="22"/>
        <v>197.51606635313547</v>
      </c>
      <c r="E103" s="5">
        <f t="shared" si="30"/>
        <v>0.27828959781121165</v>
      </c>
      <c r="F103" s="39">
        <v>0.36259999999999998</v>
      </c>
      <c r="G103" s="5">
        <f t="shared" si="29"/>
        <v>151.59036587608017</v>
      </c>
      <c r="H103" s="48">
        <v>0.31565072123526539</v>
      </c>
      <c r="I103" s="5">
        <f t="shared" si="24"/>
        <v>174.98243876602041</v>
      </c>
      <c r="J103" s="48">
        <v>0.3117434341703042</v>
      </c>
      <c r="K103" s="5">
        <f t="shared" si="25"/>
        <v>176.15981919926898</v>
      </c>
      <c r="L103" s="5">
        <v>0.2632964718272775</v>
      </c>
      <c r="M103" s="5">
        <f t="shared" si="23"/>
        <v>208.76339999999999</v>
      </c>
      <c r="R103" s="1">
        <v>97</v>
      </c>
    </row>
    <row r="104" spans="1:18">
      <c r="A104" s="1">
        <v>98</v>
      </c>
      <c r="C104" s="29"/>
      <c r="D104" s="29">
        <f t="shared" si="22"/>
        <v>218.36904317132183</v>
      </c>
      <c r="E104" s="5">
        <f t="shared" si="30"/>
        <v>0.25171455563663603</v>
      </c>
      <c r="F104" s="39">
        <v>0.33150000000000002</v>
      </c>
      <c r="G104" s="5">
        <f t="shared" si="29"/>
        <v>165.81196581196579</v>
      </c>
      <c r="H104" s="48">
        <v>0.28394195391127602</v>
      </c>
      <c r="I104" s="5">
        <f t="shared" si="24"/>
        <v>194.52332506403363</v>
      </c>
      <c r="J104" s="48">
        <v>0.27708632331890221</v>
      </c>
      <c r="K104" s="5">
        <f t="shared" si="25"/>
        <v>198.19335123515174</v>
      </c>
      <c r="L104" s="5">
        <v>0.24360535931790497</v>
      </c>
      <c r="M104" s="5">
        <f t="shared" si="23"/>
        <v>225.63816666666668</v>
      </c>
      <c r="R104" s="1">
        <v>98</v>
      </c>
    </row>
    <row r="105" spans="1:18">
      <c r="A105" s="1">
        <v>99</v>
      </c>
      <c r="C105" s="29"/>
      <c r="D105" s="29">
        <f>E$4/E105</f>
        <v>244.88969745167256</v>
      </c>
      <c r="E105" s="5">
        <f t="shared" si="30"/>
        <v>0.22445479429576243</v>
      </c>
      <c r="F105" s="39">
        <v>0.30030000000000001</v>
      </c>
      <c r="G105" s="5">
        <f t="shared" si="29"/>
        <v>183.039183039183</v>
      </c>
      <c r="H105" s="48">
        <v>0.2500541777359257</v>
      </c>
      <c r="I105" s="5">
        <f t="shared" si="24"/>
        <v>220.88546370271075</v>
      </c>
      <c r="J105" s="48">
        <v>0.23608931265649069</v>
      </c>
      <c r="K105" s="5">
        <f t="shared" si="25"/>
        <v>232.6097119012905</v>
      </c>
      <c r="L105" s="5">
        <v>0.2247191011235955</v>
      </c>
      <c r="M105" s="5">
        <f>E$4/L105</f>
        <v>244.60166666666666</v>
      </c>
      <c r="R105" s="1">
        <v>99</v>
      </c>
    </row>
    <row r="106" spans="1:18">
      <c r="A106" s="1">
        <v>100</v>
      </c>
      <c r="D106" s="29">
        <f>E$4/E106</f>
        <v>279.71390206928697</v>
      </c>
      <c r="E106" s="5">
        <f t="shared" si="30"/>
        <v>0.19651031378859052</v>
      </c>
      <c r="F106" s="1">
        <v>0.2949</v>
      </c>
      <c r="G106" s="5">
        <f t="shared" si="29"/>
        <v>186.39086696055159</v>
      </c>
      <c r="H106" s="48">
        <v>0.2137467943048095</v>
      </c>
      <c r="I106" s="5">
        <f t="shared" si="24"/>
        <v>258.4054333055193</v>
      </c>
      <c r="J106" s="48">
        <v>0.18020007801453986</v>
      </c>
      <c r="K106" s="5">
        <f t="shared" si="25"/>
        <v>304.75384697429996</v>
      </c>
      <c r="L106" s="5">
        <v>0.20669698222405952</v>
      </c>
      <c r="M106" s="5">
        <f>E$4/L106</f>
        <v>265.9287333333333</v>
      </c>
    </row>
  </sheetData>
  <pageMargins left="0.5" right="1" top="0.25" bottom="0.3" header="0" footer="0"/>
  <pageSetup orientation="portrait" verticalDpi="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106"/>
  <sheetViews>
    <sheetView zoomScale="87" zoomScaleNormal="87" workbookViewId="0">
      <selection activeCell="H5" sqref="H5"/>
    </sheetView>
  </sheetViews>
  <sheetFormatPr defaultColWidth="9.6640625" defaultRowHeight="15"/>
  <cols>
    <col min="1" max="3" width="9.6640625" style="1" customWidth="1"/>
    <col min="4" max="4" width="11.21875" style="1" customWidth="1"/>
    <col min="5" max="5" width="9.6640625" style="1" customWidth="1"/>
    <col min="6" max="6" width="10.6640625" style="1" customWidth="1"/>
    <col min="7" max="7" width="13.33203125" style="1" customWidth="1"/>
    <col min="8" max="8" width="10.33203125" style="1" customWidth="1"/>
    <col min="9" max="9" width="12.77734375" style="1" customWidth="1"/>
    <col min="10" max="10" width="13.33203125" style="1" customWidth="1"/>
    <col min="11" max="11" width="10.88671875" style="1" customWidth="1"/>
    <col min="12" max="12" width="11.6640625" style="1" customWidth="1"/>
    <col min="13" max="13" width="17.21875" style="1" customWidth="1"/>
    <col min="14" max="14" width="10.77734375" style="1" customWidth="1"/>
    <col min="15" max="15" width="9.6640625" style="1"/>
    <col min="16" max="16" width="15.88671875" style="1" customWidth="1"/>
    <col min="17" max="17" width="13.44140625" style="1" customWidth="1"/>
    <col min="18" max="16384" width="9.6640625" style="1"/>
  </cols>
  <sheetData>
    <row r="1" spans="1:19" ht="29.1" customHeight="1">
      <c r="A1" s="31" t="s">
        <v>137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19" ht="15.95" customHeight="1">
      <c r="A2" s="31"/>
      <c r="B2" s="26"/>
      <c r="C2" s="28"/>
      <c r="D2" s="32"/>
      <c r="E2" s="32"/>
      <c r="F2" s="33">
        <f>(+H$3-H$4)*F$4/2</f>
        <v>1.4399999999999991E-2</v>
      </c>
      <c r="G2" s="34">
        <f>(+I$4-I$3)*G$4/2</f>
        <v>3.7732999999999996E-2</v>
      </c>
      <c r="H2" s="32"/>
      <c r="I2" s="32"/>
    </row>
    <row r="3" spans="1:19" ht="15.95" customHeight="1">
      <c r="A3" s="31"/>
      <c r="B3" s="26"/>
      <c r="C3" s="28"/>
      <c r="D3" s="32"/>
      <c r="E3" s="32"/>
      <c r="F3" s="33">
        <f>F4/(2*(+H3-H4))</f>
        <v>2.5000000000000014E-3</v>
      </c>
      <c r="G3" s="34">
        <f>G4/(2*(+I4-I3))</f>
        <v>4.0103092783505155E-4</v>
      </c>
      <c r="H3" s="26">
        <v>18.399999999999999</v>
      </c>
      <c r="I3" s="26">
        <v>31.3</v>
      </c>
    </row>
    <row r="4" spans="1:19" ht="15.75">
      <c r="A4" s="26"/>
      <c r="B4" s="26"/>
      <c r="C4" s="26"/>
      <c r="D4" s="35">
        <f>Parameters!F26</f>
        <v>4.0289351851851847E-2</v>
      </c>
      <c r="E4" s="36">
        <f>D4*1440</f>
        <v>58.016666666666659</v>
      </c>
      <c r="F4" s="33">
        <v>1.2E-2</v>
      </c>
      <c r="G4" s="34">
        <v>7.7799999999999996E-3</v>
      </c>
      <c r="H4" s="26">
        <v>16</v>
      </c>
      <c r="I4" s="26">
        <v>41</v>
      </c>
    </row>
    <row r="5" spans="1:19" ht="15.75">
      <c r="A5" s="26"/>
      <c r="B5" s="26"/>
      <c r="C5" s="26"/>
      <c r="D5" s="35"/>
      <c r="E5" s="37">
        <f>E4*60</f>
        <v>3480.9999999999995</v>
      </c>
      <c r="F5" s="33">
        <v>2E-3</v>
      </c>
      <c r="G5" s="34">
        <v>3.4099999999999999E-4</v>
      </c>
      <c r="H5" s="26">
        <v>16</v>
      </c>
      <c r="I5" s="26">
        <v>70</v>
      </c>
    </row>
    <row r="6" spans="1:19" ht="63">
      <c r="A6" s="27" t="s">
        <v>84</v>
      </c>
      <c r="B6" s="140" t="s">
        <v>971</v>
      </c>
      <c r="C6" s="140" t="s">
        <v>970</v>
      </c>
      <c r="D6" s="140" t="s">
        <v>557</v>
      </c>
      <c r="E6" s="140" t="s">
        <v>362</v>
      </c>
      <c r="F6" s="140" t="s">
        <v>969</v>
      </c>
      <c r="G6" s="140" t="s">
        <v>555</v>
      </c>
      <c r="H6" s="140" t="s">
        <v>1270</v>
      </c>
      <c r="I6" s="189" t="s">
        <v>84</v>
      </c>
      <c r="J6" s="232" t="s">
        <v>556</v>
      </c>
      <c r="K6" s="212" t="s">
        <v>558</v>
      </c>
      <c r="L6" s="168" t="s">
        <v>971</v>
      </c>
      <c r="M6" s="233" t="s">
        <v>364</v>
      </c>
      <c r="N6" s="233" t="s">
        <v>365</v>
      </c>
      <c r="O6" s="233" t="s">
        <v>366</v>
      </c>
      <c r="P6" s="228" t="s">
        <v>367</v>
      </c>
      <c r="Q6" s="234" t="s">
        <v>368</v>
      </c>
      <c r="R6" s="235" t="s">
        <v>369</v>
      </c>
      <c r="S6" s="228" t="s">
        <v>370</v>
      </c>
    </row>
    <row r="7" spans="1:19" ht="15.75">
      <c r="A7" s="1">
        <v>1</v>
      </c>
      <c r="F7" s="29"/>
      <c r="G7" s="29"/>
      <c r="I7" s="170">
        <v>1</v>
      </c>
      <c r="J7" s="163"/>
      <c r="K7" s="164"/>
      <c r="L7" s="170"/>
      <c r="M7" s="236"/>
      <c r="N7" s="236"/>
      <c r="O7" s="236"/>
      <c r="P7" s="236"/>
      <c r="Q7" s="236"/>
      <c r="R7" s="236"/>
      <c r="S7" s="236"/>
    </row>
    <row r="8" spans="1:19">
      <c r="A8" s="1">
        <v>2</v>
      </c>
      <c r="F8" s="29"/>
      <c r="G8" s="29"/>
      <c r="I8" s="170">
        <v>2</v>
      </c>
      <c r="J8" s="165"/>
      <c r="K8" s="166"/>
      <c r="L8" s="170"/>
      <c r="M8" s="170"/>
      <c r="N8" s="170"/>
      <c r="O8" s="170"/>
      <c r="P8" s="170"/>
      <c r="Q8" s="170"/>
      <c r="R8" s="170"/>
      <c r="S8" s="170"/>
    </row>
    <row r="9" spans="1:19" ht="16.5" customHeight="1">
      <c r="A9" s="1">
        <v>3</v>
      </c>
      <c r="B9" s="40"/>
      <c r="C9" s="29"/>
      <c r="D9" s="29">
        <f t="shared" ref="D9:D40" si="0">E$4/E9</f>
        <v>118.01600216978571</v>
      </c>
      <c r="E9" s="5">
        <f t="shared" ref="E9:E33" si="1">1-IF(A9&gt;=H$3,0,IF(A9&gt;=H$4,F$3*(A9-H$3)^2,F$2+F$4*(H$4-A9)+(A9&lt;H$5)*F$5*(H$5-A9)^2))</f>
        <v>0.49160000000000004</v>
      </c>
      <c r="F9" s="29"/>
      <c r="G9" s="29">
        <v>120.22926963207028</v>
      </c>
      <c r="H9" s="283"/>
      <c r="I9" s="170">
        <v>3</v>
      </c>
      <c r="J9" s="165"/>
      <c r="K9" s="166"/>
      <c r="L9" s="237"/>
      <c r="M9" s="170"/>
      <c r="N9" s="170"/>
      <c r="O9" s="172"/>
      <c r="P9" s="170"/>
      <c r="Q9" s="170"/>
      <c r="R9" s="170"/>
      <c r="S9" s="170"/>
    </row>
    <row r="10" spans="1:19" ht="13.5" customHeight="1">
      <c r="A10" s="1">
        <v>4</v>
      </c>
      <c r="B10" s="14"/>
      <c r="C10" s="29"/>
      <c r="D10" s="29">
        <f t="shared" si="0"/>
        <v>104.79889210019267</v>
      </c>
      <c r="E10" s="5">
        <f t="shared" si="1"/>
        <v>0.55359999999999998</v>
      </c>
      <c r="F10" s="29"/>
      <c r="G10" s="29">
        <v>106.61675188702216</v>
      </c>
      <c r="H10" s="283"/>
      <c r="I10" s="170">
        <v>4</v>
      </c>
      <c r="J10" s="165"/>
      <c r="K10" s="166"/>
      <c r="L10" s="222"/>
      <c r="M10" s="238"/>
      <c r="N10" s="238"/>
      <c r="O10" s="238"/>
      <c r="P10" s="196"/>
      <c r="Q10" s="239"/>
      <c r="R10" s="179"/>
      <c r="S10" s="196"/>
    </row>
    <row r="11" spans="1:19">
      <c r="A11" s="1">
        <v>5</v>
      </c>
      <c r="B11" s="128">
        <v>0.12706018518518519</v>
      </c>
      <c r="C11" s="29">
        <f>B11*1440</f>
        <v>182.96666666666667</v>
      </c>
      <c r="D11" s="29">
        <f t="shared" si="0"/>
        <v>94.860475256158693</v>
      </c>
      <c r="E11" s="5">
        <f t="shared" si="1"/>
        <v>0.61160000000000003</v>
      </c>
      <c r="F11" s="29">
        <v>182.95000000000002</v>
      </c>
      <c r="G11" s="29">
        <v>96.405768383971818</v>
      </c>
      <c r="H11" s="283">
        <f>((G11-D11)/G11)</f>
        <v>1.6029052552731286E-2</v>
      </c>
      <c r="I11" s="170">
        <v>5</v>
      </c>
      <c r="J11" s="165">
        <f t="shared" ref="J11:J42" si="2">100*(+G11/C11)</f>
        <v>52.690345263602744</v>
      </c>
      <c r="K11" s="166">
        <f t="shared" ref="K11:K42" si="3">100*(+D11/C11)</f>
        <v>51.845768950350902</v>
      </c>
      <c r="L11" s="198">
        <v>0.12706018518518519</v>
      </c>
      <c r="M11" s="174" t="s">
        <v>371</v>
      </c>
      <c r="N11" s="174" t="s">
        <v>372</v>
      </c>
      <c r="O11" s="174" t="s">
        <v>373</v>
      </c>
      <c r="P11" s="175">
        <v>39252</v>
      </c>
      <c r="Q11" s="177"/>
      <c r="R11" s="174" t="s">
        <v>374</v>
      </c>
      <c r="S11" s="175">
        <v>41398</v>
      </c>
    </row>
    <row r="12" spans="1:19">
      <c r="A12" s="1">
        <v>6</v>
      </c>
      <c r="B12" s="130">
        <v>8.8090277777777781E-2</v>
      </c>
      <c r="C12" s="29">
        <f>B12*1440</f>
        <v>126.85000000000001</v>
      </c>
      <c r="D12" s="29">
        <f t="shared" si="0"/>
        <v>87.164463141025635</v>
      </c>
      <c r="E12" s="5">
        <f t="shared" si="1"/>
        <v>0.66559999999999997</v>
      </c>
      <c r="F12" s="29">
        <v>139.80000000000001</v>
      </c>
      <c r="G12" s="29">
        <v>88.513240347685468</v>
      </c>
      <c r="H12" s="283">
        <f t="shared" ref="H12:H75" si="4">((G12-D12)/G12)</f>
        <v>1.5238140659654448E-2</v>
      </c>
      <c r="I12" s="170">
        <v>6</v>
      </c>
      <c r="J12" s="165">
        <f t="shared" si="2"/>
        <v>69.777879659192322</v>
      </c>
      <c r="K12" s="166">
        <f t="shared" si="3"/>
        <v>68.7145945140131</v>
      </c>
      <c r="L12" s="240">
        <v>8.8090277777777781E-2</v>
      </c>
      <c r="M12" s="174" t="s">
        <v>375</v>
      </c>
      <c r="N12" s="174" t="s">
        <v>376</v>
      </c>
      <c r="O12" s="174" t="s">
        <v>373</v>
      </c>
      <c r="P12" s="175">
        <v>40405</v>
      </c>
      <c r="Q12" s="177"/>
      <c r="R12" s="174" t="s">
        <v>377</v>
      </c>
      <c r="S12" s="175">
        <v>42686</v>
      </c>
    </row>
    <row r="13" spans="1:19">
      <c r="A13" s="1">
        <v>7</v>
      </c>
      <c r="B13" s="130">
        <v>7.1944444444444436E-2</v>
      </c>
      <c r="C13" s="29">
        <f t="shared" ref="C13:C76" si="5">B13*1440</f>
        <v>103.6</v>
      </c>
      <c r="D13" s="29">
        <f t="shared" si="0"/>
        <v>81.074156884665541</v>
      </c>
      <c r="E13" s="5">
        <f t="shared" si="1"/>
        <v>0.71560000000000001</v>
      </c>
      <c r="F13" s="29">
        <v>103.88333333333334</v>
      </c>
      <c r="G13" s="29">
        <v>82.276399849680573</v>
      </c>
      <c r="H13" s="283">
        <f t="shared" si="4"/>
        <v>1.4612245640445326E-2</v>
      </c>
      <c r="I13" s="170">
        <v>7</v>
      </c>
      <c r="J13" s="165">
        <f t="shared" si="2"/>
        <v>79.417374372278545</v>
      </c>
      <c r="K13" s="166">
        <f t="shared" si="3"/>
        <v>78.256908189831606</v>
      </c>
      <c r="L13" s="240">
        <v>7.1944444444444436E-2</v>
      </c>
      <c r="M13" s="174" t="s">
        <v>378</v>
      </c>
      <c r="N13" s="174" t="s">
        <v>379</v>
      </c>
      <c r="O13" s="174" t="s">
        <v>373</v>
      </c>
      <c r="P13" s="175">
        <v>39371</v>
      </c>
      <c r="Q13" s="177"/>
      <c r="R13" s="174" t="s">
        <v>380</v>
      </c>
      <c r="S13" s="175">
        <v>42259</v>
      </c>
    </row>
    <row r="14" spans="1:19">
      <c r="A14" s="1">
        <v>8</v>
      </c>
      <c r="B14" s="130">
        <v>6.8310185185185182E-2</v>
      </c>
      <c r="C14" s="29">
        <f t="shared" si="5"/>
        <v>98.36666666666666</v>
      </c>
      <c r="D14" s="29">
        <f t="shared" si="0"/>
        <v>76.177345938375339</v>
      </c>
      <c r="E14" s="5">
        <f t="shared" si="1"/>
        <v>0.76160000000000005</v>
      </c>
      <c r="F14" s="29">
        <v>115.7</v>
      </c>
      <c r="G14" s="29">
        <v>77.267513675666137</v>
      </c>
      <c r="H14" s="283">
        <f t="shared" si="4"/>
        <v>1.4109005006513169E-2</v>
      </c>
      <c r="I14" s="170">
        <v>8</v>
      </c>
      <c r="J14" s="165">
        <f t="shared" si="2"/>
        <v>78.550505261605707</v>
      </c>
      <c r="K14" s="166">
        <f t="shared" si="3"/>
        <v>77.442235789605576</v>
      </c>
      <c r="L14" s="240">
        <v>6.8310185185185182E-2</v>
      </c>
      <c r="M14" s="174" t="s">
        <v>381</v>
      </c>
      <c r="N14" s="174" t="s">
        <v>382</v>
      </c>
      <c r="O14" s="174" t="s">
        <v>373</v>
      </c>
      <c r="P14" s="175">
        <v>39139</v>
      </c>
      <c r="Q14" s="177"/>
      <c r="R14" s="174" t="s">
        <v>383</v>
      </c>
      <c r="S14" s="175">
        <v>42385</v>
      </c>
    </row>
    <row r="15" spans="1:19">
      <c r="A15" s="1">
        <v>9</v>
      </c>
      <c r="B15" s="130">
        <v>6.159722222222222E-2</v>
      </c>
      <c r="C15" s="29">
        <f t="shared" si="5"/>
        <v>88.7</v>
      </c>
      <c r="D15" s="29">
        <f t="shared" si="0"/>
        <v>72.195951551352238</v>
      </c>
      <c r="E15" s="5">
        <f t="shared" si="1"/>
        <v>0.80359999999999998</v>
      </c>
      <c r="F15" s="29">
        <v>101.11666666666667</v>
      </c>
      <c r="G15" s="29">
        <v>73.198762955533269</v>
      </c>
      <c r="H15" s="283">
        <f t="shared" si="4"/>
        <v>1.3699840867395783E-2</v>
      </c>
      <c r="I15" s="170">
        <v>9</v>
      </c>
      <c r="J15" s="165">
        <f t="shared" si="2"/>
        <v>82.523971764975499</v>
      </c>
      <c r="K15" s="166">
        <f t="shared" si="3"/>
        <v>81.393406484049862</v>
      </c>
      <c r="L15" s="240">
        <v>6.159722222222222E-2</v>
      </c>
      <c r="M15" s="174" t="s">
        <v>384</v>
      </c>
      <c r="N15" s="174" t="s">
        <v>385</v>
      </c>
      <c r="O15" s="174" t="s">
        <v>373</v>
      </c>
      <c r="P15" s="175">
        <v>39466</v>
      </c>
      <c r="Q15" s="177"/>
      <c r="R15" s="174" t="s">
        <v>386</v>
      </c>
      <c r="S15" s="175">
        <v>43022</v>
      </c>
    </row>
    <row r="16" spans="1:19">
      <c r="A16" s="1">
        <v>10</v>
      </c>
      <c r="B16" s="130">
        <v>5.950231481481482E-2</v>
      </c>
      <c r="C16" s="29">
        <f t="shared" si="5"/>
        <v>85.683333333333337</v>
      </c>
      <c r="D16" s="29">
        <f t="shared" si="0"/>
        <v>68.936153358681864</v>
      </c>
      <c r="E16" s="5">
        <f t="shared" si="1"/>
        <v>0.84160000000000001</v>
      </c>
      <c r="F16" s="29">
        <v>94.883333333333326</v>
      </c>
      <c r="G16" s="29">
        <v>69.869953725865642</v>
      </c>
      <c r="H16" s="283">
        <f t="shared" si="4"/>
        <v>1.3364834487332547E-2</v>
      </c>
      <c r="I16" s="170">
        <v>10</v>
      </c>
      <c r="J16" s="165">
        <f t="shared" si="2"/>
        <v>81.544392599726478</v>
      </c>
      <c r="K16" s="166">
        <f t="shared" si="3"/>
        <v>80.454565289261069</v>
      </c>
      <c r="L16" s="240">
        <v>5.950231481481482E-2</v>
      </c>
      <c r="M16" s="174" t="s">
        <v>387</v>
      </c>
      <c r="N16" s="174" t="s">
        <v>388</v>
      </c>
      <c r="O16" s="174" t="s">
        <v>373</v>
      </c>
      <c r="P16" s="175">
        <v>27092</v>
      </c>
      <c r="Q16" s="177"/>
      <c r="R16" s="174" t="s">
        <v>389</v>
      </c>
      <c r="S16" s="175">
        <v>30975</v>
      </c>
    </row>
    <row r="17" spans="1:19">
      <c r="A17" s="1">
        <v>11</v>
      </c>
      <c r="B17" s="130">
        <v>5.8310185185185187E-2</v>
      </c>
      <c r="C17" s="29">
        <f t="shared" si="5"/>
        <v>83.966666666666669</v>
      </c>
      <c r="D17" s="29">
        <f t="shared" si="0"/>
        <v>66.259326937718882</v>
      </c>
      <c r="E17" s="5">
        <f t="shared" si="1"/>
        <v>0.87560000000000004</v>
      </c>
      <c r="F17" s="29">
        <v>84.166666666666657</v>
      </c>
      <c r="G17" s="29">
        <v>67.138147807421035</v>
      </c>
      <c r="H17" s="283">
        <f t="shared" si="4"/>
        <v>1.3089739565395244E-2</v>
      </c>
      <c r="I17" s="170">
        <v>11</v>
      </c>
      <c r="J17" s="165">
        <f t="shared" si="2"/>
        <v>79.958095840517302</v>
      </c>
      <c r="K17" s="166">
        <f t="shared" si="3"/>
        <v>78.911465189820035</v>
      </c>
      <c r="L17" s="240">
        <v>5.8310185185185187E-2</v>
      </c>
      <c r="M17" s="174" t="s">
        <v>390</v>
      </c>
      <c r="N17" s="174" t="s">
        <v>391</v>
      </c>
      <c r="O17" s="174" t="s">
        <v>373</v>
      </c>
      <c r="P17" s="175">
        <v>38769</v>
      </c>
      <c r="Q17" s="177"/>
      <c r="R17" s="174" t="s">
        <v>392</v>
      </c>
      <c r="S17" s="175">
        <v>43044</v>
      </c>
    </row>
    <row r="18" spans="1:19">
      <c r="A18" s="1">
        <v>12</v>
      </c>
      <c r="B18" s="130">
        <v>5.5162037037037037E-2</v>
      </c>
      <c r="C18" s="29">
        <f t="shared" si="5"/>
        <v>79.433333333333337</v>
      </c>
      <c r="D18" s="29">
        <f t="shared" si="0"/>
        <v>64.064340400471139</v>
      </c>
      <c r="E18" s="5">
        <f t="shared" si="1"/>
        <v>0.90559999999999996</v>
      </c>
      <c r="F18" s="29">
        <v>79.433333333333337</v>
      </c>
      <c r="G18" s="29">
        <v>64.899214465688459</v>
      </c>
      <c r="H18" s="283">
        <f t="shared" si="4"/>
        <v>1.2864162873014584E-2</v>
      </c>
      <c r="I18" s="170">
        <v>12</v>
      </c>
      <c r="J18" s="165">
        <f t="shared" si="2"/>
        <v>81.70274586532328</v>
      </c>
      <c r="K18" s="166">
        <f t="shared" si="3"/>
        <v>80.651708435339245</v>
      </c>
      <c r="L18" s="240">
        <v>5.5162037037037037E-2</v>
      </c>
      <c r="M18" s="174" t="s">
        <v>393</v>
      </c>
      <c r="N18" s="174" t="s">
        <v>394</v>
      </c>
      <c r="O18" s="174" t="s">
        <v>373</v>
      </c>
      <c r="P18" s="175">
        <v>25228</v>
      </c>
      <c r="Q18" s="177"/>
      <c r="R18" s="174" t="s">
        <v>395</v>
      </c>
      <c r="S18" s="175">
        <v>29744</v>
      </c>
    </row>
    <row r="19" spans="1:19">
      <c r="A19" s="1">
        <v>13</v>
      </c>
      <c r="B19" s="130">
        <v>5.4780092592592589E-2</v>
      </c>
      <c r="C19" s="29">
        <f t="shared" si="5"/>
        <v>78.883333333333326</v>
      </c>
      <c r="D19" s="29">
        <f t="shared" si="0"/>
        <v>62.276370402175459</v>
      </c>
      <c r="E19" s="5">
        <f t="shared" si="1"/>
        <v>0.93159999999999998</v>
      </c>
      <c r="F19" s="29">
        <v>78.883333333333326</v>
      </c>
      <c r="G19" s="29">
        <v>63.076202823393835</v>
      </c>
      <c r="H19" s="283">
        <f t="shared" si="4"/>
        <v>1.2680414885750424E-2</v>
      </c>
      <c r="I19" s="170">
        <v>13</v>
      </c>
      <c r="J19" s="165">
        <f t="shared" si="2"/>
        <v>79.961381141002121</v>
      </c>
      <c r="K19" s="166">
        <f t="shared" si="3"/>
        <v>78.947437653296589</v>
      </c>
      <c r="L19" s="240">
        <v>5.4780092592592589E-2</v>
      </c>
      <c r="M19" s="174" t="s">
        <v>396</v>
      </c>
      <c r="N19" s="174" t="s">
        <v>397</v>
      </c>
      <c r="O19" s="174" t="s">
        <v>398</v>
      </c>
      <c r="P19" s="175">
        <v>36661</v>
      </c>
      <c r="Q19" s="177"/>
      <c r="R19" s="174" t="s">
        <v>399</v>
      </c>
      <c r="S19" s="175">
        <v>41490</v>
      </c>
    </row>
    <row r="20" spans="1:19">
      <c r="A20" s="1">
        <v>14</v>
      </c>
      <c r="B20" s="130">
        <v>5.0902777777777776E-2</v>
      </c>
      <c r="C20" s="29">
        <f t="shared" si="5"/>
        <v>73.3</v>
      </c>
      <c r="D20" s="29">
        <f t="shared" si="0"/>
        <v>60.83962527964205</v>
      </c>
      <c r="E20" s="5">
        <f t="shared" si="1"/>
        <v>0.9536</v>
      </c>
      <c r="F20" s="29">
        <v>76.233333333333348</v>
      </c>
      <c r="G20" s="29">
        <v>61.61179119178275</v>
      </c>
      <c r="H20" s="283">
        <f t="shared" si="4"/>
        <v>1.2532761947094389E-2</v>
      </c>
      <c r="I20" s="170">
        <v>14</v>
      </c>
      <c r="J20" s="165">
        <f t="shared" si="2"/>
        <v>84.05428539124523</v>
      </c>
      <c r="K20" s="166">
        <f t="shared" si="3"/>
        <v>83.000853041803609</v>
      </c>
      <c r="L20" s="240">
        <v>5.0902777777777776E-2</v>
      </c>
      <c r="M20" s="174" t="s">
        <v>400</v>
      </c>
      <c r="N20" s="174" t="s">
        <v>401</v>
      </c>
      <c r="O20" s="174" t="s">
        <v>373</v>
      </c>
      <c r="P20" s="175">
        <v>24381</v>
      </c>
      <c r="Q20" s="177"/>
      <c r="R20" s="174" t="s">
        <v>402</v>
      </c>
      <c r="S20" s="175">
        <v>29849</v>
      </c>
    </row>
    <row r="21" spans="1:19">
      <c r="A21" s="1">
        <v>15</v>
      </c>
      <c r="B21" s="130">
        <v>4.3564814814814813E-2</v>
      </c>
      <c r="C21" s="29">
        <f t="shared" si="5"/>
        <v>62.733333333333334</v>
      </c>
      <c r="D21" s="29">
        <f t="shared" si="0"/>
        <v>59.712501715383553</v>
      </c>
      <c r="E21" s="5">
        <f t="shared" si="1"/>
        <v>0.97160000000000002</v>
      </c>
      <c r="F21" s="29">
        <v>62.733333333333334</v>
      </c>
      <c r="G21" s="29">
        <v>60.463269814968243</v>
      </c>
      <c r="H21" s="283">
        <f t="shared" si="4"/>
        <v>1.241692852341952E-2</v>
      </c>
      <c r="I21" s="170">
        <v>15</v>
      </c>
      <c r="J21" s="165">
        <f t="shared" si="2"/>
        <v>96.381407781564675</v>
      </c>
      <c r="K21" s="166">
        <f t="shared" si="3"/>
        <v>95.184646730154441</v>
      </c>
      <c r="L21" s="240">
        <v>4.3564814814814813E-2</v>
      </c>
      <c r="M21" s="174" t="s">
        <v>403</v>
      </c>
      <c r="N21" s="174" t="s">
        <v>404</v>
      </c>
      <c r="O21" s="174" t="s">
        <v>405</v>
      </c>
      <c r="P21" s="175">
        <v>30127</v>
      </c>
      <c r="Q21" s="177"/>
      <c r="R21" s="174" t="s">
        <v>406</v>
      </c>
      <c r="S21" s="175">
        <v>35707</v>
      </c>
    </row>
    <row r="22" spans="1:19">
      <c r="A22" s="1">
        <v>16</v>
      </c>
      <c r="B22" s="130">
        <v>4.2187499999999996E-2</v>
      </c>
      <c r="C22" s="29">
        <f t="shared" si="5"/>
        <v>60.749999999999993</v>
      </c>
      <c r="D22" s="29">
        <f t="shared" si="0"/>
        <v>58.864312770562762</v>
      </c>
      <c r="E22" s="5">
        <f t="shared" si="1"/>
        <v>0.98560000000000003</v>
      </c>
      <c r="F22" s="29">
        <v>60.749999999999993</v>
      </c>
      <c r="G22" s="29">
        <v>59.599156118143455</v>
      </c>
      <c r="H22" s="283">
        <f t="shared" si="4"/>
        <v>1.2329760947017643E-2</v>
      </c>
      <c r="I22" s="170">
        <v>16</v>
      </c>
      <c r="J22" s="165">
        <f t="shared" si="2"/>
        <v>98.105606778836972</v>
      </c>
      <c r="K22" s="166">
        <f t="shared" si="3"/>
        <v>96.895988099691806</v>
      </c>
      <c r="L22" s="240">
        <v>4.2187499999999996E-2</v>
      </c>
      <c r="M22" s="174" t="s">
        <v>407</v>
      </c>
      <c r="N22" s="174" t="s">
        <v>408</v>
      </c>
      <c r="O22" s="174" t="s">
        <v>409</v>
      </c>
      <c r="P22" s="175">
        <v>30101</v>
      </c>
      <c r="Q22" s="177"/>
      <c r="R22" s="174" t="s">
        <v>410</v>
      </c>
      <c r="S22" s="175">
        <v>36261</v>
      </c>
    </row>
    <row r="23" spans="1:19">
      <c r="A23" s="1">
        <v>17</v>
      </c>
      <c r="B23" s="130">
        <v>4.1631944444444451E-2</v>
      </c>
      <c r="C23" s="29">
        <f t="shared" si="5"/>
        <v>59.95000000000001</v>
      </c>
      <c r="D23" s="29">
        <f t="shared" si="0"/>
        <v>58.302348172712954</v>
      </c>
      <c r="E23" s="5">
        <f t="shared" si="1"/>
        <v>0.99509999999999998</v>
      </c>
      <c r="F23" s="29">
        <v>59.95000000000001</v>
      </c>
      <c r="G23" s="29">
        <v>58.877907758504769</v>
      </c>
      <c r="H23" s="283">
        <f t="shared" si="4"/>
        <v>9.7754761964801151E-3</v>
      </c>
      <c r="I23" s="170">
        <v>17</v>
      </c>
      <c r="J23" s="165">
        <f t="shared" si="2"/>
        <v>98.211689338623458</v>
      </c>
      <c r="K23" s="166">
        <f t="shared" si="3"/>
        <v>97.25162330727764</v>
      </c>
      <c r="L23" s="240">
        <v>4.1631944444444451E-2</v>
      </c>
      <c r="M23" s="174" t="s">
        <v>411</v>
      </c>
      <c r="N23" s="174" t="s">
        <v>412</v>
      </c>
      <c r="O23" s="174" t="s">
        <v>413</v>
      </c>
      <c r="P23" s="175">
        <v>33966</v>
      </c>
      <c r="Q23" s="177"/>
      <c r="R23" s="174" t="s">
        <v>414</v>
      </c>
      <c r="S23" s="175">
        <v>40251</v>
      </c>
    </row>
    <row r="24" spans="1:19">
      <c r="A24" s="1">
        <v>18</v>
      </c>
      <c r="B24" s="130">
        <v>4.1157407407407406E-2</v>
      </c>
      <c r="C24" s="29">
        <f t="shared" si="5"/>
        <v>59.266666666666666</v>
      </c>
      <c r="D24" s="29">
        <f t="shared" si="0"/>
        <v>58.03988261971454</v>
      </c>
      <c r="E24" s="5">
        <f t="shared" si="1"/>
        <v>0.99960000000000004</v>
      </c>
      <c r="F24" s="29">
        <v>59.25</v>
      </c>
      <c r="G24" s="29">
        <v>58.423395089966455</v>
      </c>
      <c r="H24" s="283">
        <f t="shared" si="4"/>
        <v>6.5643646635280724E-3</v>
      </c>
      <c r="I24" s="170">
        <v>18</v>
      </c>
      <c r="J24" s="165">
        <f t="shared" si="2"/>
        <v>98.577157069684688</v>
      </c>
      <c r="K24" s="166">
        <f t="shared" si="3"/>
        <v>97.930060663185387</v>
      </c>
      <c r="L24" s="240">
        <v>4.1157407407407406E-2</v>
      </c>
      <c r="M24" s="174" t="s">
        <v>415</v>
      </c>
      <c r="N24" s="174" t="s">
        <v>416</v>
      </c>
      <c r="O24" s="174" t="s">
        <v>413</v>
      </c>
      <c r="P24" s="175">
        <v>31726</v>
      </c>
      <c r="Q24" s="177"/>
      <c r="R24" s="174" t="s">
        <v>417</v>
      </c>
      <c r="S24" s="175">
        <v>38606</v>
      </c>
    </row>
    <row r="25" spans="1:19">
      <c r="A25" s="1">
        <v>19</v>
      </c>
      <c r="B25" s="130">
        <v>4.0833333333333333E-2</v>
      </c>
      <c r="C25" s="29">
        <f t="shared" si="5"/>
        <v>58.8</v>
      </c>
      <c r="D25" s="29">
        <f t="shared" si="0"/>
        <v>58.016666666666659</v>
      </c>
      <c r="E25" s="5">
        <f t="shared" si="1"/>
        <v>1</v>
      </c>
      <c r="F25" s="29">
        <v>59.31666666666667</v>
      </c>
      <c r="G25" s="29">
        <v>58.383333333333333</v>
      </c>
      <c r="H25" s="283">
        <f t="shared" si="4"/>
        <v>6.280331144733216E-3</v>
      </c>
      <c r="I25" s="170">
        <v>19</v>
      </c>
      <c r="J25" s="165">
        <f t="shared" si="2"/>
        <v>99.291383219954653</v>
      </c>
      <c r="K25" s="166">
        <f t="shared" si="3"/>
        <v>98.667800453514729</v>
      </c>
      <c r="L25" s="240">
        <v>4.0833333333333333E-2</v>
      </c>
      <c r="M25" s="174" t="s">
        <v>418</v>
      </c>
      <c r="N25" s="174" t="s">
        <v>419</v>
      </c>
      <c r="O25" s="174" t="s">
        <v>413</v>
      </c>
      <c r="P25" s="175">
        <v>35774</v>
      </c>
      <c r="Q25" s="177"/>
      <c r="R25" s="174" t="s">
        <v>420</v>
      </c>
      <c r="S25" s="175">
        <v>42995</v>
      </c>
    </row>
    <row r="26" spans="1:19">
      <c r="A26" s="1">
        <v>20</v>
      </c>
      <c r="B26" s="130">
        <v>4.0659722222222222E-2</v>
      </c>
      <c r="C26" s="29">
        <f t="shared" si="5"/>
        <v>58.55</v>
      </c>
      <c r="D26" s="29">
        <f t="shared" si="0"/>
        <v>58.016666666666659</v>
      </c>
      <c r="E26" s="5">
        <f t="shared" si="1"/>
        <v>1</v>
      </c>
      <c r="F26" s="29">
        <v>58.583333333333343</v>
      </c>
      <c r="G26" s="29">
        <v>58.383333333333333</v>
      </c>
      <c r="H26" s="283">
        <f t="shared" si="4"/>
        <v>6.280331144733216E-3</v>
      </c>
      <c r="I26" s="170">
        <v>20</v>
      </c>
      <c r="J26" s="165">
        <f t="shared" si="2"/>
        <v>99.715343011670939</v>
      </c>
      <c r="K26" s="166">
        <f t="shared" si="3"/>
        <v>99.089097637346995</v>
      </c>
      <c r="L26" s="240">
        <v>4.0659722222222222E-2</v>
      </c>
      <c r="M26" s="174" t="s">
        <v>415</v>
      </c>
      <c r="N26" s="174" t="s">
        <v>416</v>
      </c>
      <c r="O26" s="174" t="s">
        <v>413</v>
      </c>
      <c r="P26" s="175">
        <v>31726</v>
      </c>
      <c r="Q26" s="177"/>
      <c r="R26" s="174" t="s">
        <v>414</v>
      </c>
      <c r="S26" s="175">
        <v>39158</v>
      </c>
    </row>
    <row r="27" spans="1:19">
      <c r="A27" s="1">
        <v>21</v>
      </c>
      <c r="B27" s="130">
        <v>4.0787037037037038E-2</v>
      </c>
      <c r="C27" s="29">
        <f t="shared" si="5"/>
        <v>58.733333333333334</v>
      </c>
      <c r="D27" s="29">
        <f t="shared" si="0"/>
        <v>58.016666666666659</v>
      </c>
      <c r="E27" s="5">
        <f t="shared" si="1"/>
        <v>1</v>
      </c>
      <c r="F27" s="29">
        <v>59.083333333333343</v>
      </c>
      <c r="G27" s="29">
        <v>58.383333333333333</v>
      </c>
      <c r="H27" s="283">
        <f t="shared" si="4"/>
        <v>6.280331144733216E-3</v>
      </c>
      <c r="I27" s="170">
        <v>21</v>
      </c>
      <c r="J27" s="165">
        <f t="shared" si="2"/>
        <v>99.404086265607262</v>
      </c>
      <c r="K27" s="166">
        <f t="shared" si="3"/>
        <v>98.779795686719623</v>
      </c>
      <c r="L27" s="240">
        <v>4.0787037037037038E-2</v>
      </c>
      <c r="M27" s="201" t="s">
        <v>421</v>
      </c>
      <c r="N27" s="201" t="s">
        <v>422</v>
      </c>
      <c r="O27" s="201" t="s">
        <v>405</v>
      </c>
      <c r="P27" s="241">
        <v>35592</v>
      </c>
      <c r="Q27" s="205" t="s">
        <v>423</v>
      </c>
      <c r="R27" s="201" t="s">
        <v>424</v>
      </c>
      <c r="S27" s="241">
        <v>43401</v>
      </c>
    </row>
    <row r="28" spans="1:19">
      <c r="A28" s="1">
        <v>22</v>
      </c>
      <c r="B28" s="130">
        <v>4.0659722222222222E-2</v>
      </c>
      <c r="C28" s="29">
        <f t="shared" si="5"/>
        <v>58.55</v>
      </c>
      <c r="D28" s="29">
        <f t="shared" si="0"/>
        <v>58.016666666666659</v>
      </c>
      <c r="E28" s="5">
        <f t="shared" si="1"/>
        <v>1</v>
      </c>
      <c r="F28" s="29">
        <v>58.766666666666666</v>
      </c>
      <c r="G28" s="29">
        <v>58.383333333333333</v>
      </c>
      <c r="H28" s="283">
        <f t="shared" si="4"/>
        <v>6.280331144733216E-3</v>
      </c>
      <c r="I28" s="170">
        <v>22</v>
      </c>
      <c r="J28" s="165">
        <f t="shared" si="2"/>
        <v>99.715343011670939</v>
      </c>
      <c r="K28" s="166">
        <f t="shared" si="3"/>
        <v>99.089097637346995</v>
      </c>
      <c r="L28" s="240">
        <v>4.0659722222222222E-2</v>
      </c>
      <c r="M28" s="201" t="s">
        <v>425</v>
      </c>
      <c r="N28" s="201" t="s">
        <v>426</v>
      </c>
      <c r="O28" s="201" t="s">
        <v>405</v>
      </c>
      <c r="P28" s="241">
        <v>35319</v>
      </c>
      <c r="Q28" s="205" t="s">
        <v>423</v>
      </c>
      <c r="R28" s="201" t="s">
        <v>424</v>
      </c>
      <c r="S28" s="241">
        <v>43401</v>
      </c>
    </row>
    <row r="29" spans="1:19">
      <c r="A29" s="1">
        <v>23</v>
      </c>
      <c r="B29" s="130">
        <v>4.0879629629629634E-2</v>
      </c>
      <c r="C29" s="29">
        <f t="shared" si="5"/>
        <v>58.866666666666674</v>
      </c>
      <c r="D29" s="29">
        <f t="shared" si="0"/>
        <v>58.016666666666659</v>
      </c>
      <c r="E29" s="5">
        <f t="shared" si="1"/>
        <v>1</v>
      </c>
      <c r="F29" s="29">
        <v>58.866666666666674</v>
      </c>
      <c r="G29" s="29">
        <v>58.383333333333333</v>
      </c>
      <c r="H29" s="283">
        <f t="shared" si="4"/>
        <v>6.280331144733216E-3</v>
      </c>
      <c r="I29" s="170">
        <v>23</v>
      </c>
      <c r="J29" s="165">
        <f t="shared" si="2"/>
        <v>99.178935447338603</v>
      </c>
      <c r="K29" s="166">
        <f t="shared" si="3"/>
        <v>98.556058890147199</v>
      </c>
      <c r="L29" s="240">
        <v>4.0879629629629634E-2</v>
      </c>
      <c r="M29" s="174" t="s">
        <v>427</v>
      </c>
      <c r="N29" s="174" t="s">
        <v>428</v>
      </c>
      <c r="O29" s="174" t="s">
        <v>413</v>
      </c>
      <c r="P29" s="175">
        <v>31108</v>
      </c>
      <c r="Q29" s="177"/>
      <c r="R29" s="174" t="s">
        <v>429</v>
      </c>
      <c r="S29" s="175">
        <v>39864</v>
      </c>
    </row>
    <row r="30" spans="1:19">
      <c r="A30" s="1">
        <v>24</v>
      </c>
      <c r="B30" s="130">
        <v>4.0740740740740737E-2</v>
      </c>
      <c r="C30" s="29">
        <f t="shared" si="5"/>
        <v>58.666666666666664</v>
      </c>
      <c r="D30" s="29">
        <f t="shared" si="0"/>
        <v>58.016666666666659</v>
      </c>
      <c r="E30" s="5">
        <f t="shared" si="1"/>
        <v>1</v>
      </c>
      <c r="F30" s="29">
        <v>58.8</v>
      </c>
      <c r="G30" s="29">
        <v>58.383333333333333</v>
      </c>
      <c r="H30" s="283">
        <f t="shared" si="4"/>
        <v>6.280331144733216E-3</v>
      </c>
      <c r="I30" s="170">
        <v>24</v>
      </c>
      <c r="J30" s="165">
        <f t="shared" si="2"/>
        <v>99.517045454545467</v>
      </c>
      <c r="K30" s="166">
        <f t="shared" si="3"/>
        <v>98.892045454545439</v>
      </c>
      <c r="L30" s="240">
        <v>4.0740740740740737E-2</v>
      </c>
      <c r="M30" s="174" t="s">
        <v>430</v>
      </c>
      <c r="N30" s="174" t="s">
        <v>431</v>
      </c>
      <c r="O30" s="174" t="s">
        <v>432</v>
      </c>
      <c r="P30" s="175">
        <v>33888</v>
      </c>
      <c r="Q30" s="177"/>
      <c r="R30" s="174" t="s">
        <v>420</v>
      </c>
      <c r="S30" s="175">
        <v>42995</v>
      </c>
    </row>
    <row r="31" spans="1:19">
      <c r="A31" s="1">
        <v>25</v>
      </c>
      <c r="B31" s="130">
        <v>4.0902777777777781E-2</v>
      </c>
      <c r="C31" s="29">
        <f t="shared" si="5"/>
        <v>58.900000000000006</v>
      </c>
      <c r="D31" s="29">
        <f t="shared" si="0"/>
        <v>58.016666666666659</v>
      </c>
      <c r="E31" s="5">
        <f t="shared" si="1"/>
        <v>1</v>
      </c>
      <c r="F31" s="29">
        <v>58.900000000000006</v>
      </c>
      <c r="G31" s="29">
        <v>58.383333333333333</v>
      </c>
      <c r="H31" s="283">
        <f t="shared" si="4"/>
        <v>6.280331144733216E-3</v>
      </c>
      <c r="I31" s="170">
        <v>25</v>
      </c>
      <c r="J31" s="165">
        <f t="shared" si="2"/>
        <v>99.122807017543849</v>
      </c>
      <c r="K31" s="166">
        <f t="shared" si="3"/>
        <v>98.500282965478192</v>
      </c>
      <c r="L31" s="240">
        <v>4.0902777777777781E-2</v>
      </c>
      <c r="M31" s="174" t="s">
        <v>433</v>
      </c>
      <c r="N31" s="174" t="s">
        <v>434</v>
      </c>
      <c r="O31" s="174" t="s">
        <v>413</v>
      </c>
      <c r="P31" s="175">
        <v>31725</v>
      </c>
      <c r="Q31" s="177"/>
      <c r="R31" s="174" t="s">
        <v>414</v>
      </c>
      <c r="S31" s="175">
        <v>40979</v>
      </c>
    </row>
    <row r="32" spans="1:19">
      <c r="A32" s="1">
        <v>26</v>
      </c>
      <c r="B32" s="130">
        <v>4.0289351851851847E-2</v>
      </c>
      <c r="C32" s="29">
        <f t="shared" si="5"/>
        <v>58.016666666666659</v>
      </c>
      <c r="D32" s="29">
        <f t="shared" si="0"/>
        <v>58.016666666666659</v>
      </c>
      <c r="E32" s="5">
        <f t="shared" si="1"/>
        <v>1</v>
      </c>
      <c r="F32" s="29">
        <v>58.933333333333337</v>
      </c>
      <c r="G32" s="29">
        <v>58.383333333333333</v>
      </c>
      <c r="H32" s="283">
        <f t="shared" si="4"/>
        <v>6.280331144733216E-3</v>
      </c>
      <c r="I32" s="170">
        <v>26</v>
      </c>
      <c r="J32" s="165">
        <f t="shared" si="2"/>
        <v>100.63200229819019</v>
      </c>
      <c r="K32" s="166">
        <f t="shared" si="3"/>
        <v>100</v>
      </c>
      <c r="L32" s="240">
        <v>4.0289351851851847E-2</v>
      </c>
      <c r="M32" s="174" t="s">
        <v>435</v>
      </c>
      <c r="N32" s="174" t="s">
        <v>436</v>
      </c>
      <c r="O32" s="174" t="s">
        <v>413</v>
      </c>
      <c r="P32" s="175">
        <v>33227</v>
      </c>
      <c r="Q32" s="177"/>
      <c r="R32" s="174" t="s">
        <v>420</v>
      </c>
      <c r="S32" s="175">
        <v>42995</v>
      </c>
    </row>
    <row r="33" spans="1:19">
      <c r="A33" s="1">
        <v>27</v>
      </c>
      <c r="B33" s="130">
        <v>4.1053240740740744E-2</v>
      </c>
      <c r="C33" s="29">
        <f t="shared" si="5"/>
        <v>59.116666666666674</v>
      </c>
      <c r="D33" s="29">
        <f t="shared" si="0"/>
        <v>58.016666666666659</v>
      </c>
      <c r="E33" s="5">
        <f t="shared" si="1"/>
        <v>1</v>
      </c>
      <c r="F33" s="29">
        <v>59.116666666666674</v>
      </c>
      <c r="G33" s="29">
        <v>58.383333333333333</v>
      </c>
      <c r="H33" s="283">
        <f t="shared" si="4"/>
        <v>6.280331144733216E-3</v>
      </c>
      <c r="I33" s="170">
        <v>27</v>
      </c>
      <c r="J33" s="165">
        <f t="shared" si="2"/>
        <v>98.759515083168864</v>
      </c>
      <c r="K33" s="166">
        <f t="shared" si="3"/>
        <v>98.139272624753289</v>
      </c>
      <c r="L33" s="240">
        <v>4.1053240740740744E-2</v>
      </c>
      <c r="M33" s="174" t="s">
        <v>437</v>
      </c>
      <c r="N33" s="174" t="s">
        <v>438</v>
      </c>
      <c r="O33" s="174" t="s">
        <v>413</v>
      </c>
      <c r="P33" s="175">
        <v>28602</v>
      </c>
      <c r="Q33" s="177"/>
      <c r="R33" s="174" t="s">
        <v>439</v>
      </c>
      <c r="S33" s="175">
        <v>38809</v>
      </c>
    </row>
    <row r="34" spans="1:19">
      <c r="A34" s="1">
        <v>28</v>
      </c>
      <c r="B34" s="130">
        <v>4.0543981481481479E-2</v>
      </c>
      <c r="C34" s="29">
        <f t="shared" si="5"/>
        <v>58.383333333333333</v>
      </c>
      <c r="D34" s="29">
        <f t="shared" si="0"/>
        <v>58.016666666666659</v>
      </c>
      <c r="E34" s="5">
        <f t="shared" ref="E34:E65" si="6">1-IF(A34&lt;I$3,0,IF(A34&lt;I$4,G$3*(A34-I$3)^2,G$2+G$4*(A34-I$4)+(A34&gt;I$5)*G$5*(A34-I$5)^2))</f>
        <v>1</v>
      </c>
      <c r="F34" s="29">
        <v>58.383333333333333</v>
      </c>
      <c r="G34" s="29">
        <v>58.383333333333333</v>
      </c>
      <c r="H34" s="283">
        <f t="shared" si="4"/>
        <v>6.280331144733216E-3</v>
      </c>
      <c r="I34" s="170">
        <v>28</v>
      </c>
      <c r="J34" s="165">
        <f t="shared" si="2"/>
        <v>100</v>
      </c>
      <c r="K34" s="166">
        <f t="shared" si="3"/>
        <v>99.371966885526675</v>
      </c>
      <c r="L34" s="240">
        <v>4.0543981481481479E-2</v>
      </c>
      <c r="M34" s="174" t="s">
        <v>440</v>
      </c>
      <c r="N34" s="174" t="s">
        <v>441</v>
      </c>
      <c r="O34" s="174" t="s">
        <v>442</v>
      </c>
      <c r="P34" s="175">
        <v>29990</v>
      </c>
      <c r="Q34" s="177"/>
      <c r="R34" s="174" t="s">
        <v>443</v>
      </c>
      <c r="S34" s="175">
        <v>40258</v>
      </c>
    </row>
    <row r="35" spans="1:19">
      <c r="A35" s="1">
        <v>29</v>
      </c>
      <c r="B35" s="130">
        <v>4.0486111111111105E-2</v>
      </c>
      <c r="C35" s="29">
        <f t="shared" si="5"/>
        <v>58.29999999999999</v>
      </c>
      <c r="D35" s="29">
        <f t="shared" si="0"/>
        <v>58.016666666666659</v>
      </c>
      <c r="E35" s="5">
        <f t="shared" si="6"/>
        <v>1</v>
      </c>
      <c r="F35" s="29">
        <v>58.5</v>
      </c>
      <c r="G35" s="29">
        <v>58.383333333333333</v>
      </c>
      <c r="H35" s="283">
        <f t="shared" si="4"/>
        <v>6.280331144733216E-3</v>
      </c>
      <c r="I35" s="170">
        <v>29</v>
      </c>
      <c r="J35" s="165">
        <f t="shared" si="2"/>
        <v>100.14293882218412</v>
      </c>
      <c r="K35" s="166">
        <f t="shared" si="3"/>
        <v>99.514008004574052</v>
      </c>
      <c r="L35" s="240">
        <v>4.0486111111111105E-2</v>
      </c>
      <c r="M35" s="201" t="s">
        <v>430</v>
      </c>
      <c r="N35" s="201" t="s">
        <v>444</v>
      </c>
      <c r="O35" s="201" t="s">
        <v>413</v>
      </c>
      <c r="P35" s="241">
        <v>32766</v>
      </c>
      <c r="Q35" s="205" t="s">
        <v>423</v>
      </c>
      <c r="R35" s="201" t="s">
        <v>424</v>
      </c>
      <c r="S35" s="241">
        <v>43401</v>
      </c>
    </row>
    <row r="36" spans="1:19">
      <c r="A36" s="1">
        <v>30</v>
      </c>
      <c r="B36" s="130">
        <v>4.0983796296296296E-2</v>
      </c>
      <c r="C36" s="29">
        <f t="shared" si="5"/>
        <v>59.016666666666666</v>
      </c>
      <c r="D36" s="29">
        <f t="shared" si="0"/>
        <v>58.016666666666659</v>
      </c>
      <c r="E36" s="5">
        <f t="shared" si="6"/>
        <v>1</v>
      </c>
      <c r="F36" s="29">
        <v>59.416666666666657</v>
      </c>
      <c r="G36" s="29">
        <v>58.383333333333333</v>
      </c>
      <c r="H36" s="283">
        <f t="shared" si="4"/>
        <v>6.280331144733216E-3</v>
      </c>
      <c r="I36" s="170">
        <v>30</v>
      </c>
      <c r="J36" s="165">
        <f t="shared" si="2"/>
        <v>98.926856820107318</v>
      </c>
      <c r="K36" s="166">
        <f t="shared" si="3"/>
        <v>98.305563400169433</v>
      </c>
      <c r="L36" s="240">
        <v>4.0983796296296296E-2</v>
      </c>
      <c r="M36" s="174" t="s">
        <v>445</v>
      </c>
      <c r="N36" s="174" t="s">
        <v>446</v>
      </c>
      <c r="O36" s="174" t="s">
        <v>413</v>
      </c>
      <c r="P36" s="175">
        <v>30896</v>
      </c>
      <c r="Q36" s="177"/>
      <c r="R36" s="174" t="s">
        <v>424</v>
      </c>
      <c r="S36" s="175">
        <v>41931</v>
      </c>
    </row>
    <row r="37" spans="1:19">
      <c r="A37" s="1">
        <v>31</v>
      </c>
      <c r="B37" s="130">
        <v>4.0949074074074075E-2</v>
      </c>
      <c r="C37" s="29">
        <f t="shared" si="5"/>
        <v>58.966666666666669</v>
      </c>
      <c r="D37" s="29">
        <f t="shared" si="0"/>
        <v>58.016666666666659</v>
      </c>
      <c r="E37" s="5">
        <f t="shared" si="6"/>
        <v>1</v>
      </c>
      <c r="F37" s="29">
        <v>58.966666666666669</v>
      </c>
      <c r="G37" s="29">
        <v>58.383333333333333</v>
      </c>
      <c r="H37" s="283">
        <f t="shared" si="4"/>
        <v>6.280331144733216E-3</v>
      </c>
      <c r="I37" s="170">
        <v>31</v>
      </c>
      <c r="J37" s="165">
        <f t="shared" si="2"/>
        <v>99.010740531373656</v>
      </c>
      <c r="K37" s="166">
        <f t="shared" si="3"/>
        <v>98.388920293951372</v>
      </c>
      <c r="L37" s="240">
        <v>4.0949074074074075E-2</v>
      </c>
      <c r="M37" s="174" t="s">
        <v>447</v>
      </c>
      <c r="N37" s="174" t="s">
        <v>448</v>
      </c>
      <c r="O37" s="174" t="s">
        <v>413</v>
      </c>
      <c r="P37" s="175">
        <v>29866</v>
      </c>
      <c r="Q37" s="177"/>
      <c r="R37" s="174" t="s">
        <v>429</v>
      </c>
      <c r="S37" s="175">
        <v>41320</v>
      </c>
    </row>
    <row r="38" spans="1:19">
      <c r="A38" s="1">
        <v>32</v>
      </c>
      <c r="B38" s="130">
        <v>4.1296296296296296E-2</v>
      </c>
      <c r="C38" s="29">
        <f t="shared" si="5"/>
        <v>59.466666666666669</v>
      </c>
      <c r="D38" s="29">
        <f t="shared" si="0"/>
        <v>58.028069481433519</v>
      </c>
      <c r="E38" s="5">
        <f t="shared" si="6"/>
        <v>0.9998034948453608</v>
      </c>
      <c r="F38" s="29">
        <v>59.966666666666661</v>
      </c>
      <c r="G38" s="29">
        <v>58.393735604308603</v>
      </c>
      <c r="H38" s="283">
        <f t="shared" si="4"/>
        <v>6.2620779282376087E-3</v>
      </c>
      <c r="I38" s="170">
        <v>32</v>
      </c>
      <c r="J38" s="165">
        <f t="shared" si="2"/>
        <v>98.195743729218492</v>
      </c>
      <c r="K38" s="166">
        <f t="shared" si="3"/>
        <v>97.580834329764883</v>
      </c>
      <c r="L38" s="240">
        <v>4.1296296296296296E-2</v>
      </c>
      <c r="M38" s="174" t="s">
        <v>435</v>
      </c>
      <c r="N38" s="174" t="s">
        <v>436</v>
      </c>
      <c r="O38" s="174" t="s">
        <v>413</v>
      </c>
      <c r="P38" s="175">
        <v>30216</v>
      </c>
      <c r="Q38" s="177"/>
      <c r="R38" s="174" t="s">
        <v>420</v>
      </c>
      <c r="S38" s="175">
        <v>42260</v>
      </c>
    </row>
    <row r="39" spans="1:19">
      <c r="A39" s="1">
        <v>33</v>
      </c>
      <c r="B39" s="130">
        <v>4.1250000000000002E-2</v>
      </c>
      <c r="C39" s="29">
        <f t="shared" si="5"/>
        <v>59.400000000000006</v>
      </c>
      <c r="D39" s="29">
        <f t="shared" si="0"/>
        <v>58.083984807450555</v>
      </c>
      <c r="E39" s="5">
        <f t="shared" si="6"/>
        <v>0.99884102061855673</v>
      </c>
      <c r="F39" s="29">
        <v>60.833333333333336</v>
      </c>
      <c r="G39" s="29">
        <v>58.444739090466875</v>
      </c>
      <c r="H39" s="283">
        <f t="shared" si="4"/>
        <v>6.1725706818180253E-3</v>
      </c>
      <c r="I39" s="170">
        <v>33</v>
      </c>
      <c r="J39" s="165">
        <f t="shared" si="2"/>
        <v>98.391816650617628</v>
      </c>
      <c r="K39" s="166">
        <f t="shared" si="3"/>
        <v>97.784486207829218</v>
      </c>
      <c r="L39" s="240">
        <v>4.1250000000000002E-2</v>
      </c>
      <c r="M39" s="174" t="s">
        <v>440</v>
      </c>
      <c r="N39" s="174" t="s">
        <v>441</v>
      </c>
      <c r="O39" s="174" t="s">
        <v>442</v>
      </c>
      <c r="P39" s="175">
        <v>29990</v>
      </c>
      <c r="Q39" s="177"/>
      <c r="R39" s="174" t="s">
        <v>449</v>
      </c>
      <c r="S39" s="175">
        <v>42337</v>
      </c>
    </row>
    <row r="40" spans="1:19">
      <c r="A40" s="1">
        <v>34</v>
      </c>
      <c r="B40" s="130">
        <v>4.1145833333333333E-2</v>
      </c>
      <c r="C40" s="29">
        <f t="shared" si="5"/>
        <v>59.25</v>
      </c>
      <c r="D40" s="29">
        <f t="shared" si="0"/>
        <v>58.186776607875295</v>
      </c>
      <c r="E40" s="5">
        <f t="shared" si="6"/>
        <v>0.99707648453608244</v>
      </c>
      <c r="F40" s="29">
        <v>59.25</v>
      </c>
      <c r="G40" s="29">
        <v>58.538477257812289</v>
      </c>
      <c r="H40" s="283">
        <f t="shared" si="4"/>
        <v>6.0080252581229841E-3</v>
      </c>
      <c r="I40" s="170">
        <v>34</v>
      </c>
      <c r="J40" s="165">
        <f t="shared" si="2"/>
        <v>98.799117734704282</v>
      </c>
      <c r="K40" s="166">
        <f t="shared" si="3"/>
        <v>98.205530139873915</v>
      </c>
      <c r="L40" s="240">
        <v>4.1145833333333333E-2</v>
      </c>
      <c r="M40" s="174" t="s">
        <v>450</v>
      </c>
      <c r="N40" s="174" t="s">
        <v>451</v>
      </c>
      <c r="O40" s="174" t="s">
        <v>405</v>
      </c>
      <c r="P40" s="175">
        <v>26772</v>
      </c>
      <c r="Q40" s="177"/>
      <c r="R40" s="174" t="s">
        <v>443</v>
      </c>
      <c r="S40" s="175">
        <v>39523</v>
      </c>
    </row>
    <row r="41" spans="1:19">
      <c r="A41" s="1">
        <v>35</v>
      </c>
      <c r="B41" s="130">
        <v>4.1331018518518517E-2</v>
      </c>
      <c r="C41" s="29">
        <f t="shared" si="5"/>
        <v>59.516666666666666</v>
      </c>
      <c r="D41" s="29">
        <f t="shared" ref="D41:D72" si="7">E$4/E41</f>
        <v>58.33694309981427</v>
      </c>
      <c r="E41" s="5">
        <f t="shared" si="6"/>
        <v>0.99450988659793815</v>
      </c>
      <c r="F41" s="5">
        <v>59.833333333333336</v>
      </c>
      <c r="G41" s="29">
        <v>58.675361705276224</v>
      </c>
      <c r="H41" s="283">
        <f t="shared" si="4"/>
        <v>5.7676441290948526E-3</v>
      </c>
      <c r="I41" s="170">
        <v>35</v>
      </c>
      <c r="J41" s="165">
        <f t="shared" si="2"/>
        <v>98.58643803742855</v>
      </c>
      <c r="K41" s="166">
        <f t="shared" si="3"/>
        <v>98.017826546873593</v>
      </c>
      <c r="L41" s="240">
        <v>4.1331018518518517E-2</v>
      </c>
      <c r="M41" s="174" t="s">
        <v>452</v>
      </c>
      <c r="N41" s="174" t="s">
        <v>453</v>
      </c>
      <c r="O41" s="174" t="s">
        <v>413</v>
      </c>
      <c r="P41" s="175">
        <v>29726</v>
      </c>
      <c r="Q41" s="177"/>
      <c r="R41" s="174" t="s">
        <v>420</v>
      </c>
      <c r="S41" s="175">
        <v>42631</v>
      </c>
    </row>
    <row r="42" spans="1:19">
      <c r="A42" s="1">
        <v>36</v>
      </c>
      <c r="B42" s="130">
        <v>4.1655092592592598E-2</v>
      </c>
      <c r="C42" s="29">
        <f t="shared" si="5"/>
        <v>59.983333333333341</v>
      </c>
      <c r="D42" s="29">
        <f t="shared" si="7"/>
        <v>58.535216876950997</v>
      </c>
      <c r="E42" s="5">
        <f t="shared" si="6"/>
        <v>0.99114122680412375</v>
      </c>
      <c r="F42" s="5">
        <v>59.983333333333341</v>
      </c>
      <c r="G42" s="29">
        <v>58.855997044702583</v>
      </c>
      <c r="H42" s="283">
        <f t="shared" si="4"/>
        <v>5.4502545850671014E-3</v>
      </c>
      <c r="I42" s="170">
        <v>36</v>
      </c>
      <c r="J42" s="165">
        <f t="shared" si="2"/>
        <v>98.120584125650296</v>
      </c>
      <c r="K42" s="166">
        <f t="shared" si="3"/>
        <v>97.58580196213002</v>
      </c>
      <c r="L42" s="240">
        <v>4.1655092592592598E-2</v>
      </c>
      <c r="M42" s="174" t="s">
        <v>454</v>
      </c>
      <c r="N42" s="174" t="s">
        <v>455</v>
      </c>
      <c r="O42" s="174" t="s">
        <v>456</v>
      </c>
      <c r="P42" s="175">
        <v>26441</v>
      </c>
      <c r="Q42" s="177"/>
      <c r="R42" s="174" t="s">
        <v>443</v>
      </c>
      <c r="S42" s="175">
        <v>39894</v>
      </c>
    </row>
    <row r="43" spans="1:19">
      <c r="A43" s="1">
        <v>37</v>
      </c>
      <c r="B43" s="130">
        <v>4.1874999999999996E-2</v>
      </c>
      <c r="C43" s="29">
        <f t="shared" si="5"/>
        <v>60.3</v>
      </c>
      <c r="D43" s="29">
        <f t="shared" si="7"/>
        <v>58.782573910429647</v>
      </c>
      <c r="E43" s="5">
        <f t="shared" si="6"/>
        <v>0.98697050515463913</v>
      </c>
      <c r="F43" s="5">
        <v>60.3</v>
      </c>
      <c r="G43" s="29">
        <v>59.08118762182783</v>
      </c>
      <c r="H43" s="283">
        <f t="shared" si="4"/>
        <v>5.0542943264711608E-3</v>
      </c>
      <c r="I43" s="170">
        <v>37</v>
      </c>
      <c r="J43" s="165">
        <f t="shared" ref="J43:J74" si="8">100*(+G43/C43)</f>
        <v>97.978752275004695</v>
      </c>
      <c r="K43" s="166">
        <f t="shared" ref="K43:K74" si="9">100*(+D43/C43)</f>
        <v>97.483538823266414</v>
      </c>
      <c r="L43" s="240">
        <v>4.1874999999999996E-2</v>
      </c>
      <c r="M43" s="174" t="s">
        <v>450</v>
      </c>
      <c r="N43" s="174" t="s">
        <v>451</v>
      </c>
      <c r="O43" s="174" t="s">
        <v>405</v>
      </c>
      <c r="P43" s="175">
        <v>26772</v>
      </c>
      <c r="Q43" s="177"/>
      <c r="R43" s="174" t="s">
        <v>457</v>
      </c>
      <c r="S43" s="175">
        <v>40650</v>
      </c>
    </row>
    <row r="44" spans="1:19">
      <c r="A44" s="1">
        <v>38</v>
      </c>
      <c r="B44" s="130">
        <v>4.2268518518518518E-2</v>
      </c>
      <c r="C44" s="29">
        <f t="shared" si="5"/>
        <v>60.866666666666667</v>
      </c>
      <c r="D44" s="29">
        <f t="shared" si="7"/>
        <v>59.080245694679114</v>
      </c>
      <c r="E44" s="5">
        <f t="shared" si="6"/>
        <v>0.98199772164948451</v>
      </c>
      <c r="F44" s="5">
        <v>60.866666666666667</v>
      </c>
      <c r="G44" s="29">
        <v>59.351946562096046</v>
      </c>
      <c r="H44" s="283">
        <f t="shared" si="4"/>
        <v>4.5777920212384162E-3</v>
      </c>
      <c r="I44" s="170">
        <v>38</v>
      </c>
      <c r="J44" s="165">
        <f t="shared" si="8"/>
        <v>97.511412752622192</v>
      </c>
      <c r="K44" s="166">
        <f t="shared" si="9"/>
        <v>97.065025785343565</v>
      </c>
      <c r="L44" s="240">
        <v>4.2268518518518518E-2</v>
      </c>
      <c r="M44" s="174" t="s">
        <v>450</v>
      </c>
      <c r="N44" s="174" t="s">
        <v>451</v>
      </c>
      <c r="O44" s="174" t="s">
        <v>405</v>
      </c>
      <c r="P44" s="175">
        <v>26772</v>
      </c>
      <c r="Q44" s="177"/>
      <c r="R44" s="174" t="s">
        <v>457</v>
      </c>
      <c r="S44" s="175">
        <v>41014</v>
      </c>
    </row>
    <row r="45" spans="1:19">
      <c r="A45" s="1">
        <v>39</v>
      </c>
      <c r="B45" s="130">
        <v>4.252314814814815E-2</v>
      </c>
      <c r="C45" s="29">
        <f t="shared" si="5"/>
        <v>61.233333333333334</v>
      </c>
      <c r="D45" s="29">
        <f t="shared" si="7"/>
        <v>59.429734823701963</v>
      </c>
      <c r="E45" s="5">
        <f t="shared" si="6"/>
        <v>0.97622287628865978</v>
      </c>
      <c r="F45" s="5">
        <v>61.233333333333334</v>
      </c>
      <c r="G45" s="29">
        <v>59.669507333266097</v>
      </c>
      <c r="H45" s="283">
        <f t="shared" si="4"/>
        <v>4.0183423708353436E-3</v>
      </c>
      <c r="I45" s="170">
        <v>39</v>
      </c>
      <c r="J45" s="165">
        <f t="shared" si="8"/>
        <v>97.446119760369228</v>
      </c>
      <c r="K45" s="166">
        <f t="shared" si="9"/>
        <v>97.05454788846265</v>
      </c>
      <c r="L45" s="240">
        <v>4.252314814814815E-2</v>
      </c>
      <c r="M45" s="174" t="s">
        <v>450</v>
      </c>
      <c r="N45" s="174" t="s">
        <v>451</v>
      </c>
      <c r="O45" s="174" t="s">
        <v>405</v>
      </c>
      <c r="P45" s="175">
        <v>26772</v>
      </c>
      <c r="Q45" s="177"/>
      <c r="R45" s="174" t="s">
        <v>457</v>
      </c>
      <c r="S45" s="175">
        <v>41378</v>
      </c>
    </row>
    <row r="46" spans="1:19">
      <c r="A46" s="1">
        <v>40</v>
      </c>
      <c r="B46" s="130">
        <v>4.2465277777777775E-2</v>
      </c>
      <c r="C46" s="29">
        <f t="shared" si="5"/>
        <v>61.15</v>
      </c>
      <c r="D46" s="29">
        <f t="shared" si="7"/>
        <v>59.832834371684811</v>
      </c>
      <c r="E46" s="5">
        <f t="shared" si="6"/>
        <v>0.96964596907216494</v>
      </c>
      <c r="F46" s="5">
        <v>61.15</v>
      </c>
      <c r="G46" s="29">
        <v>60.035338074853442</v>
      </c>
      <c r="H46" s="283">
        <f t="shared" si="4"/>
        <v>3.3730750864789782E-3</v>
      </c>
      <c r="I46" s="170">
        <v>40</v>
      </c>
      <c r="J46" s="165">
        <f t="shared" si="8"/>
        <v>98.177167743014621</v>
      </c>
      <c r="K46" s="166">
        <f t="shared" si="9"/>
        <v>97.846008784439604</v>
      </c>
      <c r="L46" s="240">
        <v>4.2465277777777775E-2</v>
      </c>
      <c r="M46" s="174" t="s">
        <v>450</v>
      </c>
      <c r="N46" s="174" t="s">
        <v>451</v>
      </c>
      <c r="O46" s="174" t="s">
        <v>405</v>
      </c>
      <c r="P46" s="175">
        <v>26772</v>
      </c>
      <c r="Q46" s="177"/>
      <c r="R46" s="174" t="s">
        <v>458</v>
      </c>
      <c r="S46" s="175">
        <v>41553</v>
      </c>
    </row>
    <row r="47" spans="1:19">
      <c r="A47" s="1">
        <v>41</v>
      </c>
      <c r="B47" s="130">
        <v>4.3379629629629629E-2</v>
      </c>
      <c r="C47" s="29">
        <f t="shared" si="5"/>
        <v>62.466666666666669</v>
      </c>
      <c r="D47" s="29">
        <f t="shared" si="7"/>
        <v>60.2916515547833</v>
      </c>
      <c r="E47" s="5">
        <f t="shared" si="6"/>
        <v>0.96226699999999998</v>
      </c>
      <c r="F47" s="5">
        <v>62.466666666666669</v>
      </c>
      <c r="G47" s="29">
        <v>60.451159011357909</v>
      </c>
      <c r="H47" s="283">
        <f t="shared" si="4"/>
        <v>2.6386170122005381E-3</v>
      </c>
      <c r="I47" s="170">
        <v>41</v>
      </c>
      <c r="J47" s="165">
        <f t="shared" si="8"/>
        <v>96.773466933870708</v>
      </c>
      <c r="K47" s="166">
        <f t="shared" si="9"/>
        <v>96.518118817689384</v>
      </c>
      <c r="L47" s="240">
        <v>4.3379629629629629E-2</v>
      </c>
      <c r="M47" s="174" t="s">
        <v>459</v>
      </c>
      <c r="N47" s="174" t="s">
        <v>460</v>
      </c>
      <c r="O47" s="174" t="s">
        <v>461</v>
      </c>
      <c r="P47" s="175">
        <v>17935</v>
      </c>
      <c r="Q47" s="177"/>
      <c r="R47" s="174" t="s">
        <v>402</v>
      </c>
      <c r="S47" s="175">
        <v>33132</v>
      </c>
    </row>
    <row r="48" spans="1:19">
      <c r="A48" s="1">
        <v>42</v>
      </c>
      <c r="B48" s="130">
        <v>4.3773148148148144E-2</v>
      </c>
      <c r="C48" s="29">
        <f t="shared" si="5"/>
        <v>63.033333333333331</v>
      </c>
      <c r="D48" s="29">
        <f t="shared" si="7"/>
        <v>60.783087319855234</v>
      </c>
      <c r="E48" s="5">
        <f t="shared" si="6"/>
        <v>0.95448699999999997</v>
      </c>
      <c r="F48" s="5">
        <v>63.433333333333337</v>
      </c>
      <c r="G48" s="29">
        <v>60.918963344626732</v>
      </c>
      <c r="H48" s="283">
        <f t="shared" si="4"/>
        <v>2.2304388865389819E-3</v>
      </c>
      <c r="I48" s="170">
        <v>42</v>
      </c>
      <c r="J48" s="165">
        <f t="shared" si="8"/>
        <v>96.645631958688625</v>
      </c>
      <c r="K48" s="166">
        <f t="shared" si="9"/>
        <v>96.430069782953836</v>
      </c>
      <c r="L48" s="240">
        <v>4.3773148148148144E-2</v>
      </c>
      <c r="M48" s="200" t="s">
        <v>462</v>
      </c>
      <c r="N48" s="200" t="s">
        <v>463</v>
      </c>
      <c r="O48" s="201" t="s">
        <v>373</v>
      </c>
      <c r="P48" s="241"/>
      <c r="Q48" s="200" t="s">
        <v>464</v>
      </c>
      <c r="R48" s="200" t="s">
        <v>465</v>
      </c>
      <c r="S48" s="242">
        <v>42988</v>
      </c>
    </row>
    <row r="49" spans="1:19">
      <c r="A49" s="1">
        <v>43</v>
      </c>
      <c r="B49" s="130">
        <v>4.3055555555555562E-2</v>
      </c>
      <c r="C49" s="29">
        <f t="shared" si="5"/>
        <v>62.000000000000007</v>
      </c>
      <c r="D49" s="29">
        <f t="shared" si="7"/>
        <v>61.282600283579463</v>
      </c>
      <c r="E49" s="5">
        <f t="shared" si="6"/>
        <v>0.94670699999999997</v>
      </c>
      <c r="F49" s="5">
        <v>63.199999999999996</v>
      </c>
      <c r="G49" s="29">
        <v>61.417544273055071</v>
      </c>
      <c r="H49" s="283">
        <f t="shared" si="4"/>
        <v>2.1971570350592974E-3</v>
      </c>
      <c r="I49" s="170">
        <v>43</v>
      </c>
      <c r="J49" s="165">
        <f t="shared" si="8"/>
        <v>99.060555279121076</v>
      </c>
      <c r="K49" s="166">
        <f t="shared" si="9"/>
        <v>98.842903683192674</v>
      </c>
      <c r="L49" s="240">
        <v>4.3055555555555562E-2</v>
      </c>
      <c r="M49" s="200" t="s">
        <v>462</v>
      </c>
      <c r="N49" s="200" t="s">
        <v>463</v>
      </c>
      <c r="O49" s="201" t="s">
        <v>373</v>
      </c>
      <c r="P49" s="241"/>
      <c r="Q49" s="200" t="s">
        <v>466</v>
      </c>
      <c r="R49" s="200" t="s">
        <v>467</v>
      </c>
      <c r="S49" s="241">
        <v>43114</v>
      </c>
    </row>
    <row r="50" spans="1:19">
      <c r="A50" s="1">
        <v>44</v>
      </c>
      <c r="B50" s="130">
        <v>4.5034722222222219E-2</v>
      </c>
      <c r="C50" s="29">
        <f t="shared" si="5"/>
        <v>64.849999999999994</v>
      </c>
      <c r="D50" s="29">
        <f t="shared" si="7"/>
        <v>61.79039123027313</v>
      </c>
      <c r="E50" s="5">
        <f t="shared" si="6"/>
        <v>0.93892699999999996</v>
      </c>
      <c r="F50" s="5">
        <v>64.849999999999994</v>
      </c>
      <c r="G50" s="29">
        <v>61.924353647986123</v>
      </c>
      <c r="H50" s="283">
        <f t="shared" si="4"/>
        <v>2.1633236331300831E-3</v>
      </c>
      <c r="I50" s="170">
        <v>44</v>
      </c>
      <c r="J50" s="165">
        <f t="shared" si="8"/>
        <v>95.488594676925402</v>
      </c>
      <c r="K50" s="166">
        <f t="shared" si="9"/>
        <v>95.282021943366431</v>
      </c>
      <c r="L50" s="240">
        <v>4.5034722222222219E-2</v>
      </c>
      <c r="M50" s="174" t="s">
        <v>468</v>
      </c>
      <c r="N50" s="174" t="s">
        <v>469</v>
      </c>
      <c r="O50" s="174" t="s">
        <v>461</v>
      </c>
      <c r="P50" s="175">
        <v>11832</v>
      </c>
      <c r="Q50" s="177"/>
      <c r="R50" s="174" t="s">
        <v>470</v>
      </c>
      <c r="S50" s="175">
        <v>28162</v>
      </c>
    </row>
    <row r="51" spans="1:19">
      <c r="A51" s="1">
        <v>45</v>
      </c>
      <c r="B51" s="130">
        <v>4.5150462962962962E-2</v>
      </c>
      <c r="C51" s="29">
        <f t="shared" si="5"/>
        <v>65.016666666666666</v>
      </c>
      <c r="D51" s="29">
        <f t="shared" si="7"/>
        <v>62.306667654695403</v>
      </c>
      <c r="E51" s="5">
        <f t="shared" si="6"/>
        <v>0.93114699999999995</v>
      </c>
      <c r="F51" s="5">
        <v>65.016666666666666</v>
      </c>
      <c r="G51" s="29">
        <v>62.439596864437803</v>
      </c>
      <c r="H51" s="283">
        <f t="shared" si="4"/>
        <v>2.1289248556649386E-3</v>
      </c>
      <c r="I51" s="170">
        <v>45</v>
      </c>
      <c r="J51" s="165">
        <f t="shared" si="8"/>
        <v>96.036293562324232</v>
      </c>
      <c r="K51" s="166">
        <f t="shared" si="9"/>
        <v>95.831839509913465</v>
      </c>
      <c r="L51" s="240">
        <v>4.5150462962962962E-2</v>
      </c>
      <c r="M51" s="174" t="s">
        <v>471</v>
      </c>
      <c r="N51" s="174" t="s">
        <v>472</v>
      </c>
      <c r="O51" s="174" t="s">
        <v>413</v>
      </c>
      <c r="P51" s="175">
        <v>22144</v>
      </c>
      <c r="Q51" s="177"/>
      <c r="R51" s="174" t="s">
        <v>473</v>
      </c>
      <c r="S51" s="175">
        <v>38753</v>
      </c>
    </row>
    <row r="52" spans="1:19">
      <c r="A52" s="1">
        <v>46</v>
      </c>
      <c r="B52" s="130">
        <v>4.6215277777777779E-2</v>
      </c>
      <c r="C52" s="29">
        <f t="shared" si="5"/>
        <v>66.55</v>
      </c>
      <c r="D52" s="29">
        <f t="shared" si="7"/>
        <v>62.831644044747812</v>
      </c>
      <c r="E52" s="5">
        <f t="shared" si="6"/>
        <v>0.92336700000000005</v>
      </c>
      <c r="F52" s="5">
        <v>66.55</v>
      </c>
      <c r="G52" s="29">
        <v>62.963486210762852</v>
      </c>
      <c r="H52" s="283">
        <f t="shared" si="4"/>
        <v>2.0939464116347451E-3</v>
      </c>
      <c r="I52" s="170">
        <v>46</v>
      </c>
      <c r="J52" s="165">
        <f t="shared" si="8"/>
        <v>94.610798213017063</v>
      </c>
      <c r="K52" s="166">
        <f t="shared" si="9"/>
        <v>94.412688271597005</v>
      </c>
      <c r="L52" s="240">
        <v>4.6215277777777779E-2</v>
      </c>
      <c r="M52" s="174" t="s">
        <v>474</v>
      </c>
      <c r="N52" s="174" t="s">
        <v>475</v>
      </c>
      <c r="O52" s="174" t="s">
        <v>476</v>
      </c>
      <c r="P52" s="175">
        <v>19418</v>
      </c>
      <c r="Q52" s="177"/>
      <c r="R52" s="174" t="s">
        <v>477</v>
      </c>
      <c r="S52" s="175">
        <v>36429</v>
      </c>
    </row>
    <row r="53" spans="1:19">
      <c r="A53" s="1">
        <v>47</v>
      </c>
      <c r="B53" s="130">
        <v>4.5648148148148153E-2</v>
      </c>
      <c r="C53" s="29">
        <f t="shared" si="5"/>
        <v>65.733333333333334</v>
      </c>
      <c r="D53" s="29">
        <f t="shared" si="7"/>
        <v>63.365542178587788</v>
      </c>
      <c r="E53" s="5">
        <f t="shared" si="6"/>
        <v>0.91558700000000004</v>
      </c>
      <c r="F53" s="5">
        <v>65.733333333333334</v>
      </c>
      <c r="G53" s="29">
        <v>63.496241160282786</v>
      </c>
      <c r="H53" s="283">
        <f t="shared" si="4"/>
        <v>2.0583735242701391E-3</v>
      </c>
      <c r="I53" s="170">
        <v>47</v>
      </c>
      <c r="J53" s="165">
        <f t="shared" si="8"/>
        <v>96.596715761079281</v>
      </c>
      <c r="K53" s="166">
        <f t="shared" si="9"/>
        <v>96.397883638825235</v>
      </c>
      <c r="L53" s="240">
        <v>4.5648148148148153E-2</v>
      </c>
      <c r="M53" s="174" t="s">
        <v>468</v>
      </c>
      <c r="N53" s="174" t="s">
        <v>469</v>
      </c>
      <c r="O53" s="174" t="s">
        <v>461</v>
      </c>
      <c r="P53" s="175">
        <v>11832</v>
      </c>
      <c r="Q53" s="177"/>
      <c r="R53" s="174" t="s">
        <v>478</v>
      </c>
      <c r="S53" s="175">
        <v>29196</v>
      </c>
    </row>
    <row r="54" spans="1:19">
      <c r="A54" s="1">
        <v>48</v>
      </c>
      <c r="B54" s="130">
        <v>4.6168981481481484E-2</v>
      </c>
      <c r="C54" s="29">
        <f t="shared" si="5"/>
        <v>66.483333333333334</v>
      </c>
      <c r="D54" s="29">
        <f t="shared" si="7"/>
        <v>63.908591437019822</v>
      </c>
      <c r="E54" s="5">
        <f t="shared" si="6"/>
        <v>0.90780700000000003</v>
      </c>
      <c r="F54" s="5">
        <v>66.483333333333334</v>
      </c>
      <c r="G54" s="29">
        <v>64.038088677853864</v>
      </c>
      <c r="H54" s="283">
        <f t="shared" si="4"/>
        <v>2.022190910248467E-3</v>
      </c>
      <c r="I54" s="170">
        <v>48</v>
      </c>
      <c r="J54" s="165">
        <f t="shared" si="8"/>
        <v>96.322018567842363</v>
      </c>
      <c r="K54" s="166">
        <f t="shared" si="9"/>
        <v>96.127237057437682</v>
      </c>
      <c r="L54" s="240">
        <v>4.6168981481481484E-2</v>
      </c>
      <c r="M54" s="174" t="s">
        <v>474</v>
      </c>
      <c r="N54" s="174" t="s">
        <v>475</v>
      </c>
      <c r="O54" s="174" t="s">
        <v>476</v>
      </c>
      <c r="P54" s="175">
        <v>19418</v>
      </c>
      <c r="Q54" s="177"/>
      <c r="R54" s="174" t="s">
        <v>479</v>
      </c>
      <c r="S54" s="175">
        <v>37205</v>
      </c>
    </row>
    <row r="55" spans="1:19">
      <c r="A55" s="1">
        <v>49</v>
      </c>
      <c r="B55" s="130">
        <v>4.6342592592592595E-2</v>
      </c>
      <c r="C55" s="29">
        <f t="shared" si="5"/>
        <v>66.733333333333334</v>
      </c>
      <c r="D55" s="29">
        <f t="shared" si="7"/>
        <v>64.461029132088996</v>
      </c>
      <c r="E55" s="5">
        <f t="shared" si="6"/>
        <v>0.90002700000000002</v>
      </c>
      <c r="F55" s="5">
        <v>66.733333333333334</v>
      </c>
      <c r="G55" s="29">
        <v>64.58926354226476</v>
      </c>
      <c r="H55" s="283">
        <f t="shared" si="4"/>
        <v>1.9853827577992538E-3</v>
      </c>
      <c r="I55" s="170">
        <v>49</v>
      </c>
      <c r="J55" s="165">
        <f t="shared" si="8"/>
        <v>96.787108205191956</v>
      </c>
      <c r="K55" s="166">
        <f t="shared" si="9"/>
        <v>96.594948749384116</v>
      </c>
      <c r="L55" s="240">
        <v>4.6342592592592595E-2</v>
      </c>
      <c r="M55" s="174" t="s">
        <v>474</v>
      </c>
      <c r="N55" s="174" t="s">
        <v>475</v>
      </c>
      <c r="O55" s="174" t="s">
        <v>476</v>
      </c>
      <c r="P55" s="175">
        <v>19418</v>
      </c>
      <c r="Q55" s="177"/>
      <c r="R55" s="174" t="s">
        <v>480</v>
      </c>
      <c r="S55" s="175">
        <v>37332</v>
      </c>
    </row>
    <row r="56" spans="1:19">
      <c r="A56" s="1">
        <v>50</v>
      </c>
      <c r="B56" s="130">
        <v>4.6099537037037036E-2</v>
      </c>
      <c r="C56" s="29">
        <f t="shared" si="5"/>
        <v>66.383333333333326</v>
      </c>
      <c r="D56" s="29">
        <f t="shared" si="7"/>
        <v>65.023100852865468</v>
      </c>
      <c r="E56" s="5">
        <f t="shared" si="6"/>
        <v>0.89224700000000001</v>
      </c>
      <c r="F56" s="5">
        <v>66.383333333333326</v>
      </c>
      <c r="G56" s="29">
        <v>65.150008685427935</v>
      </c>
      <c r="H56" s="283">
        <f t="shared" si="4"/>
        <v>1.9479327036659565E-3</v>
      </c>
      <c r="I56" s="170">
        <v>50</v>
      </c>
      <c r="J56" s="165">
        <f t="shared" si="8"/>
        <v>98.142117025500283</v>
      </c>
      <c r="K56" s="166">
        <f t="shared" si="9"/>
        <v>97.950942786139308</v>
      </c>
      <c r="L56" s="240">
        <v>4.6099537037037036E-2</v>
      </c>
      <c r="M56" s="174" t="s">
        <v>481</v>
      </c>
      <c r="N56" s="174" t="s">
        <v>482</v>
      </c>
      <c r="O56" s="174" t="s">
        <v>483</v>
      </c>
      <c r="P56" s="175">
        <v>14987</v>
      </c>
      <c r="Q56" s="177"/>
      <c r="R56" s="174" t="s">
        <v>484</v>
      </c>
      <c r="S56" s="175">
        <v>33376</v>
      </c>
    </row>
    <row r="57" spans="1:19">
      <c r="A57" s="1">
        <v>51</v>
      </c>
      <c r="B57" s="130">
        <v>4.7789351851851847E-2</v>
      </c>
      <c r="C57" s="29">
        <f t="shared" si="5"/>
        <v>68.816666666666663</v>
      </c>
      <c r="D57" s="29">
        <f t="shared" si="7"/>
        <v>65.59506082947884</v>
      </c>
      <c r="E57" s="5">
        <f t="shared" si="6"/>
        <v>0.884467</v>
      </c>
      <c r="F57" s="5">
        <v>68.816666666666663</v>
      </c>
      <c r="G57" s="29">
        <v>65.720575549394368</v>
      </c>
      <c r="H57" s="283">
        <f t="shared" si="4"/>
        <v>1.9098238088495487E-3</v>
      </c>
      <c r="I57" s="170">
        <v>51</v>
      </c>
      <c r="J57" s="165">
        <f t="shared" si="8"/>
        <v>95.500957446443749</v>
      </c>
      <c r="K57" s="166">
        <f t="shared" si="9"/>
        <v>95.318567444144591</v>
      </c>
      <c r="L57" s="240">
        <v>4.7789351851851847E-2</v>
      </c>
      <c r="M57" s="174" t="s">
        <v>474</v>
      </c>
      <c r="N57" s="174" t="s">
        <v>475</v>
      </c>
      <c r="O57" s="174" t="s">
        <v>476</v>
      </c>
      <c r="P57" s="175">
        <v>19418</v>
      </c>
      <c r="Q57" s="177"/>
      <c r="R57" s="174" t="s">
        <v>485</v>
      </c>
      <c r="S57" s="175">
        <v>38193</v>
      </c>
    </row>
    <row r="58" spans="1:19">
      <c r="A58" s="1">
        <v>52</v>
      </c>
      <c r="B58" s="130">
        <v>4.8263888888888884E-2</v>
      </c>
      <c r="C58" s="29">
        <f t="shared" si="5"/>
        <v>69.5</v>
      </c>
      <c r="D58" s="29">
        <f t="shared" si="7"/>
        <v>66.177172316535618</v>
      </c>
      <c r="E58" s="5">
        <f t="shared" si="6"/>
        <v>0.87668699999999999</v>
      </c>
      <c r="F58" s="5">
        <v>69.5</v>
      </c>
      <c r="G58" s="29">
        <v>66.301224462293845</v>
      </c>
      <c r="H58" s="283">
        <f t="shared" si="4"/>
        <v>1.87103853306325E-3</v>
      </c>
      <c r="I58" s="170">
        <v>52</v>
      </c>
      <c r="J58" s="165">
        <f t="shared" si="8"/>
        <v>95.397445269487548</v>
      </c>
      <c r="K58" s="166">
        <f t="shared" si="9"/>
        <v>95.21895297343255</v>
      </c>
      <c r="L58" s="240">
        <v>4.8263888888888884E-2</v>
      </c>
      <c r="M58" s="174" t="s">
        <v>486</v>
      </c>
      <c r="N58" s="174" t="s">
        <v>487</v>
      </c>
      <c r="O58" s="174" t="s">
        <v>373</v>
      </c>
      <c r="P58" s="175">
        <v>11867</v>
      </c>
      <c r="Q58" s="177"/>
      <c r="R58" s="174" t="s">
        <v>402</v>
      </c>
      <c r="S58" s="175">
        <v>30941</v>
      </c>
    </row>
    <row r="59" spans="1:19">
      <c r="A59" s="1">
        <v>53</v>
      </c>
      <c r="B59" s="130">
        <v>4.8576388888888884E-2</v>
      </c>
      <c r="C59" s="29">
        <f t="shared" si="5"/>
        <v>69.949999999999989</v>
      </c>
      <c r="D59" s="29">
        <f t="shared" si="7"/>
        <v>66.769707997135086</v>
      </c>
      <c r="E59" s="5">
        <f t="shared" si="6"/>
        <v>0.86890699999999998</v>
      </c>
      <c r="F59" s="5">
        <v>69.949999999999989</v>
      </c>
      <c r="G59" s="29">
        <v>66.892225034381795</v>
      </c>
      <c r="H59" s="283">
        <f t="shared" si="4"/>
        <v>1.8315587078130047E-3</v>
      </c>
      <c r="I59" s="170">
        <v>53</v>
      </c>
      <c r="J59" s="165">
        <f t="shared" si="8"/>
        <v>95.628627640288499</v>
      </c>
      <c r="K59" s="166">
        <f t="shared" si="9"/>
        <v>95.45347819461773</v>
      </c>
      <c r="L59" s="240">
        <v>4.8576388888888884E-2</v>
      </c>
      <c r="M59" s="174" t="s">
        <v>474</v>
      </c>
      <c r="N59" s="174" t="s">
        <v>475</v>
      </c>
      <c r="O59" s="174" t="s">
        <v>476</v>
      </c>
      <c r="P59" s="175">
        <v>19418</v>
      </c>
      <c r="Q59" s="177"/>
      <c r="R59" s="174" t="s">
        <v>480</v>
      </c>
      <c r="S59" s="175">
        <v>38795</v>
      </c>
    </row>
    <row r="60" spans="1:19">
      <c r="A60" s="1">
        <v>54</v>
      </c>
      <c r="B60" s="130">
        <v>4.8738425925925921E-2</v>
      </c>
      <c r="C60" s="29">
        <f t="shared" si="5"/>
        <v>70.183333333333323</v>
      </c>
      <c r="D60" s="29">
        <f t="shared" si="7"/>
        <v>67.372950408785997</v>
      </c>
      <c r="E60" s="5">
        <f t="shared" si="6"/>
        <v>0.86112699999999998</v>
      </c>
      <c r="F60" s="5">
        <v>70.183333333333323</v>
      </c>
      <c r="G60" s="29">
        <v>67.493856575458437</v>
      </c>
      <c r="H60" s="283">
        <f t="shared" si="4"/>
        <v>1.7913655080187523E-3</v>
      </c>
      <c r="I60" s="170">
        <v>54</v>
      </c>
      <c r="J60" s="165">
        <f t="shared" si="8"/>
        <v>96.167926728271354</v>
      </c>
      <c r="K60" s="166">
        <f t="shared" si="9"/>
        <v>95.995654821352659</v>
      </c>
      <c r="L60" s="240">
        <v>4.8738425925925921E-2</v>
      </c>
      <c r="M60" s="174" t="s">
        <v>474</v>
      </c>
      <c r="N60" s="174" t="s">
        <v>475</v>
      </c>
      <c r="O60" s="174" t="s">
        <v>476</v>
      </c>
      <c r="P60" s="175">
        <v>19418</v>
      </c>
      <c r="Q60" s="177"/>
      <c r="R60" s="174" t="s">
        <v>480</v>
      </c>
      <c r="S60" s="175">
        <v>39166</v>
      </c>
    </row>
    <row r="61" spans="1:19">
      <c r="A61" s="1">
        <v>55</v>
      </c>
      <c r="B61" s="130">
        <v>4.8113425925925928E-2</v>
      </c>
      <c r="C61" s="29">
        <f t="shared" si="5"/>
        <v>69.283333333333331</v>
      </c>
      <c r="D61" s="29">
        <f t="shared" si="7"/>
        <v>67.987192392621822</v>
      </c>
      <c r="E61" s="5">
        <f t="shared" si="6"/>
        <v>0.85334700000000008</v>
      </c>
      <c r="F61" s="5">
        <v>70.383333333333326</v>
      </c>
      <c r="G61" s="29">
        <v>68.106408535018119</v>
      </c>
      <c r="H61" s="283">
        <f t="shared" si="4"/>
        <v>1.7504394220846354E-3</v>
      </c>
      <c r="I61" s="170">
        <v>55</v>
      </c>
      <c r="J61" s="165">
        <f t="shared" si="8"/>
        <v>98.301287276908525</v>
      </c>
      <c r="K61" s="166">
        <f t="shared" si="9"/>
        <v>98.129216828417356</v>
      </c>
      <c r="L61" s="240">
        <v>4.8113425925925928E-2</v>
      </c>
      <c r="M61" s="201" t="s">
        <v>488</v>
      </c>
      <c r="N61" s="201" t="s">
        <v>382</v>
      </c>
      <c r="O61" s="201" t="s">
        <v>373</v>
      </c>
      <c r="P61" s="241">
        <v>13971</v>
      </c>
      <c r="Q61" s="205"/>
      <c r="R61" s="201" t="s">
        <v>489</v>
      </c>
      <c r="S61" s="175">
        <v>34259</v>
      </c>
    </row>
    <row r="62" spans="1:19">
      <c r="A62" s="1">
        <v>56</v>
      </c>
      <c r="B62" s="130">
        <v>4.9826388888888885E-2</v>
      </c>
      <c r="C62" s="29">
        <f t="shared" si="5"/>
        <v>71.75</v>
      </c>
      <c r="D62" s="29">
        <f t="shared" si="7"/>
        <v>68.612737567415309</v>
      </c>
      <c r="E62" s="5">
        <f t="shared" si="6"/>
        <v>0.84556699999999996</v>
      </c>
      <c r="F62" s="5">
        <v>72.25</v>
      </c>
      <c r="G62" s="29">
        <v>68.730180966586104</v>
      </c>
      <c r="H62" s="283">
        <f t="shared" si="4"/>
        <v>1.7087602203156144E-3</v>
      </c>
      <c r="I62" s="170">
        <v>56</v>
      </c>
      <c r="J62" s="165">
        <f t="shared" si="8"/>
        <v>95.791192984788992</v>
      </c>
      <c r="K62" s="166">
        <f t="shared" si="9"/>
        <v>95.627508804760012</v>
      </c>
      <c r="L62" s="240">
        <v>4.9826388888888885E-2</v>
      </c>
      <c r="M62" s="174" t="s">
        <v>490</v>
      </c>
      <c r="N62" s="174" t="s">
        <v>491</v>
      </c>
      <c r="O62" s="174" t="s">
        <v>492</v>
      </c>
      <c r="P62" s="175">
        <v>20300</v>
      </c>
      <c r="Q62" s="177"/>
      <c r="R62" s="174" t="s">
        <v>493</v>
      </c>
      <c r="S62" s="175">
        <v>40944</v>
      </c>
    </row>
    <row r="63" spans="1:19">
      <c r="A63" s="1">
        <v>57</v>
      </c>
      <c r="B63" s="130">
        <v>5.0451388888888893E-2</v>
      </c>
      <c r="C63" s="29">
        <f t="shared" si="5"/>
        <v>72.650000000000006</v>
      </c>
      <c r="D63" s="29">
        <f t="shared" si="7"/>
        <v>69.249900830004108</v>
      </c>
      <c r="E63" s="5">
        <f t="shared" si="6"/>
        <v>0.83778700000000006</v>
      </c>
      <c r="F63" s="5">
        <v>72.650000000000006</v>
      </c>
      <c r="G63" s="29">
        <v>69.3654850178077</v>
      </c>
      <c r="H63" s="283">
        <f t="shared" si="4"/>
        <v>1.6663069215751664E-3</v>
      </c>
      <c r="I63" s="170">
        <v>57</v>
      </c>
      <c r="J63" s="165">
        <f t="shared" si="8"/>
        <v>95.478988324580456</v>
      </c>
      <c r="K63" s="166">
        <f t="shared" si="9"/>
        <v>95.319891025470199</v>
      </c>
      <c r="L63" s="240">
        <v>5.0451388888888893E-2</v>
      </c>
      <c r="M63" s="174" t="s">
        <v>494</v>
      </c>
      <c r="N63" s="174" t="s">
        <v>495</v>
      </c>
      <c r="O63" s="174" t="s">
        <v>496</v>
      </c>
      <c r="P63" s="175">
        <v>18512</v>
      </c>
      <c r="Q63" s="177"/>
      <c r="R63" s="174" t="s">
        <v>497</v>
      </c>
      <c r="S63" s="175">
        <v>39529</v>
      </c>
    </row>
    <row r="64" spans="1:19">
      <c r="A64" s="1">
        <v>58</v>
      </c>
      <c r="B64" s="130">
        <v>5.1597222222222218E-2</v>
      </c>
      <c r="C64" s="29">
        <f t="shared" si="5"/>
        <v>74.3</v>
      </c>
      <c r="D64" s="29">
        <f t="shared" si="7"/>
        <v>69.899008883860802</v>
      </c>
      <c r="E64" s="5">
        <f t="shared" si="6"/>
        <v>0.83000700000000005</v>
      </c>
      <c r="F64" s="5">
        <v>74.3</v>
      </c>
      <c r="G64" s="29">
        <v>70.012643447971797</v>
      </c>
      <c r="H64" s="283">
        <f t="shared" si="4"/>
        <v>1.6230577580668021E-3</v>
      </c>
      <c r="I64" s="170">
        <v>58</v>
      </c>
      <c r="J64" s="165">
        <f t="shared" si="8"/>
        <v>94.229668166853031</v>
      </c>
      <c r="K64" s="166">
        <f t="shared" si="9"/>
        <v>94.076727972894759</v>
      </c>
      <c r="L64" s="240">
        <v>5.1597222222222218E-2</v>
      </c>
      <c r="M64" s="174" t="s">
        <v>486</v>
      </c>
      <c r="N64" s="174" t="s">
        <v>487</v>
      </c>
      <c r="O64" s="174" t="s">
        <v>373</v>
      </c>
      <c r="P64" s="175">
        <v>11867</v>
      </c>
      <c r="Q64" s="177"/>
      <c r="R64" s="174" t="s">
        <v>402</v>
      </c>
      <c r="S64" s="175">
        <v>33132</v>
      </c>
    </row>
    <row r="65" spans="1:19">
      <c r="A65" s="1">
        <v>59</v>
      </c>
      <c r="B65" s="130">
        <v>5.0173611111111106E-2</v>
      </c>
      <c r="C65" s="29">
        <f t="shared" si="5"/>
        <v>72.25</v>
      </c>
      <c r="D65" s="29">
        <f t="shared" si="7"/>
        <v>70.560400797671022</v>
      </c>
      <c r="E65" s="5">
        <f t="shared" si="6"/>
        <v>0.82222700000000004</v>
      </c>
      <c r="F65" s="5">
        <v>72.25</v>
      </c>
      <c r="G65" s="29">
        <v>70.671991174777105</v>
      </c>
      <c r="H65" s="283">
        <f t="shared" si="4"/>
        <v>1.5789901381172572E-3</v>
      </c>
      <c r="I65" s="170">
        <v>59</v>
      </c>
      <c r="J65" s="165">
        <f t="shared" si="8"/>
        <v>97.815904740175924</v>
      </c>
      <c r="K65" s="166">
        <f t="shared" si="9"/>
        <v>97.66145439124017</v>
      </c>
      <c r="L65" s="240">
        <v>5.0173611111111106E-2</v>
      </c>
      <c r="M65" s="174" t="s">
        <v>474</v>
      </c>
      <c r="N65" s="174" t="s">
        <v>475</v>
      </c>
      <c r="O65" s="174" t="s">
        <v>476</v>
      </c>
      <c r="P65" s="175">
        <v>19418</v>
      </c>
      <c r="Q65" s="177"/>
      <c r="R65" s="174" t="s">
        <v>498</v>
      </c>
      <c r="S65" s="175">
        <v>41196</v>
      </c>
    </row>
    <row r="66" spans="1:19">
      <c r="A66" s="1">
        <v>60</v>
      </c>
      <c r="B66" s="130">
        <v>4.9664351851851855E-2</v>
      </c>
      <c r="C66" s="29">
        <f t="shared" si="5"/>
        <v>71.516666666666666</v>
      </c>
      <c r="D66" s="29">
        <f t="shared" si="7"/>
        <v>71.23442859592663</v>
      </c>
      <c r="E66" s="5">
        <f t="shared" ref="E66:E97" si="10">1-IF(A66&lt;I$3,0,IF(A66&lt;I$4,G$3*(A66-I$3)^2,G$2+G$4*(A66-I$4)+(A66&gt;I$5)*G$5*(A66-I$5)^2))</f>
        <v>0.81444700000000003</v>
      </c>
      <c r="F66" s="5">
        <v>71.516666666666666</v>
      </c>
      <c r="G66" s="29">
        <v>71.343875852287425</v>
      </c>
      <c r="H66" s="283">
        <f t="shared" si="4"/>
        <v>1.5340806068259889E-3</v>
      </c>
      <c r="I66" s="170">
        <v>60</v>
      </c>
      <c r="J66" s="165">
        <f t="shared" si="8"/>
        <v>99.758390844494187</v>
      </c>
      <c r="K66" s="166">
        <f t="shared" si="9"/>
        <v>99.605353431731487</v>
      </c>
      <c r="L66" s="240">
        <v>4.9664351851851855E-2</v>
      </c>
      <c r="M66" s="174" t="s">
        <v>474</v>
      </c>
      <c r="N66" s="174" t="s">
        <v>475</v>
      </c>
      <c r="O66" s="174" t="s">
        <v>476</v>
      </c>
      <c r="P66" s="175">
        <v>19418</v>
      </c>
      <c r="Q66" s="177"/>
      <c r="R66" s="174" t="s">
        <v>480</v>
      </c>
      <c r="S66" s="175">
        <v>41336</v>
      </c>
    </row>
    <row r="67" spans="1:19">
      <c r="A67" s="1">
        <v>61</v>
      </c>
      <c r="B67" s="130">
        <v>5.0312500000000003E-2</v>
      </c>
      <c r="C67" s="29">
        <f t="shared" si="5"/>
        <v>72.45</v>
      </c>
      <c r="D67" s="29">
        <f t="shared" si="7"/>
        <v>71.921457883695084</v>
      </c>
      <c r="E67" s="5">
        <f t="shared" si="10"/>
        <v>0.80666700000000002</v>
      </c>
      <c r="F67" s="5">
        <v>73.316666666666677</v>
      </c>
      <c r="G67" s="29">
        <v>72.028658482171309</v>
      </c>
      <c r="H67" s="283">
        <f t="shared" si="4"/>
        <v>1.4883048044378082E-3</v>
      </c>
      <c r="I67" s="170">
        <v>61</v>
      </c>
      <c r="J67" s="165">
        <f t="shared" si="8"/>
        <v>99.418438208656042</v>
      </c>
      <c r="K67" s="166">
        <f t="shared" si="9"/>
        <v>99.270473269420407</v>
      </c>
      <c r="L67" s="240">
        <v>5.0312500000000003E-2</v>
      </c>
      <c r="M67" s="174" t="s">
        <v>474</v>
      </c>
      <c r="N67" s="174" t="s">
        <v>475</v>
      </c>
      <c r="O67" s="174" t="s">
        <v>476</v>
      </c>
      <c r="P67" s="175">
        <v>19418</v>
      </c>
      <c r="Q67" s="177"/>
      <c r="R67" s="174" t="s">
        <v>498</v>
      </c>
      <c r="S67" s="175">
        <v>41917</v>
      </c>
    </row>
    <row r="68" spans="1:19">
      <c r="A68" s="1">
        <v>62</v>
      </c>
      <c r="B68" s="130">
        <v>5.094907407407407E-2</v>
      </c>
      <c r="C68" s="29">
        <f t="shared" si="5"/>
        <v>73.36666666666666</v>
      </c>
      <c r="D68" s="29">
        <f t="shared" si="7"/>
        <v>72.621868507894931</v>
      </c>
      <c r="E68" s="5">
        <f t="shared" si="10"/>
        <v>0.79888700000000001</v>
      </c>
      <c r="F68" s="5">
        <v>76.649999999999991</v>
      </c>
      <c r="G68" s="29">
        <v>72.726714060484198</v>
      </c>
      <c r="H68" s="283">
        <f t="shared" si="4"/>
        <v>1.4416374222829794E-3</v>
      </c>
      <c r="I68" s="170">
        <v>62</v>
      </c>
      <c r="J68" s="165">
        <f t="shared" si="8"/>
        <v>99.127733839823989</v>
      </c>
      <c r="K68" s="166">
        <f t="shared" si="9"/>
        <v>98.984827589134397</v>
      </c>
      <c r="L68" s="240">
        <v>5.094907407407407E-2</v>
      </c>
      <c r="M68" s="174" t="s">
        <v>474</v>
      </c>
      <c r="N68" s="174" t="s">
        <v>475</v>
      </c>
      <c r="O68" s="174" t="s">
        <v>476</v>
      </c>
      <c r="P68" s="175">
        <v>19418</v>
      </c>
      <c r="Q68" s="177"/>
      <c r="R68" s="174" t="s">
        <v>480</v>
      </c>
      <c r="S68" s="175">
        <v>42064</v>
      </c>
    </row>
    <row r="69" spans="1:19">
      <c r="A69" s="1">
        <v>63</v>
      </c>
      <c r="B69" s="130">
        <v>5.1261574074074077E-2</v>
      </c>
      <c r="C69" s="29">
        <f t="shared" si="5"/>
        <v>73.816666666666677</v>
      </c>
      <c r="D69" s="29">
        <f t="shared" si="7"/>
        <v>73.336055257590516</v>
      </c>
      <c r="E69" s="5">
        <f t="shared" si="10"/>
        <v>0.791107</v>
      </c>
      <c r="F69" s="5">
        <v>78.633333333333326</v>
      </c>
      <c r="G69" s="29">
        <v>73.438432262427824</v>
      </c>
      <c r="H69" s="283">
        <f t="shared" si="4"/>
        <v>1.3940521561172489E-3</v>
      </c>
      <c r="I69" s="170">
        <v>63</v>
      </c>
      <c r="J69" s="165">
        <f t="shared" si="8"/>
        <v>99.487602974614333</v>
      </c>
      <c r="K69" s="166">
        <f t="shared" si="9"/>
        <v>99.348912067180635</v>
      </c>
      <c r="L69" s="240">
        <v>5.1261574074074077E-2</v>
      </c>
      <c r="M69" s="174" t="s">
        <v>474</v>
      </c>
      <c r="N69" s="174" t="s">
        <v>475</v>
      </c>
      <c r="O69" s="174" t="s">
        <v>476</v>
      </c>
      <c r="P69" s="175">
        <v>19418</v>
      </c>
      <c r="Q69" s="177"/>
      <c r="R69" s="174" t="s">
        <v>480</v>
      </c>
      <c r="S69" s="175">
        <v>42442</v>
      </c>
    </row>
    <row r="70" spans="1:19">
      <c r="A70" s="1">
        <v>64</v>
      </c>
      <c r="B70" s="130">
        <v>5.3854166666666668E-2</v>
      </c>
      <c r="C70" s="29">
        <f t="shared" si="5"/>
        <v>77.55</v>
      </c>
      <c r="D70" s="29">
        <f t="shared" si="7"/>
        <v>74.06442860601851</v>
      </c>
      <c r="E70" s="5">
        <f t="shared" si="10"/>
        <v>0.783327</v>
      </c>
      <c r="F70" s="5">
        <v>77.55</v>
      </c>
      <c r="G70" s="29">
        <v>74.164218167714026</v>
      </c>
      <c r="H70" s="283">
        <f t="shared" si="4"/>
        <v>1.3455216566815734E-3</v>
      </c>
      <c r="I70" s="170">
        <v>64</v>
      </c>
      <c r="J70" s="165">
        <f t="shared" si="8"/>
        <v>95.634065980288881</v>
      </c>
      <c r="K70" s="166">
        <f t="shared" si="9"/>
        <v>95.50538827339588</v>
      </c>
      <c r="L70" s="240">
        <v>5.3854166666666668E-2</v>
      </c>
      <c r="M70" s="174" t="s">
        <v>427</v>
      </c>
      <c r="N70" s="174" t="s">
        <v>499</v>
      </c>
      <c r="O70" s="174" t="s">
        <v>500</v>
      </c>
      <c r="P70" s="175">
        <v>17245</v>
      </c>
      <c r="Q70" s="177"/>
      <c r="R70" s="174" t="s">
        <v>501</v>
      </c>
      <c r="S70" s="175">
        <v>40678</v>
      </c>
    </row>
    <row r="71" spans="1:19">
      <c r="A71" s="1">
        <v>65</v>
      </c>
      <c r="B71" s="130">
        <v>5.3530092592592594E-2</v>
      </c>
      <c r="C71" s="29">
        <f t="shared" si="5"/>
        <v>77.083333333333343</v>
      </c>
      <c r="D71" s="29">
        <f t="shared" si="7"/>
        <v>74.807415497276963</v>
      </c>
      <c r="E71" s="5">
        <f t="shared" si="10"/>
        <v>0.77554699999999999</v>
      </c>
      <c r="F71" s="5">
        <v>79.533333333333346</v>
      </c>
      <c r="G71" s="29">
        <v>74.904493029370343</v>
      </c>
      <c r="H71" s="283">
        <f t="shared" si="4"/>
        <v>1.2960174772869123E-3</v>
      </c>
      <c r="I71" s="170">
        <v>65</v>
      </c>
      <c r="J71" s="165">
        <f t="shared" si="8"/>
        <v>97.173396362426374</v>
      </c>
      <c r="K71" s="166">
        <f t="shared" si="9"/>
        <v>97.047457942413345</v>
      </c>
      <c r="L71" s="240">
        <v>5.3530092592592594E-2</v>
      </c>
      <c r="M71" s="174" t="s">
        <v>427</v>
      </c>
      <c r="N71" s="174" t="s">
        <v>499</v>
      </c>
      <c r="O71" s="174" t="s">
        <v>500</v>
      </c>
      <c r="P71" s="175">
        <v>17245</v>
      </c>
      <c r="Q71" s="177"/>
      <c r="R71" s="174" t="s">
        <v>502</v>
      </c>
      <c r="S71" s="175">
        <v>41189</v>
      </c>
    </row>
    <row r="72" spans="1:19">
      <c r="A72" s="1">
        <v>66</v>
      </c>
      <c r="B72" s="130">
        <v>5.5081018518518515E-2</v>
      </c>
      <c r="C72" s="29">
        <f t="shared" si="5"/>
        <v>79.316666666666663</v>
      </c>
      <c r="D72" s="29">
        <f t="shared" si="7"/>
        <v>75.565460180844781</v>
      </c>
      <c r="E72" s="5">
        <f t="shared" si="10"/>
        <v>0.76776700000000009</v>
      </c>
      <c r="F72" s="5">
        <v>79.316666666666663</v>
      </c>
      <c r="G72" s="29">
        <v>75.659695089052946</v>
      </c>
      <c r="H72" s="283">
        <f t="shared" si="4"/>
        <v>1.2455100182104685E-3</v>
      </c>
      <c r="I72" s="170">
        <v>66</v>
      </c>
      <c r="J72" s="165">
        <f t="shared" si="8"/>
        <v>95.389403348249147</v>
      </c>
      <c r="K72" s="166">
        <f t="shared" si="9"/>
        <v>95.270594890747788</v>
      </c>
      <c r="L72" s="240">
        <v>5.5081018518518515E-2</v>
      </c>
      <c r="M72" s="174" t="s">
        <v>503</v>
      </c>
      <c r="N72" s="174" t="s">
        <v>504</v>
      </c>
      <c r="O72" s="174" t="s">
        <v>505</v>
      </c>
      <c r="P72" s="175">
        <v>11235</v>
      </c>
      <c r="Q72" s="177"/>
      <c r="R72" s="174" t="s">
        <v>506</v>
      </c>
      <c r="S72" s="175">
        <v>35540</v>
      </c>
    </row>
    <row r="73" spans="1:19">
      <c r="A73" s="1">
        <v>67</v>
      </c>
      <c r="B73" s="130">
        <v>5.3067129629629638E-2</v>
      </c>
      <c r="C73" s="29">
        <f t="shared" si="5"/>
        <v>76.416666666666671</v>
      </c>
      <c r="D73" s="29">
        <f t="shared" ref="D73:D104" si="11">E$4/E73</f>
        <v>76.339025097359112</v>
      </c>
      <c r="E73" s="5">
        <f t="shared" si="10"/>
        <v>0.75998699999999997</v>
      </c>
      <c r="F73" s="5">
        <v>76.416666666666671</v>
      </c>
      <c r="G73" s="29">
        <v>76.430280442182877</v>
      </c>
      <c r="H73" s="283">
        <f t="shared" si="4"/>
        <v>1.193968467678152E-3</v>
      </c>
      <c r="I73" s="170">
        <v>67</v>
      </c>
      <c r="J73" s="165">
        <f t="shared" si="8"/>
        <v>100.0178151915152</v>
      </c>
      <c r="K73" s="166">
        <f t="shared" si="9"/>
        <v>99.898397073970486</v>
      </c>
      <c r="L73" s="240">
        <v>5.3067129629629638E-2</v>
      </c>
      <c r="M73" s="174" t="s">
        <v>507</v>
      </c>
      <c r="N73" s="174" t="s">
        <v>508</v>
      </c>
      <c r="O73" s="174" t="s">
        <v>509</v>
      </c>
      <c r="P73" s="175">
        <v>10889</v>
      </c>
      <c r="Q73" s="177"/>
      <c r="R73" s="174" t="s">
        <v>510</v>
      </c>
      <c r="S73" s="175">
        <v>35526</v>
      </c>
    </row>
    <row r="74" spans="1:19">
      <c r="A74" s="1">
        <v>68</v>
      </c>
      <c r="B74" s="130">
        <v>5.5937500000000001E-2</v>
      </c>
      <c r="C74" s="29">
        <f t="shared" si="5"/>
        <v>80.55</v>
      </c>
      <c r="D74" s="29">
        <f t="shared" si="11"/>
        <v>77.128591819361759</v>
      </c>
      <c r="E74" s="5">
        <f t="shared" si="10"/>
        <v>0.75220700000000007</v>
      </c>
      <c r="F74" s="5">
        <v>80.55</v>
      </c>
      <c r="G74" s="29">
        <v>77.216723956494121</v>
      </c>
      <c r="H74" s="283">
        <f t="shared" si="4"/>
        <v>1.1413607391841452E-3</v>
      </c>
      <c r="I74" s="170">
        <v>68</v>
      </c>
      <c r="J74" s="165">
        <f t="shared" si="8"/>
        <v>95.861854694592324</v>
      </c>
      <c r="K74" s="166">
        <f t="shared" si="9"/>
        <v>95.75244173725855</v>
      </c>
      <c r="L74" s="240">
        <v>5.5937500000000001E-2</v>
      </c>
      <c r="M74" s="174" t="s">
        <v>511</v>
      </c>
      <c r="N74" s="174" t="s">
        <v>512</v>
      </c>
      <c r="O74" s="174" t="s">
        <v>513</v>
      </c>
      <c r="P74" s="175">
        <v>11388</v>
      </c>
      <c r="Q74" s="177"/>
      <c r="R74" s="174" t="s">
        <v>514</v>
      </c>
      <c r="S74" s="175">
        <v>36429</v>
      </c>
    </row>
    <row r="75" spans="1:19">
      <c r="A75" s="1">
        <v>69</v>
      </c>
      <c r="B75" s="130">
        <v>5.5717592592592596E-2</v>
      </c>
      <c r="C75" s="29">
        <f t="shared" si="5"/>
        <v>80.233333333333334</v>
      </c>
      <c r="D75" s="29">
        <f t="shared" si="11"/>
        <v>77.934662051036113</v>
      </c>
      <c r="E75" s="5">
        <f t="shared" si="10"/>
        <v>0.74442699999999995</v>
      </c>
      <c r="F75" s="5">
        <v>80.233333333333334</v>
      </c>
      <c r="G75" s="29">
        <v>78.019520247880692</v>
      </c>
      <c r="H75" s="283">
        <f t="shared" si="4"/>
        <v>1.087653404878295E-3</v>
      </c>
      <c r="I75" s="170">
        <v>69</v>
      </c>
      <c r="J75" s="165">
        <f t="shared" ref="J75:J92" si="12">100*(+G75/C75)</f>
        <v>97.240781364205262</v>
      </c>
      <c r="K75" s="166">
        <f t="shared" ref="K75:K92" si="13">100*(+D75/C75)</f>
        <v>97.135017097261468</v>
      </c>
      <c r="L75" s="240">
        <v>5.5717592592592596E-2</v>
      </c>
      <c r="M75" s="174" t="s">
        <v>511</v>
      </c>
      <c r="N75" s="174" t="s">
        <v>512</v>
      </c>
      <c r="O75" s="174" t="s">
        <v>513</v>
      </c>
      <c r="P75" s="175">
        <v>11388</v>
      </c>
      <c r="Q75" s="177"/>
      <c r="R75" s="174" t="s">
        <v>514</v>
      </c>
      <c r="S75" s="175">
        <v>36793</v>
      </c>
    </row>
    <row r="76" spans="1:19">
      <c r="A76" s="1">
        <v>70</v>
      </c>
      <c r="B76" s="130">
        <v>5.7210648148148142E-2</v>
      </c>
      <c r="C76" s="29">
        <f t="shared" si="5"/>
        <v>82.383333333333326</v>
      </c>
      <c r="D76" s="29">
        <f t="shared" si="11"/>
        <v>78.757758691295365</v>
      </c>
      <c r="E76" s="5">
        <f t="shared" si="10"/>
        <v>0.73664700000000005</v>
      </c>
      <c r="F76" s="5">
        <v>82.383333333333326</v>
      </c>
      <c r="G76" s="29">
        <v>78.839184717756623</v>
      </c>
      <c r="H76" s="283">
        <f t="shared" ref="H76:H106" si="14">((G76-D76)/G76)</f>
        <v>1.0328116247366429E-3</v>
      </c>
      <c r="I76" s="170">
        <v>70</v>
      </c>
      <c r="J76" s="165">
        <f t="shared" si="12"/>
        <v>95.697978617548003</v>
      </c>
      <c r="K76" s="166">
        <f t="shared" si="13"/>
        <v>95.599140632767998</v>
      </c>
      <c r="L76" s="240">
        <v>5.7210648148148142E-2</v>
      </c>
      <c r="M76" s="174" t="s">
        <v>511</v>
      </c>
      <c r="N76" s="174" t="s">
        <v>512</v>
      </c>
      <c r="O76" s="174" t="s">
        <v>513</v>
      </c>
      <c r="P76" s="175">
        <v>11388</v>
      </c>
      <c r="Q76" s="177"/>
      <c r="R76" s="174" t="s">
        <v>515</v>
      </c>
      <c r="S76" s="175">
        <v>37002</v>
      </c>
    </row>
    <row r="77" spans="1:19">
      <c r="A77" s="1">
        <v>71</v>
      </c>
      <c r="B77" s="130">
        <v>5.9386574074074071E-2</v>
      </c>
      <c r="C77" s="29">
        <f t="shared" ref="C77:C97" si="15">B77*1440</f>
        <v>85.516666666666666</v>
      </c>
      <c r="D77" s="29">
        <f t="shared" si="11"/>
        <v>79.635684473397873</v>
      </c>
      <c r="E77" s="5">
        <f t="shared" si="10"/>
        <v>0.72852600000000001</v>
      </c>
      <c r="F77" s="5">
        <v>86.533333333333331</v>
      </c>
      <c r="G77" s="29">
        <v>79.714330056011661</v>
      </c>
      <c r="H77" s="283">
        <f t="shared" si="14"/>
        <v>9.8659278148016151E-4</v>
      </c>
      <c r="I77" s="170">
        <v>71</v>
      </c>
      <c r="J77" s="165">
        <f t="shared" si="12"/>
        <v>93.214964010148122</v>
      </c>
      <c r="K77" s="166">
        <f t="shared" si="13"/>
        <v>93.122998799529768</v>
      </c>
      <c r="L77" s="240">
        <v>5.9386574074074071E-2</v>
      </c>
      <c r="M77" s="174" t="s">
        <v>516</v>
      </c>
      <c r="N77" s="174" t="s">
        <v>517</v>
      </c>
      <c r="O77" s="174" t="s">
        <v>496</v>
      </c>
      <c r="P77" s="175">
        <v>13218</v>
      </c>
      <c r="Q77" s="177"/>
      <c r="R77" s="174" t="s">
        <v>518</v>
      </c>
      <c r="S77" s="175">
        <v>39152</v>
      </c>
    </row>
    <row r="78" spans="1:19">
      <c r="A78" s="1">
        <v>72</v>
      </c>
      <c r="B78" s="130">
        <v>6.0173611111111108E-2</v>
      </c>
      <c r="C78" s="29">
        <f t="shared" si="15"/>
        <v>86.649999999999991</v>
      </c>
      <c r="D78" s="29">
        <f t="shared" si="11"/>
        <v>80.609716052796216</v>
      </c>
      <c r="E78" s="5">
        <f t="shared" si="10"/>
        <v>0.71972300000000011</v>
      </c>
      <c r="F78" s="5">
        <v>88.61666666666666</v>
      </c>
      <c r="G78" s="29">
        <v>80.687104942989265</v>
      </c>
      <c r="H78" s="283">
        <f t="shared" si="14"/>
        <v>9.5912339707477908E-4</v>
      </c>
      <c r="I78" s="170">
        <v>72</v>
      </c>
      <c r="J78" s="165">
        <f t="shared" si="12"/>
        <v>93.118413090581967</v>
      </c>
      <c r="K78" s="166">
        <f t="shared" si="13"/>
        <v>93.029101041888325</v>
      </c>
      <c r="L78" s="240">
        <v>6.0173611111111108E-2</v>
      </c>
      <c r="M78" s="174" t="s">
        <v>519</v>
      </c>
      <c r="N78" s="174" t="s">
        <v>520</v>
      </c>
      <c r="O78" s="174" t="s">
        <v>509</v>
      </c>
      <c r="P78" s="175">
        <v>12163</v>
      </c>
      <c r="Q78" s="177"/>
      <c r="R78" s="174" t="s">
        <v>521</v>
      </c>
      <c r="S78" s="175">
        <v>38739</v>
      </c>
    </row>
    <row r="79" spans="1:19">
      <c r="A79" s="1">
        <v>73</v>
      </c>
      <c r="B79" s="130">
        <v>6.1134259259259256E-2</v>
      </c>
      <c r="C79" s="29">
        <f t="shared" si="15"/>
        <v>88.033333333333331</v>
      </c>
      <c r="D79" s="29">
        <f t="shared" si="11"/>
        <v>81.686232877805267</v>
      </c>
      <c r="E79" s="5">
        <f t="shared" si="10"/>
        <v>0.71023800000000004</v>
      </c>
      <c r="F79" s="5">
        <v>88.033333333333331</v>
      </c>
      <c r="G79" s="29">
        <v>81.763992192857501</v>
      </c>
      <c r="H79" s="283">
        <f t="shared" si="14"/>
        <v>9.5102150673883332E-4</v>
      </c>
      <c r="I79" s="170">
        <v>73</v>
      </c>
      <c r="J79" s="165">
        <f t="shared" si="12"/>
        <v>92.878446262238739</v>
      </c>
      <c r="K79" s="166">
        <f t="shared" si="13"/>
        <v>92.790116862330862</v>
      </c>
      <c r="L79" s="240">
        <v>6.1134259259259256E-2</v>
      </c>
      <c r="M79" s="174" t="s">
        <v>511</v>
      </c>
      <c r="N79" s="174" t="s">
        <v>512</v>
      </c>
      <c r="O79" s="174" t="s">
        <v>513</v>
      </c>
      <c r="P79" s="175">
        <v>11388</v>
      </c>
      <c r="Q79" s="177"/>
      <c r="R79" s="174" t="s">
        <v>522</v>
      </c>
      <c r="S79" s="175">
        <v>38095</v>
      </c>
    </row>
    <row r="80" spans="1:19">
      <c r="A80" s="1">
        <v>74</v>
      </c>
      <c r="B80" s="130">
        <v>6.3263888888888883E-2</v>
      </c>
      <c r="C80" s="29">
        <f t="shared" si="15"/>
        <v>91.1</v>
      </c>
      <c r="D80" s="29">
        <f t="shared" si="11"/>
        <v>82.872546736926196</v>
      </c>
      <c r="E80" s="5">
        <f t="shared" si="10"/>
        <v>0.700071</v>
      </c>
      <c r="F80" s="5">
        <v>91.1</v>
      </c>
      <c r="G80" s="29">
        <v>82.952434131788991</v>
      </c>
      <c r="H80" s="283">
        <f t="shared" si="14"/>
        <v>9.6305064099595685E-4</v>
      </c>
      <c r="I80" s="170">
        <v>74</v>
      </c>
      <c r="J80" s="165">
        <f t="shared" si="12"/>
        <v>91.056458981107568</v>
      </c>
      <c r="K80" s="166">
        <f t="shared" si="13"/>
        <v>90.968766999918998</v>
      </c>
      <c r="L80" s="240">
        <v>6.3263888888888883E-2</v>
      </c>
      <c r="M80" s="174" t="s">
        <v>523</v>
      </c>
      <c r="N80" s="174" t="s">
        <v>524</v>
      </c>
      <c r="O80" s="174" t="s">
        <v>373</v>
      </c>
      <c r="P80" s="175">
        <v>7482</v>
      </c>
      <c r="Q80" s="177"/>
      <c r="R80" s="174" t="s">
        <v>525</v>
      </c>
      <c r="S80" s="175">
        <v>34609</v>
      </c>
    </row>
    <row r="81" spans="1:19">
      <c r="A81" s="1">
        <v>75</v>
      </c>
      <c r="B81" s="130">
        <v>6.2662037037037044E-2</v>
      </c>
      <c r="C81" s="29">
        <f t="shared" si="15"/>
        <v>90.233333333333348</v>
      </c>
      <c r="D81" s="29">
        <f t="shared" si="11"/>
        <v>84.177038264400522</v>
      </c>
      <c r="E81" s="5">
        <f t="shared" si="10"/>
        <v>0.689222</v>
      </c>
      <c r="F81" s="5">
        <v>92.533333333333317</v>
      </c>
      <c r="G81" s="29">
        <v>84.260973771095905</v>
      </c>
      <c r="H81" s="283">
        <f t="shared" si="14"/>
        <v>9.9613739242324431E-4</v>
      </c>
      <c r="I81" s="170">
        <v>75</v>
      </c>
      <c r="J81" s="165">
        <f t="shared" si="12"/>
        <v>93.381204770331621</v>
      </c>
      <c r="K81" s="166">
        <f t="shared" si="13"/>
        <v>93.288184260510349</v>
      </c>
      <c r="L81" s="240">
        <v>6.2662037037037044E-2</v>
      </c>
      <c r="M81" s="174" t="s">
        <v>526</v>
      </c>
      <c r="N81" s="174" t="s">
        <v>527</v>
      </c>
      <c r="O81" s="174" t="s">
        <v>528</v>
      </c>
      <c r="P81" s="175">
        <v>14525</v>
      </c>
      <c r="Q81" s="177"/>
      <c r="R81" s="174" t="s">
        <v>529</v>
      </c>
      <c r="S81" s="175">
        <v>41965</v>
      </c>
    </row>
    <row r="82" spans="1:19">
      <c r="A82" s="1">
        <v>76</v>
      </c>
      <c r="B82" s="130">
        <v>6.2106481481481485E-2</v>
      </c>
      <c r="C82" s="29">
        <f t="shared" si="15"/>
        <v>89.433333333333337</v>
      </c>
      <c r="D82" s="29">
        <f t="shared" si="11"/>
        <v>85.609321455747022</v>
      </c>
      <c r="E82" s="5">
        <f t="shared" si="10"/>
        <v>0.67769100000000004</v>
      </c>
      <c r="F82" s="5">
        <v>89.433333333333337</v>
      </c>
      <c r="G82" s="29">
        <v>85.699425229147494</v>
      </c>
      <c r="H82" s="283">
        <f t="shared" si="14"/>
        <v>1.0513929721179302E-3</v>
      </c>
      <c r="I82" s="170">
        <v>76</v>
      </c>
      <c r="J82" s="165">
        <f t="shared" si="12"/>
        <v>95.824925712800024</v>
      </c>
      <c r="K82" s="166">
        <f t="shared" si="13"/>
        <v>95.724176059351862</v>
      </c>
      <c r="L82" s="240">
        <v>6.2106481481481485E-2</v>
      </c>
      <c r="M82" s="174" t="s">
        <v>511</v>
      </c>
      <c r="N82" s="174" t="s">
        <v>512</v>
      </c>
      <c r="O82" s="174" t="s">
        <v>513</v>
      </c>
      <c r="P82" s="175">
        <v>11388</v>
      </c>
      <c r="Q82" s="177"/>
      <c r="R82" s="174" t="s">
        <v>530</v>
      </c>
      <c r="S82" s="175">
        <v>39215</v>
      </c>
    </row>
    <row r="83" spans="1:19">
      <c r="A83" s="1">
        <v>77</v>
      </c>
      <c r="B83" s="130">
        <v>6.7129629629629636E-2</v>
      </c>
      <c r="C83" s="29">
        <f t="shared" si="15"/>
        <v>96.666666666666671</v>
      </c>
      <c r="D83" s="29">
        <f t="shared" si="11"/>
        <v>87.180442729386485</v>
      </c>
      <c r="E83" s="5">
        <f t="shared" si="10"/>
        <v>0.66547800000000001</v>
      </c>
      <c r="F83" s="5">
        <v>96.666666666666671</v>
      </c>
      <c r="G83" s="29">
        <v>87.279080278316357</v>
      </c>
      <c r="H83" s="283">
        <f t="shared" si="14"/>
        <v>1.1301396464689587E-3</v>
      </c>
      <c r="I83" s="170">
        <v>77</v>
      </c>
      <c r="J83" s="165">
        <f t="shared" si="12"/>
        <v>90.288703736189333</v>
      </c>
      <c r="K83" s="166">
        <f t="shared" si="13"/>
        <v>90.186664892468769</v>
      </c>
      <c r="L83" s="240">
        <v>6.7129629629629636E-2</v>
      </c>
      <c r="M83" s="174" t="s">
        <v>523</v>
      </c>
      <c r="N83" s="174" t="s">
        <v>524</v>
      </c>
      <c r="O83" s="174" t="s">
        <v>373</v>
      </c>
      <c r="P83" s="175">
        <v>7482</v>
      </c>
      <c r="Q83" s="177"/>
      <c r="R83" s="174" t="s">
        <v>531</v>
      </c>
      <c r="S83" s="175">
        <v>35916</v>
      </c>
    </row>
    <row r="84" spans="1:19">
      <c r="A84" s="1">
        <v>78</v>
      </c>
      <c r="B84" s="130">
        <v>6.7800925925925917E-2</v>
      </c>
      <c r="C84" s="29">
        <f t="shared" si="15"/>
        <v>97.633333333333326</v>
      </c>
      <c r="D84" s="29">
        <f t="shared" si="11"/>
        <v>88.903122923316516</v>
      </c>
      <c r="E84" s="5">
        <f t="shared" si="10"/>
        <v>0.65258299999999991</v>
      </c>
      <c r="F84" s="5">
        <v>97.633333333333326</v>
      </c>
      <c r="G84" s="29">
        <v>89.012959860059325</v>
      </c>
      <c r="H84" s="283">
        <f t="shared" si="14"/>
        <v>1.2339432023773615E-3</v>
      </c>
      <c r="I84" s="170">
        <v>78</v>
      </c>
      <c r="J84" s="165">
        <f t="shared" si="12"/>
        <v>91.17066561289792</v>
      </c>
      <c r="K84" s="166">
        <f t="shared" si="13"/>
        <v>91.058166189808659</v>
      </c>
      <c r="L84" s="240">
        <v>6.7800925925925917E-2</v>
      </c>
      <c r="M84" s="174" t="s">
        <v>511</v>
      </c>
      <c r="N84" s="174" t="s">
        <v>512</v>
      </c>
      <c r="O84" s="174" t="s">
        <v>513</v>
      </c>
      <c r="P84" s="175">
        <v>11388</v>
      </c>
      <c r="Q84" s="177"/>
      <c r="R84" s="174" t="s">
        <v>514</v>
      </c>
      <c r="S84" s="175">
        <v>40083</v>
      </c>
    </row>
    <row r="85" spans="1:19">
      <c r="A85" s="1">
        <v>79</v>
      </c>
      <c r="B85" s="130">
        <v>6.5590277777777775E-2</v>
      </c>
      <c r="C85" s="29">
        <f t="shared" si="15"/>
        <v>94.45</v>
      </c>
      <c r="D85" s="29">
        <f t="shared" si="11"/>
        <v>90.792053074097367</v>
      </c>
      <c r="E85" s="5">
        <f t="shared" si="10"/>
        <v>0.63900599999999996</v>
      </c>
      <c r="F85" s="5">
        <v>94.433333333333337</v>
      </c>
      <c r="G85" s="29">
        <v>90.916122026409525</v>
      </c>
      <c r="H85" s="283">
        <f t="shared" si="14"/>
        <v>1.3646529300503775E-3</v>
      </c>
      <c r="I85" s="170">
        <v>79</v>
      </c>
      <c r="J85" s="165">
        <f t="shared" si="12"/>
        <v>96.258466941672339</v>
      </c>
      <c r="K85" s="166">
        <f t="shared" si="13"/>
        <v>96.127107542718221</v>
      </c>
      <c r="L85" s="240">
        <v>6.5590277777777775E-2</v>
      </c>
      <c r="M85" s="174" t="s">
        <v>511</v>
      </c>
      <c r="N85" s="174" t="s">
        <v>512</v>
      </c>
      <c r="O85" s="174" t="s">
        <v>513</v>
      </c>
      <c r="P85" s="175">
        <v>11388</v>
      </c>
      <c r="Q85" s="177"/>
      <c r="R85" s="174" t="s">
        <v>514</v>
      </c>
      <c r="S85" s="175">
        <v>40447</v>
      </c>
    </row>
    <row r="86" spans="1:19">
      <c r="A86" s="1">
        <v>80</v>
      </c>
      <c r="B86" s="130">
        <v>6.9074074074074079E-2</v>
      </c>
      <c r="C86" s="29">
        <f t="shared" si="15"/>
        <v>99.466666666666669</v>
      </c>
      <c r="D86" s="29">
        <f t="shared" si="11"/>
        <v>92.864258118352978</v>
      </c>
      <c r="E86" s="5">
        <f t="shared" si="10"/>
        <v>0.62474699999999994</v>
      </c>
      <c r="F86" s="5">
        <v>99.466666666666669</v>
      </c>
      <c r="G86" s="29">
        <v>93.006041277371466</v>
      </c>
      <c r="H86" s="283">
        <f t="shared" si="14"/>
        <v>1.5244510686746493E-3</v>
      </c>
      <c r="I86" s="170">
        <v>80</v>
      </c>
      <c r="J86" s="165">
        <f t="shared" si="12"/>
        <v>93.504733187705895</v>
      </c>
      <c r="K86" s="166">
        <f t="shared" si="13"/>
        <v>93.362189797271753</v>
      </c>
      <c r="L86" s="240">
        <v>6.9074074074074079E-2</v>
      </c>
      <c r="M86" s="174" t="s">
        <v>459</v>
      </c>
      <c r="N86" s="174" t="s">
        <v>532</v>
      </c>
      <c r="O86" s="174" t="s">
        <v>373</v>
      </c>
      <c r="P86" s="175">
        <v>9106</v>
      </c>
      <c r="Q86" s="177"/>
      <c r="R86" s="174" t="s">
        <v>533</v>
      </c>
      <c r="S86" s="175">
        <v>38458</v>
      </c>
    </row>
    <row r="87" spans="1:19">
      <c r="A87" s="1">
        <v>81</v>
      </c>
      <c r="B87" s="130">
        <v>6.8738425925925925E-2</v>
      </c>
      <c r="C87" s="29">
        <f t="shared" si="15"/>
        <v>98.983333333333334</v>
      </c>
      <c r="D87" s="29">
        <f t="shared" si="11"/>
        <v>95.139547112797601</v>
      </c>
      <c r="E87" s="5">
        <f t="shared" si="10"/>
        <v>0.60980600000000007</v>
      </c>
      <c r="F87" s="5">
        <v>98.983333333333334</v>
      </c>
      <c r="G87" s="29">
        <v>95.303079026738729</v>
      </c>
      <c r="H87" s="283">
        <f t="shared" si="14"/>
        <v>1.715914276969442E-3</v>
      </c>
      <c r="I87" s="170">
        <v>81</v>
      </c>
      <c r="J87" s="165">
        <f t="shared" si="12"/>
        <v>96.281945472374531</v>
      </c>
      <c r="K87" s="166">
        <f t="shared" si="13"/>
        <v>96.116733907524093</v>
      </c>
      <c r="L87" s="240">
        <v>6.8738425925925925E-2</v>
      </c>
      <c r="M87" s="174" t="s">
        <v>511</v>
      </c>
      <c r="N87" s="174" t="s">
        <v>512</v>
      </c>
      <c r="O87" s="174" t="s">
        <v>513</v>
      </c>
      <c r="P87" s="175">
        <v>11388</v>
      </c>
      <c r="Q87" s="177"/>
      <c r="R87" s="174" t="s">
        <v>534</v>
      </c>
      <c r="S87" s="175">
        <v>41168</v>
      </c>
    </row>
    <row r="88" spans="1:19">
      <c r="A88" s="1">
        <v>82</v>
      </c>
      <c r="B88" s="130">
        <v>8.2881944444444453E-2</v>
      </c>
      <c r="C88" s="29">
        <f t="shared" si="15"/>
        <v>119.35000000000001</v>
      </c>
      <c r="D88" s="29">
        <f t="shared" si="11"/>
        <v>97.641074663305176</v>
      </c>
      <c r="E88" s="5">
        <f t="shared" si="10"/>
        <v>0.59418300000000002</v>
      </c>
      <c r="F88" s="5">
        <v>119.35000000000001</v>
      </c>
      <c r="G88" s="29">
        <v>97.831071461087362</v>
      </c>
      <c r="H88" s="283">
        <f t="shared" si="14"/>
        <v>1.9420905336578859E-3</v>
      </c>
      <c r="I88" s="170">
        <v>82</v>
      </c>
      <c r="J88" s="165">
        <f t="shared" si="12"/>
        <v>81.969896490228194</v>
      </c>
      <c r="K88" s="166">
        <f t="shared" si="13"/>
        <v>81.810703530209608</v>
      </c>
      <c r="L88" s="240">
        <v>8.2881944444444453E-2</v>
      </c>
      <c r="M88" s="174" t="s">
        <v>535</v>
      </c>
      <c r="N88" s="174" t="s">
        <v>536</v>
      </c>
      <c r="O88" s="174" t="s">
        <v>373</v>
      </c>
      <c r="P88" s="175">
        <v>2806</v>
      </c>
      <c r="Q88" s="177"/>
      <c r="R88" s="174" t="s">
        <v>537</v>
      </c>
      <c r="S88" s="175">
        <v>33020</v>
      </c>
    </row>
    <row r="89" spans="1:19">
      <c r="A89" s="1">
        <v>83</v>
      </c>
      <c r="B89" s="130">
        <v>7.3749999999999996E-2</v>
      </c>
      <c r="C89" s="29">
        <f t="shared" si="15"/>
        <v>106.19999999999999</v>
      </c>
      <c r="D89" s="29">
        <f t="shared" si="11"/>
        <v>100.39604668574796</v>
      </c>
      <c r="E89" s="5">
        <f t="shared" si="10"/>
        <v>0.577878</v>
      </c>
      <c r="F89" s="5">
        <v>110.60000000000001</v>
      </c>
      <c r="G89" s="29">
        <v>100.61807012071297</v>
      </c>
      <c r="H89" s="283">
        <f t="shared" si="14"/>
        <v>2.2065960388491361E-3</v>
      </c>
      <c r="I89" s="170">
        <v>83</v>
      </c>
      <c r="J89" s="165">
        <f t="shared" si="12"/>
        <v>94.743945499729747</v>
      </c>
      <c r="K89" s="166">
        <f t="shared" si="13"/>
        <v>94.534883884885105</v>
      </c>
      <c r="L89" s="240">
        <v>7.3749999999999996E-2</v>
      </c>
      <c r="M89" s="174" t="s">
        <v>511</v>
      </c>
      <c r="N89" s="174" t="s">
        <v>512</v>
      </c>
      <c r="O89" s="174" t="s">
        <v>513</v>
      </c>
      <c r="P89" s="175">
        <v>11388</v>
      </c>
      <c r="Q89" s="177"/>
      <c r="R89" s="174" t="s">
        <v>538</v>
      </c>
      <c r="S89" s="175">
        <v>41756</v>
      </c>
    </row>
    <row r="90" spans="1:19">
      <c r="A90" s="1">
        <v>84</v>
      </c>
      <c r="B90" s="130">
        <v>7.4687500000000004E-2</v>
      </c>
      <c r="C90" s="29">
        <f t="shared" si="15"/>
        <v>107.55000000000001</v>
      </c>
      <c r="D90" s="29">
        <f t="shared" si="11"/>
        <v>103.43661543270734</v>
      </c>
      <c r="E90" s="5">
        <f t="shared" si="10"/>
        <v>0.56089100000000003</v>
      </c>
      <c r="F90" s="5">
        <v>107.55000000000001</v>
      </c>
      <c r="G90" s="29">
        <v>103.69728326734953</v>
      </c>
      <c r="H90" s="283">
        <f t="shared" si="14"/>
        <v>2.51373832012691E-3</v>
      </c>
      <c r="I90" s="170">
        <v>84</v>
      </c>
      <c r="J90" s="165">
        <f t="shared" si="12"/>
        <v>96.417743623755953</v>
      </c>
      <c r="K90" s="166">
        <f t="shared" si="13"/>
        <v>96.175374646868732</v>
      </c>
      <c r="L90" s="240">
        <v>7.4687500000000004E-2</v>
      </c>
      <c r="M90" s="174" t="s">
        <v>511</v>
      </c>
      <c r="N90" s="174" t="s">
        <v>539</v>
      </c>
      <c r="O90" s="174" t="s">
        <v>373</v>
      </c>
      <c r="P90" s="175">
        <v>2750</v>
      </c>
      <c r="Q90" s="177"/>
      <c r="R90" s="174" t="s">
        <v>540</v>
      </c>
      <c r="S90" s="175">
        <v>33615</v>
      </c>
    </row>
    <row r="91" spans="1:19">
      <c r="A91" s="1">
        <v>85</v>
      </c>
      <c r="B91" s="130">
        <v>7.6932870370370374E-2</v>
      </c>
      <c r="C91" s="29">
        <f t="shared" si="15"/>
        <v>110.78333333333333</v>
      </c>
      <c r="D91" s="29">
        <f t="shared" si="11"/>
        <v>106.80102548620388</v>
      </c>
      <c r="E91" s="5">
        <f t="shared" si="10"/>
        <v>0.54322200000000009</v>
      </c>
      <c r="F91" s="5">
        <v>120.08333333333336</v>
      </c>
      <c r="G91" s="29">
        <v>107.10828424331039</v>
      </c>
      <c r="H91" s="283">
        <f t="shared" si="14"/>
        <v>2.8686740645432404E-3</v>
      </c>
      <c r="I91" s="170">
        <v>85</v>
      </c>
      <c r="J91" s="165">
        <f t="shared" si="12"/>
        <v>96.682669694578365</v>
      </c>
      <c r="K91" s="166">
        <f t="shared" si="13"/>
        <v>96.405318627534726</v>
      </c>
      <c r="L91" s="240">
        <v>7.6932870370370374E-2</v>
      </c>
      <c r="M91" s="174" t="s">
        <v>511</v>
      </c>
      <c r="N91" s="174" t="s">
        <v>512</v>
      </c>
      <c r="O91" s="174" t="s">
        <v>513</v>
      </c>
      <c r="P91" s="175">
        <v>11388</v>
      </c>
      <c r="Q91" s="177"/>
      <c r="R91" s="174" t="s">
        <v>538</v>
      </c>
      <c r="S91" s="175">
        <v>42484</v>
      </c>
    </row>
    <row r="92" spans="1:19">
      <c r="A92" s="1">
        <v>86</v>
      </c>
      <c r="B92" s="130">
        <v>8.9768518518518525E-2</v>
      </c>
      <c r="C92" s="29">
        <f t="shared" si="15"/>
        <v>129.26666666666668</v>
      </c>
      <c r="D92" s="29">
        <f t="shared" si="11"/>
        <v>110.53509656023414</v>
      </c>
      <c r="E92" s="5">
        <f t="shared" si="10"/>
        <v>0.52487100000000009</v>
      </c>
      <c r="F92" s="5">
        <v>150.4</v>
      </c>
      <c r="G92" s="29">
        <v>110.89857924452201</v>
      </c>
      <c r="H92" s="283">
        <f t="shared" si="14"/>
        <v>3.2776135344928553E-3</v>
      </c>
      <c r="I92" s="170">
        <v>86</v>
      </c>
      <c r="J92" s="165">
        <f t="shared" si="12"/>
        <v>85.790546089109327</v>
      </c>
      <c r="K92" s="166">
        <f t="shared" si="13"/>
        <v>85.509357834116145</v>
      </c>
      <c r="L92" s="240">
        <v>8.9768518518518525E-2</v>
      </c>
      <c r="M92" s="174" t="s">
        <v>541</v>
      </c>
      <c r="N92" s="174" t="s">
        <v>542</v>
      </c>
      <c r="O92" s="174" t="s">
        <v>500</v>
      </c>
      <c r="P92" s="175">
        <v>10817</v>
      </c>
      <c r="Q92" s="177"/>
      <c r="R92" s="174" t="s">
        <v>543</v>
      </c>
      <c r="S92" s="175">
        <v>42274</v>
      </c>
    </row>
    <row r="93" spans="1:19">
      <c r="A93" s="1">
        <v>87</v>
      </c>
      <c r="B93" s="130">
        <v>0.10458333333333332</v>
      </c>
      <c r="C93" s="29"/>
      <c r="D93" s="29">
        <f t="shared" si="11"/>
        <v>114.6941642713016</v>
      </c>
      <c r="E93" s="5">
        <f t="shared" si="10"/>
        <v>0.50583800000000001</v>
      </c>
      <c r="F93" s="5"/>
      <c r="G93" s="29">
        <v>115.12566543160455</v>
      </c>
      <c r="H93" s="283">
        <f t="shared" si="14"/>
        <v>3.7480883058113178E-3</v>
      </c>
      <c r="I93" s="170">
        <v>87</v>
      </c>
      <c r="J93" s="165"/>
      <c r="K93" s="166"/>
      <c r="L93" s="240">
        <v>0.10458333333333332</v>
      </c>
      <c r="M93" s="174" t="s">
        <v>544</v>
      </c>
      <c r="N93" s="174" t="s">
        <v>545</v>
      </c>
      <c r="O93" s="174" t="s">
        <v>476</v>
      </c>
      <c r="P93" s="175">
        <v>10319</v>
      </c>
      <c r="Q93" s="177"/>
      <c r="R93" s="174" t="s">
        <v>546</v>
      </c>
      <c r="S93" s="175">
        <v>42141</v>
      </c>
    </row>
    <row r="94" spans="1:19">
      <c r="A94" s="1">
        <v>88</v>
      </c>
      <c r="B94" s="130">
        <v>0.10865740740740741</v>
      </c>
      <c r="C94" s="29">
        <f t="shared" si="15"/>
        <v>156.46666666666667</v>
      </c>
      <c r="D94" s="29">
        <f t="shared" si="11"/>
        <v>119.34565257489702</v>
      </c>
      <c r="E94" s="5">
        <f t="shared" si="10"/>
        <v>0.48612299999999997</v>
      </c>
      <c r="F94" s="5">
        <v>185.3833333333333</v>
      </c>
      <c r="G94" s="29">
        <v>119.85976783542769</v>
      </c>
      <c r="H94" s="283">
        <f t="shared" si="14"/>
        <v>4.2893063270118626E-3</v>
      </c>
      <c r="I94" s="170">
        <v>88</v>
      </c>
      <c r="J94" s="165">
        <f>100*(+G94/C94)</f>
        <v>76.604027163673422</v>
      </c>
      <c r="K94" s="166">
        <f>100*(+D94/C94)</f>
        <v>76.275449025285695</v>
      </c>
      <c r="L94" s="240">
        <v>0.10865740740740741</v>
      </c>
      <c r="M94" s="174" t="s">
        <v>547</v>
      </c>
      <c r="N94" s="174" t="s">
        <v>548</v>
      </c>
      <c r="O94" s="174" t="s">
        <v>549</v>
      </c>
      <c r="P94" s="175">
        <v>10186</v>
      </c>
      <c r="Q94" s="177"/>
      <c r="R94" s="174" t="s">
        <v>550</v>
      </c>
      <c r="S94" s="175">
        <v>42499</v>
      </c>
    </row>
    <row r="95" spans="1:19">
      <c r="A95" s="1">
        <v>89</v>
      </c>
      <c r="B95" s="128">
        <v>0.11571759259259258</v>
      </c>
      <c r="C95" s="29">
        <f t="shared" si="15"/>
        <v>166.63333333333333</v>
      </c>
      <c r="D95" s="29">
        <f t="shared" si="11"/>
        <v>124.57253120218039</v>
      </c>
      <c r="E95" s="5">
        <f t="shared" si="10"/>
        <v>0.46572599999999997</v>
      </c>
      <c r="F95" s="5">
        <v>201.01666666666665</v>
      </c>
      <c r="G95" s="29">
        <v>125.1875311360652</v>
      </c>
      <c r="H95" s="283">
        <f t="shared" si="14"/>
        <v>4.9126293034438039E-3</v>
      </c>
      <c r="I95" s="170">
        <v>89</v>
      </c>
      <c r="J95" s="165">
        <f>100*(+G95/C95)</f>
        <v>75.127544190477224</v>
      </c>
      <c r="K95" s="166">
        <f>100*(+D95/C95)</f>
        <v>74.758470415391315</v>
      </c>
      <c r="L95" s="198">
        <v>0.11571759259259258</v>
      </c>
      <c r="M95" s="174" t="s">
        <v>547</v>
      </c>
      <c r="N95" s="174" t="s">
        <v>548</v>
      </c>
      <c r="O95" s="174" t="s">
        <v>549</v>
      </c>
      <c r="P95" s="175">
        <v>10186</v>
      </c>
      <c r="Q95" s="177"/>
      <c r="R95" s="174" t="s">
        <v>550</v>
      </c>
      <c r="S95" s="175">
        <v>42987</v>
      </c>
    </row>
    <row r="96" spans="1:19">
      <c r="A96" s="1">
        <v>90</v>
      </c>
      <c r="B96" s="128">
        <v>0.12217592592592592</v>
      </c>
      <c r="C96" s="29">
        <f t="shared" si="15"/>
        <v>175.93333333333334</v>
      </c>
      <c r="D96" s="29">
        <f t="shared" si="11"/>
        <v>130.47803463571475</v>
      </c>
      <c r="E96" s="5">
        <f t="shared" si="10"/>
        <v>0.44464700000000001</v>
      </c>
      <c r="F96" s="5">
        <v>176.43333333333334</v>
      </c>
      <c r="G96" s="29">
        <v>131.21707867256112</v>
      </c>
      <c r="H96" s="283">
        <f t="shared" si="14"/>
        <v>5.632224435437822E-3</v>
      </c>
      <c r="I96" s="170">
        <v>90</v>
      </c>
      <c r="J96" s="165">
        <f>100*(+G96/C96)</f>
        <v>74.583409628208287</v>
      </c>
      <c r="K96" s="166">
        <f>100*(+D96/C96)</f>
        <v>74.163339126022024</v>
      </c>
      <c r="L96" s="198">
        <v>0.12217592592592592</v>
      </c>
      <c r="M96" s="201" t="s">
        <v>551</v>
      </c>
      <c r="N96" s="201" t="s">
        <v>552</v>
      </c>
      <c r="O96" s="201" t="s">
        <v>373</v>
      </c>
      <c r="P96" s="241">
        <v>8090</v>
      </c>
      <c r="Q96" s="205"/>
      <c r="R96" s="201" t="s">
        <v>553</v>
      </c>
      <c r="S96" s="241">
        <v>41140</v>
      </c>
    </row>
    <row r="97" spans="1:19">
      <c r="A97" s="1">
        <v>91</v>
      </c>
      <c r="B97" s="129">
        <v>0.12773148148148147</v>
      </c>
      <c r="C97" s="29">
        <f t="shared" si="15"/>
        <v>183.93333333333331</v>
      </c>
      <c r="D97" s="29">
        <f t="shared" si="11"/>
        <v>137.19221413493625</v>
      </c>
      <c r="E97" s="5">
        <f t="shared" si="10"/>
        <v>0.4228860000000001</v>
      </c>
      <c r="F97" s="5">
        <v>0.39494470774091628</v>
      </c>
      <c r="G97" s="29">
        <v>138.08506797033476</v>
      </c>
      <c r="H97" s="283">
        <f t="shared" si="14"/>
        <v>6.4659694818727711E-3</v>
      </c>
      <c r="I97" s="170">
        <v>91</v>
      </c>
      <c r="J97" s="165">
        <f>100*(+G97/C97)</f>
        <v>75.073433111816669</v>
      </c>
      <c r="K97" s="166">
        <f>100*(+D97/C97)</f>
        <v>74.588010584416239</v>
      </c>
      <c r="L97" s="210">
        <v>0.12773148148148147</v>
      </c>
      <c r="M97" s="201" t="s">
        <v>551</v>
      </c>
      <c r="N97" s="201" t="s">
        <v>552</v>
      </c>
      <c r="O97" s="201" t="s">
        <v>373</v>
      </c>
      <c r="P97" s="241">
        <v>8090</v>
      </c>
      <c r="Q97" s="205"/>
      <c r="R97" s="201" t="s">
        <v>554</v>
      </c>
      <c r="S97" s="241">
        <v>41371</v>
      </c>
    </row>
    <row r="98" spans="1:19">
      <c r="A98" s="1">
        <v>92</v>
      </c>
      <c r="B98" s="129"/>
      <c r="C98" s="29"/>
      <c r="D98" s="29">
        <f t="shared" si="11"/>
        <v>144.88121072578784</v>
      </c>
      <c r="E98" s="5">
        <f t="shared" ref="E98:E106" si="16">1-IF(A98&lt;I$3,0,IF(A98&lt;I$4,G$3*(A98-I$3)^2,G$2+G$4*(A98-I$4)+(A98&gt;I$5)*G$5*(A98-I$5)^2))</f>
        <v>0.40044299999999999</v>
      </c>
      <c r="F98" s="5">
        <v>0.37188545927854222</v>
      </c>
      <c r="G98" s="29">
        <v>145.96672642010248</v>
      </c>
      <c r="H98" s="283">
        <f t="shared" si="14"/>
        <v>7.4367338429612148E-3</v>
      </c>
      <c r="I98" s="1">
        <v>92</v>
      </c>
      <c r="J98" s="42"/>
      <c r="K98" s="42"/>
      <c r="L98" s="231"/>
    </row>
    <row r="99" spans="1:19">
      <c r="A99" s="1">
        <v>93</v>
      </c>
      <c r="B99" s="129"/>
      <c r="C99" s="29"/>
      <c r="D99" s="29">
        <f t="shared" si="11"/>
        <v>153.76066518604108</v>
      </c>
      <c r="E99" s="5">
        <f t="shared" si="16"/>
        <v>0.37731800000000004</v>
      </c>
      <c r="F99" s="5">
        <v>0.34904013961605584</v>
      </c>
      <c r="G99" s="29">
        <v>155.09044655245847</v>
      </c>
      <c r="H99" s="283">
        <f t="shared" si="14"/>
        <v>8.5742313338920059E-3</v>
      </c>
      <c r="I99" s="1">
        <v>93</v>
      </c>
      <c r="J99" s="42"/>
      <c r="K99" s="42"/>
      <c r="L99" s="231"/>
    </row>
    <row r="100" spans="1:19">
      <c r="A100" s="1">
        <v>94</v>
      </c>
      <c r="B100" s="129"/>
      <c r="C100" s="29"/>
      <c r="D100" s="29">
        <f t="shared" si="11"/>
        <v>164.11559093399259</v>
      </c>
      <c r="E100" s="5">
        <f t="shared" si="16"/>
        <v>0.35351100000000002</v>
      </c>
      <c r="F100" s="5">
        <v>0.32679738562091504</v>
      </c>
      <c r="G100" s="29">
        <v>165.75955542558518</v>
      </c>
      <c r="H100" s="283">
        <f t="shared" si="14"/>
        <v>9.9177660519885556E-3</v>
      </c>
      <c r="I100" s="1">
        <v>94</v>
      </c>
      <c r="J100" s="42"/>
      <c r="K100" s="42"/>
    </row>
    <row r="101" spans="1:19">
      <c r="A101" s="1">
        <v>95</v>
      </c>
      <c r="B101" s="129"/>
      <c r="C101" s="29"/>
      <c r="D101" s="29">
        <f t="shared" si="11"/>
        <v>176.33066076635203</v>
      </c>
      <c r="E101" s="5">
        <f t="shared" si="16"/>
        <v>0.32902199999999993</v>
      </c>
      <c r="F101" s="5">
        <v>0.30497102775236351</v>
      </c>
      <c r="G101" s="29">
        <v>178.38573891823791</v>
      </c>
      <c r="H101" s="283">
        <f t="shared" si="14"/>
        <v>1.1520417295397213E-2</v>
      </c>
      <c r="I101" s="1">
        <v>95</v>
      </c>
      <c r="J101" s="42"/>
      <c r="K101" s="42"/>
    </row>
    <row r="102" spans="1:19">
      <c r="A102" s="1">
        <v>96</v>
      </c>
      <c r="B102" s="129"/>
      <c r="C102" s="29"/>
      <c r="D102" s="29">
        <f t="shared" si="11"/>
        <v>190.93788293165619</v>
      </c>
      <c r="E102" s="5">
        <f t="shared" si="16"/>
        <v>0.30385099999999998</v>
      </c>
      <c r="F102" s="5">
        <v>0.28376844494892167</v>
      </c>
      <c r="G102" s="29">
        <v>193.54211350418967</v>
      </c>
      <c r="H102" s="283">
        <f t="shared" si="14"/>
        <v>1.3455627436232924E-2</v>
      </c>
      <c r="I102" s="1">
        <v>96</v>
      </c>
      <c r="J102" s="42"/>
      <c r="K102" s="42"/>
    </row>
    <row r="103" spans="1:19">
      <c r="A103" s="1">
        <v>97</v>
      </c>
      <c r="B103" s="129"/>
      <c r="C103" s="29"/>
      <c r="D103" s="29">
        <f t="shared" si="11"/>
        <v>208.6945469631676</v>
      </c>
      <c r="E103" s="5">
        <f t="shared" si="16"/>
        <v>0.27799799999999997</v>
      </c>
      <c r="F103" s="5">
        <v>0.2632964718272775</v>
      </c>
      <c r="G103" s="29">
        <v>212.05088252635352</v>
      </c>
      <c r="H103" s="283">
        <f t="shared" si="14"/>
        <v>1.5827972622414338E-2</v>
      </c>
      <c r="I103" s="1">
        <v>97</v>
      </c>
      <c r="J103" s="42"/>
      <c r="K103" s="42"/>
    </row>
    <row r="104" spans="1:19">
      <c r="A104" s="1">
        <v>98</v>
      </c>
      <c r="B104" s="129"/>
      <c r="C104" s="29"/>
      <c r="D104" s="29">
        <f t="shared" si="11"/>
        <v>230.71651362891026</v>
      </c>
      <c r="E104" s="5">
        <f t="shared" si="16"/>
        <v>0.25146299999999999</v>
      </c>
      <c r="F104" s="5">
        <v>0.24360535931790497</v>
      </c>
      <c r="G104" s="29">
        <v>235.13507345369985</v>
      </c>
      <c r="H104" s="283">
        <f t="shared" si="14"/>
        <v>1.8791581195816948E-2</v>
      </c>
      <c r="I104" s="1">
        <v>98</v>
      </c>
      <c r="J104" s="42"/>
      <c r="K104" s="42"/>
    </row>
    <row r="105" spans="1:19">
      <c r="A105" s="1">
        <v>99</v>
      </c>
      <c r="B105" s="129"/>
      <c r="C105" s="29"/>
      <c r="D105" s="29">
        <f>E$4/E105</f>
        <v>258.71884745621628</v>
      </c>
      <c r="E105" s="5">
        <f t="shared" si="16"/>
        <v>0.22424599999999995</v>
      </c>
      <c r="F105" s="5">
        <v>0.2247191011235955</v>
      </c>
      <c r="G105" s="29">
        <v>264.69659256975575</v>
      </c>
      <c r="H105" s="283">
        <f t="shared" si="14"/>
        <v>2.258338520910181E-2</v>
      </c>
      <c r="I105" s="1">
        <v>99</v>
      </c>
      <c r="J105" s="42"/>
      <c r="K105" s="42"/>
    </row>
    <row r="106" spans="1:19">
      <c r="A106" s="1">
        <v>100</v>
      </c>
      <c r="B106" s="129"/>
      <c r="D106" s="29">
        <f>E$4/E106</f>
        <v>295.48028065958044</v>
      </c>
      <c r="E106" s="5">
        <f t="shared" si="16"/>
        <v>0.19634700000000005</v>
      </c>
      <c r="F106" s="5">
        <v>0.20669698222405952</v>
      </c>
      <c r="G106" s="29">
        <v>303.86304216956302</v>
      </c>
      <c r="H106" s="283">
        <f t="shared" si="14"/>
        <v>2.7587301996748869E-2</v>
      </c>
      <c r="I106" s="1">
        <v>100</v>
      </c>
      <c r="J106" s="42"/>
      <c r="K106" s="42"/>
      <c r="M106" s="1">
        <v>100</v>
      </c>
    </row>
  </sheetData>
  <pageMargins left="0.5" right="1" top="0.25" bottom="0.3" header="0" footer="0"/>
  <pageSetup orientation="portrait" verticalDpi="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06"/>
  <sheetViews>
    <sheetView zoomScale="87" zoomScaleNormal="87" workbookViewId="0">
      <selection activeCell="H5" sqref="H5"/>
    </sheetView>
  </sheetViews>
  <sheetFormatPr defaultColWidth="9.6640625" defaultRowHeight="15"/>
  <cols>
    <col min="1" max="5" width="9.6640625" style="1" customWidth="1"/>
    <col min="6" max="6" width="10.6640625" style="1" customWidth="1"/>
    <col min="7" max="7" width="11.6640625" style="1" customWidth="1"/>
    <col min="8" max="9" width="10.6640625" style="1" customWidth="1"/>
    <col min="10" max="16384" width="9.6640625" style="1"/>
  </cols>
  <sheetData>
    <row r="1" spans="1:19" ht="29.1" customHeight="1">
      <c r="A1" s="31" t="s">
        <v>139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19" ht="15.95" customHeight="1">
      <c r="A2" s="31"/>
      <c r="B2" s="26"/>
      <c r="C2" s="28"/>
      <c r="D2" s="32"/>
      <c r="E2" s="32"/>
      <c r="F2" s="33">
        <f>(+H$3-H$4)*F$4/2</f>
        <v>1.4399999999999991E-2</v>
      </c>
      <c r="G2" s="34">
        <f>(+I$4-I$3)*G$4/2</f>
        <v>3.7732999999999996E-2</v>
      </c>
      <c r="H2" s="32"/>
      <c r="I2" s="32"/>
    </row>
    <row r="3" spans="1:19" ht="15" customHeight="1">
      <c r="A3" s="31"/>
      <c r="B3" s="26"/>
      <c r="C3" s="28"/>
      <c r="D3" s="32"/>
      <c r="E3" s="32"/>
      <c r="F3" s="33">
        <f>F4/(2*(+H3-H4))</f>
        <v>2.5000000000000014E-3</v>
      </c>
      <c r="G3" s="34">
        <f>G4/(2*(+I4-I3))</f>
        <v>4.0103092783505155E-4</v>
      </c>
      <c r="H3" s="26">
        <v>18.399999999999999</v>
      </c>
      <c r="I3" s="26">
        <v>31.3</v>
      </c>
    </row>
    <row r="4" spans="1:19" ht="21.75" customHeight="1">
      <c r="A4" s="26"/>
      <c r="B4" s="26"/>
      <c r="C4" s="26"/>
      <c r="D4" s="35">
        <f>Parameters!F27</f>
        <v>4.8263888888888884E-2</v>
      </c>
      <c r="E4" s="36">
        <f>D4*1440</f>
        <v>69.5</v>
      </c>
      <c r="F4" s="33">
        <v>1.2E-2</v>
      </c>
      <c r="G4" s="34">
        <v>7.7799999999999996E-3</v>
      </c>
      <c r="H4" s="26">
        <v>16</v>
      </c>
      <c r="I4" s="26">
        <v>41</v>
      </c>
    </row>
    <row r="5" spans="1:19" ht="20.25" customHeight="1">
      <c r="A5" s="26"/>
      <c r="B5" s="26"/>
      <c r="C5" s="26"/>
      <c r="D5" s="35"/>
      <c r="E5" s="37">
        <f>E4*60</f>
        <v>4170</v>
      </c>
      <c r="F5" s="33">
        <v>2E-3</v>
      </c>
      <c r="G5" s="34">
        <v>3.5E-4</v>
      </c>
      <c r="H5" s="26">
        <v>16</v>
      </c>
      <c r="I5" s="26">
        <v>70</v>
      </c>
    </row>
    <row r="6" spans="1:19" ht="44.25" customHeight="1">
      <c r="A6" s="27" t="s">
        <v>84</v>
      </c>
      <c r="B6" s="27" t="s">
        <v>39</v>
      </c>
      <c r="C6" s="27" t="s">
        <v>107</v>
      </c>
      <c r="D6" s="140" t="s">
        <v>1259</v>
      </c>
      <c r="E6" s="140" t="s">
        <v>363</v>
      </c>
      <c r="F6" s="140" t="s">
        <v>555</v>
      </c>
      <c r="G6" s="140" t="s">
        <v>1260</v>
      </c>
      <c r="H6" s="27"/>
      <c r="I6" s="23"/>
      <c r="J6" s="27"/>
      <c r="K6" s="27"/>
      <c r="L6" s="27" t="s">
        <v>118</v>
      </c>
      <c r="M6" s="27" t="s">
        <v>98</v>
      </c>
      <c r="N6" s="27" t="s">
        <v>99</v>
      </c>
      <c r="O6" s="27" t="s">
        <v>100</v>
      </c>
      <c r="P6" s="27" t="s">
        <v>84</v>
      </c>
      <c r="Q6" s="1" t="s">
        <v>126</v>
      </c>
      <c r="R6" s="38" t="s">
        <v>102</v>
      </c>
      <c r="S6" s="1" t="s">
        <v>84</v>
      </c>
    </row>
    <row r="7" spans="1:19">
      <c r="A7" s="1">
        <v>1</v>
      </c>
      <c r="F7" s="39"/>
      <c r="G7" s="144"/>
      <c r="P7" s="1">
        <v>1</v>
      </c>
      <c r="S7" s="1">
        <v>1</v>
      </c>
    </row>
    <row r="8" spans="1:19">
      <c r="A8" s="1">
        <v>2</v>
      </c>
      <c r="F8" s="39"/>
      <c r="G8" s="144"/>
      <c r="K8" s="1">
        <v>2</v>
      </c>
      <c r="N8" s="1">
        <v>2</v>
      </c>
    </row>
    <row r="9" spans="1:19">
      <c r="A9" s="1">
        <v>3</v>
      </c>
      <c r="B9" s="124"/>
      <c r="C9" s="29"/>
      <c r="D9" s="29">
        <f t="shared" ref="D9:D40" si="0">E$4/E9</f>
        <v>141.37510170870627</v>
      </c>
      <c r="E9" s="5">
        <f t="shared" ref="E9:E33" si="1">1-IF(A9&gt;=H$3,0,IF(A9&gt;=H$4,F$3*(A9-H$3)^2,F$2+F$4*(H$4-A9)+(A9&lt;H$5)*F$5*(H$5-A9)^2))</f>
        <v>0.49160000000000004</v>
      </c>
      <c r="F9" s="39">
        <v>144.32317408017573</v>
      </c>
      <c r="G9" s="144">
        <v>0.48560000000000003</v>
      </c>
      <c r="K9" s="1">
        <v>3</v>
      </c>
      <c r="M9" s="41"/>
      <c r="N9" s="1">
        <v>3</v>
      </c>
    </row>
    <row r="10" spans="1:19">
      <c r="A10" s="1">
        <v>4</v>
      </c>
      <c r="B10" s="14"/>
      <c r="C10" s="29"/>
      <c r="D10" s="29">
        <f t="shared" si="0"/>
        <v>125.54190751445087</v>
      </c>
      <c r="E10" s="5">
        <f t="shared" si="1"/>
        <v>0.55359999999999998</v>
      </c>
      <c r="F10" s="39">
        <v>127.98271244217193</v>
      </c>
      <c r="G10" s="144">
        <v>0.54759999999999998</v>
      </c>
      <c r="H10" s="42"/>
      <c r="I10" s="42"/>
      <c r="J10" s="42"/>
      <c r="K10" s="1">
        <v>4</v>
      </c>
      <c r="M10" s="41"/>
      <c r="N10" s="1">
        <v>4</v>
      </c>
    </row>
    <row r="11" spans="1:19">
      <c r="A11" s="1">
        <v>5</v>
      </c>
      <c r="B11" s="14"/>
      <c r="C11" s="29"/>
      <c r="D11" s="29">
        <f t="shared" si="0"/>
        <v>113.63636363636363</v>
      </c>
      <c r="E11" s="5">
        <f t="shared" si="1"/>
        <v>0.61160000000000003</v>
      </c>
      <c r="F11" s="39">
        <v>115.72545134302071</v>
      </c>
      <c r="G11" s="144">
        <v>0.60560000000000003</v>
      </c>
      <c r="H11" s="42"/>
      <c r="I11" s="42"/>
      <c r="J11" s="42"/>
      <c r="K11" s="1">
        <v>5</v>
      </c>
      <c r="M11" s="41">
        <f t="shared" ref="M11:M25" si="2">$E$4/($E11*0.8*24*60)</f>
        <v>9.864267676767674E-2</v>
      </c>
      <c r="N11" s="1">
        <v>5</v>
      </c>
    </row>
    <row r="12" spans="1:19">
      <c r="A12" s="1">
        <v>6</v>
      </c>
      <c r="B12" s="156"/>
      <c r="C12" s="29"/>
      <c r="D12" s="29">
        <f t="shared" si="0"/>
        <v>104.41706730769231</v>
      </c>
      <c r="E12" s="5">
        <f t="shared" si="1"/>
        <v>0.66559999999999997</v>
      </c>
      <c r="F12" s="39">
        <v>106.25126339195474</v>
      </c>
      <c r="G12" s="144">
        <v>0.65959999999999996</v>
      </c>
      <c r="H12" s="42"/>
      <c r="I12" s="42"/>
      <c r="J12" s="42"/>
      <c r="K12" s="1">
        <v>6</v>
      </c>
      <c r="M12" s="41">
        <f t="shared" si="2"/>
        <v>9.0639815371260701E-2</v>
      </c>
      <c r="N12" s="1">
        <v>6</v>
      </c>
    </row>
    <row r="13" spans="1:19">
      <c r="A13" s="1">
        <v>7</v>
      </c>
      <c r="B13" s="156">
        <v>0.10802083333333333</v>
      </c>
      <c r="C13" s="29">
        <f t="shared" ref="C13:C44" si="3">B13*1440</f>
        <v>155.54999999999998</v>
      </c>
      <c r="D13" s="29">
        <f t="shared" si="0"/>
        <v>97.121296813862486</v>
      </c>
      <c r="E13" s="5">
        <f t="shared" si="1"/>
        <v>0.71560000000000001</v>
      </c>
      <c r="F13" s="39">
        <v>98.764562194663668</v>
      </c>
      <c r="G13" s="144">
        <v>0.70960000000000001</v>
      </c>
      <c r="H13" s="42">
        <f t="shared" ref="H13:H44" si="4">100*(+D13/C13)</f>
        <v>62.437349285671807</v>
      </c>
      <c r="I13" s="42"/>
      <c r="J13" s="42"/>
      <c r="K13" s="1">
        <v>7</v>
      </c>
      <c r="L13" s="42">
        <f t="shared" ref="L13:L44" si="5">MAX(H13,J13)</f>
        <v>62.437349285671807</v>
      </c>
      <c r="M13" s="41">
        <f t="shared" si="2"/>
        <v>8.4306681262033417E-2</v>
      </c>
      <c r="N13" s="1">
        <v>7</v>
      </c>
    </row>
    <row r="14" spans="1:19">
      <c r="A14" s="1">
        <v>8</v>
      </c>
      <c r="B14" s="156">
        <v>7.90162037037037E-2</v>
      </c>
      <c r="C14" s="29">
        <f t="shared" si="3"/>
        <v>113.78333333333333</v>
      </c>
      <c r="D14" s="29">
        <f t="shared" si="0"/>
        <v>91.255252100840323</v>
      </c>
      <c r="E14" s="5">
        <f t="shared" si="1"/>
        <v>0.76160000000000005</v>
      </c>
      <c r="F14" s="39">
        <v>92.751896947238407</v>
      </c>
      <c r="G14" s="144">
        <v>0.75560000000000005</v>
      </c>
      <c r="H14" s="42">
        <f t="shared" si="4"/>
        <v>80.200895357410573</v>
      </c>
      <c r="I14" s="42"/>
      <c r="J14" s="42"/>
      <c r="K14" s="1">
        <v>8</v>
      </c>
      <c r="L14" s="42">
        <f t="shared" si="5"/>
        <v>80.200895357410573</v>
      </c>
      <c r="M14" s="41">
        <f t="shared" si="2"/>
        <v>7.9214628559757236E-2</v>
      </c>
      <c r="N14" s="1">
        <v>8</v>
      </c>
    </row>
    <row r="15" spans="1:19">
      <c r="A15" s="1">
        <v>9</v>
      </c>
      <c r="B15" s="156">
        <v>7.8344907407407405E-2</v>
      </c>
      <c r="C15" s="29">
        <f t="shared" si="3"/>
        <v>112.81666666666666</v>
      </c>
      <c r="D15" s="29">
        <f t="shared" si="0"/>
        <v>86.48581383773022</v>
      </c>
      <c r="E15" s="5">
        <f t="shared" si="1"/>
        <v>0.80359999999999998</v>
      </c>
      <c r="F15" s="39">
        <v>87.867769976596477</v>
      </c>
      <c r="G15" s="144">
        <v>0.79759999999999998</v>
      </c>
      <c r="H15" s="42">
        <f t="shared" si="4"/>
        <v>76.660493873006558</v>
      </c>
      <c r="I15" s="42"/>
      <c r="J15" s="42"/>
      <c r="K15" s="1">
        <v>9</v>
      </c>
      <c r="L15" s="42">
        <f t="shared" si="5"/>
        <v>76.660493873006558</v>
      </c>
      <c r="M15" s="41">
        <f t="shared" si="2"/>
        <v>7.5074491178585251E-2</v>
      </c>
      <c r="N15" s="1">
        <v>9</v>
      </c>
    </row>
    <row r="16" spans="1:19">
      <c r="A16" s="1">
        <v>10</v>
      </c>
      <c r="B16" s="156">
        <v>6.9780092592592588E-2</v>
      </c>
      <c r="C16" s="29">
        <f t="shared" si="3"/>
        <v>100.48333333333332</v>
      </c>
      <c r="D16" s="29">
        <f t="shared" si="0"/>
        <v>82.580798479087449</v>
      </c>
      <c r="E16" s="5">
        <f t="shared" si="1"/>
        <v>0.84160000000000001</v>
      </c>
      <c r="F16" s="39">
        <v>83.871868517632052</v>
      </c>
      <c r="G16" s="144">
        <v>0.83560000000000001</v>
      </c>
      <c r="H16" s="42">
        <f t="shared" si="4"/>
        <v>82.183577852798933</v>
      </c>
      <c r="I16" s="42"/>
      <c r="J16" s="42"/>
      <c r="K16" s="1">
        <v>10</v>
      </c>
      <c r="L16" s="42">
        <f t="shared" si="5"/>
        <v>82.183577852798933</v>
      </c>
      <c r="M16" s="41">
        <f t="shared" si="2"/>
        <v>7.1684720901985632E-2</v>
      </c>
      <c r="N16" s="1">
        <v>10</v>
      </c>
    </row>
    <row r="17" spans="1:14">
      <c r="A17" s="1">
        <v>11</v>
      </c>
      <c r="B17" s="156">
        <v>7.2824074074074069E-2</v>
      </c>
      <c r="C17" s="29">
        <f t="shared" si="3"/>
        <v>104.86666666666666</v>
      </c>
      <c r="D17" s="29">
        <f t="shared" si="0"/>
        <v>79.374143444495203</v>
      </c>
      <c r="E17" s="5">
        <f t="shared" si="1"/>
        <v>0.87560000000000004</v>
      </c>
      <c r="F17" s="39">
        <v>80.592609628948196</v>
      </c>
      <c r="G17" s="144">
        <v>0.86959999999999993</v>
      </c>
      <c r="H17" s="42">
        <f t="shared" si="4"/>
        <v>75.690537296085708</v>
      </c>
      <c r="I17" s="42"/>
      <c r="J17" s="42"/>
      <c r="K17" s="1">
        <v>11</v>
      </c>
      <c r="L17" s="42">
        <f t="shared" si="5"/>
        <v>75.690537296085708</v>
      </c>
      <c r="M17" s="41">
        <f t="shared" si="2"/>
        <v>6.890116618445763E-2</v>
      </c>
      <c r="N17" s="1">
        <v>11</v>
      </c>
    </row>
    <row r="18" spans="1:14">
      <c r="A18" s="1">
        <v>12</v>
      </c>
      <c r="B18" s="156">
        <v>6.7094907407407409E-2</v>
      </c>
      <c r="C18" s="29">
        <f t="shared" si="3"/>
        <v>96.616666666666674</v>
      </c>
      <c r="D18" s="29">
        <f t="shared" si="0"/>
        <v>76.744699646643113</v>
      </c>
      <c r="E18" s="5">
        <f t="shared" si="1"/>
        <v>0.90559999999999996</v>
      </c>
      <c r="F18" s="39">
        <v>77.904994812509273</v>
      </c>
      <c r="G18" s="144">
        <v>0.89959999999999996</v>
      </c>
      <c r="H18" s="42">
        <f t="shared" si="4"/>
        <v>79.432154196974054</v>
      </c>
      <c r="I18" s="42"/>
      <c r="J18" s="42"/>
      <c r="K18" s="1">
        <v>12</v>
      </c>
      <c r="L18" s="42">
        <f t="shared" si="5"/>
        <v>79.432154196974054</v>
      </c>
      <c r="M18" s="41">
        <f t="shared" si="2"/>
        <v>6.6618662887711025E-2</v>
      </c>
      <c r="N18" s="1">
        <v>12</v>
      </c>
    </row>
    <row r="19" spans="1:14">
      <c r="A19" s="1">
        <v>13</v>
      </c>
      <c r="B19" s="156">
        <v>6.8946759259259263E-2</v>
      </c>
      <c r="C19" s="29">
        <f t="shared" si="3"/>
        <v>99.283333333333346</v>
      </c>
      <c r="D19" s="29">
        <f t="shared" si="0"/>
        <v>74.602833834263635</v>
      </c>
      <c r="E19" s="5">
        <f t="shared" si="1"/>
        <v>0.93159999999999998</v>
      </c>
      <c r="F19" s="39">
        <v>75.716652261596096</v>
      </c>
      <c r="G19" s="144">
        <v>0.92559999999999998</v>
      </c>
      <c r="H19" s="42">
        <f t="shared" si="4"/>
        <v>75.141346819805563</v>
      </c>
      <c r="I19" s="42"/>
      <c r="J19" s="42"/>
      <c r="K19" s="1">
        <v>13</v>
      </c>
      <c r="L19" s="42">
        <f t="shared" si="5"/>
        <v>75.141346819805563</v>
      </c>
      <c r="M19" s="41">
        <f t="shared" si="2"/>
        <v>6.4759404370020521E-2</v>
      </c>
      <c r="N19" s="1">
        <v>13</v>
      </c>
    </row>
    <row r="20" spans="1:14">
      <c r="A20" s="1">
        <v>14</v>
      </c>
      <c r="B20" s="156">
        <v>6.1921296296296294E-2</v>
      </c>
      <c r="C20" s="29">
        <f t="shared" si="3"/>
        <v>89.166666666666657</v>
      </c>
      <c r="D20" s="29">
        <f t="shared" si="0"/>
        <v>72.881711409395976</v>
      </c>
      <c r="E20" s="5">
        <f t="shared" si="1"/>
        <v>0.9536</v>
      </c>
      <c r="F20" s="39">
        <v>73.958773040664141</v>
      </c>
      <c r="G20" s="144">
        <v>0.9476</v>
      </c>
      <c r="H20" s="42">
        <f t="shared" si="4"/>
        <v>81.736498776892702</v>
      </c>
      <c r="I20" s="42"/>
      <c r="J20" s="42"/>
      <c r="K20" s="1">
        <v>14</v>
      </c>
      <c r="L20" s="42">
        <f t="shared" si="5"/>
        <v>81.736498776892702</v>
      </c>
      <c r="M20" s="41">
        <f t="shared" si="2"/>
        <v>6.326537448732289E-2</v>
      </c>
      <c r="N20" s="1">
        <v>14</v>
      </c>
    </row>
    <row r="21" spans="1:14">
      <c r="A21" s="1">
        <v>15</v>
      </c>
      <c r="B21" s="156">
        <v>5.9363425925925924E-2</v>
      </c>
      <c r="C21" s="29">
        <f t="shared" si="3"/>
        <v>85.483333333333334</v>
      </c>
      <c r="D21" s="29">
        <f t="shared" si="0"/>
        <v>71.531494442157268</v>
      </c>
      <c r="E21" s="5">
        <f t="shared" si="1"/>
        <v>0.97160000000000002</v>
      </c>
      <c r="F21" s="39">
        <v>72.580088373377535</v>
      </c>
      <c r="G21" s="144">
        <v>0.96560000000000001</v>
      </c>
      <c r="H21" s="42">
        <f t="shared" si="4"/>
        <v>83.678878271191977</v>
      </c>
      <c r="I21" s="42"/>
      <c r="J21" s="42"/>
      <c r="K21" s="1">
        <v>15</v>
      </c>
      <c r="L21" s="42">
        <f t="shared" si="5"/>
        <v>83.678878271191977</v>
      </c>
      <c r="M21" s="41">
        <f t="shared" si="2"/>
        <v>6.2093311147705957E-2</v>
      </c>
      <c r="N21" s="1">
        <v>15</v>
      </c>
    </row>
    <row r="22" spans="1:14">
      <c r="A22" s="1">
        <v>16</v>
      </c>
      <c r="B22" s="156">
        <v>5.7303240740740738E-2</v>
      </c>
      <c r="C22" s="29">
        <f t="shared" si="3"/>
        <v>82.516666666666666</v>
      </c>
      <c r="D22" s="29">
        <f t="shared" si="0"/>
        <v>70.515422077922082</v>
      </c>
      <c r="E22" s="5">
        <f t="shared" si="1"/>
        <v>0.98560000000000003</v>
      </c>
      <c r="F22" s="39">
        <v>71.542806587722893</v>
      </c>
      <c r="G22" s="144">
        <v>0.97960000000000003</v>
      </c>
      <c r="H22" s="42">
        <f t="shared" si="4"/>
        <v>85.455975048986559</v>
      </c>
      <c r="I22" s="42"/>
      <c r="J22" s="42"/>
      <c r="K22" s="1">
        <v>16</v>
      </c>
      <c r="L22" s="42">
        <f t="shared" si="5"/>
        <v>85.455975048986559</v>
      </c>
      <c r="M22" s="41">
        <f t="shared" si="2"/>
        <v>6.1211303887085122E-2</v>
      </c>
      <c r="N22" s="1">
        <v>16</v>
      </c>
    </row>
    <row r="23" spans="1:14">
      <c r="A23" s="1">
        <v>17</v>
      </c>
      <c r="B23" s="156">
        <v>5.7627314814814812E-2</v>
      </c>
      <c r="C23" s="29">
        <f t="shared" si="3"/>
        <v>82.983333333333334</v>
      </c>
      <c r="D23" s="29">
        <f t="shared" si="0"/>
        <v>69.842226911868153</v>
      </c>
      <c r="E23" s="5">
        <f t="shared" si="1"/>
        <v>0.99509999999999998</v>
      </c>
      <c r="F23" s="39">
        <v>70.677020303885982</v>
      </c>
      <c r="G23" s="144">
        <v>0.99160000000000004</v>
      </c>
      <c r="H23" s="42">
        <f t="shared" si="4"/>
        <v>84.164161773691276</v>
      </c>
      <c r="I23" s="29"/>
      <c r="J23" s="42"/>
      <c r="K23" s="1">
        <v>17</v>
      </c>
      <c r="L23" s="42">
        <f t="shared" si="5"/>
        <v>84.164161773691276</v>
      </c>
      <c r="M23" s="41">
        <f t="shared" si="2"/>
        <v>6.0626933083218884E-2</v>
      </c>
      <c r="N23" s="1">
        <v>17</v>
      </c>
    </row>
    <row r="24" spans="1:14">
      <c r="A24" s="1">
        <v>18</v>
      </c>
      <c r="B24" s="156">
        <v>5.5543981481481479E-2</v>
      </c>
      <c r="C24" s="29">
        <f t="shared" si="3"/>
        <v>79.983333333333334</v>
      </c>
      <c r="D24" s="29">
        <f t="shared" si="0"/>
        <v>69.527811124449784</v>
      </c>
      <c r="E24" s="5">
        <f t="shared" si="1"/>
        <v>0.99960000000000004</v>
      </c>
      <c r="F24" s="39">
        <v>70.131423452272045</v>
      </c>
      <c r="G24" s="144">
        <v>0.99931428571428571</v>
      </c>
      <c r="H24" s="42">
        <f t="shared" si="4"/>
        <v>86.927873879287077</v>
      </c>
      <c r="I24" s="29"/>
      <c r="J24" s="42"/>
      <c r="K24" s="1">
        <v>18</v>
      </c>
      <c r="L24" s="42">
        <f t="shared" si="5"/>
        <v>86.927873879287077</v>
      </c>
      <c r="M24" s="41">
        <f t="shared" si="2"/>
        <v>6.035400271219598E-2</v>
      </c>
      <c r="N24" s="1">
        <v>18</v>
      </c>
    </row>
    <row r="25" spans="1:14">
      <c r="A25" s="1">
        <v>19</v>
      </c>
      <c r="B25" s="156">
        <v>5.752314814814815E-2</v>
      </c>
      <c r="C25" s="29">
        <f t="shared" si="3"/>
        <v>82.833333333333329</v>
      </c>
      <c r="D25" s="29">
        <f t="shared" si="0"/>
        <v>69.5</v>
      </c>
      <c r="E25" s="5">
        <f t="shared" si="1"/>
        <v>1</v>
      </c>
      <c r="F25" s="39">
        <v>70.083333333333343</v>
      </c>
      <c r="G25" s="144">
        <v>1</v>
      </c>
      <c r="H25" s="42">
        <f t="shared" si="4"/>
        <v>83.903420523138834</v>
      </c>
      <c r="I25" s="29"/>
      <c r="J25" s="42"/>
      <c r="K25" s="1">
        <v>19</v>
      </c>
      <c r="L25" s="42">
        <f t="shared" si="5"/>
        <v>83.903420523138834</v>
      </c>
      <c r="M25" s="41">
        <f t="shared" si="2"/>
        <v>6.0329861111111098E-2</v>
      </c>
      <c r="N25" s="1">
        <v>19</v>
      </c>
    </row>
    <row r="26" spans="1:14">
      <c r="A26" s="1">
        <v>20</v>
      </c>
      <c r="B26" s="156">
        <v>5.6400462962962965E-2</v>
      </c>
      <c r="C26" s="29">
        <f t="shared" si="3"/>
        <v>81.216666666666669</v>
      </c>
      <c r="D26" s="29">
        <f t="shared" si="0"/>
        <v>69.5</v>
      </c>
      <c r="E26" s="5">
        <f t="shared" si="1"/>
        <v>1</v>
      </c>
      <c r="F26" s="39">
        <v>70.083333333333343</v>
      </c>
      <c r="G26" s="144">
        <v>1</v>
      </c>
      <c r="H26" s="42">
        <f t="shared" si="4"/>
        <v>85.573568643546068</v>
      </c>
      <c r="I26" s="29"/>
      <c r="J26" s="42"/>
      <c r="K26" s="1">
        <v>20</v>
      </c>
      <c r="L26" s="42">
        <f t="shared" si="5"/>
        <v>85.573568643546068</v>
      </c>
    </row>
    <row r="27" spans="1:14">
      <c r="A27" s="1">
        <v>21</v>
      </c>
      <c r="B27" s="156">
        <v>5.4884259259259258E-2</v>
      </c>
      <c r="C27" s="29">
        <f t="shared" si="3"/>
        <v>79.033333333333331</v>
      </c>
      <c r="D27" s="29">
        <f t="shared" si="0"/>
        <v>69.5</v>
      </c>
      <c r="E27" s="5">
        <f t="shared" si="1"/>
        <v>1</v>
      </c>
      <c r="F27" s="39">
        <v>70.083333333333343</v>
      </c>
      <c r="G27" s="144">
        <v>1</v>
      </c>
      <c r="H27" s="42">
        <f t="shared" si="4"/>
        <v>87.937579080556731</v>
      </c>
      <c r="I27" s="29"/>
      <c r="J27" s="42"/>
      <c r="K27" s="1">
        <v>21</v>
      </c>
      <c r="L27" s="42">
        <f t="shared" si="5"/>
        <v>87.937579080556731</v>
      </c>
    </row>
    <row r="28" spans="1:14">
      <c r="A28" s="1">
        <v>22</v>
      </c>
      <c r="B28" s="156">
        <v>5.3425925925925925E-2</v>
      </c>
      <c r="C28" s="29">
        <f t="shared" si="3"/>
        <v>76.933333333333337</v>
      </c>
      <c r="D28" s="29">
        <f t="shared" si="0"/>
        <v>69.5</v>
      </c>
      <c r="E28" s="5">
        <f t="shared" si="1"/>
        <v>1</v>
      </c>
      <c r="F28" s="39">
        <v>70.083333333333343</v>
      </c>
      <c r="G28" s="144">
        <v>1</v>
      </c>
      <c r="H28" s="42">
        <f t="shared" si="4"/>
        <v>90.337954939341415</v>
      </c>
      <c r="I28" s="29"/>
      <c r="J28" s="42"/>
      <c r="K28" s="1">
        <v>22</v>
      </c>
      <c r="L28" s="42">
        <f t="shared" si="5"/>
        <v>90.337954939341415</v>
      </c>
    </row>
    <row r="29" spans="1:14">
      <c r="A29" s="1">
        <v>23</v>
      </c>
      <c r="B29" s="156">
        <v>5.2499999999999998E-2</v>
      </c>
      <c r="C29" s="29">
        <f t="shared" si="3"/>
        <v>75.599999999999994</v>
      </c>
      <c r="D29" s="29">
        <f t="shared" si="0"/>
        <v>69.5</v>
      </c>
      <c r="E29" s="5">
        <f t="shared" si="1"/>
        <v>1</v>
      </c>
      <c r="F29" s="39">
        <v>70.083333333333343</v>
      </c>
      <c r="G29" s="144">
        <v>1</v>
      </c>
      <c r="H29" s="42">
        <f t="shared" si="4"/>
        <v>91.931216931216937</v>
      </c>
      <c r="I29" s="29"/>
      <c r="J29" s="42"/>
      <c r="K29" s="1">
        <v>23</v>
      </c>
      <c r="L29" s="42">
        <f t="shared" si="5"/>
        <v>91.931216931216937</v>
      </c>
    </row>
    <row r="30" spans="1:14">
      <c r="A30" s="1">
        <v>24</v>
      </c>
      <c r="B30" s="156">
        <v>5.3310185185185183E-2</v>
      </c>
      <c r="C30" s="29">
        <f t="shared" si="3"/>
        <v>76.766666666666666</v>
      </c>
      <c r="D30" s="29">
        <f t="shared" si="0"/>
        <v>69.5</v>
      </c>
      <c r="E30" s="5">
        <f t="shared" si="1"/>
        <v>1</v>
      </c>
      <c r="F30" s="39">
        <v>70.083333333333343</v>
      </c>
      <c r="G30" s="144">
        <v>1</v>
      </c>
      <c r="H30" s="42">
        <f t="shared" si="4"/>
        <v>90.534085974815454</v>
      </c>
      <c r="I30" s="29"/>
      <c r="J30" s="42"/>
      <c r="K30" s="1">
        <v>24</v>
      </c>
      <c r="L30" s="42">
        <f t="shared" si="5"/>
        <v>90.534085974815454</v>
      </c>
    </row>
    <row r="31" spans="1:14">
      <c r="A31" s="1">
        <v>25</v>
      </c>
      <c r="B31" s="156">
        <v>5.2569444444444446E-2</v>
      </c>
      <c r="C31" s="29">
        <f t="shared" si="3"/>
        <v>75.7</v>
      </c>
      <c r="D31" s="29">
        <f t="shared" si="0"/>
        <v>69.5</v>
      </c>
      <c r="E31" s="5">
        <f t="shared" si="1"/>
        <v>1</v>
      </c>
      <c r="F31" s="39">
        <v>70.083333333333343</v>
      </c>
      <c r="G31" s="144">
        <v>1</v>
      </c>
      <c r="H31" s="42">
        <f t="shared" si="4"/>
        <v>91.80977542932628</v>
      </c>
      <c r="I31" s="29"/>
      <c r="J31" s="42"/>
      <c r="K31" s="1">
        <v>25</v>
      </c>
      <c r="L31" s="42">
        <f t="shared" si="5"/>
        <v>91.80977542932628</v>
      </c>
    </row>
    <row r="32" spans="1:14">
      <c r="A32" s="1">
        <v>26</v>
      </c>
      <c r="B32" s="156">
        <v>5.2789351851851851E-2</v>
      </c>
      <c r="C32" s="29">
        <f t="shared" si="3"/>
        <v>76.016666666666666</v>
      </c>
      <c r="D32" s="29">
        <f t="shared" si="0"/>
        <v>69.5</v>
      </c>
      <c r="E32" s="5">
        <f t="shared" si="1"/>
        <v>1</v>
      </c>
      <c r="F32" s="39">
        <v>70.083333333333343</v>
      </c>
      <c r="G32" s="144">
        <v>1</v>
      </c>
      <c r="H32" s="42">
        <f t="shared" si="4"/>
        <v>91.427318570488922</v>
      </c>
      <c r="I32" s="29"/>
      <c r="J32" s="42"/>
      <c r="K32" s="1">
        <v>26</v>
      </c>
      <c r="L32" s="42">
        <f t="shared" si="5"/>
        <v>91.427318570488922</v>
      </c>
    </row>
    <row r="33" spans="1:13">
      <c r="A33" s="1">
        <v>27</v>
      </c>
      <c r="B33" s="156">
        <v>5.275462962962963E-2</v>
      </c>
      <c r="C33" s="29">
        <f t="shared" si="3"/>
        <v>75.966666666666669</v>
      </c>
      <c r="D33" s="29">
        <f t="shared" si="0"/>
        <v>69.5</v>
      </c>
      <c r="E33" s="5">
        <f t="shared" si="1"/>
        <v>1</v>
      </c>
      <c r="F33" s="39">
        <v>70.083333333333343</v>
      </c>
      <c r="G33" s="144">
        <v>1</v>
      </c>
      <c r="H33" s="42">
        <f t="shared" si="4"/>
        <v>91.487494515138209</v>
      </c>
      <c r="I33" s="29"/>
      <c r="J33" s="42"/>
      <c r="K33" s="1">
        <v>27</v>
      </c>
      <c r="L33" s="42">
        <f t="shared" si="5"/>
        <v>91.487494515138209</v>
      </c>
    </row>
    <row r="34" spans="1:13">
      <c r="A34" s="1">
        <v>28</v>
      </c>
      <c r="B34" s="156">
        <v>5.2395833333333336E-2</v>
      </c>
      <c r="C34" s="29">
        <f t="shared" si="3"/>
        <v>75.45</v>
      </c>
      <c r="D34" s="29">
        <f t="shared" si="0"/>
        <v>69.5</v>
      </c>
      <c r="E34" s="5">
        <f t="shared" ref="E34:E65" si="6">1-IF(A34&lt;I$3,0,IF(A34&lt;I$4,G$3*(A34-I$3)^2,G$2+G$4*(A34-I$4)+(A34&gt;I$5)*G$5*(A34-I$5)^2))</f>
        <v>1</v>
      </c>
      <c r="F34" s="39">
        <v>70.083333333333343</v>
      </c>
      <c r="G34" s="144">
        <v>1</v>
      </c>
      <c r="H34" s="42">
        <f t="shared" si="4"/>
        <v>92.113982770046391</v>
      </c>
      <c r="I34" s="29"/>
      <c r="J34" s="42"/>
      <c r="K34" s="1">
        <v>28</v>
      </c>
      <c r="L34" s="42">
        <f t="shared" si="5"/>
        <v>92.113982770046391</v>
      </c>
    </row>
    <row r="35" spans="1:13">
      <c r="A35" s="1">
        <v>29</v>
      </c>
      <c r="B35" s="156">
        <v>5.1874999999999998E-2</v>
      </c>
      <c r="C35" s="29">
        <f t="shared" si="3"/>
        <v>74.7</v>
      </c>
      <c r="D35" s="29">
        <f t="shared" si="0"/>
        <v>69.5</v>
      </c>
      <c r="E35" s="5">
        <f t="shared" si="6"/>
        <v>1</v>
      </c>
      <c r="F35" s="39">
        <v>70.083333333333343</v>
      </c>
      <c r="G35" s="144">
        <v>1</v>
      </c>
      <c r="H35" s="42">
        <f t="shared" si="4"/>
        <v>93.03882195448459</v>
      </c>
      <c r="I35" s="29"/>
      <c r="J35" s="42"/>
      <c r="K35" s="1">
        <v>29</v>
      </c>
      <c r="L35" s="42">
        <f t="shared" si="5"/>
        <v>93.03882195448459</v>
      </c>
      <c r="M35" s="41">
        <f>E$4/(E33*Parameters!AO$15*24*60)</f>
        <v>5.4229088639200999E-2</v>
      </c>
    </row>
    <row r="36" spans="1:13">
      <c r="A36" s="1">
        <v>30</v>
      </c>
      <c r="B36" s="156">
        <v>5.1828703703703703E-2</v>
      </c>
      <c r="C36" s="29">
        <f t="shared" si="3"/>
        <v>74.633333333333326</v>
      </c>
      <c r="D36" s="29">
        <f t="shared" si="0"/>
        <v>69.5</v>
      </c>
      <c r="E36" s="5">
        <f t="shared" si="6"/>
        <v>1</v>
      </c>
      <c r="F36" s="39">
        <v>70.083333333333343</v>
      </c>
      <c r="G36" s="144">
        <v>1</v>
      </c>
      <c r="H36" s="42">
        <f t="shared" si="4"/>
        <v>93.121929432782508</v>
      </c>
      <c r="I36" s="29"/>
      <c r="J36" s="42"/>
      <c r="K36" s="1">
        <v>30</v>
      </c>
      <c r="L36" s="42">
        <f t="shared" si="5"/>
        <v>93.121929432782508</v>
      </c>
    </row>
    <row r="37" spans="1:13">
      <c r="A37" s="1">
        <v>31</v>
      </c>
      <c r="B37" s="156">
        <v>5.2916666666666667E-2</v>
      </c>
      <c r="C37" s="29">
        <f t="shared" si="3"/>
        <v>76.2</v>
      </c>
      <c r="D37" s="29">
        <f t="shared" si="0"/>
        <v>69.5</v>
      </c>
      <c r="E37" s="5">
        <f t="shared" si="6"/>
        <v>1</v>
      </c>
      <c r="F37" s="39">
        <v>70.083333333333343</v>
      </c>
      <c r="G37" s="144">
        <v>1</v>
      </c>
      <c r="H37" s="42">
        <f t="shared" si="4"/>
        <v>91.207349081364825</v>
      </c>
      <c r="I37" s="29"/>
      <c r="J37" s="42"/>
      <c r="K37" s="1">
        <v>31</v>
      </c>
      <c r="L37" s="42">
        <f t="shared" si="5"/>
        <v>91.207349081364825</v>
      </c>
    </row>
    <row r="38" spans="1:13">
      <c r="A38" s="1">
        <v>32</v>
      </c>
      <c r="B38" s="156">
        <v>5.1909722222222225E-2</v>
      </c>
      <c r="C38" s="29">
        <f t="shared" si="3"/>
        <v>74.75</v>
      </c>
      <c r="D38" s="29">
        <f t="shared" si="0"/>
        <v>69.513659792467053</v>
      </c>
      <c r="E38" s="5">
        <f t="shared" si="6"/>
        <v>0.9998034948453608</v>
      </c>
      <c r="F38" s="39">
        <v>70.095820215848619</v>
      </c>
      <c r="G38" s="144">
        <v>0.99982185981308414</v>
      </c>
      <c r="H38" s="42">
        <f t="shared" si="4"/>
        <v>92.994862598618127</v>
      </c>
      <c r="I38" s="29"/>
      <c r="J38" s="42"/>
      <c r="K38" s="1">
        <v>32</v>
      </c>
      <c r="L38" s="42">
        <f t="shared" si="5"/>
        <v>92.994862598618127</v>
      </c>
    </row>
    <row r="39" spans="1:13">
      <c r="A39" s="1">
        <v>33</v>
      </c>
      <c r="B39" s="156">
        <v>5.2326388888888888E-2</v>
      </c>
      <c r="C39" s="29">
        <f t="shared" si="3"/>
        <v>75.349999999999994</v>
      </c>
      <c r="D39" s="29">
        <f t="shared" si="0"/>
        <v>69.580642530039896</v>
      </c>
      <c r="E39" s="5">
        <f t="shared" si="6"/>
        <v>0.99884102061855673</v>
      </c>
      <c r="F39" s="39">
        <v>70.157044783161069</v>
      </c>
      <c r="G39" s="144">
        <v>0.99894933644859818</v>
      </c>
      <c r="H39" s="42">
        <f t="shared" si="4"/>
        <v>92.343254850749702</v>
      </c>
      <c r="I39" s="29"/>
      <c r="J39" s="42"/>
      <c r="K39" s="1">
        <v>33</v>
      </c>
      <c r="L39" s="42">
        <f t="shared" si="5"/>
        <v>92.343254850749702</v>
      </c>
    </row>
    <row r="40" spans="1:13">
      <c r="A40" s="1">
        <v>34</v>
      </c>
      <c r="B40" s="156">
        <v>5.3379629629629631E-2</v>
      </c>
      <c r="C40" s="29">
        <f t="shared" si="3"/>
        <v>76.866666666666674</v>
      </c>
      <c r="D40" s="29">
        <f t="shared" si="0"/>
        <v>69.703780078954338</v>
      </c>
      <c r="E40" s="5">
        <f t="shared" si="6"/>
        <v>0.99707648453608244</v>
      </c>
      <c r="F40" s="39">
        <v>70.26956804713123</v>
      </c>
      <c r="G40" s="144">
        <v>0.99734971028037378</v>
      </c>
      <c r="H40" s="42">
        <f t="shared" si="4"/>
        <v>90.681413806098433</v>
      </c>
      <c r="I40" s="29"/>
      <c r="J40" s="42"/>
      <c r="K40" s="1">
        <v>34</v>
      </c>
      <c r="L40" s="42">
        <f t="shared" si="5"/>
        <v>90.681413806098433</v>
      </c>
    </row>
    <row r="41" spans="1:13">
      <c r="A41" s="1">
        <v>35</v>
      </c>
      <c r="B41" s="156">
        <v>5.482638888888889E-2</v>
      </c>
      <c r="C41" s="29">
        <f t="shared" si="3"/>
        <v>78.95</v>
      </c>
      <c r="D41" s="29">
        <f t="shared" ref="D41:D72" si="7">E$4/E41</f>
        <v>69.883669269240315</v>
      </c>
      <c r="E41" s="5">
        <f t="shared" si="6"/>
        <v>0.99450988659793815</v>
      </c>
      <c r="F41" s="39">
        <v>70.433884090975326</v>
      </c>
      <c r="G41" s="144">
        <v>0.99502298130841127</v>
      </c>
      <c r="H41" s="42">
        <f t="shared" si="4"/>
        <v>88.516363862242315</v>
      </c>
      <c r="I41" s="29"/>
      <c r="J41" s="42"/>
      <c r="K41" s="1">
        <v>35</v>
      </c>
      <c r="L41" s="42">
        <f t="shared" si="5"/>
        <v>88.516363862242315</v>
      </c>
    </row>
    <row r="42" spans="1:13">
      <c r="A42" s="1">
        <v>36</v>
      </c>
      <c r="B42" s="156">
        <v>5.3437499999999999E-2</v>
      </c>
      <c r="C42" s="29">
        <f t="shared" si="3"/>
        <v>76.95</v>
      </c>
      <c r="D42" s="29">
        <f t="shared" si="7"/>
        <v>70.121187698042419</v>
      </c>
      <c r="E42" s="5">
        <f t="shared" si="6"/>
        <v>0.99114122680412375</v>
      </c>
      <c r="F42" s="39">
        <v>70.650718690543641</v>
      </c>
      <c r="G42" s="144">
        <v>0.99196914953271031</v>
      </c>
      <c r="H42" s="42">
        <f t="shared" si="4"/>
        <v>91.125650029944666</v>
      </c>
      <c r="I42" s="29"/>
      <c r="J42" s="42"/>
      <c r="K42" s="1">
        <v>36</v>
      </c>
      <c r="L42" s="42">
        <f t="shared" si="5"/>
        <v>91.125650029944666</v>
      </c>
    </row>
    <row r="43" spans="1:13">
      <c r="A43" s="1">
        <v>37</v>
      </c>
      <c r="B43" s="156">
        <v>5.409722222222222E-2</v>
      </c>
      <c r="C43" s="29">
        <f t="shared" si="3"/>
        <v>77.899999999999991</v>
      </c>
      <c r="D43" s="29">
        <f t="shared" si="7"/>
        <v>70.417504512063104</v>
      </c>
      <c r="E43" s="5">
        <f t="shared" si="6"/>
        <v>0.98697050515463913</v>
      </c>
      <c r="F43" s="39">
        <v>70.921037382182718</v>
      </c>
      <c r="G43" s="144">
        <v>0.98818821495327103</v>
      </c>
      <c r="H43" s="42">
        <f t="shared" si="4"/>
        <v>90.394742634227356</v>
      </c>
      <c r="I43" s="42"/>
      <c r="J43" s="42"/>
      <c r="K43" s="1">
        <v>37</v>
      </c>
      <c r="L43" s="42">
        <f t="shared" si="5"/>
        <v>90.394742634227356</v>
      </c>
    </row>
    <row r="44" spans="1:13">
      <c r="A44" s="1">
        <v>38</v>
      </c>
      <c r="B44" s="156">
        <v>5.7766203703703702E-2</v>
      </c>
      <c r="C44" s="29">
        <f t="shared" si="3"/>
        <v>83.183333333333337</v>
      </c>
      <c r="D44" s="29">
        <f t="shared" si="7"/>
        <v>70.774094957429455</v>
      </c>
      <c r="E44" s="5">
        <f t="shared" si="6"/>
        <v>0.98199772164948451</v>
      </c>
      <c r="F44" s="39">
        <v>71.246056321328552</v>
      </c>
      <c r="G44" s="144">
        <v>0.98368017757009341</v>
      </c>
      <c r="H44" s="42">
        <f t="shared" si="4"/>
        <v>85.082061659903161</v>
      </c>
      <c r="I44" s="42"/>
      <c r="J44" s="42"/>
      <c r="K44" s="1">
        <v>38</v>
      </c>
      <c r="L44" s="42">
        <f t="shared" si="5"/>
        <v>85.082061659903161</v>
      </c>
    </row>
    <row r="45" spans="1:13">
      <c r="A45" s="1">
        <v>39</v>
      </c>
      <c r="B45" s="156">
        <v>5.6273148148148149E-2</v>
      </c>
      <c r="C45" s="29">
        <f t="shared" ref="C45:C76" si="8">B45*1440</f>
        <v>81.033333333333331</v>
      </c>
      <c r="D45" s="29">
        <f t="shared" si="7"/>
        <v>71.192759039022476</v>
      </c>
      <c r="E45" s="5">
        <f t="shared" si="6"/>
        <v>0.97622287628865978</v>
      </c>
      <c r="F45" s="39">
        <v>71.627256162256344</v>
      </c>
      <c r="G45" s="144">
        <v>0.97844503738317756</v>
      </c>
      <c r="H45" s="42">
        <f t="shared" ref="H45:H76" si="9">100*(+D45/C45)</f>
        <v>87.856140319649285</v>
      </c>
      <c r="I45" s="42"/>
      <c r="J45" s="42"/>
      <c r="K45" s="1">
        <v>39</v>
      </c>
      <c r="L45" s="42">
        <f t="shared" ref="L45:L76" si="10">MAX(H45,J45)</f>
        <v>87.856140319649285</v>
      </c>
    </row>
    <row r="46" spans="1:13">
      <c r="A46" s="1">
        <v>40</v>
      </c>
      <c r="B46" s="156">
        <v>5.4606481481481478E-2</v>
      </c>
      <c r="C46" s="29">
        <f t="shared" si="8"/>
        <v>78.633333333333326</v>
      </c>
      <c r="D46" s="29">
        <f t="shared" si="7"/>
        <v>71.67564473712315</v>
      </c>
      <c r="E46" s="5">
        <f t="shared" si="6"/>
        <v>0.96964596907216494</v>
      </c>
      <c r="F46" s="39">
        <v>72.066399259137526</v>
      </c>
      <c r="G46" s="144">
        <v>0.97248279439252339</v>
      </c>
      <c r="H46" s="42">
        <f t="shared" si="9"/>
        <v>91.151731331653025</v>
      </c>
      <c r="I46" s="29"/>
      <c r="J46" s="42"/>
      <c r="K46" s="1">
        <v>40</v>
      </c>
      <c r="L46" s="42">
        <f t="shared" si="10"/>
        <v>91.151731331653025</v>
      </c>
    </row>
    <row r="47" spans="1:13">
      <c r="A47" s="1">
        <v>41</v>
      </c>
      <c r="B47" s="156">
        <v>5.6527777777777781E-2</v>
      </c>
      <c r="C47" s="29">
        <f t="shared" si="8"/>
        <v>81.400000000000006</v>
      </c>
      <c r="D47" s="29">
        <f t="shared" si="7"/>
        <v>72.22527635261315</v>
      </c>
      <c r="E47" s="5">
        <f t="shared" si="6"/>
        <v>0.96226699999999998</v>
      </c>
      <c r="F47" s="39">
        <v>72.565550568872411</v>
      </c>
      <c r="G47" s="144">
        <v>0.96579344859813088</v>
      </c>
      <c r="H47" s="42">
        <f t="shared" si="9"/>
        <v>88.728840728025986</v>
      </c>
      <c r="I47" s="29"/>
      <c r="J47" s="42"/>
      <c r="K47" s="1">
        <v>41</v>
      </c>
      <c r="L47" s="42">
        <f t="shared" si="10"/>
        <v>88.728840728025986</v>
      </c>
    </row>
    <row r="48" spans="1:13">
      <c r="A48" s="1">
        <v>42</v>
      </c>
      <c r="B48" s="156">
        <v>5.8935185185185188E-2</v>
      </c>
      <c r="C48" s="29">
        <f t="shared" si="8"/>
        <v>84.866666666666674</v>
      </c>
      <c r="D48" s="29">
        <f t="shared" si="7"/>
        <v>72.813982799137136</v>
      </c>
      <c r="E48" s="5">
        <f t="shared" si="6"/>
        <v>0.95448699999999997</v>
      </c>
      <c r="F48" s="39">
        <v>73.127102730275595</v>
      </c>
      <c r="G48" s="144">
        <v>0.95837700000000003</v>
      </c>
      <c r="H48" s="42">
        <f t="shared" si="9"/>
        <v>85.79809442160699</v>
      </c>
      <c r="I48" s="29"/>
      <c r="J48" s="42"/>
      <c r="K48" s="1">
        <v>42</v>
      </c>
      <c r="L48" s="42">
        <f t="shared" si="10"/>
        <v>85.79809442160699</v>
      </c>
    </row>
    <row r="49" spans="1:12">
      <c r="A49" s="1">
        <v>43</v>
      </c>
      <c r="B49" s="156">
        <v>5.7627314814814812E-2</v>
      </c>
      <c r="C49" s="29">
        <f t="shared" si="8"/>
        <v>82.983333333333334</v>
      </c>
      <c r="D49" s="29">
        <f t="shared" si="7"/>
        <v>73.412365177399138</v>
      </c>
      <c r="E49" s="5">
        <f t="shared" si="6"/>
        <v>0.94670699999999997</v>
      </c>
      <c r="F49" s="39">
        <v>73.725599105965344</v>
      </c>
      <c r="G49" s="144">
        <v>0.95059700000000003</v>
      </c>
      <c r="H49" s="42">
        <f t="shared" si="9"/>
        <v>88.466397080617554</v>
      </c>
      <c r="I49" s="29"/>
      <c r="J49" s="42"/>
      <c r="K49" s="1">
        <v>43</v>
      </c>
      <c r="L49" s="42">
        <f t="shared" si="10"/>
        <v>88.466397080617554</v>
      </c>
    </row>
    <row r="50" spans="1:12">
      <c r="A50" s="1">
        <v>44</v>
      </c>
      <c r="B50" s="156">
        <v>5.8113425925925923E-2</v>
      </c>
      <c r="C50" s="29">
        <f t="shared" si="8"/>
        <v>83.683333333333323</v>
      </c>
      <c r="D50" s="29">
        <f t="shared" si="7"/>
        <v>74.020664013283252</v>
      </c>
      <c r="E50" s="5">
        <f t="shared" si="6"/>
        <v>0.93892699999999996</v>
      </c>
      <c r="F50" s="39">
        <v>74.333972906018175</v>
      </c>
      <c r="G50" s="144">
        <v>0.94281700000000002</v>
      </c>
      <c r="H50" s="42">
        <f t="shared" si="9"/>
        <v>88.453292985401234</v>
      </c>
      <c r="I50" s="29"/>
      <c r="J50" s="42"/>
      <c r="K50" s="1">
        <v>44</v>
      </c>
      <c r="L50" s="42">
        <f t="shared" si="10"/>
        <v>88.453292985401234</v>
      </c>
    </row>
    <row r="51" spans="1:12">
      <c r="A51" s="1">
        <v>45</v>
      </c>
      <c r="B51" s="156">
        <v>5.7511574074074076E-2</v>
      </c>
      <c r="C51" s="29">
        <f t="shared" si="8"/>
        <v>82.816666666666663</v>
      </c>
      <c r="D51" s="29">
        <f t="shared" si="7"/>
        <v>74.639127871324291</v>
      </c>
      <c r="E51" s="5">
        <f t="shared" si="6"/>
        <v>0.93114699999999995</v>
      </c>
      <c r="F51" s="39">
        <v>74.952470686543251</v>
      </c>
      <c r="G51" s="144">
        <v>0.93503700000000001</v>
      </c>
      <c r="H51" s="42">
        <f t="shared" si="9"/>
        <v>90.125732990127943</v>
      </c>
      <c r="I51" s="29"/>
      <c r="J51" s="42"/>
      <c r="K51" s="1">
        <v>45</v>
      </c>
      <c r="L51" s="42">
        <f t="shared" si="10"/>
        <v>90.125732990127943</v>
      </c>
    </row>
    <row r="52" spans="1:12">
      <c r="A52" s="1">
        <v>46</v>
      </c>
      <c r="B52" s="156">
        <v>5.8043981481481481E-2</v>
      </c>
      <c r="C52" s="29">
        <f t="shared" si="8"/>
        <v>83.583333333333329</v>
      </c>
      <c r="D52" s="29">
        <f t="shared" si="7"/>
        <v>75.268013693363528</v>
      </c>
      <c r="E52" s="5">
        <f t="shared" si="6"/>
        <v>0.92336700000000005</v>
      </c>
      <c r="F52" s="39">
        <v>75.581347278406469</v>
      </c>
      <c r="G52" s="144">
        <v>0.927257</v>
      </c>
      <c r="H52" s="42">
        <f t="shared" si="9"/>
        <v>90.051462045898546</v>
      </c>
      <c r="I52" s="29"/>
      <c r="J52" s="42"/>
      <c r="K52" s="1">
        <v>46</v>
      </c>
      <c r="L52" s="42">
        <f t="shared" si="10"/>
        <v>90.051462045898546</v>
      </c>
    </row>
    <row r="53" spans="1:12">
      <c r="A53" s="1">
        <v>47</v>
      </c>
      <c r="B53" s="156">
        <v>5.7222222222222223E-2</v>
      </c>
      <c r="C53" s="29">
        <f t="shared" si="8"/>
        <v>82.4</v>
      </c>
      <c r="D53" s="29">
        <f t="shared" si="7"/>
        <v>75.907587154470292</v>
      </c>
      <c r="E53" s="5">
        <f t="shared" si="6"/>
        <v>0.91558700000000004</v>
      </c>
      <c r="F53" s="39">
        <v>76.22086613730778</v>
      </c>
      <c r="G53" s="144">
        <v>0.91947699999999999</v>
      </c>
      <c r="H53" s="42">
        <f t="shared" si="9"/>
        <v>92.12085819717268</v>
      </c>
      <c r="K53" s="1">
        <v>47</v>
      </c>
      <c r="L53" s="42">
        <f t="shared" si="10"/>
        <v>92.12085819717268</v>
      </c>
    </row>
    <row r="54" spans="1:12">
      <c r="A54" s="1">
        <v>48</v>
      </c>
      <c r="B54" s="156">
        <v>6.0381944444444446E-2</v>
      </c>
      <c r="C54" s="29">
        <f t="shared" si="8"/>
        <v>86.95</v>
      </c>
      <c r="D54" s="29">
        <f t="shared" si="7"/>
        <v>76.558123037165387</v>
      </c>
      <c r="E54" s="5">
        <f t="shared" si="6"/>
        <v>0.90780700000000003</v>
      </c>
      <c r="F54" s="39">
        <v>76.87129971178291</v>
      </c>
      <c r="G54" s="144">
        <v>0.91169699999999998</v>
      </c>
      <c r="H54" s="42">
        <f t="shared" si="9"/>
        <v>88.048445126124648</v>
      </c>
      <c r="I54" s="29"/>
      <c r="J54" s="42"/>
      <c r="K54" s="1">
        <v>48</v>
      </c>
      <c r="L54" s="42">
        <f t="shared" si="10"/>
        <v>88.048445126124648</v>
      </c>
    </row>
    <row r="55" spans="1:12">
      <c r="A55" s="1">
        <v>49</v>
      </c>
      <c r="B55" s="156">
        <v>5.8217592592592592E-2</v>
      </c>
      <c r="C55" s="29">
        <f t="shared" si="8"/>
        <v>83.833333333333329</v>
      </c>
      <c r="D55" s="29">
        <f t="shared" si="7"/>
        <v>77.219905625053471</v>
      </c>
      <c r="E55" s="5">
        <f t="shared" si="6"/>
        <v>0.90002700000000002</v>
      </c>
      <c r="F55" s="39">
        <v>77.532929830209355</v>
      </c>
      <c r="G55" s="144">
        <v>0.90391699999999997</v>
      </c>
      <c r="H55" s="42">
        <f t="shared" si="9"/>
        <v>92.11121943346339</v>
      </c>
      <c r="I55" s="29"/>
      <c r="J55" s="42"/>
      <c r="K55" s="1">
        <v>49</v>
      </c>
      <c r="L55" s="42">
        <f t="shared" si="10"/>
        <v>92.11121943346339</v>
      </c>
    </row>
    <row r="56" spans="1:12">
      <c r="A56" s="1">
        <v>50</v>
      </c>
      <c r="B56" s="156">
        <v>5.9652777777777777E-2</v>
      </c>
      <c r="C56" s="29">
        <f t="shared" si="8"/>
        <v>85.9</v>
      </c>
      <c r="D56" s="29">
        <f t="shared" si="7"/>
        <v>77.89322911704943</v>
      </c>
      <c r="E56" s="5">
        <f t="shared" si="6"/>
        <v>0.89224700000000001</v>
      </c>
      <c r="F56" s="39">
        <v>78.206048107971597</v>
      </c>
      <c r="G56" s="144">
        <v>0.89613699999999996</v>
      </c>
      <c r="H56" s="42">
        <f t="shared" si="9"/>
        <v>90.678962883643095</v>
      </c>
      <c r="I56" s="29"/>
      <c r="J56" s="42"/>
      <c r="K56" s="1">
        <v>50</v>
      </c>
      <c r="L56" s="42">
        <f t="shared" si="10"/>
        <v>90.678962883643095</v>
      </c>
    </row>
    <row r="57" spans="1:12">
      <c r="A57" s="1">
        <v>51</v>
      </c>
      <c r="B57" s="156">
        <v>5.8472222222222224E-2</v>
      </c>
      <c r="C57" s="29">
        <f t="shared" si="8"/>
        <v>84.2</v>
      </c>
      <c r="D57" s="29">
        <f t="shared" si="7"/>
        <v>78.578398063466466</v>
      </c>
      <c r="E57" s="5">
        <f t="shared" si="6"/>
        <v>0.884467</v>
      </c>
      <c r="F57" s="39">
        <v>78.890956376021506</v>
      </c>
      <c r="G57" s="144">
        <v>0.88835700000000006</v>
      </c>
      <c r="H57" s="42">
        <f t="shared" si="9"/>
        <v>93.323513139508862</v>
      </c>
      <c r="I57" s="29"/>
      <c r="J57" s="42"/>
      <c r="K57" s="1">
        <v>51</v>
      </c>
      <c r="L57" s="42">
        <f t="shared" si="10"/>
        <v>93.323513139508862</v>
      </c>
    </row>
    <row r="58" spans="1:12">
      <c r="A58" s="1">
        <v>52</v>
      </c>
      <c r="B58" s="156">
        <v>5.9456018518518519E-2</v>
      </c>
      <c r="C58" s="29">
        <f t="shared" si="8"/>
        <v>85.616666666666674</v>
      </c>
      <c r="D58" s="29">
        <f t="shared" si="7"/>
        <v>79.275727825324211</v>
      </c>
      <c r="E58" s="5">
        <f t="shared" si="6"/>
        <v>0.87668699999999999</v>
      </c>
      <c r="F58" s="39">
        <v>79.587967132156919</v>
      </c>
      <c r="G58" s="144">
        <v>0.88057700000000005</v>
      </c>
      <c r="H58" s="42">
        <f t="shared" si="9"/>
        <v>92.593803183170181</v>
      </c>
      <c r="I58" s="42"/>
      <c r="J58" s="42"/>
      <c r="K58" s="1">
        <v>52</v>
      </c>
      <c r="L58" s="42">
        <f t="shared" si="10"/>
        <v>92.593803183170181</v>
      </c>
    </row>
    <row r="59" spans="1:12">
      <c r="A59" s="1">
        <v>53</v>
      </c>
      <c r="B59" s="156">
        <v>6.0370370370370373E-2</v>
      </c>
      <c r="C59" s="29">
        <f t="shared" si="8"/>
        <v>86.933333333333337</v>
      </c>
      <c r="D59" s="29">
        <f t="shared" si="7"/>
        <v>79.985545058331908</v>
      </c>
      <c r="E59" s="5">
        <f t="shared" si="6"/>
        <v>0.86890699999999998</v>
      </c>
      <c r="F59" s="39">
        <v>80.297404016436062</v>
      </c>
      <c r="G59" s="144">
        <v>0.87279700000000005</v>
      </c>
      <c r="H59" s="42">
        <f t="shared" si="9"/>
        <v>92.007912260351119</v>
      </c>
      <c r="I59" s="29"/>
      <c r="J59" s="42"/>
      <c r="K59" s="1">
        <v>53</v>
      </c>
      <c r="L59" s="42">
        <f t="shared" si="10"/>
        <v>92.007912260351119</v>
      </c>
    </row>
    <row r="60" spans="1:12">
      <c r="A60" s="1">
        <v>54</v>
      </c>
      <c r="B60" s="156">
        <v>6.4479166666666671E-2</v>
      </c>
      <c r="C60" s="29">
        <f t="shared" si="8"/>
        <v>92.850000000000009</v>
      </c>
      <c r="D60" s="29">
        <f t="shared" si="7"/>
        <v>80.708188223107626</v>
      </c>
      <c r="E60" s="5">
        <f t="shared" si="6"/>
        <v>0.86112699999999998</v>
      </c>
      <c r="F60" s="39">
        <v>81.019602312247429</v>
      </c>
      <c r="G60" s="144">
        <v>0.86501700000000004</v>
      </c>
      <c r="H60" s="42">
        <f t="shared" si="9"/>
        <v>86.923196793869266</v>
      </c>
      <c r="I60" s="42"/>
      <c r="J60" s="42"/>
      <c r="K60" s="1">
        <v>54</v>
      </c>
      <c r="L60" s="42">
        <f t="shared" si="10"/>
        <v>86.923196793869266</v>
      </c>
    </row>
    <row r="61" spans="1:12">
      <c r="A61" s="1">
        <v>55</v>
      </c>
      <c r="B61" s="156">
        <v>6.2453703703703706E-2</v>
      </c>
      <c r="C61" s="29">
        <f t="shared" si="8"/>
        <v>89.933333333333337</v>
      </c>
      <c r="D61" s="29">
        <f t="shared" si="7"/>
        <v>81.444008123307398</v>
      </c>
      <c r="E61" s="5">
        <f t="shared" si="6"/>
        <v>0.85334700000000008</v>
      </c>
      <c r="F61" s="39">
        <v>81.754909474664927</v>
      </c>
      <c r="G61" s="144">
        <v>0.85723700000000003</v>
      </c>
      <c r="H61" s="42">
        <f t="shared" si="9"/>
        <v>90.56042415490073</v>
      </c>
      <c r="I61" s="42"/>
      <c r="J61" s="42"/>
      <c r="K61" s="1">
        <v>55</v>
      </c>
      <c r="L61" s="42">
        <f t="shared" si="10"/>
        <v>90.56042415490073</v>
      </c>
    </row>
    <row r="62" spans="1:12">
      <c r="A62" s="1">
        <v>56</v>
      </c>
      <c r="B62" s="156">
        <v>6.4537037037037032E-2</v>
      </c>
      <c r="C62" s="29">
        <f t="shared" si="8"/>
        <v>92.933333333333323</v>
      </c>
      <c r="D62" s="29">
        <f t="shared" si="7"/>
        <v>82.193368473462186</v>
      </c>
      <c r="E62" s="5">
        <f t="shared" si="6"/>
        <v>0.84556699999999996</v>
      </c>
      <c r="F62" s="39">
        <v>82.503685687837461</v>
      </c>
      <c r="G62" s="144">
        <v>0.84945700000000002</v>
      </c>
      <c r="H62" s="42">
        <f t="shared" si="9"/>
        <v>88.443366363122877</v>
      </c>
      <c r="I62" s="42"/>
      <c r="J62" s="42"/>
      <c r="K62" s="1">
        <v>56</v>
      </c>
      <c r="L62" s="42">
        <f t="shared" si="10"/>
        <v>88.443366363122877</v>
      </c>
    </row>
    <row r="63" spans="1:12">
      <c r="A63" s="1">
        <v>57</v>
      </c>
      <c r="B63" s="156">
        <v>6.5798611111111113E-2</v>
      </c>
      <c r="C63" s="29">
        <f t="shared" si="8"/>
        <v>94.75</v>
      </c>
      <c r="D63" s="29">
        <f t="shared" si="7"/>
        <v>82.956646498453665</v>
      </c>
      <c r="E63" s="5">
        <f t="shared" si="6"/>
        <v>0.83778700000000006</v>
      </c>
      <c r="F63" s="39">
        <v>83.266304453291866</v>
      </c>
      <c r="G63" s="144">
        <v>0.84167700000000001</v>
      </c>
      <c r="H63" s="42">
        <f t="shared" si="9"/>
        <v>87.553188916573788</v>
      </c>
      <c r="I63" s="42"/>
      <c r="J63" s="42"/>
      <c r="K63" s="1">
        <v>57</v>
      </c>
      <c r="L63" s="42">
        <f t="shared" si="10"/>
        <v>87.553188916573788</v>
      </c>
    </row>
    <row r="64" spans="1:12">
      <c r="A64" s="1">
        <v>58</v>
      </c>
      <c r="B64" s="156">
        <v>6.3611111111111104E-2</v>
      </c>
      <c r="C64" s="29">
        <f t="shared" si="8"/>
        <v>91.6</v>
      </c>
      <c r="D64" s="29">
        <f t="shared" si="7"/>
        <v>83.734233566704859</v>
      </c>
      <c r="E64" s="5">
        <f t="shared" si="6"/>
        <v>0.83000700000000005</v>
      </c>
      <c r="F64" s="39">
        <v>84.043153211167976</v>
      </c>
      <c r="G64" s="144">
        <v>0.833897</v>
      </c>
      <c r="H64" s="42">
        <f t="shared" si="9"/>
        <v>91.412918740944178</v>
      </c>
      <c r="I64" s="42"/>
      <c r="J64" s="42"/>
      <c r="K64" s="1">
        <v>58</v>
      </c>
      <c r="L64" s="42">
        <f t="shared" si="10"/>
        <v>91.412918740944178</v>
      </c>
    </row>
    <row r="65" spans="1:12">
      <c r="A65" s="1">
        <v>59</v>
      </c>
      <c r="B65" s="156">
        <v>6.5949074074074077E-2</v>
      </c>
      <c r="C65" s="29">
        <f t="shared" si="8"/>
        <v>94.966666666666669</v>
      </c>
      <c r="D65" s="29">
        <f t="shared" si="7"/>
        <v>84.526535859318656</v>
      </c>
      <c r="E65" s="5">
        <f t="shared" si="6"/>
        <v>0.82222700000000004</v>
      </c>
      <c r="F65" s="39">
        <v>84.83463399655659</v>
      </c>
      <c r="G65" s="144">
        <v>0.82611699999999999</v>
      </c>
      <c r="H65" s="42">
        <f t="shared" si="9"/>
        <v>89.006531266393807</v>
      </c>
      <c r="I65" s="42"/>
      <c r="J65" s="42"/>
      <c r="K65" s="1">
        <v>59</v>
      </c>
      <c r="L65" s="42">
        <f t="shared" si="10"/>
        <v>89.006531266393807</v>
      </c>
    </row>
    <row r="66" spans="1:12">
      <c r="A66" s="1">
        <v>60</v>
      </c>
      <c r="B66" s="156">
        <v>6.7650462962962968E-2</v>
      </c>
      <c r="C66" s="29">
        <f t="shared" si="8"/>
        <v>97.416666666666671</v>
      </c>
      <c r="D66" s="29">
        <f t="shared" si="7"/>
        <v>85.33397507756797</v>
      </c>
      <c r="E66" s="5">
        <f t="shared" ref="E66:E97" si="11">1-IF(A66&lt;I$3,0,IF(A66&lt;I$4,G$3*(A66-I$3)^2,G$2+G$4*(A66-I$4)+(A66&gt;I$5)*G$5*(A66-I$5)^2))</f>
        <v>0.81444700000000003</v>
      </c>
      <c r="F66" s="39">
        <v>85.641164133276803</v>
      </c>
      <c r="G66" s="144">
        <v>0.81833699999999998</v>
      </c>
      <c r="H66" s="42">
        <f t="shared" si="9"/>
        <v>87.596894861489787</v>
      </c>
      <c r="I66" s="42"/>
      <c r="J66" s="42"/>
      <c r="K66" s="1">
        <v>60</v>
      </c>
      <c r="L66" s="42">
        <f t="shared" si="10"/>
        <v>87.596894861489787</v>
      </c>
    </row>
    <row r="67" spans="1:12">
      <c r="A67" s="1">
        <v>61</v>
      </c>
      <c r="B67" s="156">
        <v>6.6284722222222217E-2</v>
      </c>
      <c r="C67" s="29">
        <f t="shared" si="8"/>
        <v>95.449999999999989</v>
      </c>
      <c r="D67" s="29">
        <f t="shared" si="7"/>
        <v>86.156989191326772</v>
      </c>
      <c r="E67" s="5">
        <f t="shared" si="11"/>
        <v>0.80666700000000002</v>
      </c>
      <c r="F67" s="39">
        <v>86.463176967607879</v>
      </c>
      <c r="G67" s="144">
        <v>0.81055699999999997</v>
      </c>
      <c r="H67" s="42">
        <f t="shared" si="9"/>
        <v>90.26400124811606</v>
      </c>
      <c r="I67" s="42"/>
      <c r="J67" s="42"/>
      <c r="K67" s="1">
        <v>61</v>
      </c>
      <c r="L67" s="42">
        <f t="shared" si="10"/>
        <v>90.26400124811606</v>
      </c>
    </row>
    <row r="68" spans="1:12">
      <c r="A68" s="1">
        <v>62</v>
      </c>
      <c r="B68" s="156">
        <v>6.6898148148148151E-2</v>
      </c>
      <c r="C68" s="29">
        <f t="shared" si="8"/>
        <v>96.333333333333343</v>
      </c>
      <c r="D68" s="29">
        <f t="shared" si="7"/>
        <v>86.996033231232957</v>
      </c>
      <c r="E68" s="5">
        <f t="shared" si="11"/>
        <v>0.79888700000000001</v>
      </c>
      <c r="F68" s="39">
        <v>87.301122644686302</v>
      </c>
      <c r="G68" s="144">
        <v>0.80277700000000007</v>
      </c>
      <c r="H68" s="42">
        <f t="shared" si="9"/>
        <v>90.307300932075734</v>
      </c>
      <c r="I68" s="42"/>
      <c r="J68" s="42"/>
      <c r="K68" s="1">
        <v>62</v>
      </c>
      <c r="L68" s="42">
        <f t="shared" si="10"/>
        <v>90.307300932075734</v>
      </c>
    </row>
    <row r="69" spans="1:12">
      <c r="A69" s="1">
        <v>63</v>
      </c>
      <c r="B69" s="156">
        <v>6.8587962962962962E-2</v>
      </c>
      <c r="C69" s="29">
        <f t="shared" si="8"/>
        <v>98.766666666666666</v>
      </c>
      <c r="D69" s="29">
        <f t="shared" si="7"/>
        <v>87.851580127593365</v>
      </c>
      <c r="E69" s="5">
        <f t="shared" si="11"/>
        <v>0.791107</v>
      </c>
      <c r="F69" s="39">
        <v>88.155468930490741</v>
      </c>
      <c r="G69" s="144">
        <v>0.79499699999999995</v>
      </c>
      <c r="H69" s="42">
        <f t="shared" si="9"/>
        <v>88.948613021525517</v>
      </c>
      <c r="I69" s="42"/>
      <c r="J69" s="42"/>
      <c r="K69" s="1">
        <v>63</v>
      </c>
      <c r="L69" s="42">
        <f t="shared" si="10"/>
        <v>88.948613021525517</v>
      </c>
    </row>
    <row r="70" spans="1:12">
      <c r="A70" s="1">
        <v>64</v>
      </c>
      <c r="B70" s="156">
        <v>7.4131944444444445E-2</v>
      </c>
      <c r="C70" s="29">
        <f t="shared" si="8"/>
        <v>106.75</v>
      </c>
      <c r="D70" s="29">
        <f t="shared" si="7"/>
        <v>88.72412159928102</v>
      </c>
      <c r="E70" s="5">
        <f t="shared" si="11"/>
        <v>0.783327</v>
      </c>
      <c r="F70" s="39">
        <v>89.026702082568519</v>
      </c>
      <c r="G70" s="144">
        <v>0.78721700000000006</v>
      </c>
      <c r="H70" s="42">
        <f t="shared" si="9"/>
        <v>83.113931240544275</v>
      </c>
      <c r="I70" s="42"/>
      <c r="J70" s="42"/>
      <c r="K70" s="1">
        <v>64</v>
      </c>
      <c r="L70" s="42">
        <f t="shared" si="10"/>
        <v>83.113931240544275</v>
      </c>
    </row>
    <row r="71" spans="1:12">
      <c r="A71" s="1">
        <v>65</v>
      </c>
      <c r="B71" s="156">
        <v>7.1504629629629626E-2</v>
      </c>
      <c r="C71" s="29">
        <f t="shared" si="8"/>
        <v>102.96666666666667</v>
      </c>
      <c r="D71" s="29">
        <f t="shared" si="7"/>
        <v>89.614169096134731</v>
      </c>
      <c r="E71" s="5">
        <f t="shared" si="11"/>
        <v>0.77554699999999999</v>
      </c>
      <c r="F71" s="39">
        <v>89.915327772909592</v>
      </c>
      <c r="G71" s="144">
        <v>0.77943700000000005</v>
      </c>
      <c r="H71" s="42">
        <f t="shared" si="9"/>
        <v>87.032213431014625</v>
      </c>
      <c r="I71" s="42"/>
      <c r="J71" s="42"/>
      <c r="K71" s="1">
        <v>65</v>
      </c>
      <c r="L71" s="42">
        <f t="shared" si="10"/>
        <v>87.032213431014625</v>
      </c>
    </row>
    <row r="72" spans="1:12">
      <c r="A72" s="1">
        <v>66</v>
      </c>
      <c r="B72" s="156">
        <v>7.059027777777778E-2</v>
      </c>
      <c r="C72" s="29">
        <f t="shared" si="8"/>
        <v>101.65</v>
      </c>
      <c r="D72" s="29">
        <f t="shared" si="7"/>
        <v>90.522254798656348</v>
      </c>
      <c r="E72" s="5">
        <f t="shared" si="11"/>
        <v>0.76776700000000009</v>
      </c>
      <c r="F72" s="39">
        <v>90.821872066647927</v>
      </c>
      <c r="G72" s="144">
        <v>0.77165700000000004</v>
      </c>
      <c r="H72" s="42">
        <f t="shared" si="9"/>
        <v>89.052882241668812</v>
      </c>
      <c r="I72" s="42"/>
      <c r="J72" s="42"/>
      <c r="K72" s="1">
        <v>66</v>
      </c>
      <c r="L72" s="42">
        <f t="shared" si="10"/>
        <v>89.052882241668812</v>
      </c>
    </row>
    <row r="73" spans="1:12">
      <c r="A73" s="1">
        <v>67</v>
      </c>
      <c r="B73" s="156">
        <v>7.2303240740740737E-2</v>
      </c>
      <c r="C73" s="29">
        <f t="shared" si="8"/>
        <v>104.11666666666666</v>
      </c>
      <c r="D73" s="29">
        <f t="shared" ref="D73:D104" si="12">E$4/E73</f>
        <v>91.448932679111621</v>
      </c>
      <c r="E73" s="5">
        <f t="shared" si="11"/>
        <v>0.75998699999999997</v>
      </c>
      <c r="F73" s="39">
        <v>91.746882460570674</v>
      </c>
      <c r="G73" s="144">
        <v>0.76387700000000003</v>
      </c>
      <c r="H73" s="42">
        <f t="shared" si="9"/>
        <v>87.833135276880071</v>
      </c>
      <c r="I73" s="42"/>
      <c r="J73" s="42"/>
      <c r="K73" s="1">
        <v>67</v>
      </c>
      <c r="L73" s="42">
        <f t="shared" si="10"/>
        <v>87.833135276880071</v>
      </c>
    </row>
    <row r="74" spans="1:12">
      <c r="A74" s="1">
        <v>68</v>
      </c>
      <c r="B74" s="156">
        <v>7.768518518518519E-2</v>
      </c>
      <c r="C74" s="29">
        <f t="shared" si="8"/>
        <v>111.86666666666667</v>
      </c>
      <c r="D74" s="29">
        <f t="shared" si="12"/>
        <v>92.394779628479924</v>
      </c>
      <c r="E74" s="5">
        <f t="shared" si="11"/>
        <v>0.75220700000000007</v>
      </c>
      <c r="F74" s="39">
        <v>92.690928985743028</v>
      </c>
      <c r="G74" s="144">
        <v>0.75609700000000002</v>
      </c>
      <c r="H74" s="42">
        <f t="shared" si="9"/>
        <v>82.593664745363455</v>
      </c>
      <c r="I74" s="42"/>
      <c r="J74" s="42"/>
      <c r="K74" s="1">
        <v>68</v>
      </c>
      <c r="L74" s="42">
        <f t="shared" si="10"/>
        <v>82.593664745363455</v>
      </c>
    </row>
    <row r="75" spans="1:12">
      <c r="A75" s="1">
        <v>69</v>
      </c>
      <c r="B75" s="156">
        <v>7.3483796296296297E-2</v>
      </c>
      <c r="C75" s="29">
        <f t="shared" si="8"/>
        <v>105.81666666666666</v>
      </c>
      <c r="D75" s="29">
        <f t="shared" si="12"/>
        <v>93.360396654070854</v>
      </c>
      <c r="E75" s="5">
        <f t="shared" si="11"/>
        <v>0.74442699999999995</v>
      </c>
      <c r="F75" s="39">
        <v>93.654605378914738</v>
      </c>
      <c r="G75" s="144">
        <v>0.74831700000000001</v>
      </c>
      <c r="H75" s="42">
        <f t="shared" si="9"/>
        <v>88.22844226247048</v>
      </c>
      <c r="I75" s="42"/>
      <c r="J75" s="42"/>
      <c r="K75" s="1">
        <v>69</v>
      </c>
      <c r="L75" s="42">
        <f t="shared" si="10"/>
        <v>88.22844226247048</v>
      </c>
    </row>
    <row r="76" spans="1:12">
      <c r="A76" s="1">
        <v>70</v>
      </c>
      <c r="B76" s="156">
        <v>6.9432870370370367E-2</v>
      </c>
      <c r="C76" s="29">
        <f t="shared" si="8"/>
        <v>99.983333333333334</v>
      </c>
      <c r="D76" s="29">
        <f t="shared" si="12"/>
        <v>94.346410153031229</v>
      </c>
      <c r="E76" s="5">
        <f t="shared" si="11"/>
        <v>0.73664700000000005</v>
      </c>
      <c r="F76" s="39">
        <v>94.638530327766659</v>
      </c>
      <c r="G76" s="144">
        <v>0.740537</v>
      </c>
      <c r="H76" s="42">
        <f t="shared" si="9"/>
        <v>94.362137175893878</v>
      </c>
      <c r="I76" s="42"/>
      <c r="J76" s="42"/>
      <c r="K76" s="1">
        <v>70</v>
      </c>
      <c r="L76" s="42">
        <f t="shared" si="10"/>
        <v>94.362137175893878</v>
      </c>
    </row>
    <row r="77" spans="1:12">
      <c r="A77" s="1">
        <v>71</v>
      </c>
      <c r="B77" s="156">
        <v>7.2349537037037032E-2</v>
      </c>
      <c r="C77" s="29">
        <f t="shared" ref="C77:C89" si="13">B77*1440</f>
        <v>104.18333333333332</v>
      </c>
      <c r="D77" s="29">
        <f t="shared" si="12"/>
        <v>95.399283750413517</v>
      </c>
      <c r="E77" s="5">
        <f t="shared" si="11"/>
        <v>0.72851699999999997</v>
      </c>
      <c r="F77" s="39">
        <v>95.689054492015146</v>
      </c>
      <c r="G77" s="144">
        <v>0.73240700000000003</v>
      </c>
      <c r="H77" s="42">
        <f t="shared" ref="H77:H89" si="14">100*(+D77/C77)</f>
        <v>91.568661414570656</v>
      </c>
      <c r="I77" s="42"/>
      <c r="J77" s="42"/>
      <c r="K77" s="1">
        <v>71</v>
      </c>
      <c r="L77" s="42">
        <f t="shared" ref="L77:L89" si="15">MAX(H77,J77)</f>
        <v>91.568661414570656</v>
      </c>
    </row>
    <row r="78" spans="1:12">
      <c r="A78" s="1">
        <v>72</v>
      </c>
      <c r="B78" s="156">
        <v>7.2592592592592597E-2</v>
      </c>
      <c r="C78" s="29">
        <f t="shared" si="13"/>
        <v>104.53333333333335</v>
      </c>
      <c r="D78" s="29">
        <f t="shared" si="12"/>
        <v>96.569758797921878</v>
      </c>
      <c r="E78" s="5">
        <f t="shared" si="11"/>
        <v>0.71968699999999997</v>
      </c>
      <c r="F78" s="39">
        <v>96.856773133105875</v>
      </c>
      <c r="G78" s="144">
        <v>0.72357699999999991</v>
      </c>
      <c r="H78" s="42">
        <f t="shared" si="14"/>
        <v>92.381784564338517</v>
      </c>
      <c r="I78" s="42"/>
      <c r="J78" s="42"/>
      <c r="K78" s="1">
        <v>72</v>
      </c>
      <c r="L78" s="42">
        <f t="shared" si="15"/>
        <v>92.381784564338517</v>
      </c>
    </row>
    <row r="79" spans="1:12">
      <c r="A79" s="1">
        <v>73</v>
      </c>
      <c r="B79" s="156">
        <v>8.160879629629629E-2</v>
      </c>
      <c r="C79" s="29">
        <f t="shared" si="13"/>
        <v>117.51666666666665</v>
      </c>
      <c r="D79" s="29">
        <f t="shared" si="12"/>
        <v>97.865683222160726</v>
      </c>
      <c r="E79" s="5">
        <f t="shared" si="11"/>
        <v>0.71015700000000004</v>
      </c>
      <c r="F79" s="39">
        <v>98.149468218945444</v>
      </c>
      <c r="G79" s="144">
        <v>0.7140470000000001</v>
      </c>
      <c r="H79" s="42">
        <f t="shared" si="14"/>
        <v>83.278130666992539</v>
      </c>
      <c r="I79" s="42"/>
      <c r="J79" s="42"/>
      <c r="K79" s="1">
        <v>73</v>
      </c>
      <c r="L79" s="42">
        <f t="shared" si="15"/>
        <v>83.278130666992539</v>
      </c>
    </row>
    <row r="80" spans="1:12">
      <c r="A80" s="1">
        <v>74</v>
      </c>
      <c r="B80" s="156">
        <v>8.6354166666666662E-2</v>
      </c>
      <c r="C80" s="29">
        <f t="shared" si="13"/>
        <v>124.35</v>
      </c>
      <c r="D80" s="29">
        <f t="shared" si="12"/>
        <v>99.29606944724236</v>
      </c>
      <c r="E80" s="5">
        <f t="shared" si="11"/>
        <v>0.69992699999999997</v>
      </c>
      <c r="F80" s="39">
        <v>99.576073515321937</v>
      </c>
      <c r="G80" s="144">
        <v>0.70381700000000003</v>
      </c>
      <c r="H80" s="42">
        <f t="shared" si="14"/>
        <v>79.85208640711086</v>
      </c>
      <c r="I80" s="42"/>
      <c r="J80" s="42"/>
      <c r="K80" s="1">
        <v>74</v>
      </c>
      <c r="L80" s="42">
        <f t="shared" si="15"/>
        <v>79.85208640711086</v>
      </c>
    </row>
    <row r="81" spans="1:12">
      <c r="A81" s="1">
        <v>75</v>
      </c>
      <c r="B81" s="156">
        <v>8.0763888888888885E-2</v>
      </c>
      <c r="C81" s="29">
        <f t="shared" si="13"/>
        <v>116.3</v>
      </c>
      <c r="D81" s="29">
        <f t="shared" si="12"/>
        <v>100.87126649317776</v>
      </c>
      <c r="E81" s="5">
        <f t="shared" si="11"/>
        <v>0.68899700000000008</v>
      </c>
      <c r="F81" s="39">
        <v>101.14684405008802</v>
      </c>
      <c r="G81" s="144">
        <v>0.69288700000000003</v>
      </c>
      <c r="H81" s="42">
        <f t="shared" si="14"/>
        <v>86.733677122250867</v>
      </c>
      <c r="I81" s="42"/>
      <c r="J81" s="42"/>
      <c r="K81" s="1">
        <v>75</v>
      </c>
      <c r="L81" s="42">
        <f t="shared" si="15"/>
        <v>86.733677122250867</v>
      </c>
    </row>
    <row r="82" spans="1:12">
      <c r="A82" s="1">
        <v>76</v>
      </c>
      <c r="B82" s="156">
        <v>8.4351851851851858E-2</v>
      </c>
      <c r="C82" s="29">
        <f t="shared" si="13"/>
        <v>121.46666666666668</v>
      </c>
      <c r="D82" s="29">
        <f t="shared" si="12"/>
        <v>102.60316785435369</v>
      </c>
      <c r="E82" s="5">
        <f t="shared" si="11"/>
        <v>0.67736700000000005</v>
      </c>
      <c r="F82" s="39">
        <v>102.87356068757215</v>
      </c>
      <c r="G82" s="144">
        <v>0.681257</v>
      </c>
      <c r="H82" s="42">
        <f t="shared" si="14"/>
        <v>84.470226005230799</v>
      </c>
      <c r="I82" s="42"/>
      <c r="J82" s="42"/>
      <c r="K82" s="1">
        <v>76</v>
      </c>
      <c r="L82" s="42">
        <f t="shared" si="15"/>
        <v>84.470226005230799</v>
      </c>
    </row>
    <row r="83" spans="1:12">
      <c r="A83" s="1">
        <v>77</v>
      </c>
      <c r="B83" s="156">
        <v>7.8437499999999993E-2</v>
      </c>
      <c r="C83" s="29">
        <f t="shared" si="13"/>
        <v>112.94999999999999</v>
      </c>
      <c r="D83" s="29">
        <f t="shared" si="12"/>
        <v>104.50546360578434</v>
      </c>
      <c r="E83" s="5">
        <f t="shared" si="11"/>
        <v>0.66503699999999999</v>
      </c>
      <c r="F83" s="39">
        <v>104.76977806746227</v>
      </c>
      <c r="G83" s="144">
        <v>0.66892700000000005</v>
      </c>
      <c r="H83" s="42">
        <f t="shared" si="14"/>
        <v>92.523650824067587</v>
      </c>
      <c r="I83" s="42"/>
      <c r="J83" s="42"/>
      <c r="K83" s="1">
        <v>77</v>
      </c>
      <c r="L83" s="42">
        <f t="shared" si="15"/>
        <v>92.523650824067587</v>
      </c>
    </row>
    <row r="84" spans="1:12">
      <c r="A84" s="1">
        <v>78</v>
      </c>
      <c r="B84" s="156">
        <v>9.1712962962962968E-2</v>
      </c>
      <c r="C84" s="29">
        <f t="shared" si="13"/>
        <v>132.06666666666666</v>
      </c>
      <c r="D84" s="29">
        <f t="shared" si="12"/>
        <v>106.5939476109919</v>
      </c>
      <c r="E84" s="5">
        <f t="shared" si="11"/>
        <v>0.652007</v>
      </c>
      <c r="F84" s="39">
        <v>106.85112652342264</v>
      </c>
      <c r="G84" s="144">
        <v>0.65589700000000006</v>
      </c>
      <c r="H84" s="42">
        <f t="shared" si="14"/>
        <v>80.712226863446674</v>
      </c>
      <c r="I84" s="42"/>
      <c r="J84" s="42"/>
      <c r="K84" s="1">
        <v>78</v>
      </c>
      <c r="L84" s="42">
        <f t="shared" si="15"/>
        <v>80.712226863446674</v>
      </c>
    </row>
    <row r="85" spans="1:12">
      <c r="A85" s="1">
        <v>79</v>
      </c>
      <c r="B85" s="156">
        <v>0.10109953703703704</v>
      </c>
      <c r="C85" s="29">
        <f t="shared" si="13"/>
        <v>145.58333333333334</v>
      </c>
      <c r="D85" s="29">
        <f t="shared" si="12"/>
        <v>108.886893934765</v>
      </c>
      <c r="E85" s="5">
        <f t="shared" si="11"/>
        <v>0.63827699999999998</v>
      </c>
      <c r="F85" s="39">
        <v>109.1356817359555</v>
      </c>
      <c r="G85" s="144">
        <v>0.64216700000000004</v>
      </c>
      <c r="H85" s="42">
        <f t="shared" si="14"/>
        <v>74.793516154389224</v>
      </c>
      <c r="I85" s="42"/>
      <c r="J85" s="42"/>
      <c r="K85" s="1">
        <v>79</v>
      </c>
      <c r="L85" s="42">
        <f t="shared" si="15"/>
        <v>74.793516154389224</v>
      </c>
    </row>
    <row r="86" spans="1:12">
      <c r="A86" s="1">
        <v>80</v>
      </c>
      <c r="B86" s="156">
        <v>8.7314814814814817E-2</v>
      </c>
      <c r="C86" s="29">
        <f t="shared" si="13"/>
        <v>125.73333333333333</v>
      </c>
      <c r="D86" s="29">
        <f t="shared" si="12"/>
        <v>111.40552090496547</v>
      </c>
      <c r="E86" s="5">
        <f t="shared" si="11"/>
        <v>0.62384700000000004</v>
      </c>
      <c r="F86" s="39">
        <v>111.64442008888012</v>
      </c>
      <c r="G86" s="144">
        <v>0.62773699999999999</v>
      </c>
      <c r="H86" s="42">
        <f t="shared" si="14"/>
        <v>88.604603052729686</v>
      </c>
      <c r="I86" s="42"/>
      <c r="J86" s="42"/>
      <c r="K86" s="1">
        <v>80</v>
      </c>
      <c r="L86" s="42">
        <f t="shared" si="15"/>
        <v>88.604603052729686</v>
      </c>
    </row>
    <row r="87" spans="1:12">
      <c r="A87" s="1">
        <v>81</v>
      </c>
      <c r="B87" s="156">
        <v>0.12119212962962964</v>
      </c>
      <c r="C87" s="29">
        <f t="shared" si="13"/>
        <v>174.51666666666668</v>
      </c>
      <c r="D87" s="29">
        <f t="shared" si="12"/>
        <v>114.1745671633945</v>
      </c>
      <c r="E87" s="5">
        <f t="shared" si="11"/>
        <v>0.60871699999999995</v>
      </c>
      <c r="F87" s="39">
        <v>114.40178341633926</v>
      </c>
      <c r="G87" s="144">
        <v>0.61260700000000001</v>
      </c>
      <c r="H87" s="42">
        <f t="shared" si="14"/>
        <v>65.423302739028458</v>
      </c>
      <c r="I87" s="42"/>
      <c r="J87" s="42"/>
      <c r="K87" s="1">
        <v>81</v>
      </c>
      <c r="L87" s="42">
        <f t="shared" si="15"/>
        <v>65.423302739028458</v>
      </c>
    </row>
    <row r="88" spans="1:12">
      <c r="A88" s="1">
        <v>82</v>
      </c>
      <c r="B88" s="156">
        <v>0.11853009259259259</v>
      </c>
      <c r="C88" s="29">
        <f t="shared" si="13"/>
        <v>170.68333333333334</v>
      </c>
      <c r="D88" s="29">
        <f t="shared" si="12"/>
        <v>117.22301214228007</v>
      </c>
      <c r="E88" s="5">
        <f t="shared" si="11"/>
        <v>0.59288699999999994</v>
      </c>
      <c r="F88" s="39">
        <v>117.43638466853338</v>
      </c>
      <c r="G88" s="144">
        <v>0.596777</v>
      </c>
      <c r="H88" s="42">
        <f t="shared" si="14"/>
        <v>68.678651777529581</v>
      </c>
      <c r="I88" s="42"/>
      <c r="J88" s="42"/>
      <c r="K88" s="1">
        <v>82</v>
      </c>
      <c r="L88" s="42">
        <f t="shared" si="15"/>
        <v>68.678651777529581</v>
      </c>
    </row>
    <row r="89" spans="1:12">
      <c r="A89" s="1">
        <v>83</v>
      </c>
      <c r="B89" s="156">
        <v>0.1104050925925926</v>
      </c>
      <c r="C89" s="29">
        <f t="shared" si="13"/>
        <v>158.98333333333335</v>
      </c>
      <c r="D89" s="29">
        <f t="shared" si="12"/>
        <v>120.58498465360879</v>
      </c>
      <c r="E89" s="5">
        <f t="shared" si="11"/>
        <v>0.57635700000000001</v>
      </c>
      <c r="F89" s="39">
        <v>120.7818969048239</v>
      </c>
      <c r="G89" s="144">
        <v>0.58024699999999996</v>
      </c>
      <c r="H89" s="42">
        <f t="shared" si="14"/>
        <v>75.847563468041997</v>
      </c>
      <c r="I89" s="42"/>
      <c r="J89" s="42"/>
      <c r="K89" s="1">
        <v>83</v>
      </c>
      <c r="L89" s="42">
        <f t="shared" si="15"/>
        <v>75.847563468041997</v>
      </c>
    </row>
    <row r="90" spans="1:12">
      <c r="A90" s="1">
        <v>84</v>
      </c>
      <c r="B90" s="156"/>
      <c r="C90" s="29"/>
      <c r="D90" s="29">
        <f t="shared" si="12"/>
        <v>124.30091911140046</v>
      </c>
      <c r="E90" s="5">
        <f t="shared" si="11"/>
        <v>0.55912699999999993</v>
      </c>
      <c r="F90" s="39">
        <v>124.47818331122035</v>
      </c>
      <c r="G90" s="144">
        <v>0.56301699999999999</v>
      </c>
      <c r="H90" s="42"/>
      <c r="I90" s="42"/>
      <c r="J90" s="42"/>
      <c r="K90" s="1">
        <v>84</v>
      </c>
    </row>
    <row r="91" spans="1:12">
      <c r="A91" s="1">
        <v>85</v>
      </c>
      <c r="B91" s="156"/>
      <c r="C91" s="29"/>
      <c r="D91" s="29">
        <f t="shared" si="12"/>
        <v>128.41904149505632</v>
      </c>
      <c r="E91" s="5">
        <f t="shared" si="11"/>
        <v>0.54119700000000004</v>
      </c>
      <c r="F91" s="39">
        <v>128.57274771427927</v>
      </c>
      <c r="G91" s="144">
        <v>0.54508699999999999</v>
      </c>
      <c r="H91" s="42"/>
      <c r="I91" s="42"/>
      <c r="J91" s="42"/>
      <c r="K91" s="1">
        <v>85</v>
      </c>
    </row>
    <row r="92" spans="1:12">
      <c r="A92" s="1">
        <v>86</v>
      </c>
      <c r="B92" s="156"/>
      <c r="C92" s="29"/>
      <c r="D92" s="29">
        <f t="shared" si="12"/>
        <v>132.99729986776816</v>
      </c>
      <c r="E92" s="5">
        <f t="shared" si="11"/>
        <v>0.522567</v>
      </c>
      <c r="F92" s="39">
        <v>133.12261653531692</v>
      </c>
      <c r="G92" s="144">
        <v>0.52645700000000006</v>
      </c>
      <c r="H92" s="42"/>
      <c r="I92" s="42"/>
      <c r="J92" s="42"/>
      <c r="K92" s="1">
        <v>86</v>
      </c>
    </row>
    <row r="93" spans="1:12">
      <c r="A93" s="1">
        <v>87</v>
      </c>
      <c r="B93" s="156"/>
      <c r="C93" s="29"/>
      <c r="D93" s="29">
        <f t="shared" si="12"/>
        <v>138.10590238794049</v>
      </c>
      <c r="E93" s="5">
        <f t="shared" si="11"/>
        <v>0.50323699999999993</v>
      </c>
      <c r="F93" s="39">
        <v>138.19680934624529</v>
      </c>
      <c r="G93" s="144">
        <v>0.50712700000000011</v>
      </c>
      <c r="H93" s="42"/>
      <c r="I93" s="42"/>
      <c r="J93" s="42"/>
      <c r="K93" s="1">
        <v>87</v>
      </c>
    </row>
    <row r="94" spans="1:12">
      <c r="A94" s="1">
        <v>88</v>
      </c>
      <c r="B94" s="156"/>
      <c r="C94" s="29"/>
      <c r="D94" s="29">
        <f t="shared" si="12"/>
        <v>143.83069781687766</v>
      </c>
      <c r="E94" s="5">
        <f t="shared" si="11"/>
        <v>0.48320699999999994</v>
      </c>
      <c r="F94" s="39">
        <v>143.87962425006381</v>
      </c>
      <c r="G94" s="144">
        <v>0.48709700000000011</v>
      </c>
      <c r="H94" s="42"/>
      <c r="I94" s="42"/>
      <c r="J94" s="42"/>
      <c r="K94" s="1">
        <v>88</v>
      </c>
    </row>
    <row r="95" spans="1:12">
      <c r="A95" s="1">
        <v>89</v>
      </c>
      <c r="B95" s="14"/>
      <c r="C95" s="29"/>
      <c r="D95" s="29">
        <f t="shared" si="12"/>
        <v>150.27774354184101</v>
      </c>
      <c r="E95" s="5">
        <f t="shared" si="11"/>
        <v>0.46247700000000003</v>
      </c>
      <c r="F95" s="39">
        <v>150.27506949105174</v>
      </c>
      <c r="G95" s="144">
        <v>0.46636700000000009</v>
      </c>
      <c r="H95" s="42"/>
      <c r="I95" s="42"/>
      <c r="J95" s="42"/>
      <c r="K95" s="1">
        <v>89</v>
      </c>
    </row>
    <row r="96" spans="1:12">
      <c r="A96" s="1">
        <v>90</v>
      </c>
      <c r="B96" s="14"/>
      <c r="C96" s="29"/>
      <c r="D96" s="29">
        <f t="shared" si="12"/>
        <v>157.57957768673182</v>
      </c>
      <c r="E96" s="5">
        <f t="shared" si="11"/>
        <v>0.44104699999999997</v>
      </c>
      <c r="F96" s="39">
        <v>157.51293628835845</v>
      </c>
      <c r="G96" s="144">
        <v>0.44493700000000003</v>
      </c>
      <c r="H96" s="42"/>
      <c r="I96" s="42"/>
      <c r="J96" s="42"/>
      <c r="K96" s="1">
        <v>90</v>
      </c>
    </row>
    <row r="97" spans="1:11">
      <c r="A97" s="1">
        <v>91</v>
      </c>
      <c r="C97" s="29"/>
      <c r="D97" s="29">
        <f t="shared" si="12"/>
        <v>165.90398575374121</v>
      </c>
      <c r="E97" s="5">
        <f t="shared" si="11"/>
        <v>0.41891699999999998</v>
      </c>
      <c r="F97" s="39">
        <v>165.75726828868335</v>
      </c>
      <c r="G97" s="144">
        <v>0.42280700000000004</v>
      </c>
      <c r="H97" s="42"/>
      <c r="I97" s="42"/>
      <c r="J97" s="42"/>
      <c r="K97" s="1">
        <v>91</v>
      </c>
    </row>
    <row r="98" spans="1:11">
      <c r="A98" s="1">
        <v>92</v>
      </c>
      <c r="C98" s="29"/>
      <c r="D98" s="29">
        <f t="shared" si="12"/>
        <v>175.46650104648722</v>
      </c>
      <c r="E98" s="5">
        <f t="shared" ref="E98:E106" si="16">1-IF(A98&lt;I$3,0,IF(A98&lt;I$4,G$3*(A98-I$3)^2,G$2+G$4*(A98-I$4)+(A98&gt;I$5)*G$5*(A98-I$5)^2))</f>
        <v>0.39608700000000008</v>
      </c>
      <c r="F98" s="39">
        <v>175.21840839181587</v>
      </c>
      <c r="G98" s="144">
        <v>0.39997700000000003</v>
      </c>
      <c r="H98" s="42"/>
      <c r="I98" s="42"/>
      <c r="J98" s="42"/>
      <c r="K98" s="1">
        <v>92</v>
      </c>
    </row>
    <row r="99" spans="1:11">
      <c r="A99" s="1">
        <v>93</v>
      </c>
      <c r="C99" s="29"/>
      <c r="D99" s="29">
        <f t="shared" si="12"/>
        <v>186.54863551080774</v>
      </c>
      <c r="E99" s="5">
        <f t="shared" si="16"/>
        <v>0.37255700000000003</v>
      </c>
      <c r="F99" s="39">
        <v>186.17051891324238</v>
      </c>
      <c r="G99" s="144">
        <v>0.37644699999999998</v>
      </c>
      <c r="H99" s="42"/>
      <c r="I99" s="42"/>
      <c r="J99" s="42"/>
      <c r="K99" s="1">
        <v>93</v>
      </c>
    </row>
    <row r="100" spans="1:11">
      <c r="A100" s="1">
        <v>94</v>
      </c>
      <c r="C100" s="29"/>
      <c r="D100" s="29">
        <f t="shared" si="12"/>
        <v>199.52515883063899</v>
      </c>
      <c r="E100" s="5">
        <f t="shared" si="16"/>
        <v>0.34832700000000005</v>
      </c>
      <c r="F100" s="39">
        <v>198.97771354969618</v>
      </c>
      <c r="G100" s="144">
        <v>0.352217</v>
      </c>
      <c r="H100" s="42"/>
      <c r="I100" s="42"/>
      <c r="J100" s="42"/>
      <c r="K100" s="1">
        <v>94</v>
      </c>
    </row>
    <row r="101" spans="1:11">
      <c r="A101" s="1">
        <v>95</v>
      </c>
      <c r="C101" s="29"/>
      <c r="D101" s="29">
        <f t="shared" si="12"/>
        <v>214.90613703899547</v>
      </c>
      <c r="E101" s="5">
        <f t="shared" si="16"/>
        <v>0.32339699999999993</v>
      </c>
      <c r="F101" s="39">
        <v>214.13417988900673</v>
      </c>
      <c r="G101" s="144">
        <v>0.32728699999999999</v>
      </c>
      <c r="H101" s="42"/>
      <c r="K101" s="1">
        <v>95</v>
      </c>
    </row>
    <row r="102" spans="1:11">
      <c r="A102" s="1">
        <v>96</v>
      </c>
      <c r="C102" s="29"/>
      <c r="D102" s="29">
        <f t="shared" si="12"/>
        <v>233.40397021832507</v>
      </c>
      <c r="E102" s="5">
        <f t="shared" si="16"/>
        <v>0.297767</v>
      </c>
      <c r="F102" s="39">
        <v>232.32788674996223</v>
      </c>
      <c r="G102" s="144">
        <v>0.30165699999999995</v>
      </c>
      <c r="H102" s="42"/>
      <c r="K102" s="1">
        <v>96</v>
      </c>
    </row>
    <row r="103" spans="1:11">
      <c r="A103" s="1">
        <v>97</v>
      </c>
      <c r="C103" s="29"/>
      <c r="D103" s="29">
        <f t="shared" si="12"/>
        <v>256.04468071780923</v>
      </c>
      <c r="E103" s="5">
        <f t="shared" si="16"/>
        <v>0.27143700000000004</v>
      </c>
      <c r="F103" s="39">
        <v>254.54580674373869</v>
      </c>
      <c r="G103" s="144">
        <v>0.27532699999999999</v>
      </c>
      <c r="K103" s="1">
        <v>97</v>
      </c>
    </row>
    <row r="104" spans="1:11">
      <c r="A104" s="1">
        <v>98</v>
      </c>
      <c r="C104" s="29"/>
      <c r="D104" s="29">
        <f t="shared" si="12"/>
        <v>284.36174086666909</v>
      </c>
      <c r="E104" s="5">
        <f t="shared" si="16"/>
        <v>0.24440700000000004</v>
      </c>
      <c r="F104" s="39">
        <v>282.25606162512361</v>
      </c>
      <c r="G104" s="144">
        <v>0.2482970000000001</v>
      </c>
      <c r="K104" s="1">
        <v>98</v>
      </c>
    </row>
    <row r="105" spans="1:11">
      <c r="A105" s="1">
        <v>99</v>
      </c>
      <c r="C105" s="29"/>
      <c r="D105" s="29">
        <f>E$4/E105</f>
        <v>320.75393327395153</v>
      </c>
      <c r="E105" s="5">
        <f t="shared" si="16"/>
        <v>0.21667700000000001</v>
      </c>
      <c r="F105" s="39">
        <v>317.74169904533915</v>
      </c>
      <c r="G105" s="144">
        <v>0.22056700000000007</v>
      </c>
      <c r="K105" s="1">
        <v>99</v>
      </c>
    </row>
    <row r="106" spans="1:11">
      <c r="A106" s="1">
        <v>100</v>
      </c>
      <c r="D106" s="29">
        <f>E$4/E106</f>
        <v>369.19579063676969</v>
      </c>
      <c r="E106" s="5">
        <f t="shared" si="16"/>
        <v>0.18824700000000005</v>
      </c>
      <c r="F106" s="1">
        <v>364.75709172795109</v>
      </c>
      <c r="G106" s="144">
        <v>0.192137</v>
      </c>
    </row>
  </sheetData>
  <pageMargins left="0.5" right="1" top="0.25" bottom="0.3" header="0" footer="0"/>
  <pageSetup orientation="portrait" verticalDpi="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106"/>
  <sheetViews>
    <sheetView topLeftCell="A4" zoomScale="87" zoomScaleNormal="87" workbookViewId="0">
      <selection activeCell="H5" sqref="H5"/>
    </sheetView>
  </sheetViews>
  <sheetFormatPr defaultColWidth="9.6640625" defaultRowHeight="15"/>
  <cols>
    <col min="1" max="5" width="9.6640625" style="1" customWidth="1"/>
    <col min="6" max="6" width="10.6640625" style="1" customWidth="1"/>
    <col min="7" max="7" width="11.6640625" style="1" customWidth="1"/>
    <col min="8" max="9" width="10.6640625" style="1" customWidth="1"/>
    <col min="10" max="16384" width="9.6640625" style="1"/>
  </cols>
  <sheetData>
    <row r="1" spans="1:13" ht="29.1" customHeight="1">
      <c r="A1" s="31" t="s">
        <v>140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13" ht="15.95" customHeight="1">
      <c r="A2" s="31"/>
      <c r="B2" s="26"/>
      <c r="C2" s="28"/>
      <c r="D2" s="32"/>
      <c r="E2" s="32"/>
      <c r="F2" s="33">
        <f>(+H$3-H$4)*F$4/2</f>
        <v>1.4399999999999991E-2</v>
      </c>
      <c r="G2" s="34">
        <f>(+I$4-I$3)*G$4/2</f>
        <v>3.7732999999999996E-2</v>
      </c>
      <c r="H2" s="32"/>
      <c r="I2" s="32"/>
    </row>
    <row r="3" spans="1:13" ht="15.95" customHeight="1">
      <c r="A3" s="31"/>
      <c r="B3" s="26"/>
      <c r="C3" s="28"/>
      <c r="D3" s="32"/>
      <c r="E3" s="32"/>
      <c r="F3" s="33">
        <f>F4/(2*(+H3-H4))</f>
        <v>2.5000000000000014E-3</v>
      </c>
      <c r="G3" s="34">
        <f>G4/(2*(+I4-I3))</f>
        <v>4.0103092783505155E-4</v>
      </c>
      <c r="H3" s="26">
        <v>18.399999999999999</v>
      </c>
      <c r="I3" s="26">
        <v>31.3</v>
      </c>
    </row>
    <row r="4" spans="1:13" ht="15.75">
      <c r="A4" s="26"/>
      <c r="B4" s="26"/>
      <c r="C4" s="26"/>
      <c r="D4" s="35">
        <f>Parameters!F28</f>
        <v>5.8680555555555548E-2</v>
      </c>
      <c r="E4" s="36">
        <f>D4*1440</f>
        <v>84.499999999999986</v>
      </c>
      <c r="F4" s="33">
        <v>1.2E-2</v>
      </c>
      <c r="G4" s="34">
        <v>7.7799999999999996E-3</v>
      </c>
      <c r="H4" s="26">
        <v>16</v>
      </c>
      <c r="I4" s="26">
        <v>41</v>
      </c>
    </row>
    <row r="5" spans="1:13" ht="15.75">
      <c r="A5" s="26"/>
      <c r="B5" s="26"/>
      <c r="C5" s="26"/>
      <c r="D5" s="35"/>
      <c r="E5" s="37">
        <f>E4*60</f>
        <v>5069.9999999999991</v>
      </c>
      <c r="F5" s="33">
        <v>2E-3</v>
      </c>
      <c r="G5" s="34">
        <v>3.5E-4</v>
      </c>
      <c r="H5" s="26">
        <v>16</v>
      </c>
      <c r="I5" s="26">
        <v>70</v>
      </c>
    </row>
    <row r="6" spans="1:13" ht="27.95" customHeight="1">
      <c r="A6" s="27" t="s">
        <v>84</v>
      </c>
      <c r="B6" s="27" t="s">
        <v>39</v>
      </c>
      <c r="C6" s="27" t="s">
        <v>107</v>
      </c>
      <c r="D6" s="27" t="s">
        <v>87</v>
      </c>
      <c r="E6" s="27" t="s">
        <v>89</v>
      </c>
      <c r="F6" s="27" t="s">
        <v>118</v>
      </c>
      <c r="G6" s="27" t="s">
        <v>98</v>
      </c>
      <c r="H6" s="27" t="s">
        <v>99</v>
      </c>
      <c r="I6" s="27" t="s">
        <v>100</v>
      </c>
      <c r="J6" s="27" t="s">
        <v>84</v>
      </c>
      <c r="K6" s="1" t="s">
        <v>126</v>
      </c>
      <c r="L6" s="38" t="s">
        <v>102</v>
      </c>
      <c r="M6" s="1" t="s">
        <v>84</v>
      </c>
    </row>
    <row r="7" spans="1:13">
      <c r="A7" s="1">
        <v>1</v>
      </c>
      <c r="J7" s="1">
        <v>1</v>
      </c>
      <c r="M7" s="1">
        <v>1</v>
      </c>
    </row>
    <row r="8" spans="1:13">
      <c r="A8" s="1">
        <v>2</v>
      </c>
      <c r="J8" s="1">
        <v>2</v>
      </c>
      <c r="M8" s="1">
        <v>2</v>
      </c>
    </row>
    <row r="9" spans="1:13">
      <c r="A9" s="1">
        <v>3</v>
      </c>
      <c r="B9" s="40"/>
      <c r="C9" s="29"/>
      <c r="D9" s="29">
        <f t="shared" ref="D9:D40" si="0">E$4/E9</f>
        <v>171.88771358828311</v>
      </c>
      <c r="E9" s="5">
        <f t="shared" ref="E9:E33" si="1">1-IF(A9&gt;=H$3,0,IF(A9&gt;=H$4,F$3*(A9-H$3)^2,F$2+F$4*(H$4-A9)+(A9&lt;H$5)*F$5*(H$5-A9)^2))</f>
        <v>0.49160000000000004</v>
      </c>
      <c r="J9" s="1">
        <v>3</v>
      </c>
      <c r="L9" s="41"/>
      <c r="M9" s="1">
        <v>3</v>
      </c>
    </row>
    <row r="10" spans="1:13">
      <c r="A10" s="1">
        <v>4</v>
      </c>
      <c r="B10" s="14"/>
      <c r="C10" s="29"/>
      <c r="D10" s="29">
        <f t="shared" si="0"/>
        <v>152.63728323699419</v>
      </c>
      <c r="E10" s="5">
        <f t="shared" si="1"/>
        <v>0.55359999999999998</v>
      </c>
      <c r="F10" s="42"/>
      <c r="G10" s="42"/>
      <c r="H10" s="42"/>
      <c r="I10" s="42"/>
      <c r="J10" s="1">
        <v>4</v>
      </c>
      <c r="L10" s="41"/>
      <c r="M10" s="1">
        <v>4</v>
      </c>
    </row>
    <row r="11" spans="1:13">
      <c r="A11" s="1">
        <v>5</v>
      </c>
      <c r="B11" s="49">
        <v>0.10572916666666667</v>
      </c>
      <c r="C11" s="29">
        <f>B11*1440</f>
        <v>152.25</v>
      </c>
      <c r="D11" s="29">
        <f t="shared" si="0"/>
        <v>138.16219751471547</v>
      </c>
      <c r="E11" s="5">
        <f t="shared" si="1"/>
        <v>0.61160000000000003</v>
      </c>
      <c r="F11" s="42"/>
      <c r="G11" s="42"/>
      <c r="H11" s="42"/>
      <c r="I11" s="42"/>
      <c r="J11" s="1">
        <v>5</v>
      </c>
      <c r="K11" s="42"/>
      <c r="L11" s="41">
        <f t="shared" ref="L11:L25" si="2">$E$4/($E11*0.8*24*60)</f>
        <v>0.11993246312041271</v>
      </c>
      <c r="M11" s="1">
        <v>5</v>
      </c>
    </row>
    <row r="12" spans="1:13">
      <c r="A12" s="1">
        <v>6</v>
      </c>
      <c r="B12" s="50"/>
      <c r="C12" s="29"/>
      <c r="D12" s="29">
        <f t="shared" si="0"/>
        <v>126.95312499999999</v>
      </c>
      <c r="E12" s="5">
        <f t="shared" si="1"/>
        <v>0.66559999999999997</v>
      </c>
      <c r="F12" s="42"/>
      <c r="G12" s="42"/>
      <c r="H12" s="42"/>
      <c r="I12" s="42"/>
      <c r="J12" s="1">
        <v>6</v>
      </c>
      <c r="K12" s="42"/>
      <c r="L12" s="41">
        <f t="shared" si="2"/>
        <v>0.11020236545138888</v>
      </c>
      <c r="M12" s="1">
        <v>6</v>
      </c>
    </row>
    <row r="13" spans="1:13">
      <c r="A13" s="1">
        <v>7</v>
      </c>
      <c r="B13" s="50">
        <v>9.2881944444444448E-2</v>
      </c>
      <c r="C13" s="29">
        <f t="shared" ref="C13:C44" si="3">B13*1440</f>
        <v>133.75</v>
      </c>
      <c r="D13" s="29">
        <f t="shared" si="0"/>
        <v>118.08272778088315</v>
      </c>
      <c r="E13" s="5">
        <f t="shared" si="1"/>
        <v>0.71560000000000001</v>
      </c>
      <c r="F13" s="42">
        <f t="shared" ref="F13:F44" si="4">100*(+D13/C13)</f>
        <v>88.286151611875255</v>
      </c>
      <c r="G13" s="42"/>
      <c r="H13" s="42"/>
      <c r="I13" s="42"/>
      <c r="J13" s="1">
        <v>7</v>
      </c>
      <c r="K13" s="42">
        <f t="shared" ref="K13:K44" si="5">MAX(F13,I13)</f>
        <v>88.286151611875255</v>
      </c>
      <c r="L13" s="41">
        <f t="shared" si="2"/>
        <v>0.10250236786534997</v>
      </c>
      <c r="M13" s="1">
        <v>7</v>
      </c>
    </row>
    <row r="14" spans="1:13">
      <c r="A14" s="1">
        <v>8</v>
      </c>
      <c r="B14" s="50">
        <v>9.0381944444444445E-2</v>
      </c>
      <c r="C14" s="29">
        <f t="shared" si="3"/>
        <v>130.15</v>
      </c>
      <c r="D14" s="29">
        <f t="shared" si="0"/>
        <v>110.95063025210081</v>
      </c>
      <c r="E14" s="5">
        <f t="shared" si="1"/>
        <v>0.76160000000000005</v>
      </c>
      <c r="F14" s="42">
        <f t="shared" si="4"/>
        <v>85.248275260930313</v>
      </c>
      <c r="G14" s="42"/>
      <c r="H14" s="42"/>
      <c r="I14" s="42"/>
      <c r="J14" s="1">
        <v>8</v>
      </c>
      <c r="K14" s="42">
        <f t="shared" si="5"/>
        <v>85.248275260930313</v>
      </c>
      <c r="L14" s="41">
        <f t="shared" si="2"/>
        <v>9.6311310982726411E-2</v>
      </c>
      <c r="M14" s="1">
        <v>8</v>
      </c>
    </row>
    <row r="15" spans="1:13">
      <c r="A15" s="1">
        <v>9</v>
      </c>
      <c r="B15" s="50">
        <v>0.10174768518518519</v>
      </c>
      <c r="C15" s="29">
        <f t="shared" si="3"/>
        <v>146.51666666666668</v>
      </c>
      <c r="D15" s="29">
        <f t="shared" si="0"/>
        <v>105.15181682429068</v>
      </c>
      <c r="E15" s="5">
        <f t="shared" si="1"/>
        <v>0.80359999999999998</v>
      </c>
      <c r="F15" s="42">
        <f t="shared" si="4"/>
        <v>71.767819468290753</v>
      </c>
      <c r="G15" s="42"/>
      <c r="H15" s="42"/>
      <c r="I15" s="42"/>
      <c r="J15" s="1">
        <v>9</v>
      </c>
      <c r="K15" s="42">
        <f t="shared" si="5"/>
        <v>71.767819468290753</v>
      </c>
      <c r="L15" s="41">
        <f t="shared" si="2"/>
        <v>9.1277618771085658E-2</v>
      </c>
      <c r="M15" s="1">
        <v>9</v>
      </c>
    </row>
    <row r="16" spans="1:13">
      <c r="A16" s="1">
        <v>10</v>
      </c>
      <c r="B16" s="50">
        <v>9.0787037037037041E-2</v>
      </c>
      <c r="C16" s="29">
        <f t="shared" si="3"/>
        <v>130.73333333333335</v>
      </c>
      <c r="D16" s="29">
        <f t="shared" si="0"/>
        <v>100.40399239543724</v>
      </c>
      <c r="E16" s="5">
        <f t="shared" si="1"/>
        <v>0.84160000000000001</v>
      </c>
      <c r="F16" s="42">
        <f t="shared" si="4"/>
        <v>76.800606115836743</v>
      </c>
      <c r="G16" s="42"/>
      <c r="H16" s="42"/>
      <c r="I16" s="42"/>
      <c r="J16" s="1">
        <v>10</v>
      </c>
      <c r="K16" s="42">
        <f t="shared" si="5"/>
        <v>76.800606115836743</v>
      </c>
      <c r="L16" s="41">
        <f t="shared" si="2"/>
        <v>8.7156243398817043E-2</v>
      </c>
      <c r="M16" s="1">
        <v>10</v>
      </c>
    </row>
    <row r="17" spans="1:13">
      <c r="A17" s="1">
        <v>11</v>
      </c>
      <c r="B17" s="50">
        <v>8.1666666666666665E-2</v>
      </c>
      <c r="C17" s="29">
        <f t="shared" si="3"/>
        <v>117.6</v>
      </c>
      <c r="D17" s="29">
        <f t="shared" si="0"/>
        <v>96.505253540429393</v>
      </c>
      <c r="E17" s="5">
        <f t="shared" si="1"/>
        <v>0.87560000000000004</v>
      </c>
      <c r="F17" s="42">
        <f t="shared" si="4"/>
        <v>82.062290425535195</v>
      </c>
      <c r="G17" s="42"/>
      <c r="H17" s="42"/>
      <c r="I17" s="42"/>
      <c r="J17" s="1">
        <v>11</v>
      </c>
      <c r="K17" s="42">
        <f t="shared" si="5"/>
        <v>82.062290425535195</v>
      </c>
      <c r="L17" s="41">
        <f t="shared" si="2"/>
        <v>8.3771921476067185E-2</v>
      </c>
      <c r="M17" s="1">
        <v>11</v>
      </c>
    </row>
    <row r="18" spans="1:13">
      <c r="A18" s="1">
        <v>12</v>
      </c>
      <c r="B18" s="50">
        <v>8.8159722222222223E-2</v>
      </c>
      <c r="C18" s="29">
        <f t="shared" si="3"/>
        <v>126.95</v>
      </c>
      <c r="D18" s="29">
        <f t="shared" si="0"/>
        <v>93.308303886925785</v>
      </c>
      <c r="E18" s="5">
        <f t="shared" si="1"/>
        <v>0.90559999999999996</v>
      </c>
      <c r="F18" s="42">
        <f t="shared" si="4"/>
        <v>73.500042447361778</v>
      </c>
      <c r="G18" s="42"/>
      <c r="H18" s="42"/>
      <c r="I18" s="42"/>
      <c r="J18" s="1">
        <v>12</v>
      </c>
      <c r="K18" s="42">
        <f t="shared" si="5"/>
        <v>73.500042447361778</v>
      </c>
      <c r="L18" s="41">
        <f t="shared" si="2"/>
        <v>8.0996791568511944E-2</v>
      </c>
      <c r="M18" s="1">
        <v>12</v>
      </c>
    </row>
    <row r="19" spans="1:13">
      <c r="A19" s="1">
        <v>13</v>
      </c>
      <c r="B19" s="50">
        <v>8.68287037037037E-2</v>
      </c>
      <c r="C19" s="29">
        <f t="shared" si="3"/>
        <v>125.03333333333333</v>
      </c>
      <c r="D19" s="29">
        <f t="shared" si="0"/>
        <v>90.704164877629864</v>
      </c>
      <c r="E19" s="5">
        <f t="shared" si="1"/>
        <v>0.93159999999999998</v>
      </c>
      <c r="F19" s="42">
        <f t="shared" si="4"/>
        <v>72.543986838946836</v>
      </c>
      <c r="G19" s="42"/>
      <c r="H19" s="42"/>
      <c r="I19" s="42"/>
      <c r="J19" s="1">
        <v>13</v>
      </c>
      <c r="K19" s="42">
        <f t="shared" si="5"/>
        <v>72.543986838946836</v>
      </c>
      <c r="L19" s="41">
        <f t="shared" si="2"/>
        <v>7.8736254234053712E-2</v>
      </c>
      <c r="M19" s="1">
        <v>13</v>
      </c>
    </row>
    <row r="20" spans="1:13">
      <c r="A20" s="1">
        <v>14</v>
      </c>
      <c r="B20" s="50">
        <v>8.6921296296296302E-2</v>
      </c>
      <c r="C20" s="29">
        <f t="shared" si="3"/>
        <v>125.16666666666667</v>
      </c>
      <c r="D20" s="29">
        <f t="shared" si="0"/>
        <v>88.611577181208034</v>
      </c>
      <c r="E20" s="5">
        <f t="shared" si="1"/>
        <v>0.9536</v>
      </c>
      <c r="F20" s="42">
        <f t="shared" si="4"/>
        <v>70.794868586850626</v>
      </c>
      <c r="G20" s="42"/>
      <c r="H20" s="42"/>
      <c r="I20" s="42"/>
      <c r="J20" s="1">
        <v>14</v>
      </c>
      <c r="K20" s="42">
        <f t="shared" si="5"/>
        <v>70.794868586850626</v>
      </c>
      <c r="L20" s="41">
        <f t="shared" si="2"/>
        <v>7.6919771858687536E-2</v>
      </c>
      <c r="M20" s="1">
        <v>14</v>
      </c>
    </row>
    <row r="21" spans="1:13">
      <c r="A21" s="1">
        <v>15</v>
      </c>
      <c r="B21" s="50">
        <v>8.188657407407407E-2</v>
      </c>
      <c r="C21" s="29">
        <f t="shared" si="3"/>
        <v>117.91666666666666</v>
      </c>
      <c r="D21" s="29">
        <f t="shared" si="0"/>
        <v>86.969946480032917</v>
      </c>
      <c r="E21" s="5">
        <f t="shared" si="1"/>
        <v>0.97160000000000002</v>
      </c>
      <c r="F21" s="42">
        <f t="shared" si="4"/>
        <v>73.755431643844176</v>
      </c>
      <c r="G21" s="42"/>
      <c r="H21" s="42"/>
      <c r="I21" s="42"/>
      <c r="J21" s="1">
        <v>15</v>
      </c>
      <c r="K21" s="42">
        <f t="shared" si="5"/>
        <v>73.755431643844176</v>
      </c>
      <c r="L21" s="41">
        <f t="shared" si="2"/>
        <v>7.5494745208361899E-2</v>
      </c>
      <c r="M21" s="1">
        <v>15</v>
      </c>
    </row>
    <row r="22" spans="1:13">
      <c r="A22" s="1">
        <v>16</v>
      </c>
      <c r="B22" s="50">
        <v>7.8321759259259258E-2</v>
      </c>
      <c r="C22" s="29">
        <f t="shared" si="3"/>
        <v>112.78333333333333</v>
      </c>
      <c r="D22" s="29">
        <f t="shared" si="0"/>
        <v>85.734577922077904</v>
      </c>
      <c r="E22" s="5">
        <f t="shared" si="1"/>
        <v>0.98560000000000003</v>
      </c>
      <c r="F22" s="42">
        <f t="shared" si="4"/>
        <v>76.017063326801747</v>
      </c>
      <c r="G22" s="42"/>
      <c r="H22" s="42"/>
      <c r="I22" s="42"/>
      <c r="J22" s="1">
        <v>16</v>
      </c>
      <c r="K22" s="42">
        <f t="shared" si="5"/>
        <v>76.017063326801747</v>
      </c>
      <c r="L22" s="41">
        <f t="shared" si="2"/>
        <v>7.4422376668470389E-2</v>
      </c>
      <c r="M22" s="1">
        <v>16</v>
      </c>
    </row>
    <row r="23" spans="1:13">
      <c r="A23" s="1">
        <v>17</v>
      </c>
      <c r="B23" s="50">
        <v>7.1840277777777781E-2</v>
      </c>
      <c r="C23" s="29">
        <f t="shared" si="3"/>
        <v>103.45</v>
      </c>
      <c r="D23" s="29">
        <f t="shared" si="0"/>
        <v>84.916088835292925</v>
      </c>
      <c r="E23" s="5">
        <f t="shared" si="1"/>
        <v>0.99509999999999998</v>
      </c>
      <c r="F23" s="42">
        <f t="shared" si="4"/>
        <v>82.084184471041979</v>
      </c>
      <c r="G23" s="14"/>
      <c r="H23" s="29"/>
      <c r="I23" s="42"/>
      <c r="J23" s="1">
        <v>17</v>
      </c>
      <c r="K23" s="42">
        <f t="shared" si="5"/>
        <v>82.084184471041979</v>
      </c>
      <c r="L23" s="41">
        <f t="shared" si="2"/>
        <v>7.3711882669525108E-2</v>
      </c>
      <c r="M23" s="1">
        <v>17</v>
      </c>
    </row>
    <row r="24" spans="1:13">
      <c r="A24" s="1">
        <v>18</v>
      </c>
      <c r="B24" s="50">
        <v>7.2997685185185179E-2</v>
      </c>
      <c r="C24" s="29">
        <f t="shared" si="3"/>
        <v>105.11666666666666</v>
      </c>
      <c r="D24" s="29">
        <f t="shared" si="0"/>
        <v>84.533813525410153</v>
      </c>
      <c r="E24" s="5">
        <f t="shared" si="1"/>
        <v>0.99960000000000004</v>
      </c>
      <c r="F24" s="42">
        <f t="shared" si="4"/>
        <v>80.419039345562226</v>
      </c>
      <c r="G24" s="14"/>
      <c r="H24" s="29"/>
      <c r="I24" s="42"/>
      <c r="J24" s="1">
        <v>18</v>
      </c>
      <c r="K24" s="42">
        <f t="shared" si="5"/>
        <v>80.419039345562226</v>
      </c>
      <c r="L24" s="41">
        <f t="shared" si="2"/>
        <v>7.3380046463029633E-2</v>
      </c>
      <c r="M24" s="1">
        <v>18</v>
      </c>
    </row>
    <row r="25" spans="1:13">
      <c r="A25" s="1">
        <v>19</v>
      </c>
      <c r="B25" s="50">
        <v>7.0057870370370368E-2</v>
      </c>
      <c r="C25" s="29">
        <f t="shared" si="3"/>
        <v>100.88333333333333</v>
      </c>
      <c r="D25" s="29">
        <f t="shared" si="0"/>
        <v>84.499999999999986</v>
      </c>
      <c r="E25" s="5">
        <f t="shared" si="1"/>
        <v>1</v>
      </c>
      <c r="F25" s="42">
        <f t="shared" si="4"/>
        <v>83.760118949281335</v>
      </c>
      <c r="G25" s="14"/>
      <c r="H25" s="29"/>
      <c r="I25" s="42"/>
      <c r="J25" s="1">
        <v>19</v>
      </c>
      <c r="K25" s="42">
        <f t="shared" si="5"/>
        <v>83.760118949281335</v>
      </c>
      <c r="L25" s="41">
        <f t="shared" si="2"/>
        <v>7.335069444444442E-2</v>
      </c>
      <c r="M25" s="1">
        <v>19</v>
      </c>
    </row>
    <row r="26" spans="1:13">
      <c r="A26" s="1">
        <v>20</v>
      </c>
      <c r="B26" s="50">
        <v>6.8553240740740734E-2</v>
      </c>
      <c r="C26" s="29">
        <f t="shared" si="3"/>
        <v>98.716666666666654</v>
      </c>
      <c r="D26" s="29">
        <f t="shared" si="0"/>
        <v>84.499999999999986</v>
      </c>
      <c r="E26" s="5">
        <f t="shared" si="1"/>
        <v>1</v>
      </c>
      <c r="F26" s="42">
        <f t="shared" si="4"/>
        <v>85.598514266419045</v>
      </c>
      <c r="G26" s="14">
        <v>6.2800925925925927E-2</v>
      </c>
      <c r="H26" s="29">
        <f>G26*1440</f>
        <v>90.433333333333337</v>
      </c>
      <c r="I26" s="42">
        <f t="shared" ref="I26:I34" si="6">100*$D26/+H26</f>
        <v>93.438997419830429</v>
      </c>
      <c r="J26" s="1">
        <v>20</v>
      </c>
      <c r="K26" s="42">
        <f t="shared" si="5"/>
        <v>93.438997419830429</v>
      </c>
    </row>
    <row r="27" spans="1:13">
      <c r="A27" s="1">
        <v>21</v>
      </c>
      <c r="B27" s="50">
        <v>6.8599537037037042E-2</v>
      </c>
      <c r="C27" s="29">
        <f t="shared" si="3"/>
        <v>98.783333333333346</v>
      </c>
      <c r="D27" s="29">
        <f t="shared" si="0"/>
        <v>84.499999999999986</v>
      </c>
      <c r="E27" s="5">
        <f t="shared" si="1"/>
        <v>1</v>
      </c>
      <c r="F27" s="42">
        <f t="shared" si="4"/>
        <v>85.540745739834634</v>
      </c>
      <c r="G27" s="14">
        <v>6.2546296296296294E-2</v>
      </c>
      <c r="H27" s="29">
        <f t="shared" ref="H27:H38" si="7">G27*1440</f>
        <v>90.066666666666663</v>
      </c>
      <c r="I27" s="42">
        <f t="shared" si="6"/>
        <v>93.819393042190953</v>
      </c>
      <c r="J27" s="1">
        <v>21</v>
      </c>
      <c r="K27" s="42">
        <f t="shared" si="5"/>
        <v>93.819393042190953</v>
      </c>
    </row>
    <row r="28" spans="1:13">
      <c r="A28" s="1">
        <v>22</v>
      </c>
      <c r="B28" s="50">
        <v>6.8043981481481483E-2</v>
      </c>
      <c r="C28" s="29">
        <f t="shared" si="3"/>
        <v>97.983333333333334</v>
      </c>
      <c r="D28" s="29">
        <f t="shared" si="0"/>
        <v>84.499999999999986</v>
      </c>
      <c r="E28" s="5">
        <f t="shared" si="1"/>
        <v>1</v>
      </c>
      <c r="F28" s="42">
        <f t="shared" si="4"/>
        <v>86.239156319101866</v>
      </c>
      <c r="G28" s="14">
        <v>6.1527777777777778E-2</v>
      </c>
      <c r="H28" s="29">
        <f t="shared" si="7"/>
        <v>88.6</v>
      </c>
      <c r="I28" s="42">
        <f t="shared" si="6"/>
        <v>95.372460496613982</v>
      </c>
      <c r="J28" s="1">
        <v>22</v>
      </c>
      <c r="K28" s="42">
        <f t="shared" si="5"/>
        <v>95.372460496613982</v>
      </c>
    </row>
    <row r="29" spans="1:13">
      <c r="A29" s="1">
        <v>23</v>
      </c>
      <c r="B29" s="50">
        <v>6.6620370370370371E-2</v>
      </c>
      <c r="C29" s="29">
        <f t="shared" si="3"/>
        <v>95.933333333333337</v>
      </c>
      <c r="D29" s="29">
        <f t="shared" si="0"/>
        <v>84.499999999999986</v>
      </c>
      <c r="E29" s="5">
        <f t="shared" si="1"/>
        <v>1</v>
      </c>
      <c r="F29" s="42">
        <f t="shared" si="4"/>
        <v>88.082001389854042</v>
      </c>
      <c r="G29" s="14">
        <v>6.2199074074074073E-2</v>
      </c>
      <c r="H29" s="29">
        <f t="shared" si="7"/>
        <v>89.566666666666663</v>
      </c>
      <c r="I29" s="42">
        <f t="shared" si="6"/>
        <v>94.343133606252309</v>
      </c>
      <c r="J29" s="1">
        <v>23</v>
      </c>
      <c r="K29" s="42">
        <f t="shared" si="5"/>
        <v>94.343133606252309</v>
      </c>
    </row>
    <row r="30" spans="1:13">
      <c r="A30" s="1">
        <v>24</v>
      </c>
      <c r="B30" s="50">
        <v>6.6168981481481481E-2</v>
      </c>
      <c r="C30" s="29">
        <f t="shared" si="3"/>
        <v>95.283333333333331</v>
      </c>
      <c r="D30" s="29">
        <f t="shared" si="0"/>
        <v>84.499999999999986</v>
      </c>
      <c r="E30" s="5">
        <f t="shared" si="1"/>
        <v>1</v>
      </c>
      <c r="F30" s="42">
        <f t="shared" si="4"/>
        <v>88.682875634073795</v>
      </c>
      <c r="G30" s="14">
        <v>6.2349537037037037E-2</v>
      </c>
      <c r="H30" s="29">
        <f t="shared" si="7"/>
        <v>89.783333333333331</v>
      </c>
      <c r="I30" s="42">
        <f t="shared" si="6"/>
        <v>94.115463152032646</v>
      </c>
      <c r="J30" s="1">
        <v>24</v>
      </c>
      <c r="K30" s="42">
        <f t="shared" si="5"/>
        <v>94.115463152032646</v>
      </c>
    </row>
    <row r="31" spans="1:13">
      <c r="A31" s="1">
        <v>25</v>
      </c>
      <c r="B31" s="50">
        <v>6.6030092592592599E-2</v>
      </c>
      <c r="C31" s="29">
        <f t="shared" si="3"/>
        <v>95.083333333333343</v>
      </c>
      <c r="D31" s="29">
        <f t="shared" si="0"/>
        <v>84.499999999999986</v>
      </c>
      <c r="E31" s="5">
        <f t="shared" si="1"/>
        <v>1</v>
      </c>
      <c r="F31" s="42">
        <f t="shared" si="4"/>
        <v>88.869412795793139</v>
      </c>
      <c r="G31" s="14">
        <v>6.2928240740740743E-2</v>
      </c>
      <c r="H31" s="29">
        <f t="shared" si="7"/>
        <v>90.616666666666674</v>
      </c>
      <c r="I31" s="42">
        <f t="shared" si="6"/>
        <v>93.24995401876032</v>
      </c>
      <c r="J31" s="1">
        <v>25</v>
      </c>
      <c r="K31" s="42">
        <f t="shared" si="5"/>
        <v>93.24995401876032</v>
      </c>
    </row>
    <row r="32" spans="1:13">
      <c r="A32" s="1">
        <v>26</v>
      </c>
      <c r="B32" s="50">
        <v>6.4942129629629627E-2</v>
      </c>
      <c r="C32" s="29">
        <f t="shared" si="3"/>
        <v>93.516666666666666</v>
      </c>
      <c r="D32" s="29">
        <f t="shared" si="0"/>
        <v>84.499999999999986</v>
      </c>
      <c r="E32" s="5">
        <f t="shared" si="1"/>
        <v>1</v>
      </c>
      <c r="F32" s="42">
        <f t="shared" si="4"/>
        <v>90.358224915344849</v>
      </c>
      <c r="G32" s="14">
        <v>6.3171296296296295E-2</v>
      </c>
      <c r="H32" s="29">
        <f t="shared" si="7"/>
        <v>90.966666666666669</v>
      </c>
      <c r="I32" s="42">
        <f t="shared" si="6"/>
        <v>92.891168926346623</v>
      </c>
      <c r="J32" s="1">
        <v>26</v>
      </c>
      <c r="K32" s="42">
        <f t="shared" si="5"/>
        <v>92.891168926346623</v>
      </c>
    </row>
    <row r="33" spans="1:12">
      <c r="A33" s="1">
        <v>27</v>
      </c>
      <c r="B33" s="50">
        <v>6.5000000000000002E-2</v>
      </c>
      <c r="C33" s="29">
        <f t="shared" si="3"/>
        <v>93.600000000000009</v>
      </c>
      <c r="D33" s="29">
        <f t="shared" si="0"/>
        <v>84.499999999999986</v>
      </c>
      <c r="E33" s="5">
        <f t="shared" si="1"/>
        <v>1</v>
      </c>
      <c r="F33" s="42">
        <f t="shared" si="4"/>
        <v>90.277777777777757</v>
      </c>
      <c r="G33" s="14">
        <v>6.2442129629629632E-2</v>
      </c>
      <c r="H33" s="29">
        <f t="shared" si="7"/>
        <v>89.916666666666671</v>
      </c>
      <c r="I33" s="42">
        <f t="shared" si="6"/>
        <v>93.975903614457806</v>
      </c>
      <c r="J33" s="1">
        <v>27</v>
      </c>
      <c r="K33" s="42">
        <f t="shared" si="5"/>
        <v>93.975903614457806</v>
      </c>
    </row>
    <row r="34" spans="1:12">
      <c r="A34" s="1">
        <v>28</v>
      </c>
      <c r="B34" s="50">
        <v>6.4965277777777775E-2</v>
      </c>
      <c r="C34" s="29">
        <f t="shared" si="3"/>
        <v>93.55</v>
      </c>
      <c r="D34" s="29">
        <f t="shared" si="0"/>
        <v>84.499999999999986</v>
      </c>
      <c r="E34" s="5">
        <f t="shared" ref="E34:E65" si="8">1-IF(A34&lt;I$3,0,IF(A34&lt;I$4,G$3*(A34-I$3)^2,G$2+G$4*(A34-I$4)+(A34&gt;I$5)*G$5*(A34-I$5)^2))</f>
        <v>1</v>
      </c>
      <c r="F34" s="42">
        <f t="shared" si="4"/>
        <v>90.326028861571345</v>
      </c>
      <c r="G34" s="14">
        <v>6.3009259259259265E-2</v>
      </c>
      <c r="H34" s="29">
        <f t="shared" si="7"/>
        <v>90.733333333333348</v>
      </c>
      <c r="I34" s="42">
        <f t="shared" si="6"/>
        <v>93.130051432769989</v>
      </c>
      <c r="J34" s="1">
        <v>28</v>
      </c>
      <c r="K34" s="42">
        <f t="shared" si="5"/>
        <v>93.130051432769989</v>
      </c>
    </row>
    <row r="35" spans="1:12">
      <c r="A35" s="1">
        <v>29</v>
      </c>
      <c r="B35" s="50">
        <v>6.4988425925925922E-2</v>
      </c>
      <c r="C35" s="29">
        <f t="shared" si="3"/>
        <v>93.583333333333329</v>
      </c>
      <c r="D35" s="29">
        <f t="shared" si="0"/>
        <v>84.499999999999986</v>
      </c>
      <c r="E35" s="5">
        <f t="shared" si="8"/>
        <v>1</v>
      </c>
      <c r="F35" s="42">
        <f t="shared" si="4"/>
        <v>90.293855743544071</v>
      </c>
      <c r="G35" s="14"/>
      <c r="H35" s="29"/>
      <c r="I35" s="42"/>
      <c r="J35" s="1">
        <v>29</v>
      </c>
      <c r="K35" s="42">
        <f t="shared" si="5"/>
        <v>90.293855743544071</v>
      </c>
    </row>
    <row r="36" spans="1:12">
      <c r="A36" s="1">
        <v>30</v>
      </c>
      <c r="B36" s="50">
        <v>6.4953703703703708E-2</v>
      </c>
      <c r="C36" s="29">
        <f t="shared" si="3"/>
        <v>93.533333333333346</v>
      </c>
      <c r="D36" s="29">
        <f t="shared" si="0"/>
        <v>84.499999999999986</v>
      </c>
      <c r="E36" s="5">
        <f t="shared" si="8"/>
        <v>1</v>
      </c>
      <c r="F36" s="42">
        <f t="shared" si="4"/>
        <v>90.342124019957197</v>
      </c>
      <c r="G36" s="14">
        <v>6.1712962962962963E-2</v>
      </c>
      <c r="H36" s="29">
        <f t="shared" si="7"/>
        <v>88.86666666666666</v>
      </c>
      <c r="I36" s="42">
        <f>100*$D36/+H36</f>
        <v>95.086271567891956</v>
      </c>
      <c r="J36" s="1">
        <v>30</v>
      </c>
      <c r="K36" s="42">
        <f t="shared" si="5"/>
        <v>95.086271567891956</v>
      </c>
      <c r="L36" s="41">
        <f>E$4/(E33*Parameters!AO$15*24*60)</f>
        <v>6.5933208489388259E-2</v>
      </c>
    </row>
    <row r="37" spans="1:12">
      <c r="A37" s="1">
        <v>31</v>
      </c>
      <c r="B37" s="50">
        <v>6.3761574074074068E-2</v>
      </c>
      <c r="C37" s="29">
        <f t="shared" si="3"/>
        <v>91.816666666666663</v>
      </c>
      <c r="D37" s="29">
        <f t="shared" si="0"/>
        <v>84.499999999999986</v>
      </c>
      <c r="E37" s="5">
        <f t="shared" si="8"/>
        <v>1</v>
      </c>
      <c r="F37" s="42">
        <f t="shared" si="4"/>
        <v>92.031221637320741</v>
      </c>
      <c r="G37" s="14"/>
      <c r="H37" s="29"/>
      <c r="I37" s="42"/>
      <c r="J37" s="1">
        <v>31</v>
      </c>
      <c r="K37" s="42">
        <f t="shared" si="5"/>
        <v>92.031221637320741</v>
      </c>
    </row>
    <row r="38" spans="1:12">
      <c r="A38" s="1">
        <v>32</v>
      </c>
      <c r="B38" s="50">
        <v>6.5798611111111113E-2</v>
      </c>
      <c r="C38" s="29">
        <f t="shared" si="3"/>
        <v>94.75</v>
      </c>
      <c r="D38" s="29">
        <f t="shared" si="0"/>
        <v>84.516607949114601</v>
      </c>
      <c r="E38" s="5">
        <f t="shared" si="8"/>
        <v>0.9998034948453608</v>
      </c>
      <c r="F38" s="42">
        <f t="shared" si="4"/>
        <v>89.199586225978464</v>
      </c>
      <c r="G38" s="14">
        <v>6.3067129629629626E-2</v>
      </c>
      <c r="H38" s="29">
        <f t="shared" si="7"/>
        <v>90.816666666666663</v>
      </c>
      <c r="I38" s="42">
        <f>100*$D38/+H38</f>
        <v>93.062882674745396</v>
      </c>
      <c r="J38" s="1">
        <v>32</v>
      </c>
      <c r="K38" s="42">
        <f t="shared" si="5"/>
        <v>93.062882674745396</v>
      </c>
    </row>
    <row r="39" spans="1:12">
      <c r="A39" s="1">
        <v>33</v>
      </c>
      <c r="B39" s="50">
        <v>6.6481481481481475E-2</v>
      </c>
      <c r="C39" s="29">
        <f t="shared" si="3"/>
        <v>95.73333333333332</v>
      </c>
      <c r="D39" s="29">
        <f t="shared" si="0"/>
        <v>84.598047392638421</v>
      </c>
      <c r="E39" s="5">
        <f t="shared" si="8"/>
        <v>0.99884102061855673</v>
      </c>
      <c r="F39" s="42">
        <f t="shared" si="4"/>
        <v>88.368433905959364</v>
      </c>
      <c r="G39" s="14"/>
      <c r="H39" s="29"/>
      <c r="I39" s="42"/>
      <c r="J39" s="1">
        <v>33</v>
      </c>
      <c r="K39" s="42">
        <f t="shared" si="5"/>
        <v>88.368433905959364</v>
      </c>
    </row>
    <row r="40" spans="1:12">
      <c r="A40" s="1">
        <v>34</v>
      </c>
      <c r="B40" s="50">
        <v>6.627314814814815E-2</v>
      </c>
      <c r="C40" s="29">
        <f t="shared" si="3"/>
        <v>95.433333333333337</v>
      </c>
      <c r="D40" s="29">
        <f t="shared" si="0"/>
        <v>84.747761390958843</v>
      </c>
      <c r="E40" s="5">
        <f t="shared" si="8"/>
        <v>0.99707648453608244</v>
      </c>
      <c r="F40" s="42">
        <f t="shared" si="4"/>
        <v>88.803103099153518</v>
      </c>
      <c r="G40" s="14"/>
      <c r="H40" s="29"/>
      <c r="I40" s="42"/>
      <c r="J40" s="1">
        <v>34</v>
      </c>
      <c r="K40" s="42">
        <f t="shared" si="5"/>
        <v>88.803103099153518</v>
      </c>
    </row>
    <row r="41" spans="1:12">
      <c r="A41" s="1">
        <v>35</v>
      </c>
      <c r="B41" s="50">
        <v>6.8379629629629624E-2</v>
      </c>
      <c r="C41" s="29">
        <f t="shared" si="3"/>
        <v>98.466666666666654</v>
      </c>
      <c r="D41" s="29">
        <f t="shared" ref="D41:D72" si="9">E$4/E41</f>
        <v>84.966475586342526</v>
      </c>
      <c r="E41" s="5">
        <f t="shared" si="8"/>
        <v>0.99450988659793815</v>
      </c>
      <c r="F41" s="42">
        <f t="shared" si="4"/>
        <v>86.289582518289649</v>
      </c>
      <c r="G41" s="14"/>
      <c r="H41" s="29"/>
      <c r="I41" s="42"/>
      <c r="J41" s="1">
        <v>35</v>
      </c>
      <c r="K41" s="42">
        <f t="shared" si="5"/>
        <v>86.289582518289649</v>
      </c>
    </row>
    <row r="42" spans="1:12">
      <c r="A42" s="1">
        <v>36</v>
      </c>
      <c r="B42" s="50">
        <v>6.6469907407407408E-2</v>
      </c>
      <c r="C42" s="29">
        <f t="shared" si="3"/>
        <v>95.716666666666669</v>
      </c>
      <c r="D42" s="29">
        <f t="shared" si="9"/>
        <v>85.255256985389693</v>
      </c>
      <c r="E42" s="5">
        <f t="shared" si="8"/>
        <v>0.99114122680412375</v>
      </c>
      <c r="F42" s="42">
        <f t="shared" si="4"/>
        <v>89.070440869290991</v>
      </c>
      <c r="G42" s="14"/>
      <c r="H42" s="29"/>
      <c r="I42" s="42"/>
      <c r="J42" s="1">
        <v>36</v>
      </c>
      <c r="K42" s="42">
        <f t="shared" si="5"/>
        <v>89.070440869290991</v>
      </c>
    </row>
    <row r="43" spans="1:12">
      <c r="A43" s="1">
        <v>37</v>
      </c>
      <c r="B43" s="50">
        <v>6.7847222222222225E-2</v>
      </c>
      <c r="C43" s="29">
        <f t="shared" si="3"/>
        <v>97.7</v>
      </c>
      <c r="D43" s="29">
        <f t="shared" si="9"/>
        <v>85.615527068623464</v>
      </c>
      <c r="E43" s="5">
        <f t="shared" si="8"/>
        <v>0.98697050515463913</v>
      </c>
      <c r="F43" s="42">
        <f t="shared" si="4"/>
        <v>87.631041011897096</v>
      </c>
      <c r="G43" s="42"/>
      <c r="H43" s="42"/>
      <c r="I43" s="42"/>
      <c r="J43" s="1">
        <v>37</v>
      </c>
      <c r="K43" s="42">
        <f t="shared" si="5"/>
        <v>87.631041011897096</v>
      </c>
    </row>
    <row r="44" spans="1:12">
      <c r="A44" s="1">
        <v>38</v>
      </c>
      <c r="B44" s="50">
        <v>6.9884259259259257E-2</v>
      </c>
      <c r="C44" s="29">
        <f t="shared" si="3"/>
        <v>100.63333333333333</v>
      </c>
      <c r="D44" s="29">
        <f t="shared" si="9"/>
        <v>86.04907948061566</v>
      </c>
      <c r="E44" s="5">
        <f t="shared" si="8"/>
        <v>0.98199772164948451</v>
      </c>
      <c r="F44" s="42">
        <f t="shared" si="4"/>
        <v>85.507531779346465</v>
      </c>
      <c r="G44" s="42"/>
      <c r="H44" s="42"/>
      <c r="I44" s="42"/>
      <c r="J44" s="1">
        <v>38</v>
      </c>
      <c r="K44" s="42">
        <f t="shared" si="5"/>
        <v>85.507531779346465</v>
      </c>
    </row>
    <row r="45" spans="1:12">
      <c r="A45" s="1">
        <v>39</v>
      </c>
      <c r="B45" s="50">
        <v>7.0856481481481479E-2</v>
      </c>
      <c r="C45" s="29">
        <f t="shared" ref="C45:C76" si="10">B45*1440</f>
        <v>102.03333333333333</v>
      </c>
      <c r="D45" s="29">
        <f t="shared" si="9"/>
        <v>86.558102716509325</v>
      </c>
      <c r="E45" s="5">
        <f t="shared" si="8"/>
        <v>0.97622287628865978</v>
      </c>
      <c r="F45" s="42">
        <f t="shared" ref="F45:F76" si="11">100*(+D45/C45)</f>
        <v>84.833161760708251</v>
      </c>
      <c r="G45" s="42"/>
      <c r="H45" s="42"/>
      <c r="I45" s="42"/>
      <c r="J45" s="1">
        <v>39</v>
      </c>
      <c r="K45" s="42">
        <f t="shared" ref="K45:K76" si="12">MAX(F45,I45)</f>
        <v>84.833161760708251</v>
      </c>
    </row>
    <row r="46" spans="1:12">
      <c r="A46" s="1">
        <v>40</v>
      </c>
      <c r="B46" s="50">
        <v>6.9062499999999999E-2</v>
      </c>
      <c r="C46" s="29">
        <f t="shared" si="10"/>
        <v>99.45</v>
      </c>
      <c r="D46" s="29">
        <f t="shared" si="9"/>
        <v>87.145208349451877</v>
      </c>
      <c r="E46" s="5">
        <f t="shared" si="8"/>
        <v>0.96964596907216494</v>
      </c>
      <c r="F46" s="42">
        <f t="shared" si="11"/>
        <v>87.6271577168948</v>
      </c>
      <c r="G46" s="14"/>
      <c r="H46" s="29"/>
      <c r="I46" s="42"/>
      <c r="J46" s="1">
        <v>40</v>
      </c>
      <c r="K46" s="42">
        <f t="shared" si="12"/>
        <v>87.6271577168948</v>
      </c>
    </row>
    <row r="47" spans="1:12">
      <c r="A47" s="1">
        <v>41</v>
      </c>
      <c r="B47" s="50">
        <v>6.834490740740741E-2</v>
      </c>
      <c r="C47" s="29">
        <f t="shared" si="10"/>
        <v>98.416666666666671</v>
      </c>
      <c r="D47" s="29">
        <f t="shared" si="9"/>
        <v>87.813465493464903</v>
      </c>
      <c r="E47" s="5">
        <f t="shared" si="8"/>
        <v>0.96226699999999998</v>
      </c>
      <c r="F47" s="42">
        <f t="shared" si="11"/>
        <v>89.226213879896605</v>
      </c>
      <c r="G47" s="14"/>
      <c r="H47" s="29"/>
      <c r="I47" s="42"/>
      <c r="J47" s="1">
        <v>41</v>
      </c>
      <c r="K47" s="42">
        <f t="shared" si="12"/>
        <v>89.226213879896605</v>
      </c>
    </row>
    <row r="48" spans="1:12">
      <c r="A48" s="1">
        <v>42</v>
      </c>
      <c r="B48" s="50">
        <v>6.8240740740740741E-2</v>
      </c>
      <c r="C48" s="29">
        <f t="shared" si="10"/>
        <v>98.266666666666666</v>
      </c>
      <c r="D48" s="29">
        <f t="shared" si="9"/>
        <v>88.529230885281819</v>
      </c>
      <c r="E48" s="5">
        <f t="shared" si="8"/>
        <v>0.95448699999999997</v>
      </c>
      <c r="F48" s="42">
        <f t="shared" si="11"/>
        <v>90.090804835768481</v>
      </c>
      <c r="G48" s="14">
        <v>6.6296296296296298E-2</v>
      </c>
      <c r="H48" s="29" t="e">
        <f>TIMEVALUE(G48)*1440</f>
        <v>#VALUE!</v>
      </c>
      <c r="I48" s="42" t="e">
        <f>100*$D48/+H48</f>
        <v>#VALUE!</v>
      </c>
      <c r="J48" s="1">
        <v>42</v>
      </c>
      <c r="K48" s="42" t="e">
        <f t="shared" si="12"/>
        <v>#VALUE!</v>
      </c>
    </row>
    <row r="49" spans="1:11">
      <c r="A49" s="1">
        <v>43</v>
      </c>
      <c r="B49" s="50">
        <v>6.969907407407408E-2</v>
      </c>
      <c r="C49" s="29">
        <f t="shared" si="10"/>
        <v>100.36666666666667</v>
      </c>
      <c r="D49" s="29">
        <f t="shared" si="9"/>
        <v>89.256760539427717</v>
      </c>
      <c r="E49" s="5">
        <f t="shared" si="8"/>
        <v>0.94670699999999997</v>
      </c>
      <c r="F49" s="42">
        <f t="shared" si="11"/>
        <v>88.930681374388286</v>
      </c>
      <c r="G49" s="14"/>
      <c r="H49" s="29"/>
      <c r="I49" s="42"/>
      <c r="J49" s="1">
        <v>43</v>
      </c>
      <c r="K49" s="42">
        <f t="shared" si="12"/>
        <v>88.930681374388286</v>
      </c>
    </row>
    <row r="50" spans="1:11">
      <c r="A50" s="1">
        <v>44</v>
      </c>
      <c r="B50" s="50">
        <v>7.3159722222222223E-2</v>
      </c>
      <c r="C50" s="29">
        <f t="shared" si="10"/>
        <v>105.35</v>
      </c>
      <c r="D50" s="29">
        <f t="shared" si="9"/>
        <v>89.996346893847971</v>
      </c>
      <c r="E50" s="5">
        <f t="shared" si="8"/>
        <v>0.93892699999999996</v>
      </c>
      <c r="F50" s="42">
        <f t="shared" si="11"/>
        <v>85.426053055384884</v>
      </c>
      <c r="G50" s="14"/>
      <c r="H50" s="29"/>
      <c r="I50" s="42"/>
      <c r="J50" s="1">
        <v>44</v>
      </c>
      <c r="K50" s="42">
        <f t="shared" si="12"/>
        <v>85.426053055384884</v>
      </c>
    </row>
    <row r="51" spans="1:11">
      <c r="A51" s="1">
        <v>45</v>
      </c>
      <c r="B51" s="50">
        <v>6.895833333333333E-2</v>
      </c>
      <c r="C51" s="29">
        <f t="shared" si="10"/>
        <v>99.3</v>
      </c>
      <c r="D51" s="29">
        <f t="shared" si="9"/>
        <v>90.748292160099311</v>
      </c>
      <c r="E51" s="5">
        <f t="shared" si="8"/>
        <v>0.93114699999999995</v>
      </c>
      <c r="F51" s="42">
        <f t="shared" si="11"/>
        <v>91.388008217622669</v>
      </c>
      <c r="G51" s="14">
        <v>6.895833333333333E-2</v>
      </c>
      <c r="H51" s="29" t="e">
        <f>TIMEVALUE(G51)*1440</f>
        <v>#VALUE!</v>
      </c>
      <c r="I51" s="42" t="e">
        <f>100*$D51/+H51</f>
        <v>#VALUE!</v>
      </c>
      <c r="J51" s="1">
        <v>45</v>
      </c>
      <c r="K51" s="42" t="e">
        <f t="shared" si="12"/>
        <v>#VALUE!</v>
      </c>
    </row>
    <row r="52" spans="1:11">
      <c r="A52" s="1">
        <v>46</v>
      </c>
      <c r="B52" s="50">
        <v>6.9467592592592595E-2</v>
      </c>
      <c r="C52" s="29">
        <f t="shared" si="10"/>
        <v>100.03333333333333</v>
      </c>
      <c r="D52" s="29">
        <f t="shared" si="9"/>
        <v>91.512908735096644</v>
      </c>
      <c r="E52" s="5">
        <f t="shared" si="8"/>
        <v>0.92336700000000005</v>
      </c>
      <c r="F52" s="42">
        <f t="shared" si="11"/>
        <v>91.482414596897684</v>
      </c>
      <c r="G52" s="14">
        <v>6.6238425925925923E-2</v>
      </c>
      <c r="H52" s="29" t="e">
        <f>TIMEVALUE(G52)*1440</f>
        <v>#VALUE!</v>
      </c>
      <c r="I52" s="42" t="e">
        <f>100*$D52/+H52</f>
        <v>#VALUE!</v>
      </c>
      <c r="J52" s="1">
        <v>46</v>
      </c>
      <c r="K52" s="42" t="e">
        <f t="shared" si="12"/>
        <v>#VALUE!</v>
      </c>
    </row>
    <row r="53" spans="1:11">
      <c r="A53" s="1">
        <v>47</v>
      </c>
      <c r="B53" s="50">
        <v>7.3414351851851856E-2</v>
      </c>
      <c r="C53" s="29">
        <f t="shared" si="10"/>
        <v>105.71666666666667</v>
      </c>
      <c r="D53" s="29">
        <f t="shared" si="9"/>
        <v>92.290519633852355</v>
      </c>
      <c r="E53" s="5">
        <f t="shared" si="8"/>
        <v>0.91558700000000004</v>
      </c>
      <c r="F53" s="42">
        <f t="shared" si="11"/>
        <v>87.299876683448545</v>
      </c>
      <c r="G53" s="14"/>
      <c r="J53" s="1">
        <v>47</v>
      </c>
      <c r="K53" s="42">
        <f t="shared" si="12"/>
        <v>87.299876683448545</v>
      </c>
    </row>
    <row r="54" spans="1:11">
      <c r="A54" s="1">
        <v>48</v>
      </c>
      <c r="B54" s="50">
        <v>7.5775462962962961E-2</v>
      </c>
      <c r="C54" s="29">
        <f t="shared" si="10"/>
        <v>109.11666666666666</v>
      </c>
      <c r="D54" s="29">
        <f t="shared" si="9"/>
        <v>93.081458944467258</v>
      </c>
      <c r="E54" s="5">
        <f t="shared" si="8"/>
        <v>0.90780700000000003</v>
      </c>
      <c r="F54" s="42">
        <f t="shared" si="11"/>
        <v>85.304529351886899</v>
      </c>
      <c r="G54" s="14"/>
      <c r="H54" s="29"/>
      <c r="I54" s="42"/>
      <c r="J54" s="1">
        <v>48</v>
      </c>
      <c r="K54" s="42">
        <f t="shared" si="12"/>
        <v>85.304529351886899</v>
      </c>
    </row>
    <row r="55" spans="1:11">
      <c r="A55" s="1">
        <v>49</v>
      </c>
      <c r="B55" s="50">
        <v>7.3923611111111107E-2</v>
      </c>
      <c r="C55" s="29">
        <f t="shared" si="10"/>
        <v>106.44999999999999</v>
      </c>
      <c r="D55" s="29">
        <f t="shared" si="9"/>
        <v>93.886072306719669</v>
      </c>
      <c r="E55" s="5">
        <f t="shared" si="8"/>
        <v>0.90002700000000002</v>
      </c>
      <c r="F55" s="42">
        <f t="shared" si="11"/>
        <v>88.197343641822144</v>
      </c>
      <c r="G55" s="14"/>
      <c r="H55" s="29"/>
      <c r="I55" s="42"/>
      <c r="J55" s="1">
        <v>49</v>
      </c>
      <c r="K55" s="42">
        <f t="shared" si="12"/>
        <v>88.197343641822144</v>
      </c>
    </row>
    <row r="56" spans="1:11">
      <c r="A56" s="1">
        <v>50</v>
      </c>
      <c r="B56" s="50">
        <v>7.6666666666666661E-2</v>
      </c>
      <c r="C56" s="29">
        <f t="shared" si="10"/>
        <v>110.39999999999999</v>
      </c>
      <c r="D56" s="29">
        <f t="shared" si="9"/>
        <v>94.704717415693167</v>
      </c>
      <c r="E56" s="5">
        <f t="shared" si="8"/>
        <v>0.89224700000000001</v>
      </c>
      <c r="F56" s="42">
        <f t="shared" si="11"/>
        <v>85.783258528707591</v>
      </c>
      <c r="G56" s="14"/>
      <c r="H56" s="29"/>
      <c r="I56" s="42"/>
      <c r="J56" s="1">
        <v>50</v>
      </c>
      <c r="K56" s="42">
        <f t="shared" si="12"/>
        <v>85.783258528707591</v>
      </c>
    </row>
    <row r="57" spans="1:11">
      <c r="A57" s="1">
        <v>51</v>
      </c>
      <c r="B57" s="50">
        <v>7.4097222222222217E-2</v>
      </c>
      <c r="C57" s="29">
        <f t="shared" si="10"/>
        <v>106.69999999999999</v>
      </c>
      <c r="D57" s="29">
        <f t="shared" si="9"/>
        <v>95.537764551984395</v>
      </c>
      <c r="E57" s="5">
        <f t="shared" si="8"/>
        <v>0.884467</v>
      </c>
      <c r="F57" s="42">
        <f t="shared" si="11"/>
        <v>89.538673432037868</v>
      </c>
      <c r="G57" s="14"/>
      <c r="H57" s="29"/>
      <c r="I57" s="42"/>
      <c r="J57" s="1">
        <v>51</v>
      </c>
      <c r="K57" s="42">
        <f t="shared" si="12"/>
        <v>89.538673432037868</v>
      </c>
    </row>
    <row r="58" spans="1:11">
      <c r="A58" s="1">
        <v>52</v>
      </c>
      <c r="B58" s="50">
        <v>7.9942129629629627E-2</v>
      </c>
      <c r="C58" s="29">
        <f t="shared" si="10"/>
        <v>115.11666666666666</v>
      </c>
      <c r="D58" s="29">
        <f t="shared" si="9"/>
        <v>96.385597140142366</v>
      </c>
      <c r="E58" s="5">
        <f t="shared" si="8"/>
        <v>0.87668699999999999</v>
      </c>
      <c r="F58" s="42">
        <f t="shared" si="11"/>
        <v>83.728620651636632</v>
      </c>
      <c r="G58" s="42"/>
      <c r="H58" s="42"/>
      <c r="I58" s="42"/>
      <c r="J58" s="1">
        <v>52</v>
      </c>
      <c r="K58" s="42">
        <f t="shared" si="12"/>
        <v>83.728620651636632</v>
      </c>
    </row>
    <row r="59" spans="1:11">
      <c r="A59" s="1">
        <v>53</v>
      </c>
      <c r="B59" s="50">
        <v>7.7453703703703705E-2</v>
      </c>
      <c r="C59" s="29">
        <f t="shared" si="10"/>
        <v>111.53333333333333</v>
      </c>
      <c r="D59" s="29">
        <f t="shared" si="9"/>
        <v>97.248612337108554</v>
      </c>
      <c r="E59" s="5">
        <f t="shared" si="8"/>
        <v>0.86890699999999998</v>
      </c>
      <c r="F59" s="42">
        <f t="shared" si="11"/>
        <v>87.19241990774826</v>
      </c>
      <c r="G59" s="14"/>
      <c r="H59" s="29"/>
      <c r="I59" s="42"/>
      <c r="J59" s="1">
        <v>53</v>
      </c>
      <c r="K59" s="42">
        <f t="shared" si="12"/>
        <v>87.19241990774826</v>
      </c>
    </row>
    <row r="60" spans="1:11">
      <c r="A60" s="1">
        <v>54</v>
      </c>
      <c r="B60" s="50">
        <v>7.9988425925925921E-2</v>
      </c>
      <c r="C60" s="29">
        <f t="shared" si="10"/>
        <v>115.18333333333332</v>
      </c>
      <c r="D60" s="29">
        <f t="shared" si="9"/>
        <v>98.127221652555306</v>
      </c>
      <c r="E60" s="5">
        <f t="shared" si="8"/>
        <v>0.86112699999999998</v>
      </c>
      <c r="F60" s="42">
        <f t="shared" si="11"/>
        <v>85.19220516789639</v>
      </c>
      <c r="G60" s="42"/>
      <c r="H60" s="42"/>
      <c r="I60" s="42"/>
      <c r="J60" s="1">
        <v>54</v>
      </c>
      <c r="K60" s="42">
        <f t="shared" si="12"/>
        <v>85.19220516789639</v>
      </c>
    </row>
    <row r="61" spans="1:11">
      <c r="A61" s="1">
        <v>55</v>
      </c>
      <c r="B61" s="50">
        <v>7.8263888888888883E-2</v>
      </c>
      <c r="C61" s="29">
        <f t="shared" si="10"/>
        <v>112.69999999999999</v>
      </c>
      <c r="D61" s="29">
        <f t="shared" si="9"/>
        <v>99.021851603157899</v>
      </c>
      <c r="E61" s="5">
        <f t="shared" si="8"/>
        <v>0.85334700000000008</v>
      </c>
      <c r="F61" s="42">
        <f t="shared" si="11"/>
        <v>87.863222363050497</v>
      </c>
      <c r="G61" s="42"/>
      <c r="H61" s="42"/>
      <c r="I61" s="42"/>
      <c r="J61" s="1">
        <v>55</v>
      </c>
      <c r="K61" s="42">
        <f t="shared" si="12"/>
        <v>87.863222363050497</v>
      </c>
    </row>
    <row r="62" spans="1:11">
      <c r="A62" s="1">
        <v>56</v>
      </c>
      <c r="B62" s="50">
        <v>7.3993055555555562E-2</v>
      </c>
      <c r="C62" s="29">
        <f t="shared" si="10"/>
        <v>106.55000000000001</v>
      </c>
      <c r="D62" s="29">
        <f t="shared" si="9"/>
        <v>99.932944402986394</v>
      </c>
      <c r="E62" s="5">
        <f t="shared" si="8"/>
        <v>0.84556699999999996</v>
      </c>
      <c r="F62" s="42">
        <f t="shared" si="11"/>
        <v>93.789717881732884</v>
      </c>
      <c r="G62" s="42"/>
      <c r="H62" s="42"/>
      <c r="I62" s="42"/>
      <c r="J62" s="1">
        <v>56</v>
      </c>
      <c r="K62" s="42">
        <f t="shared" si="12"/>
        <v>93.789717881732884</v>
      </c>
    </row>
    <row r="63" spans="1:11">
      <c r="A63" s="1">
        <v>57</v>
      </c>
      <c r="B63" s="50">
        <v>7.5856481481481483E-2</v>
      </c>
      <c r="C63" s="29">
        <f t="shared" si="10"/>
        <v>109.23333333333333</v>
      </c>
      <c r="D63" s="29">
        <f t="shared" si="9"/>
        <v>100.86095869236451</v>
      </c>
      <c r="E63" s="5">
        <f t="shared" si="8"/>
        <v>0.83778700000000006</v>
      </c>
      <c r="F63" s="42">
        <f t="shared" si="11"/>
        <v>92.335329898411203</v>
      </c>
      <c r="G63" s="42"/>
      <c r="H63" s="42"/>
      <c r="I63" s="42"/>
      <c r="J63" s="1">
        <v>57</v>
      </c>
      <c r="K63" s="42">
        <f t="shared" si="12"/>
        <v>92.335329898411203</v>
      </c>
    </row>
    <row r="64" spans="1:11">
      <c r="A64" s="1">
        <v>58</v>
      </c>
      <c r="B64" s="50">
        <v>8.098379629629629E-2</v>
      </c>
      <c r="C64" s="29">
        <f t="shared" si="10"/>
        <v>116.61666666666666</v>
      </c>
      <c r="D64" s="29">
        <f t="shared" si="9"/>
        <v>101.80637030772027</v>
      </c>
      <c r="E64" s="5">
        <f t="shared" si="8"/>
        <v>0.83000700000000005</v>
      </c>
      <c r="F64" s="42">
        <f t="shared" si="11"/>
        <v>87.300017414080557</v>
      </c>
      <c r="G64" s="42"/>
      <c r="H64" s="42"/>
      <c r="I64" s="42"/>
      <c r="J64" s="1">
        <v>58</v>
      </c>
      <c r="K64" s="42">
        <f t="shared" si="12"/>
        <v>87.300017414080557</v>
      </c>
    </row>
    <row r="65" spans="1:11">
      <c r="A65" s="1">
        <v>59</v>
      </c>
      <c r="B65" s="50">
        <v>8.4467592592592594E-2</v>
      </c>
      <c r="C65" s="29">
        <f t="shared" si="10"/>
        <v>121.63333333333334</v>
      </c>
      <c r="D65" s="29">
        <f t="shared" si="9"/>
        <v>102.76967309514281</v>
      </c>
      <c r="E65" s="5">
        <f t="shared" si="8"/>
        <v>0.82222700000000004</v>
      </c>
      <c r="F65" s="42">
        <f t="shared" si="11"/>
        <v>84.49137278307164</v>
      </c>
      <c r="G65" s="42"/>
      <c r="H65" s="42"/>
      <c r="I65" s="42"/>
      <c r="J65" s="1">
        <v>59</v>
      </c>
      <c r="K65" s="42">
        <f t="shared" si="12"/>
        <v>84.49137278307164</v>
      </c>
    </row>
    <row r="66" spans="1:11">
      <c r="A66" s="1">
        <v>60</v>
      </c>
      <c r="B66" s="50">
        <v>8.2893518518518519E-2</v>
      </c>
      <c r="C66" s="29">
        <f t="shared" si="10"/>
        <v>119.36666666666667</v>
      </c>
      <c r="D66" s="29">
        <f t="shared" si="9"/>
        <v>103.75137977056824</v>
      </c>
      <c r="E66" s="5">
        <f t="shared" ref="E66:E97" si="13">1-IF(A66&lt;I$3,0,IF(A66&lt;I$4,G$3*(A66-I$3)^2,G$2+G$4*(A66-I$4)+(A66&gt;I$5)*G$5*(A66-I$5)^2))</f>
        <v>0.81444700000000003</v>
      </c>
      <c r="F66" s="42">
        <f t="shared" si="11"/>
        <v>86.918218182548074</v>
      </c>
      <c r="G66" s="42"/>
      <c r="H66" s="42"/>
      <c r="I66" s="42"/>
      <c r="J66" s="1">
        <v>60</v>
      </c>
      <c r="K66" s="42">
        <f t="shared" si="12"/>
        <v>86.918218182548074</v>
      </c>
    </row>
    <row r="67" spans="1:11">
      <c r="A67" s="1">
        <v>61</v>
      </c>
      <c r="B67" s="50">
        <v>8.3807870370370366E-2</v>
      </c>
      <c r="C67" s="29">
        <f t="shared" si="10"/>
        <v>120.68333333333332</v>
      </c>
      <c r="D67" s="29">
        <f t="shared" si="9"/>
        <v>104.75202282974261</v>
      </c>
      <c r="E67" s="5">
        <f t="shared" si="13"/>
        <v>0.80666700000000002</v>
      </c>
      <c r="F67" s="42">
        <f t="shared" si="11"/>
        <v>86.799079820253525</v>
      </c>
      <c r="G67" s="42"/>
      <c r="H67" s="42"/>
      <c r="I67" s="42"/>
      <c r="J67" s="1">
        <v>61</v>
      </c>
      <c r="K67" s="42">
        <f t="shared" si="12"/>
        <v>86.799079820253525</v>
      </c>
    </row>
    <row r="68" spans="1:11">
      <c r="A68" s="1">
        <v>62</v>
      </c>
      <c r="B68" s="50">
        <v>8.6273148148148154E-2</v>
      </c>
      <c r="C68" s="29">
        <f t="shared" si="10"/>
        <v>124.23333333333335</v>
      </c>
      <c r="D68" s="29">
        <f t="shared" si="9"/>
        <v>105.77215551135515</v>
      </c>
      <c r="E68" s="5">
        <f t="shared" si="13"/>
        <v>0.79888700000000001</v>
      </c>
      <c r="F68" s="42">
        <f t="shared" si="11"/>
        <v>85.139915893229244</v>
      </c>
      <c r="G68" s="42"/>
      <c r="H68" s="42"/>
      <c r="I68" s="42"/>
      <c r="J68" s="1">
        <v>62</v>
      </c>
      <c r="K68" s="42">
        <f t="shared" si="12"/>
        <v>85.139915893229244</v>
      </c>
    </row>
    <row r="69" spans="1:11">
      <c r="A69" s="1">
        <v>63</v>
      </c>
      <c r="B69" s="50">
        <v>8.8414351851851855E-2</v>
      </c>
      <c r="C69" s="29">
        <f t="shared" si="10"/>
        <v>127.31666666666668</v>
      </c>
      <c r="D69" s="29">
        <f t="shared" si="9"/>
        <v>106.81235281700198</v>
      </c>
      <c r="E69" s="5">
        <f t="shared" si="13"/>
        <v>0.791107</v>
      </c>
      <c r="F69" s="42">
        <f t="shared" si="11"/>
        <v>83.895027739496243</v>
      </c>
      <c r="G69" s="42"/>
      <c r="H69" s="42"/>
      <c r="I69" s="42"/>
      <c r="J69" s="1">
        <v>63</v>
      </c>
      <c r="K69" s="42">
        <f t="shared" si="12"/>
        <v>83.895027739496243</v>
      </c>
    </row>
    <row r="70" spans="1:11">
      <c r="A70" s="1">
        <v>64</v>
      </c>
      <c r="B70" s="50">
        <v>8.3634259259259255E-2</v>
      </c>
      <c r="C70" s="29">
        <f t="shared" si="10"/>
        <v>120.43333333333332</v>
      </c>
      <c r="D70" s="29">
        <f t="shared" si="9"/>
        <v>107.87321259193158</v>
      </c>
      <c r="E70" s="5">
        <f t="shared" si="13"/>
        <v>0.783327</v>
      </c>
      <c r="F70" s="42">
        <f t="shared" si="11"/>
        <v>89.570893378299132</v>
      </c>
      <c r="G70" s="42"/>
      <c r="H70" s="42"/>
      <c r="I70" s="42"/>
      <c r="J70" s="1">
        <v>64</v>
      </c>
      <c r="K70" s="42">
        <f t="shared" si="12"/>
        <v>89.570893378299132</v>
      </c>
    </row>
    <row r="71" spans="1:11">
      <c r="A71" s="1">
        <v>65</v>
      </c>
      <c r="B71" s="50">
        <v>9.2175925925925925E-2</v>
      </c>
      <c r="C71" s="29">
        <f t="shared" si="10"/>
        <v>132.73333333333332</v>
      </c>
      <c r="D71" s="29">
        <f t="shared" si="9"/>
        <v>108.95535667084005</v>
      </c>
      <c r="E71" s="5">
        <f t="shared" si="13"/>
        <v>0.77554699999999999</v>
      </c>
      <c r="F71" s="42">
        <f t="shared" si="11"/>
        <v>82.08590407145158</v>
      </c>
      <c r="G71" s="42"/>
      <c r="H71" s="42"/>
      <c r="I71" s="42"/>
      <c r="J71" s="1">
        <v>65</v>
      </c>
      <c r="K71" s="42">
        <f t="shared" si="12"/>
        <v>82.08590407145158</v>
      </c>
    </row>
    <row r="72" spans="1:11">
      <c r="A72" s="1">
        <v>66</v>
      </c>
      <c r="B72" s="50">
        <v>8.2083333333333328E-2</v>
      </c>
      <c r="C72" s="29">
        <f t="shared" si="10"/>
        <v>118.19999999999999</v>
      </c>
      <c r="D72" s="29">
        <f t="shared" si="9"/>
        <v>110.05943209333037</v>
      </c>
      <c r="E72" s="5">
        <f t="shared" si="13"/>
        <v>0.76776700000000009</v>
      </c>
      <c r="F72" s="42">
        <f t="shared" si="11"/>
        <v>93.112886711785436</v>
      </c>
      <c r="G72" s="42"/>
      <c r="H72" s="42"/>
      <c r="I72" s="42"/>
      <c r="J72" s="1">
        <v>66</v>
      </c>
      <c r="K72" s="42">
        <f t="shared" si="12"/>
        <v>93.112886711785436</v>
      </c>
    </row>
    <row r="73" spans="1:11">
      <c r="A73" s="1">
        <v>67</v>
      </c>
      <c r="B73" s="50">
        <v>9.3599537037037037E-2</v>
      </c>
      <c r="C73" s="29">
        <f t="shared" si="10"/>
        <v>134.78333333333333</v>
      </c>
      <c r="D73" s="29">
        <f t="shared" ref="D73:D104" si="14">E$4/E73</f>
        <v>111.18611239402777</v>
      </c>
      <c r="E73" s="5">
        <f t="shared" si="13"/>
        <v>0.75998699999999997</v>
      </c>
      <c r="F73" s="42">
        <f t="shared" si="11"/>
        <v>82.49247859084538</v>
      </c>
      <c r="G73" s="42"/>
      <c r="H73" s="42"/>
      <c r="I73" s="42"/>
      <c r="J73" s="1">
        <v>67</v>
      </c>
      <c r="K73" s="42">
        <f t="shared" si="12"/>
        <v>82.49247859084538</v>
      </c>
    </row>
    <row r="74" spans="1:11">
      <c r="A74" s="1">
        <v>68</v>
      </c>
      <c r="B74" s="50">
        <v>9.7847222222222224E-2</v>
      </c>
      <c r="C74" s="29">
        <f t="shared" si="10"/>
        <v>140.9</v>
      </c>
      <c r="D74" s="29">
        <f t="shared" si="14"/>
        <v>112.33609897275613</v>
      </c>
      <c r="E74" s="5">
        <f t="shared" si="13"/>
        <v>0.75220700000000007</v>
      </c>
      <c r="F74" s="42">
        <f t="shared" si="11"/>
        <v>79.727536531409598</v>
      </c>
      <c r="G74" s="42"/>
      <c r="H74" s="42"/>
      <c r="I74" s="42"/>
      <c r="J74" s="1">
        <v>68</v>
      </c>
      <c r="K74" s="42">
        <f t="shared" si="12"/>
        <v>79.727536531409598</v>
      </c>
    </row>
    <row r="75" spans="1:11">
      <c r="A75" s="1">
        <v>69</v>
      </c>
      <c r="B75" s="50">
        <v>0.10094907407407408</v>
      </c>
      <c r="C75" s="29">
        <f t="shared" si="10"/>
        <v>145.36666666666667</v>
      </c>
      <c r="D75" s="29">
        <f t="shared" si="14"/>
        <v>113.51012255063289</v>
      </c>
      <c r="E75" s="5">
        <f t="shared" si="13"/>
        <v>0.74442699999999995</v>
      </c>
      <c r="F75" s="42">
        <f t="shared" si="11"/>
        <v>78.085385840838953</v>
      </c>
      <c r="G75" s="42"/>
      <c r="H75" s="42"/>
      <c r="I75" s="42"/>
      <c r="J75" s="1">
        <v>69</v>
      </c>
      <c r="K75" s="42">
        <f t="shared" si="12"/>
        <v>78.085385840838953</v>
      </c>
    </row>
    <row r="76" spans="1:11">
      <c r="A76" s="1">
        <v>70</v>
      </c>
      <c r="B76" s="50">
        <v>0.10136574074074074</v>
      </c>
      <c r="C76" s="29">
        <f t="shared" si="10"/>
        <v>145.96666666666667</v>
      </c>
      <c r="D76" s="29">
        <f t="shared" si="14"/>
        <v>114.70894471843363</v>
      </c>
      <c r="E76" s="5">
        <f t="shared" si="13"/>
        <v>0.73664700000000005</v>
      </c>
      <c r="F76" s="42">
        <f t="shared" si="11"/>
        <v>78.585712298538681</v>
      </c>
      <c r="G76" s="42"/>
      <c r="H76" s="42"/>
      <c r="I76" s="42"/>
      <c r="J76" s="1">
        <v>70</v>
      </c>
      <c r="K76" s="42">
        <f t="shared" si="12"/>
        <v>78.585712298538681</v>
      </c>
    </row>
    <row r="77" spans="1:11">
      <c r="A77" s="1">
        <v>71</v>
      </c>
      <c r="B77" s="50">
        <v>9.2372685185185183E-2</v>
      </c>
      <c r="C77" s="29">
        <f t="shared" ref="C77:C84" si="15">B77*1440</f>
        <v>133.01666666666665</v>
      </c>
      <c r="D77" s="29">
        <f t="shared" si="14"/>
        <v>115.98905722172576</v>
      </c>
      <c r="E77" s="5">
        <f t="shared" si="13"/>
        <v>0.72851699999999997</v>
      </c>
      <c r="F77" s="42">
        <f t="shared" ref="F77:F84" si="16">100*(+D77/C77)</f>
        <v>87.198890280711012</v>
      </c>
      <c r="G77" s="42"/>
      <c r="H77" s="42"/>
      <c r="I77" s="42"/>
      <c r="J77" s="1">
        <v>71</v>
      </c>
      <c r="K77" s="42">
        <f t="shared" ref="K77:K84" si="17">MAX(F77,I77)</f>
        <v>87.198890280711012</v>
      </c>
    </row>
    <row r="78" spans="1:11">
      <c r="A78" s="1">
        <v>72</v>
      </c>
      <c r="B78" s="50">
        <v>0.1018287037037037</v>
      </c>
      <c r="C78" s="29">
        <f t="shared" si="15"/>
        <v>146.63333333333333</v>
      </c>
      <c r="D78" s="29">
        <f t="shared" si="14"/>
        <v>117.41215278308485</v>
      </c>
      <c r="E78" s="5">
        <f t="shared" si="13"/>
        <v>0.71968699999999997</v>
      </c>
      <c r="F78" s="42">
        <f t="shared" si="16"/>
        <v>80.071938701808264</v>
      </c>
      <c r="G78" s="42"/>
      <c r="H78" s="42"/>
      <c r="I78" s="42"/>
      <c r="J78" s="1">
        <v>72</v>
      </c>
      <c r="K78" s="42">
        <f t="shared" si="17"/>
        <v>80.071938701808264</v>
      </c>
    </row>
    <row r="79" spans="1:11">
      <c r="A79" s="1">
        <v>73</v>
      </c>
      <c r="B79" s="50">
        <v>0.10690972222222223</v>
      </c>
      <c r="C79" s="29">
        <f t="shared" si="15"/>
        <v>153.95000000000002</v>
      </c>
      <c r="D79" s="29">
        <f t="shared" si="14"/>
        <v>118.98777312622417</v>
      </c>
      <c r="E79" s="5">
        <f t="shared" si="13"/>
        <v>0.71015700000000004</v>
      </c>
      <c r="F79" s="42">
        <f t="shared" si="16"/>
        <v>77.289881861788984</v>
      </c>
      <c r="G79" s="42"/>
      <c r="H79" s="42"/>
      <c r="I79" s="42"/>
      <c r="J79" s="1">
        <v>73</v>
      </c>
      <c r="K79" s="42">
        <f t="shared" si="17"/>
        <v>77.289881861788984</v>
      </c>
    </row>
    <row r="80" spans="1:11">
      <c r="A80" s="1">
        <v>74</v>
      </c>
      <c r="B80" s="50">
        <v>0.10879629629629629</v>
      </c>
      <c r="C80" s="29">
        <f t="shared" si="15"/>
        <v>156.66666666666666</v>
      </c>
      <c r="D80" s="29">
        <f t="shared" si="14"/>
        <v>120.72687580276228</v>
      </c>
      <c r="E80" s="5">
        <f t="shared" si="13"/>
        <v>0.69992699999999997</v>
      </c>
      <c r="F80" s="42">
        <f t="shared" si="16"/>
        <v>77.059707959209973</v>
      </c>
      <c r="G80" s="42"/>
      <c r="H80" s="42"/>
      <c r="I80" s="42"/>
      <c r="J80" s="1">
        <v>74</v>
      </c>
      <c r="K80" s="42">
        <f t="shared" si="17"/>
        <v>77.059707959209973</v>
      </c>
    </row>
    <row r="81" spans="1:11">
      <c r="A81" s="1">
        <v>75</v>
      </c>
      <c r="B81" s="50">
        <v>0.11335648148148147</v>
      </c>
      <c r="C81" s="29">
        <f t="shared" si="15"/>
        <v>163.23333333333332</v>
      </c>
      <c r="D81" s="29">
        <f t="shared" si="14"/>
        <v>122.64204343415135</v>
      </c>
      <c r="E81" s="5">
        <f t="shared" si="13"/>
        <v>0.68899700000000008</v>
      </c>
      <c r="F81" s="42">
        <f t="shared" si="16"/>
        <v>75.132965142424766</v>
      </c>
      <c r="G81" s="42"/>
      <c r="H81" s="42"/>
      <c r="I81" s="42"/>
      <c r="J81" s="1">
        <v>75</v>
      </c>
      <c r="K81" s="42">
        <f t="shared" si="17"/>
        <v>75.132965142424766</v>
      </c>
    </row>
    <row r="82" spans="1:11">
      <c r="A82" s="1">
        <v>76</v>
      </c>
      <c r="B82" s="50">
        <v>0.13153935185185187</v>
      </c>
      <c r="C82" s="29">
        <f t="shared" si="15"/>
        <v>189.41666666666669</v>
      </c>
      <c r="D82" s="29">
        <f t="shared" si="14"/>
        <v>124.74773645601273</v>
      </c>
      <c r="E82" s="5">
        <f t="shared" si="13"/>
        <v>0.67736700000000005</v>
      </c>
      <c r="F82" s="42">
        <f t="shared" si="16"/>
        <v>65.858901780561055</v>
      </c>
      <c r="G82" s="42"/>
      <c r="H82" s="42"/>
      <c r="I82" s="42"/>
      <c r="J82" s="1">
        <v>76</v>
      </c>
      <c r="K82" s="42">
        <f t="shared" si="17"/>
        <v>65.858901780561055</v>
      </c>
    </row>
    <row r="83" spans="1:11">
      <c r="A83" s="1">
        <v>77</v>
      </c>
      <c r="B83" s="50">
        <v>0.11921296296296297</v>
      </c>
      <c r="C83" s="29">
        <f t="shared" si="15"/>
        <v>171.66666666666666</v>
      </c>
      <c r="D83" s="29">
        <f t="shared" si="14"/>
        <v>127.06059963580972</v>
      </c>
      <c r="E83" s="5">
        <f t="shared" si="13"/>
        <v>0.66503699999999999</v>
      </c>
      <c r="F83" s="42">
        <f t="shared" si="16"/>
        <v>74.015883282995958</v>
      </c>
      <c r="G83" s="42"/>
      <c r="H83" s="42"/>
      <c r="I83" s="42"/>
      <c r="J83" s="1">
        <v>77</v>
      </c>
      <c r="K83" s="42">
        <f t="shared" si="17"/>
        <v>74.015883282995958</v>
      </c>
    </row>
    <row r="84" spans="1:11">
      <c r="A84" s="1">
        <v>78</v>
      </c>
      <c r="B84" s="50">
        <v>0.10277777777777777</v>
      </c>
      <c r="C84" s="29">
        <f t="shared" si="15"/>
        <v>148</v>
      </c>
      <c r="D84" s="29">
        <f t="shared" si="14"/>
        <v>129.59983558458725</v>
      </c>
      <c r="E84" s="5">
        <f t="shared" si="13"/>
        <v>0.652007</v>
      </c>
      <c r="F84" s="42">
        <f t="shared" si="16"/>
        <v>87.567456476072465</v>
      </c>
      <c r="G84" s="42"/>
      <c r="H84" s="42"/>
      <c r="I84" s="42"/>
      <c r="J84" s="1">
        <v>78</v>
      </c>
      <c r="K84" s="42">
        <f t="shared" si="17"/>
        <v>87.567456476072465</v>
      </c>
    </row>
    <row r="85" spans="1:11">
      <c r="A85" s="1">
        <v>79</v>
      </c>
      <c r="B85" s="50"/>
      <c r="C85" s="29"/>
      <c r="D85" s="29">
        <f t="shared" si="14"/>
        <v>132.38766240989412</v>
      </c>
      <c r="E85" s="5">
        <f t="shared" si="13"/>
        <v>0.63827699999999998</v>
      </c>
      <c r="F85" s="42"/>
      <c r="G85" s="42"/>
      <c r="H85" s="42"/>
      <c r="I85" s="42"/>
      <c r="J85" s="1">
        <v>79</v>
      </c>
      <c r="K85" s="42"/>
    </row>
    <row r="86" spans="1:11">
      <c r="A86" s="1">
        <v>80</v>
      </c>
      <c r="B86" s="50">
        <v>0.14299768518518519</v>
      </c>
      <c r="C86" s="29">
        <f>B86*1440</f>
        <v>205.91666666666666</v>
      </c>
      <c r="D86" s="29">
        <f t="shared" si="14"/>
        <v>135.44987793481411</v>
      </c>
      <c r="E86" s="5">
        <f t="shared" si="13"/>
        <v>0.62384700000000004</v>
      </c>
      <c r="F86" s="42">
        <f>100*(+D86/C86)</f>
        <v>65.778977548270717</v>
      </c>
      <c r="G86" s="42"/>
      <c r="H86" s="42"/>
      <c r="I86" s="42"/>
      <c r="J86" s="1">
        <v>80</v>
      </c>
      <c r="K86" s="42">
        <f>MAX(F86,I86)</f>
        <v>65.778977548270717</v>
      </c>
    </row>
    <row r="87" spans="1:11">
      <c r="A87" s="1">
        <v>81</v>
      </c>
      <c r="B87" s="50">
        <v>0.1582523148148148</v>
      </c>
      <c r="C87" s="29">
        <f>B87*1440</f>
        <v>227.88333333333333</v>
      </c>
      <c r="D87" s="29">
        <f t="shared" si="14"/>
        <v>138.81656007635732</v>
      </c>
      <c r="E87" s="5">
        <f t="shared" si="13"/>
        <v>0.60871699999999995</v>
      </c>
      <c r="F87" s="42">
        <f>100*(+D87/C87)</f>
        <v>60.915626450533452</v>
      </c>
      <c r="G87" s="42"/>
      <c r="H87" s="42"/>
      <c r="I87" s="42"/>
      <c r="J87" s="1">
        <v>81</v>
      </c>
      <c r="K87" s="42">
        <f>MAX(F87,I87)</f>
        <v>60.915626450533452</v>
      </c>
    </row>
    <row r="88" spans="1:11">
      <c r="A88" s="1">
        <v>82</v>
      </c>
      <c r="B88" s="50"/>
      <c r="C88" s="29"/>
      <c r="D88" s="29">
        <f t="shared" si="14"/>
        <v>142.52294282047001</v>
      </c>
      <c r="E88" s="5">
        <f t="shared" si="13"/>
        <v>0.59288699999999994</v>
      </c>
      <c r="F88" s="42"/>
      <c r="G88" s="42"/>
      <c r="H88" s="42"/>
      <c r="I88" s="42"/>
      <c r="J88" s="1">
        <v>82</v>
      </c>
    </row>
    <row r="89" spans="1:11">
      <c r="A89" s="1">
        <v>83</v>
      </c>
      <c r="B89" s="50" t="s">
        <v>106</v>
      </c>
      <c r="C89" s="29"/>
      <c r="D89" s="29">
        <f t="shared" si="14"/>
        <v>146.61052090978333</v>
      </c>
      <c r="E89" s="5">
        <f t="shared" si="13"/>
        <v>0.57635700000000001</v>
      </c>
      <c r="F89" s="42"/>
      <c r="G89" s="42"/>
      <c r="H89" s="42"/>
      <c r="I89" s="42"/>
      <c r="J89" s="1">
        <v>83</v>
      </c>
    </row>
    <row r="90" spans="1:11">
      <c r="A90" s="1">
        <v>84</v>
      </c>
      <c r="B90" s="50" t="s">
        <v>106</v>
      </c>
      <c r="C90" s="29"/>
      <c r="D90" s="29">
        <f t="shared" si="14"/>
        <v>151.12845561026384</v>
      </c>
      <c r="E90" s="5">
        <f t="shared" si="13"/>
        <v>0.55912699999999993</v>
      </c>
      <c r="F90" s="42"/>
      <c r="G90" s="42"/>
      <c r="H90" s="42"/>
      <c r="I90" s="42"/>
      <c r="J90" s="1">
        <v>84</v>
      </c>
    </row>
    <row r="91" spans="1:11">
      <c r="A91" s="1">
        <v>85</v>
      </c>
      <c r="B91" s="50" t="s">
        <v>106</v>
      </c>
      <c r="C91" s="29"/>
      <c r="D91" s="29">
        <f t="shared" si="14"/>
        <v>156.13538138607564</v>
      </c>
      <c r="E91" s="5">
        <f t="shared" si="13"/>
        <v>0.54119700000000004</v>
      </c>
      <c r="F91" s="42"/>
      <c r="G91" s="42"/>
      <c r="H91" s="42"/>
      <c r="I91" s="42"/>
      <c r="J91" s="1">
        <v>85</v>
      </c>
    </row>
    <row r="92" spans="1:11">
      <c r="A92" s="1">
        <v>86</v>
      </c>
      <c r="B92" s="50" t="s">
        <v>106</v>
      </c>
      <c r="C92" s="29"/>
      <c r="D92" s="29">
        <f t="shared" si="14"/>
        <v>161.70175307663894</v>
      </c>
      <c r="E92" s="5">
        <f t="shared" si="13"/>
        <v>0.522567</v>
      </c>
      <c r="F92" s="42"/>
      <c r="G92" s="42"/>
      <c r="H92" s="42"/>
      <c r="I92" s="42"/>
      <c r="J92" s="1">
        <v>86</v>
      </c>
    </row>
    <row r="93" spans="1:11">
      <c r="A93" s="1">
        <v>87</v>
      </c>
      <c r="B93" s="50" t="s">
        <v>106</v>
      </c>
      <c r="C93" s="29"/>
      <c r="D93" s="29">
        <f t="shared" si="14"/>
        <v>167.91293168030171</v>
      </c>
      <c r="E93" s="5">
        <f t="shared" si="13"/>
        <v>0.50323699999999993</v>
      </c>
      <c r="F93" s="42"/>
      <c r="G93" s="42"/>
      <c r="H93" s="42"/>
      <c r="I93" s="42"/>
      <c r="J93" s="1">
        <v>87</v>
      </c>
    </row>
    <row r="94" spans="1:11">
      <c r="A94" s="1">
        <v>88</v>
      </c>
      <c r="B94" s="50" t="s">
        <v>106</v>
      </c>
      <c r="C94" s="29"/>
      <c r="D94" s="29">
        <f t="shared" si="14"/>
        <v>174.87329446800231</v>
      </c>
      <c r="E94" s="5">
        <f t="shared" si="13"/>
        <v>0.48320699999999994</v>
      </c>
      <c r="F94" s="42"/>
      <c r="G94" s="42"/>
      <c r="H94" s="42"/>
      <c r="I94" s="42"/>
      <c r="J94" s="1">
        <v>88</v>
      </c>
    </row>
    <row r="95" spans="1:11">
      <c r="A95" s="1">
        <v>89</v>
      </c>
      <c r="B95" s="14">
        <v>0.19409722222222223</v>
      </c>
      <c r="C95" s="29" t="e">
        <f>TIMEVALUE(B95)*1440</f>
        <v>#VALUE!</v>
      </c>
      <c r="D95" s="29">
        <f t="shared" si="14"/>
        <v>182.71178891058361</v>
      </c>
      <c r="E95" s="5">
        <f t="shared" si="13"/>
        <v>0.46247700000000003</v>
      </c>
      <c r="F95" s="42"/>
      <c r="G95" s="42"/>
      <c r="H95" s="42"/>
      <c r="I95" s="42"/>
      <c r="J95" s="1">
        <v>89</v>
      </c>
    </row>
    <row r="96" spans="1:11">
      <c r="A96" s="1">
        <v>90</v>
      </c>
      <c r="B96" s="14"/>
      <c r="C96" s="29"/>
      <c r="D96" s="29">
        <f t="shared" si="14"/>
        <v>191.58955848242928</v>
      </c>
      <c r="E96" s="5">
        <f t="shared" si="13"/>
        <v>0.44104699999999997</v>
      </c>
      <c r="F96" s="42"/>
      <c r="G96" s="42"/>
      <c r="H96" s="42"/>
      <c r="I96" s="42"/>
      <c r="J96" s="1">
        <v>90</v>
      </c>
    </row>
    <row r="97" spans="1:10">
      <c r="A97" s="1">
        <v>91</v>
      </c>
      <c r="C97" s="29"/>
      <c r="D97" s="29">
        <f t="shared" si="14"/>
        <v>201.71060138404502</v>
      </c>
      <c r="E97" s="5">
        <f t="shared" si="13"/>
        <v>0.41891699999999998</v>
      </c>
      <c r="F97" s="42"/>
      <c r="G97" s="42"/>
      <c r="H97" s="42"/>
      <c r="I97" s="42"/>
      <c r="J97" s="1">
        <v>91</v>
      </c>
    </row>
    <row r="98" spans="1:10">
      <c r="A98" s="1">
        <v>92</v>
      </c>
      <c r="C98" s="29"/>
      <c r="D98" s="29">
        <f t="shared" si="14"/>
        <v>213.33696889824702</v>
      </c>
      <c r="E98" s="5">
        <f t="shared" ref="E98:E106" si="18">1-IF(A98&lt;I$3,0,IF(A98&lt;I$4,G$3*(A98-I$3)^2,G$2+G$4*(A98-I$4)+(A98&gt;I$5)*G$5*(A98-I$5)^2))</f>
        <v>0.39608700000000008</v>
      </c>
      <c r="F98" s="42"/>
      <c r="G98" s="42"/>
      <c r="H98" s="42"/>
      <c r="I98" s="42"/>
      <c r="J98" s="1">
        <v>92</v>
      </c>
    </row>
    <row r="99" spans="1:10">
      <c r="A99" s="1">
        <v>93</v>
      </c>
      <c r="C99" s="29"/>
      <c r="D99" s="29">
        <f t="shared" si="14"/>
        <v>226.81093094479496</v>
      </c>
      <c r="E99" s="5">
        <f t="shared" si="18"/>
        <v>0.37255700000000003</v>
      </c>
      <c r="F99" s="42"/>
      <c r="G99" s="42"/>
      <c r="H99" s="42"/>
      <c r="I99" s="42"/>
      <c r="J99" s="1">
        <v>93</v>
      </c>
    </row>
    <row r="100" spans="1:10">
      <c r="A100" s="1">
        <v>94</v>
      </c>
      <c r="C100" s="29"/>
      <c r="D100" s="29">
        <f t="shared" si="14"/>
        <v>242.58814275092075</v>
      </c>
      <c r="E100" s="5">
        <f t="shared" si="18"/>
        <v>0.34832700000000005</v>
      </c>
      <c r="F100" s="42"/>
      <c r="G100" s="42"/>
      <c r="H100" s="42"/>
      <c r="I100" s="42"/>
      <c r="J100" s="1">
        <v>94</v>
      </c>
    </row>
    <row r="101" spans="1:10">
      <c r="A101" s="1">
        <v>95</v>
      </c>
      <c r="C101" s="29"/>
      <c r="D101" s="29">
        <f t="shared" si="14"/>
        <v>261.2887565438146</v>
      </c>
      <c r="E101" s="5">
        <f t="shared" si="18"/>
        <v>0.32339699999999993</v>
      </c>
      <c r="F101" s="42"/>
      <c r="J101" s="1">
        <v>95</v>
      </c>
    </row>
    <row r="102" spans="1:10">
      <c r="A102" s="1">
        <v>96</v>
      </c>
      <c r="C102" s="29"/>
      <c r="D102" s="29">
        <f t="shared" si="14"/>
        <v>283.77892781940238</v>
      </c>
      <c r="E102" s="5">
        <f t="shared" si="18"/>
        <v>0.297767</v>
      </c>
      <c r="J102" s="1">
        <v>96</v>
      </c>
    </row>
    <row r="103" spans="1:10">
      <c r="A103" s="1">
        <v>97</v>
      </c>
      <c r="C103" s="29"/>
      <c r="D103" s="29">
        <f t="shared" si="14"/>
        <v>311.30612259935077</v>
      </c>
      <c r="E103" s="5">
        <f t="shared" si="18"/>
        <v>0.27143700000000004</v>
      </c>
      <c r="J103" s="1">
        <v>97</v>
      </c>
    </row>
    <row r="104" spans="1:10">
      <c r="A104" s="1">
        <v>98</v>
      </c>
      <c r="C104" s="29"/>
      <c r="D104" s="29">
        <f t="shared" si="14"/>
        <v>345.73477846379183</v>
      </c>
      <c r="E104" s="5">
        <f t="shared" si="18"/>
        <v>0.24440700000000004</v>
      </c>
      <c r="J104" s="1">
        <v>98</v>
      </c>
    </row>
    <row r="105" spans="1:10">
      <c r="A105" s="1">
        <v>99</v>
      </c>
      <c r="C105" s="29"/>
      <c r="D105" s="29">
        <f>E$4/E105</f>
        <v>389.98140088703451</v>
      </c>
      <c r="E105" s="5">
        <f t="shared" si="18"/>
        <v>0.21667700000000001</v>
      </c>
      <c r="J105" s="1">
        <v>99</v>
      </c>
    </row>
    <row r="106" spans="1:10">
      <c r="A106" s="1">
        <v>100</v>
      </c>
      <c r="D106" s="29">
        <f>E$4/E106</f>
        <v>448.87833537851844</v>
      </c>
      <c r="E106" s="5">
        <f t="shared" si="18"/>
        <v>0.18824700000000005</v>
      </c>
    </row>
  </sheetData>
  <pageMargins left="0.5" right="1" top="0.25" bottom="0.3" header="0" footer="0"/>
  <pageSetup orientation="portrait" horizontalDpi="0" verticalDpi="0" copies="0"/>
  <headerFooter alignWithMargin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108"/>
  <sheetViews>
    <sheetView zoomScale="87" zoomScaleNormal="87" workbookViewId="0">
      <selection activeCell="H5" sqref="H5"/>
    </sheetView>
  </sheetViews>
  <sheetFormatPr defaultColWidth="9.6640625" defaultRowHeight="15"/>
  <cols>
    <col min="1" max="3" width="9.6640625" style="1" customWidth="1"/>
    <col min="4" max="4" width="11.33203125" style="1" customWidth="1"/>
    <col min="5" max="5" width="9.6640625" style="1" customWidth="1"/>
    <col min="6" max="6" width="10.6640625" style="1" customWidth="1"/>
    <col min="7" max="7" width="11.6640625" style="1" customWidth="1"/>
    <col min="8" max="8" width="12.21875" style="1" customWidth="1"/>
    <col min="9" max="9" width="12.77734375" style="1" customWidth="1"/>
    <col min="10" max="10" width="13.109375" style="1" customWidth="1"/>
    <col min="11" max="11" width="12.88671875" style="1" customWidth="1"/>
    <col min="12" max="12" width="13.33203125" style="1" customWidth="1"/>
    <col min="13" max="13" width="13.88671875" style="1" customWidth="1"/>
    <col min="14" max="14" width="9.6640625" style="1"/>
    <col min="15" max="15" width="12.33203125" style="1" customWidth="1"/>
    <col min="16" max="16" width="16.5546875" style="1" customWidth="1"/>
    <col min="17" max="17" width="23.5546875" style="1" customWidth="1"/>
    <col min="18" max="16384" width="9.6640625" style="1"/>
  </cols>
  <sheetData>
    <row r="1" spans="1:20" ht="29.1" customHeight="1">
      <c r="A1" s="31" t="s">
        <v>141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  <c r="J1" s="32"/>
    </row>
    <row r="2" spans="1:20" ht="15.95" customHeight="1">
      <c r="A2" s="31"/>
      <c r="B2" s="26"/>
      <c r="C2" s="28"/>
      <c r="D2" s="32"/>
      <c r="E2" s="32"/>
      <c r="F2" s="33">
        <f>(+H$3-H$4)*F$4/2</f>
        <v>1.4399999999999991E-2</v>
      </c>
      <c r="G2" s="34">
        <f>(+I$4-I$3)*G$4/2</f>
        <v>3.7732999999999996E-2</v>
      </c>
      <c r="H2" s="32"/>
      <c r="I2" s="32"/>
      <c r="J2" s="32"/>
    </row>
    <row r="3" spans="1:20" ht="15.95" customHeight="1">
      <c r="A3" s="31"/>
      <c r="B3" s="26"/>
      <c r="C3" s="28"/>
      <c r="D3" s="32"/>
      <c r="E3" s="32"/>
      <c r="F3" s="33">
        <f>F4/(2*(+H3-H4))</f>
        <v>2.5000000000000014E-3</v>
      </c>
      <c r="G3" s="34">
        <f>G4/(2*(+I4-I3))</f>
        <v>4.0103092783505155E-4</v>
      </c>
      <c r="H3" s="26">
        <v>18.399999999999999</v>
      </c>
      <c r="I3" s="26">
        <v>31.3</v>
      </c>
      <c r="J3" s="26"/>
    </row>
    <row r="4" spans="1:20" ht="15.75">
      <c r="A4" s="26"/>
      <c r="B4" s="26"/>
      <c r="C4" s="26"/>
      <c r="D4" s="35">
        <f>Parameters!F13</f>
        <v>8.4479166666666661E-2</v>
      </c>
      <c r="E4" s="36">
        <f>D4*1440</f>
        <v>121.64999999999999</v>
      </c>
      <c r="F4" s="33">
        <v>1.2E-2</v>
      </c>
      <c r="G4" s="34">
        <v>7.7799999999999996E-3</v>
      </c>
      <c r="H4" s="26">
        <v>16</v>
      </c>
      <c r="I4" s="26">
        <v>41</v>
      </c>
      <c r="J4" s="26"/>
    </row>
    <row r="5" spans="1:20" ht="15.75">
      <c r="A5" s="26"/>
      <c r="B5" s="26"/>
      <c r="C5" s="26"/>
      <c r="D5" s="35"/>
      <c r="E5" s="37">
        <f>E4*60</f>
        <v>7298.9999999999991</v>
      </c>
      <c r="F5" s="33">
        <v>2E-3</v>
      </c>
      <c r="G5" s="34">
        <v>3.5E-4</v>
      </c>
      <c r="H5" s="26">
        <v>16</v>
      </c>
      <c r="I5" s="26">
        <v>70.099999999999994</v>
      </c>
      <c r="J5" s="26"/>
    </row>
    <row r="6" spans="1:20" ht="63">
      <c r="A6" s="27" t="s">
        <v>84</v>
      </c>
      <c r="B6" s="140" t="s">
        <v>971</v>
      </c>
      <c r="C6" s="140" t="s">
        <v>970</v>
      </c>
      <c r="D6" s="140" t="s">
        <v>557</v>
      </c>
      <c r="E6" s="140" t="s">
        <v>363</v>
      </c>
      <c r="F6" s="140" t="s">
        <v>969</v>
      </c>
      <c r="G6" s="140" t="s">
        <v>555</v>
      </c>
      <c r="H6" s="140" t="s">
        <v>1270</v>
      </c>
      <c r="I6" s="189" t="s">
        <v>84</v>
      </c>
      <c r="J6" s="186" t="s">
        <v>556</v>
      </c>
      <c r="K6" s="167" t="s">
        <v>558</v>
      </c>
      <c r="L6" s="168" t="s">
        <v>971</v>
      </c>
      <c r="M6" s="168" t="s">
        <v>688</v>
      </c>
      <c r="N6" s="168" t="s">
        <v>689</v>
      </c>
      <c r="O6" s="168" t="s">
        <v>366</v>
      </c>
      <c r="P6" s="169" t="s">
        <v>367</v>
      </c>
      <c r="Q6" s="168" t="s">
        <v>690</v>
      </c>
      <c r="R6" s="168" t="s">
        <v>691</v>
      </c>
      <c r="S6" s="168" t="s">
        <v>692</v>
      </c>
    </row>
    <row r="7" spans="1:20">
      <c r="A7" s="1">
        <v>1</v>
      </c>
      <c r="G7" s="39"/>
      <c r="I7" s="190">
        <v>1</v>
      </c>
      <c r="J7" s="187"/>
      <c r="K7" s="164"/>
      <c r="L7" s="170"/>
      <c r="M7" s="170"/>
      <c r="N7" s="170"/>
      <c r="O7" s="170"/>
      <c r="P7" s="170"/>
      <c r="Q7" s="170"/>
      <c r="R7" s="170"/>
      <c r="S7" s="170"/>
    </row>
    <row r="8" spans="1:20">
      <c r="A8" s="1">
        <v>2</v>
      </c>
      <c r="G8" s="39"/>
      <c r="I8" s="190">
        <v>2</v>
      </c>
      <c r="J8" s="187"/>
      <c r="K8" s="164"/>
      <c r="L8" s="170"/>
      <c r="M8" s="170"/>
      <c r="N8" s="170"/>
      <c r="O8" s="170"/>
      <c r="P8" s="170"/>
      <c r="Q8" s="170"/>
      <c r="R8" s="170"/>
      <c r="S8" s="170"/>
    </row>
    <row r="9" spans="1:20">
      <c r="A9" s="1">
        <v>3</v>
      </c>
      <c r="B9" s="124"/>
      <c r="C9" s="29"/>
      <c r="D9" s="29">
        <f t="shared" ref="D9:D40" si="0">E$4/E9</f>
        <v>247.45728234336855</v>
      </c>
      <c r="E9" s="5">
        <f t="shared" ref="E9:E33" si="1">1-IF(A9&gt;=H$3,0,IF(A9&gt;=H$4,F$3*(A9-H$3)^2,F$2+F$4*(H$4-A9)+(A9&lt;H$5)*F$5*(H$5-A9)^2))</f>
        <v>0.49160000000000004</v>
      </c>
      <c r="F9" s="29"/>
      <c r="G9" s="39">
        <v>253.19192751235587</v>
      </c>
      <c r="H9" s="283"/>
      <c r="I9" s="190">
        <v>3</v>
      </c>
      <c r="J9" s="187"/>
      <c r="K9" s="164"/>
      <c r="L9" s="171"/>
      <c r="M9" s="170"/>
      <c r="N9" s="170"/>
      <c r="O9" s="170"/>
      <c r="P9" s="172"/>
      <c r="Q9" s="170"/>
      <c r="R9" s="170"/>
      <c r="S9" s="170"/>
    </row>
    <row r="10" spans="1:20">
      <c r="A10" s="1">
        <v>4</v>
      </c>
      <c r="B10" s="160">
        <v>0.28934027777777777</v>
      </c>
      <c r="C10" s="29">
        <f>B10*1440</f>
        <v>416.65</v>
      </c>
      <c r="D10" s="29">
        <f t="shared" si="0"/>
        <v>219.74349710982659</v>
      </c>
      <c r="E10" s="5">
        <f t="shared" si="1"/>
        <v>0.55359999999999998</v>
      </c>
      <c r="F10" s="29">
        <v>363.58333333333331</v>
      </c>
      <c r="G10" s="39">
        <v>224.52520087655228</v>
      </c>
      <c r="H10" s="283"/>
      <c r="I10" s="190">
        <v>4</v>
      </c>
      <c r="J10" s="188">
        <f t="shared" ref="J10:J41" si="2">100*(+G10/+C10)</f>
        <v>53.888203738522087</v>
      </c>
      <c r="K10" s="166">
        <f t="shared" ref="K10:K41" si="3">100*(+D10/+C10)</f>
        <v>52.740548928315519</v>
      </c>
      <c r="L10" s="173">
        <v>0.28934027777777777</v>
      </c>
      <c r="M10" s="174" t="s">
        <v>559</v>
      </c>
      <c r="N10" s="174" t="s">
        <v>560</v>
      </c>
      <c r="O10" s="174" t="s">
        <v>373</v>
      </c>
      <c r="P10" s="175">
        <v>24641</v>
      </c>
      <c r="Q10" s="174"/>
      <c r="R10" s="174" t="s">
        <v>561</v>
      </c>
      <c r="S10" s="175">
        <v>26453</v>
      </c>
      <c r="T10" s="142"/>
    </row>
    <row r="11" spans="1:20">
      <c r="A11" s="1">
        <v>5</v>
      </c>
      <c r="B11" s="160">
        <v>0.2257986111111111</v>
      </c>
      <c r="C11" s="29">
        <f t="shared" ref="C11:C74" si="4">B11*1440</f>
        <v>325.14999999999998</v>
      </c>
      <c r="D11" s="29">
        <f t="shared" si="0"/>
        <v>198.90451275343358</v>
      </c>
      <c r="E11" s="5">
        <f t="shared" si="1"/>
        <v>0.61160000000000003</v>
      </c>
      <c r="F11" s="29">
        <v>325.14999999999998</v>
      </c>
      <c r="G11" s="39">
        <v>203.02179656538971</v>
      </c>
      <c r="H11" s="283">
        <f>((G11-D11)/G11)</f>
        <v>2.0280008755759502E-2</v>
      </c>
      <c r="I11" s="190">
        <v>5</v>
      </c>
      <c r="J11" s="188">
        <f t="shared" si="2"/>
        <v>62.439426900012215</v>
      </c>
      <c r="K11" s="166">
        <f t="shared" si="3"/>
        <v>61.173154775775359</v>
      </c>
      <c r="L11" s="173">
        <v>0.2257986111111111</v>
      </c>
      <c r="M11" s="174"/>
      <c r="N11" s="174"/>
      <c r="O11" s="174"/>
      <c r="P11" s="175"/>
      <c r="Q11" s="174"/>
      <c r="R11" s="174"/>
      <c r="S11" s="175"/>
      <c r="T11" s="145"/>
    </row>
    <row r="12" spans="1:20">
      <c r="A12" s="1">
        <v>6</v>
      </c>
      <c r="B12" s="157">
        <v>0.27716435185185184</v>
      </c>
      <c r="C12" s="159">
        <f t="shared" si="4"/>
        <v>399.11666666666667</v>
      </c>
      <c r="D12" s="29">
        <f t="shared" si="0"/>
        <v>182.76742788461539</v>
      </c>
      <c r="E12" s="5">
        <f t="shared" si="1"/>
        <v>0.66559999999999997</v>
      </c>
      <c r="F12" s="29">
        <v>247.45</v>
      </c>
      <c r="G12" s="39">
        <v>186.40084899939362</v>
      </c>
      <c r="H12" s="283">
        <f t="shared" ref="H12:H75" si="5">((G12-D12)/G12)</f>
        <v>1.9492513764194547E-2</v>
      </c>
      <c r="I12" s="190">
        <v>6</v>
      </c>
      <c r="J12" s="188">
        <f t="shared" si="2"/>
        <v>46.703348811807807</v>
      </c>
      <c r="K12" s="166">
        <f t="shared" si="3"/>
        <v>45.792983142259672</v>
      </c>
      <c r="L12" s="176">
        <v>0.27716435185185184</v>
      </c>
      <c r="M12" s="174" t="s">
        <v>375</v>
      </c>
      <c r="N12" s="174" t="s">
        <v>562</v>
      </c>
      <c r="O12" s="174" t="s">
        <v>373</v>
      </c>
      <c r="P12" s="175">
        <v>40405</v>
      </c>
      <c r="Q12" s="177"/>
      <c r="R12" s="174" t="s">
        <v>563</v>
      </c>
      <c r="S12" s="175">
        <v>42764</v>
      </c>
      <c r="T12" s="145"/>
    </row>
    <row r="13" spans="1:20">
      <c r="A13" s="1">
        <v>7</v>
      </c>
      <c r="B13" s="157">
        <v>0.16953703703703704</v>
      </c>
      <c r="C13" s="159">
        <f t="shared" si="4"/>
        <v>244.13333333333333</v>
      </c>
      <c r="D13" s="29">
        <f t="shared" si="0"/>
        <v>169.99720514253772</v>
      </c>
      <c r="E13" s="5">
        <f t="shared" si="1"/>
        <v>0.71560000000000001</v>
      </c>
      <c r="F13" s="29">
        <v>244.13333333333333</v>
      </c>
      <c r="G13" s="39">
        <v>173.2666290868095</v>
      </c>
      <c r="H13" s="283">
        <f t="shared" si="5"/>
        <v>1.8869322739774329E-2</v>
      </c>
      <c r="I13" s="190">
        <v>7</v>
      </c>
      <c r="J13" s="188">
        <f t="shared" si="2"/>
        <v>70.972130974935624</v>
      </c>
      <c r="K13" s="166">
        <f t="shared" si="3"/>
        <v>69.632934930040037</v>
      </c>
      <c r="L13" s="176">
        <v>0.16953703703703704</v>
      </c>
      <c r="M13" s="174" t="s">
        <v>393</v>
      </c>
      <c r="N13" s="174" t="s">
        <v>562</v>
      </c>
      <c r="O13" s="174" t="s">
        <v>373</v>
      </c>
      <c r="P13" s="175">
        <v>25228</v>
      </c>
      <c r="Q13" s="177"/>
      <c r="R13" s="174" t="s">
        <v>564</v>
      </c>
      <c r="S13" s="175">
        <v>28009</v>
      </c>
      <c r="T13" s="145"/>
    </row>
    <row r="14" spans="1:20">
      <c r="A14" s="1">
        <v>8</v>
      </c>
      <c r="B14" s="157">
        <v>0.13564814814814816</v>
      </c>
      <c r="C14" s="159">
        <f t="shared" si="4"/>
        <v>195.33333333333334</v>
      </c>
      <c r="D14" s="29">
        <f t="shared" si="0"/>
        <v>159.72951680672267</v>
      </c>
      <c r="E14" s="5">
        <f t="shared" si="1"/>
        <v>0.76160000000000005</v>
      </c>
      <c r="F14" s="29">
        <v>214.5</v>
      </c>
      <c r="G14" s="39">
        <v>162.71836950767604</v>
      </c>
      <c r="H14" s="283">
        <f t="shared" si="5"/>
        <v>1.8368256208543054E-2</v>
      </c>
      <c r="I14" s="190">
        <v>8</v>
      </c>
      <c r="J14" s="188">
        <f t="shared" si="2"/>
        <v>83.302919543178859</v>
      </c>
      <c r="K14" s="166">
        <f t="shared" si="3"/>
        <v>81.772790174090105</v>
      </c>
      <c r="L14" s="176">
        <v>0.13564814814814816</v>
      </c>
      <c r="M14" s="174" t="s">
        <v>393</v>
      </c>
      <c r="N14" s="174" t="s">
        <v>394</v>
      </c>
      <c r="O14" s="174" t="s">
        <v>373</v>
      </c>
      <c r="P14" s="175">
        <v>25228</v>
      </c>
      <c r="Q14" s="177" t="s">
        <v>565</v>
      </c>
      <c r="R14" s="174" t="s">
        <v>566</v>
      </c>
      <c r="S14" s="175">
        <v>28393</v>
      </c>
      <c r="T14" s="145"/>
    </row>
    <row r="15" spans="1:20">
      <c r="A15" s="1">
        <v>9</v>
      </c>
      <c r="B15" s="157">
        <v>0.12288194444444445</v>
      </c>
      <c r="C15" s="159">
        <f t="shared" si="4"/>
        <v>176.95</v>
      </c>
      <c r="D15" s="159">
        <f t="shared" si="0"/>
        <v>151.38128422100547</v>
      </c>
      <c r="E15" s="5">
        <f t="shared" si="1"/>
        <v>0.80359999999999998</v>
      </c>
      <c r="F15" s="29">
        <v>176.95</v>
      </c>
      <c r="G15" s="39">
        <v>154.14994984954868</v>
      </c>
      <c r="H15" s="283">
        <f t="shared" si="5"/>
        <v>1.796085974238356E-2</v>
      </c>
      <c r="I15" s="190">
        <v>9</v>
      </c>
      <c r="J15" s="188">
        <f t="shared" si="2"/>
        <v>87.114975896891039</v>
      </c>
      <c r="K15" s="166">
        <f t="shared" si="3"/>
        <v>85.550316033345851</v>
      </c>
      <c r="L15" s="176">
        <v>0.12288194444444445</v>
      </c>
      <c r="M15" s="174"/>
      <c r="N15" s="174"/>
      <c r="O15" s="174"/>
      <c r="P15" s="175"/>
      <c r="Q15" s="177"/>
      <c r="R15" s="174"/>
      <c r="S15" s="175"/>
      <c r="T15" s="145"/>
    </row>
    <row r="16" spans="1:20">
      <c r="A16" s="1">
        <v>10</v>
      </c>
      <c r="B16" s="157">
        <v>0.12665509259259258</v>
      </c>
      <c r="C16" s="159">
        <f t="shared" si="4"/>
        <v>182.38333333333333</v>
      </c>
      <c r="D16" s="29">
        <f t="shared" si="0"/>
        <v>144.54610266159693</v>
      </c>
      <c r="E16" s="5">
        <f t="shared" si="1"/>
        <v>0.84160000000000001</v>
      </c>
      <c r="F16" s="29">
        <v>182.38333333333333</v>
      </c>
      <c r="G16" s="39">
        <v>147.13977979894688</v>
      </c>
      <c r="H16" s="283">
        <f t="shared" si="5"/>
        <v>1.7627300658557232E-2</v>
      </c>
      <c r="I16" s="190">
        <v>10</v>
      </c>
      <c r="J16" s="188">
        <f t="shared" si="2"/>
        <v>80.676110645497701</v>
      </c>
      <c r="K16" s="166">
        <f t="shared" si="3"/>
        <v>79.254008587186476</v>
      </c>
      <c r="L16" s="176">
        <v>0.12665509259259258</v>
      </c>
      <c r="M16" s="174"/>
      <c r="N16" s="174"/>
      <c r="O16" s="174"/>
      <c r="P16" s="175"/>
      <c r="Q16" s="177"/>
      <c r="R16" s="174"/>
      <c r="S16" s="175"/>
      <c r="T16" s="145"/>
    </row>
    <row r="17" spans="1:20">
      <c r="A17" s="1">
        <v>11</v>
      </c>
      <c r="B17" s="157">
        <v>0.1180787037037037</v>
      </c>
      <c r="C17" s="159">
        <f t="shared" si="4"/>
        <v>170.03333333333333</v>
      </c>
      <c r="D17" s="29">
        <f t="shared" si="0"/>
        <v>138.93330287802647</v>
      </c>
      <c r="E17" s="5">
        <f t="shared" si="1"/>
        <v>0.87560000000000004</v>
      </c>
      <c r="F17" s="29">
        <v>167.2833333333333</v>
      </c>
      <c r="G17" s="39">
        <v>141.38684452621899</v>
      </c>
      <c r="H17" s="283">
        <f t="shared" si="5"/>
        <v>1.7353394203076213E-2</v>
      </c>
      <c r="I17" s="190">
        <v>11</v>
      </c>
      <c r="J17" s="188">
        <f t="shared" si="2"/>
        <v>83.152427676662811</v>
      </c>
      <c r="K17" s="166">
        <f t="shared" si="3"/>
        <v>81.7094508202469</v>
      </c>
      <c r="L17" s="176">
        <v>0.1180787037037037</v>
      </c>
      <c r="M17" s="174" t="s">
        <v>393</v>
      </c>
      <c r="N17" s="174" t="s">
        <v>394</v>
      </c>
      <c r="O17" s="174" t="s">
        <v>373</v>
      </c>
      <c r="P17" s="175">
        <v>25228</v>
      </c>
      <c r="Q17" s="177"/>
      <c r="R17" s="174" t="s">
        <v>567</v>
      </c>
      <c r="S17" s="175">
        <v>29310</v>
      </c>
      <c r="T17" s="145"/>
    </row>
    <row r="18" spans="1:20">
      <c r="A18" s="1">
        <v>12</v>
      </c>
      <c r="B18" s="157">
        <v>0.12660879629629629</v>
      </c>
      <c r="C18" s="159">
        <f t="shared" si="4"/>
        <v>182.31666666666666</v>
      </c>
      <c r="D18" s="29">
        <f t="shared" si="0"/>
        <v>134.33083038869259</v>
      </c>
      <c r="E18" s="5">
        <f t="shared" si="1"/>
        <v>0.90559999999999996</v>
      </c>
      <c r="F18" s="29">
        <v>166.7</v>
      </c>
      <c r="G18" s="39">
        <v>136.67185415740332</v>
      </c>
      <c r="H18" s="283">
        <f t="shared" si="5"/>
        <v>1.7128792048248635E-2</v>
      </c>
      <c r="I18" s="190">
        <v>12</v>
      </c>
      <c r="J18" s="188">
        <f t="shared" si="2"/>
        <v>74.963993504380639</v>
      </c>
      <c r="K18" s="166">
        <f t="shared" si="3"/>
        <v>73.679950848537857</v>
      </c>
      <c r="L18" s="176">
        <v>0.12660879629629629</v>
      </c>
      <c r="M18" s="174" t="s">
        <v>393</v>
      </c>
      <c r="N18" s="174" t="s">
        <v>394</v>
      </c>
      <c r="O18" s="174" t="s">
        <v>373</v>
      </c>
      <c r="P18" s="175">
        <v>25228</v>
      </c>
      <c r="Q18" s="177"/>
      <c r="R18" s="174" t="s">
        <v>564</v>
      </c>
      <c r="S18" s="175">
        <v>29836</v>
      </c>
      <c r="T18" s="145"/>
    </row>
    <row r="19" spans="1:20">
      <c r="A19" s="1">
        <v>13</v>
      </c>
      <c r="B19" s="157">
        <v>0.11321759259259261</v>
      </c>
      <c r="C19" s="159">
        <f t="shared" si="4"/>
        <v>163.03333333333336</v>
      </c>
      <c r="D19" s="29">
        <f t="shared" si="0"/>
        <v>130.58179476170028</v>
      </c>
      <c r="E19" s="5">
        <f t="shared" si="1"/>
        <v>0.93159999999999998</v>
      </c>
      <c r="F19" s="29">
        <v>163.03333333333336</v>
      </c>
      <c r="G19" s="39">
        <v>132.83275713050998</v>
      </c>
      <c r="H19" s="283">
        <f t="shared" si="5"/>
        <v>1.6945837889957325E-2</v>
      </c>
      <c r="I19" s="190">
        <v>13</v>
      </c>
      <c r="J19" s="188">
        <f t="shared" si="2"/>
        <v>81.475827313745626</v>
      </c>
      <c r="K19" s="166">
        <f t="shared" si="3"/>
        <v>80.095151152136737</v>
      </c>
      <c r="L19" s="176">
        <v>0.11321759259259261</v>
      </c>
      <c r="M19" s="174" t="s">
        <v>568</v>
      </c>
      <c r="N19" s="174" t="s">
        <v>569</v>
      </c>
      <c r="O19" s="174" t="s">
        <v>373</v>
      </c>
      <c r="P19" s="175">
        <v>23245</v>
      </c>
      <c r="Q19" s="177"/>
      <c r="R19" s="174" t="s">
        <v>570</v>
      </c>
      <c r="S19" s="175">
        <v>28140</v>
      </c>
      <c r="T19" s="145"/>
    </row>
    <row r="20" spans="1:20">
      <c r="A20" s="1">
        <v>14</v>
      </c>
      <c r="B20" s="157">
        <v>0.11230324074074073</v>
      </c>
      <c r="C20" s="159">
        <f t="shared" si="4"/>
        <v>161.71666666666664</v>
      </c>
      <c r="D20" s="29">
        <f t="shared" si="0"/>
        <v>127.56921140939596</v>
      </c>
      <c r="E20" s="5">
        <f t="shared" si="1"/>
        <v>0.9536</v>
      </c>
      <c r="F20" s="29">
        <v>161.71666666666664</v>
      </c>
      <c r="G20" s="39">
        <v>129.74883917264671</v>
      </c>
      <c r="H20" s="283">
        <f t="shared" si="5"/>
        <v>1.6798822842264416E-2</v>
      </c>
      <c r="I20" s="190">
        <v>14</v>
      </c>
      <c r="J20" s="188">
        <f t="shared" si="2"/>
        <v>80.232199838800412</v>
      </c>
      <c r="K20" s="166">
        <f t="shared" si="3"/>
        <v>78.884393327463243</v>
      </c>
      <c r="L20" s="176">
        <v>0.11230324074074073</v>
      </c>
      <c r="M20" s="174" t="s">
        <v>559</v>
      </c>
      <c r="N20" s="174" t="s">
        <v>571</v>
      </c>
      <c r="O20" s="174" t="s">
        <v>373</v>
      </c>
      <c r="P20" s="175">
        <v>21953</v>
      </c>
      <c r="Q20" s="177"/>
      <c r="R20" s="174" t="s">
        <v>572</v>
      </c>
      <c r="S20" s="175">
        <v>27349</v>
      </c>
      <c r="T20" s="145"/>
    </row>
    <row r="21" spans="1:20">
      <c r="A21" s="1">
        <v>15</v>
      </c>
      <c r="B21" s="157">
        <v>0.10359953703703705</v>
      </c>
      <c r="C21" s="159">
        <f t="shared" si="4"/>
        <v>149.18333333333334</v>
      </c>
      <c r="D21" s="29">
        <f t="shared" si="0"/>
        <v>125.20584602717166</v>
      </c>
      <c r="E21" s="5">
        <f t="shared" si="1"/>
        <v>0.97160000000000002</v>
      </c>
      <c r="F21" s="29">
        <v>149.18333333333334</v>
      </c>
      <c r="G21" s="39">
        <v>127.33015741507873</v>
      </c>
      <c r="H21" s="283">
        <f t="shared" si="5"/>
        <v>1.6683489842725229E-2</v>
      </c>
      <c r="I21" s="190">
        <v>15</v>
      </c>
      <c r="J21" s="188">
        <f t="shared" si="2"/>
        <v>85.351462908107735</v>
      </c>
      <c r="K21" s="166">
        <f t="shared" si="3"/>
        <v>83.927502643618581</v>
      </c>
      <c r="L21" s="176">
        <v>0.10359953703703705</v>
      </c>
      <c r="M21" s="174" t="s">
        <v>573</v>
      </c>
      <c r="N21" s="174" t="s">
        <v>574</v>
      </c>
      <c r="O21" s="174" t="s">
        <v>373</v>
      </c>
      <c r="P21" s="175">
        <v>20639</v>
      </c>
      <c r="Q21" s="177"/>
      <c r="R21" s="174" t="s">
        <v>575</v>
      </c>
      <c r="S21" s="175">
        <v>26342</v>
      </c>
      <c r="T21" s="145"/>
    </row>
    <row r="22" spans="1:20">
      <c r="A22" s="1">
        <v>16</v>
      </c>
      <c r="B22" s="157">
        <v>9.3831018518518508E-2</v>
      </c>
      <c r="C22" s="159">
        <f t="shared" si="4"/>
        <v>135.11666666666665</v>
      </c>
      <c r="D22" s="29">
        <f t="shared" si="0"/>
        <v>123.42735389610388</v>
      </c>
      <c r="E22" s="5">
        <f t="shared" si="1"/>
        <v>0.98560000000000003</v>
      </c>
      <c r="F22" s="29">
        <v>135.11666666666665</v>
      </c>
      <c r="G22" s="39">
        <v>125.5104124132299</v>
      </c>
      <c r="H22" s="283">
        <f t="shared" si="5"/>
        <v>1.6596698848122395E-2</v>
      </c>
      <c r="I22" s="190">
        <v>16</v>
      </c>
      <c r="J22" s="188">
        <f t="shared" si="2"/>
        <v>92.890400207151785</v>
      </c>
      <c r="K22" s="166">
        <f t="shared" si="3"/>
        <v>91.348726209032122</v>
      </c>
      <c r="L22" s="176">
        <v>9.3831018518518508E-2</v>
      </c>
      <c r="M22" s="174" t="s">
        <v>576</v>
      </c>
      <c r="N22" s="174" t="s">
        <v>577</v>
      </c>
      <c r="O22" s="174" t="s">
        <v>578</v>
      </c>
      <c r="P22" s="175">
        <v>30611</v>
      </c>
      <c r="Q22" s="177"/>
      <c r="R22" s="174" t="s">
        <v>579</v>
      </c>
      <c r="S22" s="175">
        <v>36814</v>
      </c>
      <c r="T22" s="145"/>
    </row>
    <row r="23" spans="1:20">
      <c r="A23" s="1">
        <v>17</v>
      </c>
      <c r="B23" s="161">
        <v>9.0810185185185188E-2</v>
      </c>
      <c r="C23" s="159">
        <f t="shared" si="4"/>
        <v>130.76666666666668</v>
      </c>
      <c r="D23" s="29">
        <f t="shared" si="0"/>
        <v>122.24902019897497</v>
      </c>
      <c r="E23" s="5">
        <f t="shared" si="1"/>
        <v>0.99509999999999998</v>
      </c>
      <c r="F23" s="29">
        <v>130.76666666666668</v>
      </c>
      <c r="G23" s="39">
        <v>123.99152884227513</v>
      </c>
      <c r="H23" s="283">
        <f t="shared" si="5"/>
        <v>1.4053449131325203E-2</v>
      </c>
      <c r="I23" s="190">
        <v>17</v>
      </c>
      <c r="J23" s="188">
        <f t="shared" si="2"/>
        <v>94.818910661948848</v>
      </c>
      <c r="K23" s="166">
        <f t="shared" si="3"/>
        <v>93.486377924273484</v>
      </c>
      <c r="L23" s="178">
        <v>9.0810185185185188E-2</v>
      </c>
      <c r="M23" s="174" t="s">
        <v>576</v>
      </c>
      <c r="N23" s="174" t="s">
        <v>577</v>
      </c>
      <c r="O23" s="174" t="s">
        <v>578</v>
      </c>
      <c r="P23" s="175">
        <v>30611</v>
      </c>
      <c r="Q23" s="177"/>
      <c r="R23" s="174" t="s">
        <v>579</v>
      </c>
      <c r="S23" s="175">
        <v>37178</v>
      </c>
      <c r="T23" s="145"/>
    </row>
    <row r="24" spans="1:20">
      <c r="A24" s="1">
        <v>18</v>
      </c>
      <c r="B24" s="161">
        <v>8.6481481481481479E-2</v>
      </c>
      <c r="C24" s="29">
        <f t="shared" si="4"/>
        <v>124.53333333333333</v>
      </c>
      <c r="D24" s="29">
        <f t="shared" si="0"/>
        <v>121.69867947178871</v>
      </c>
      <c r="E24" s="5">
        <f t="shared" si="1"/>
        <v>0.99960000000000004</v>
      </c>
      <c r="F24" s="29">
        <v>124.53333333333333</v>
      </c>
      <c r="G24" s="39">
        <v>123.03436642268986</v>
      </c>
      <c r="H24" s="283">
        <f t="shared" si="5"/>
        <v>1.0856210258460135E-2</v>
      </c>
      <c r="I24" s="190">
        <v>18</v>
      </c>
      <c r="J24" s="188">
        <f t="shared" si="2"/>
        <v>98.796332780532538</v>
      </c>
      <c r="K24" s="166">
        <f t="shared" si="3"/>
        <v>97.723779019102281</v>
      </c>
      <c r="L24" s="178">
        <v>8.6481481481481479E-2</v>
      </c>
      <c r="M24" s="174" t="s">
        <v>580</v>
      </c>
      <c r="N24" s="174" t="s">
        <v>581</v>
      </c>
      <c r="O24" s="174" t="s">
        <v>405</v>
      </c>
      <c r="P24" s="175">
        <v>34865</v>
      </c>
      <c r="Q24" s="179" t="s">
        <v>582</v>
      </c>
      <c r="R24" s="174" t="s">
        <v>583</v>
      </c>
      <c r="S24" s="175">
        <v>41663</v>
      </c>
      <c r="T24" s="145"/>
    </row>
    <row r="25" spans="1:20">
      <c r="A25" s="1">
        <v>19</v>
      </c>
      <c r="B25" s="161">
        <v>8.666666666666667E-2</v>
      </c>
      <c r="C25" s="29">
        <f t="shared" si="4"/>
        <v>124.80000000000001</v>
      </c>
      <c r="D25" s="29">
        <f t="shared" si="0"/>
        <v>121.64999999999999</v>
      </c>
      <c r="E25" s="5">
        <f t="shared" si="1"/>
        <v>1</v>
      </c>
      <c r="F25" s="29">
        <v>124.80000000000001</v>
      </c>
      <c r="G25" s="39">
        <v>122.95000000000002</v>
      </c>
      <c r="H25" s="283">
        <f t="shared" si="5"/>
        <v>1.0573403822692357E-2</v>
      </c>
      <c r="I25" s="190">
        <v>19</v>
      </c>
      <c r="J25" s="188">
        <f t="shared" si="2"/>
        <v>98.517628205128204</v>
      </c>
      <c r="K25" s="166">
        <f t="shared" si="3"/>
        <v>97.475961538461519</v>
      </c>
      <c r="L25" s="178">
        <v>8.666666666666667E-2</v>
      </c>
      <c r="M25" s="174" t="s">
        <v>584</v>
      </c>
      <c r="N25" s="174" t="s">
        <v>585</v>
      </c>
      <c r="O25" s="174" t="s">
        <v>405</v>
      </c>
      <c r="P25" s="175">
        <v>34120</v>
      </c>
      <c r="Q25" s="179" t="s">
        <v>582</v>
      </c>
      <c r="R25" s="174" t="s">
        <v>583</v>
      </c>
      <c r="S25" s="175">
        <v>41299</v>
      </c>
      <c r="T25" s="145"/>
    </row>
    <row r="26" spans="1:20">
      <c r="A26" s="1">
        <v>20</v>
      </c>
      <c r="B26" s="161">
        <v>8.6643518518518522E-2</v>
      </c>
      <c r="C26" s="29">
        <f t="shared" si="4"/>
        <v>124.76666666666667</v>
      </c>
      <c r="D26" s="29">
        <f t="shared" si="0"/>
        <v>121.64999999999999</v>
      </c>
      <c r="E26" s="5">
        <f t="shared" si="1"/>
        <v>1</v>
      </c>
      <c r="F26" s="29">
        <v>125.38333333333333</v>
      </c>
      <c r="G26" s="39">
        <v>122.95000000000002</v>
      </c>
      <c r="H26" s="283">
        <f t="shared" si="5"/>
        <v>1.0573403822692357E-2</v>
      </c>
      <c r="I26" s="190">
        <v>20</v>
      </c>
      <c r="J26" s="188">
        <f t="shared" si="2"/>
        <v>98.543948704247939</v>
      </c>
      <c r="K26" s="166">
        <f t="shared" si="3"/>
        <v>97.502003740315246</v>
      </c>
      <c r="L26" s="178">
        <v>8.6643518518518522E-2</v>
      </c>
      <c r="M26" s="174" t="s">
        <v>580</v>
      </c>
      <c r="N26" s="174" t="s">
        <v>581</v>
      </c>
      <c r="O26" s="174" t="s">
        <v>405</v>
      </c>
      <c r="P26" s="175">
        <v>34865</v>
      </c>
      <c r="Q26" s="179" t="s">
        <v>582</v>
      </c>
      <c r="R26" s="174" t="s">
        <v>583</v>
      </c>
      <c r="S26" s="175">
        <v>42391</v>
      </c>
      <c r="T26" s="145"/>
    </row>
    <row r="27" spans="1:20">
      <c r="A27" s="1">
        <v>21</v>
      </c>
      <c r="B27" s="161">
        <v>8.637731481481481E-2</v>
      </c>
      <c r="C27" s="29">
        <f t="shared" si="4"/>
        <v>124.38333333333333</v>
      </c>
      <c r="D27" s="29">
        <f t="shared" si="0"/>
        <v>121.64999999999999</v>
      </c>
      <c r="E27" s="5">
        <f t="shared" si="1"/>
        <v>1</v>
      </c>
      <c r="F27" s="29">
        <v>124.38333333333333</v>
      </c>
      <c r="G27" s="39">
        <v>122.95000000000002</v>
      </c>
      <c r="H27" s="283">
        <f t="shared" si="5"/>
        <v>1.0573403822692357E-2</v>
      </c>
      <c r="I27" s="190">
        <v>21</v>
      </c>
      <c r="J27" s="188">
        <f t="shared" si="2"/>
        <v>98.847648398767276</v>
      </c>
      <c r="K27" s="166">
        <f t="shared" si="3"/>
        <v>97.802492295323589</v>
      </c>
      <c r="L27" s="178">
        <v>8.637731481481481E-2</v>
      </c>
      <c r="M27" s="174" t="s">
        <v>586</v>
      </c>
      <c r="N27" s="174" t="s">
        <v>587</v>
      </c>
      <c r="O27" s="174" t="s">
        <v>405</v>
      </c>
      <c r="P27" s="175">
        <v>33235</v>
      </c>
      <c r="Q27" s="179" t="s">
        <v>582</v>
      </c>
      <c r="R27" s="174" t="s">
        <v>583</v>
      </c>
      <c r="S27" s="175">
        <v>40935</v>
      </c>
      <c r="T27" s="151"/>
    </row>
    <row r="28" spans="1:20">
      <c r="A28" s="1">
        <v>22</v>
      </c>
      <c r="B28" s="157">
        <v>8.671296296296295E-2</v>
      </c>
      <c r="C28" s="29">
        <f t="shared" si="4"/>
        <v>124.86666666666665</v>
      </c>
      <c r="D28" s="29">
        <f t="shared" si="0"/>
        <v>121.64999999999999</v>
      </c>
      <c r="E28" s="5">
        <f t="shared" si="1"/>
        <v>1</v>
      </c>
      <c r="F28" s="29">
        <v>124.86666666666665</v>
      </c>
      <c r="G28" s="39">
        <v>122.95000000000002</v>
      </c>
      <c r="H28" s="283">
        <f t="shared" si="5"/>
        <v>1.0573403822692357E-2</v>
      </c>
      <c r="I28" s="190">
        <v>22</v>
      </c>
      <c r="J28" s="188">
        <f t="shared" si="2"/>
        <v>98.465029364655663</v>
      </c>
      <c r="K28" s="166">
        <f t="shared" si="3"/>
        <v>97.423918846769894</v>
      </c>
      <c r="L28" s="176">
        <v>8.671296296296295E-2</v>
      </c>
      <c r="M28" s="174" t="s">
        <v>588</v>
      </c>
      <c r="N28" s="174" t="s">
        <v>589</v>
      </c>
      <c r="O28" s="174" t="s">
        <v>405</v>
      </c>
      <c r="P28" s="175">
        <v>32905</v>
      </c>
      <c r="Q28" s="177" t="s">
        <v>565</v>
      </c>
      <c r="R28" s="174" t="s">
        <v>566</v>
      </c>
      <c r="S28" s="175">
        <v>41189</v>
      </c>
      <c r="T28" s="151"/>
    </row>
    <row r="29" spans="1:20">
      <c r="A29" s="1">
        <v>23</v>
      </c>
      <c r="B29" s="157">
        <v>8.6284722222222221E-2</v>
      </c>
      <c r="C29" s="29">
        <f t="shared" si="4"/>
        <v>124.25</v>
      </c>
      <c r="D29" s="29">
        <f t="shared" si="0"/>
        <v>121.64999999999999</v>
      </c>
      <c r="E29" s="5">
        <f t="shared" si="1"/>
        <v>1</v>
      </c>
      <c r="F29" s="29">
        <v>124.75</v>
      </c>
      <c r="G29" s="39">
        <v>122.95000000000002</v>
      </c>
      <c r="H29" s="283">
        <f t="shared" si="5"/>
        <v>1.0573403822692357E-2</v>
      </c>
      <c r="I29" s="190">
        <v>23</v>
      </c>
      <c r="J29" s="188">
        <f t="shared" si="2"/>
        <v>98.953722334004041</v>
      </c>
      <c r="K29" s="166">
        <f t="shared" si="3"/>
        <v>97.90744466800804</v>
      </c>
      <c r="L29" s="176">
        <v>8.6284722222222221E-2</v>
      </c>
      <c r="M29" s="174" t="s">
        <v>590</v>
      </c>
      <c r="N29" s="174" t="s">
        <v>591</v>
      </c>
      <c r="O29" s="174" t="s">
        <v>405</v>
      </c>
      <c r="P29" s="175">
        <v>34588</v>
      </c>
      <c r="Q29" s="179" t="s">
        <v>582</v>
      </c>
      <c r="R29" s="174" t="s">
        <v>583</v>
      </c>
      <c r="S29" s="175">
        <v>43126</v>
      </c>
      <c r="T29" s="151"/>
    </row>
    <row r="30" spans="1:20">
      <c r="A30" s="1">
        <v>24</v>
      </c>
      <c r="B30" s="156">
        <v>8.6134259259259258E-2</v>
      </c>
      <c r="C30" s="29">
        <f t="shared" si="4"/>
        <v>124.03333333333333</v>
      </c>
      <c r="D30" s="29">
        <f t="shared" si="0"/>
        <v>121.64999999999999</v>
      </c>
      <c r="E30" s="5">
        <f t="shared" si="1"/>
        <v>1</v>
      </c>
      <c r="F30" s="29">
        <v>124.88333333333333</v>
      </c>
      <c r="G30" s="39">
        <v>122.95000000000002</v>
      </c>
      <c r="H30" s="283">
        <f t="shared" si="5"/>
        <v>1.0573403822692357E-2</v>
      </c>
      <c r="I30" s="190">
        <v>24</v>
      </c>
      <c r="J30" s="188">
        <f t="shared" si="2"/>
        <v>99.126578876646079</v>
      </c>
      <c r="K30" s="166">
        <f t="shared" si="3"/>
        <v>98.078473528621331</v>
      </c>
      <c r="L30" s="176">
        <v>8.6134259259259258E-2</v>
      </c>
      <c r="M30" s="174" t="s">
        <v>592</v>
      </c>
      <c r="N30" s="174" t="s">
        <v>593</v>
      </c>
      <c r="O30" s="174" t="s">
        <v>405</v>
      </c>
      <c r="P30" s="175">
        <v>34232</v>
      </c>
      <c r="Q30" s="179" t="s">
        <v>582</v>
      </c>
      <c r="R30" s="174" t="s">
        <v>583</v>
      </c>
      <c r="S30" s="175">
        <v>43126</v>
      </c>
      <c r="T30" s="151"/>
    </row>
    <row r="31" spans="1:20">
      <c r="A31" s="1">
        <v>25</v>
      </c>
      <c r="B31" s="156">
        <v>8.5277777777777786E-2</v>
      </c>
      <c r="C31" s="29">
        <f t="shared" si="4"/>
        <v>122.80000000000001</v>
      </c>
      <c r="D31" s="29">
        <f t="shared" si="0"/>
        <v>121.64999999999999</v>
      </c>
      <c r="E31" s="5">
        <f t="shared" si="1"/>
        <v>1</v>
      </c>
      <c r="F31" s="29">
        <v>124.63333333333334</v>
      </c>
      <c r="G31" s="39">
        <v>122.95000000000002</v>
      </c>
      <c r="H31" s="283">
        <f t="shared" si="5"/>
        <v>1.0573403822692357E-2</v>
      </c>
      <c r="I31" s="190">
        <v>25</v>
      </c>
      <c r="J31" s="188">
        <f t="shared" si="2"/>
        <v>100.12214983713355</v>
      </c>
      <c r="K31" s="166">
        <f t="shared" si="3"/>
        <v>99.063517915309433</v>
      </c>
      <c r="L31" s="176">
        <v>8.5277777777777786E-2</v>
      </c>
      <c r="M31" s="174" t="s">
        <v>590</v>
      </c>
      <c r="N31" s="174" t="s">
        <v>591</v>
      </c>
      <c r="O31" s="174" t="s">
        <v>405</v>
      </c>
      <c r="P31" s="175">
        <v>34588</v>
      </c>
      <c r="Q31" s="177" t="s">
        <v>594</v>
      </c>
      <c r="R31" s="174" t="s">
        <v>439</v>
      </c>
      <c r="S31" s="175">
        <v>43737</v>
      </c>
      <c r="T31" s="151"/>
    </row>
    <row r="32" spans="1:20">
      <c r="A32" s="1">
        <v>26</v>
      </c>
      <c r="B32" s="156">
        <v>8.5856481481481492E-2</v>
      </c>
      <c r="C32" s="29">
        <f t="shared" si="4"/>
        <v>123.63333333333335</v>
      </c>
      <c r="D32" s="29">
        <f t="shared" si="0"/>
        <v>121.64999999999999</v>
      </c>
      <c r="E32" s="5">
        <f t="shared" si="1"/>
        <v>1</v>
      </c>
      <c r="F32" s="29">
        <v>123.63333333333335</v>
      </c>
      <c r="G32" s="39">
        <v>122.95000000000002</v>
      </c>
      <c r="H32" s="283">
        <f t="shared" si="5"/>
        <v>1.0573403822692357E-2</v>
      </c>
      <c r="I32" s="190">
        <v>26</v>
      </c>
      <c r="J32" s="188">
        <f t="shared" si="2"/>
        <v>99.44729037476408</v>
      </c>
      <c r="K32" s="166">
        <f t="shared" si="3"/>
        <v>98.395794014559158</v>
      </c>
      <c r="L32" s="176">
        <v>8.5856481481481492E-2</v>
      </c>
      <c r="M32" s="174" t="s">
        <v>427</v>
      </c>
      <c r="N32" s="174" t="s">
        <v>428</v>
      </c>
      <c r="O32" s="174" t="s">
        <v>413</v>
      </c>
      <c r="P32" s="175">
        <v>31108</v>
      </c>
      <c r="Q32" s="177" t="s">
        <v>594</v>
      </c>
      <c r="R32" s="174" t="s">
        <v>439</v>
      </c>
      <c r="S32" s="175">
        <v>40811</v>
      </c>
      <c r="T32" s="151"/>
    </row>
    <row r="33" spans="1:20">
      <c r="A33" s="1">
        <v>27</v>
      </c>
      <c r="B33" s="156">
        <v>8.5358796296296294E-2</v>
      </c>
      <c r="C33" s="29">
        <f t="shared" si="4"/>
        <v>122.91666666666666</v>
      </c>
      <c r="D33" s="29">
        <f t="shared" si="0"/>
        <v>121.64999999999999</v>
      </c>
      <c r="E33" s="5">
        <f t="shared" si="1"/>
        <v>1</v>
      </c>
      <c r="F33" s="29">
        <v>124.80000000000001</v>
      </c>
      <c r="G33" s="39">
        <v>122.95000000000002</v>
      </c>
      <c r="H33" s="283">
        <f t="shared" si="5"/>
        <v>1.0573403822692357E-2</v>
      </c>
      <c r="I33" s="190">
        <v>27</v>
      </c>
      <c r="J33" s="188">
        <f t="shared" si="2"/>
        <v>100.02711864406781</v>
      </c>
      <c r="K33" s="166">
        <f t="shared" si="3"/>
        <v>98.96949152542372</v>
      </c>
      <c r="L33" s="176">
        <v>8.5358796296296294E-2</v>
      </c>
      <c r="M33" s="174" t="s">
        <v>595</v>
      </c>
      <c r="N33" s="174" t="s">
        <v>596</v>
      </c>
      <c r="O33" s="174" t="s">
        <v>405</v>
      </c>
      <c r="P33" s="175">
        <v>33646</v>
      </c>
      <c r="Q33" s="177" t="s">
        <v>597</v>
      </c>
      <c r="R33" s="174" t="s">
        <v>598</v>
      </c>
      <c r="S33" s="175">
        <v>43583</v>
      </c>
      <c r="T33" s="151"/>
    </row>
    <row r="34" spans="1:20">
      <c r="A34" s="1">
        <v>28</v>
      </c>
      <c r="B34" s="156">
        <v>8.5833333333333331E-2</v>
      </c>
      <c r="C34" s="29">
        <f t="shared" si="4"/>
        <v>123.6</v>
      </c>
      <c r="D34" s="29">
        <f t="shared" si="0"/>
        <v>121.64999999999999</v>
      </c>
      <c r="E34" s="5">
        <f t="shared" ref="E34:E65" si="6">1-IF(A34&lt;I$3,0,IF(A34&lt;I$4,G$3*(A34-I$3)^2,G$2+G$4*(A34-I$4)+(A34&gt;I$5)*G$5*(A34-I$5)^2))</f>
        <v>1</v>
      </c>
      <c r="F34" s="29">
        <v>124.08333333333334</v>
      </c>
      <c r="G34" s="39">
        <v>122.95000000000002</v>
      </c>
      <c r="H34" s="283">
        <f t="shared" si="5"/>
        <v>1.0573403822692357E-2</v>
      </c>
      <c r="I34" s="190">
        <v>28</v>
      </c>
      <c r="J34" s="188">
        <f t="shared" si="2"/>
        <v>99.474110032362475</v>
      </c>
      <c r="K34" s="166">
        <f t="shared" si="3"/>
        <v>98.422330097087368</v>
      </c>
      <c r="L34" s="176">
        <v>8.5833333333333331E-2</v>
      </c>
      <c r="M34" s="174" t="s">
        <v>599</v>
      </c>
      <c r="N34" s="174" t="s">
        <v>600</v>
      </c>
      <c r="O34" s="174" t="s">
        <v>405</v>
      </c>
      <c r="P34" s="175">
        <v>33219</v>
      </c>
      <c r="Q34" s="177" t="s">
        <v>594</v>
      </c>
      <c r="R34" s="174" t="s">
        <v>439</v>
      </c>
      <c r="S34" s="175">
        <v>43737</v>
      </c>
      <c r="T34" s="151"/>
    </row>
    <row r="35" spans="1:20">
      <c r="A35" s="1">
        <v>29</v>
      </c>
      <c r="B35" s="156">
        <v>8.5578703703703699E-2</v>
      </c>
      <c r="C35" s="29">
        <f t="shared" si="4"/>
        <v>123.23333333333332</v>
      </c>
      <c r="D35" s="29">
        <f t="shared" si="0"/>
        <v>121.64999999999999</v>
      </c>
      <c r="E35" s="5">
        <f t="shared" si="6"/>
        <v>1</v>
      </c>
      <c r="F35" s="29">
        <v>123.69999999999999</v>
      </c>
      <c r="G35" s="39">
        <v>122.95000000000002</v>
      </c>
      <c r="H35" s="283">
        <f t="shared" si="5"/>
        <v>1.0573403822692357E-2</v>
      </c>
      <c r="I35" s="190">
        <v>29</v>
      </c>
      <c r="J35" s="188">
        <f t="shared" si="2"/>
        <v>99.77008385177173</v>
      </c>
      <c r="K35" s="166">
        <f t="shared" si="3"/>
        <v>98.715174465783079</v>
      </c>
      <c r="L35" s="176">
        <v>8.5578703703703699E-2</v>
      </c>
      <c r="M35" s="174" t="s">
        <v>601</v>
      </c>
      <c r="N35" s="174" t="s">
        <v>602</v>
      </c>
      <c r="O35" s="174" t="s">
        <v>413</v>
      </c>
      <c r="P35" s="175">
        <v>30967</v>
      </c>
      <c r="Q35" s="177" t="s">
        <v>594</v>
      </c>
      <c r="R35" s="174" t="s">
        <v>439</v>
      </c>
      <c r="S35" s="175">
        <v>41910</v>
      </c>
      <c r="T35" s="151"/>
    </row>
    <row r="36" spans="1:20">
      <c r="A36" s="1">
        <v>30</v>
      </c>
      <c r="B36" s="156">
        <v>8.5381944444444455E-2</v>
      </c>
      <c r="C36" s="29">
        <f t="shared" si="4"/>
        <v>122.95000000000002</v>
      </c>
      <c r="D36" s="29">
        <f t="shared" si="0"/>
        <v>121.64999999999999</v>
      </c>
      <c r="E36" s="5">
        <f t="shared" si="6"/>
        <v>1</v>
      </c>
      <c r="F36" s="29">
        <v>122.95000000000002</v>
      </c>
      <c r="G36" s="39">
        <v>122.95000000000002</v>
      </c>
      <c r="H36" s="283">
        <f t="shared" si="5"/>
        <v>1.0573403822692357E-2</v>
      </c>
      <c r="I36" s="190">
        <v>30</v>
      </c>
      <c r="J36" s="188">
        <f t="shared" si="2"/>
        <v>100</v>
      </c>
      <c r="K36" s="166">
        <f t="shared" si="3"/>
        <v>98.942659617730769</v>
      </c>
      <c r="L36" s="176">
        <v>8.5381944444444455E-2</v>
      </c>
      <c r="M36" s="174" t="s">
        <v>603</v>
      </c>
      <c r="N36" s="174" t="s">
        <v>604</v>
      </c>
      <c r="O36" s="174" t="s">
        <v>413</v>
      </c>
      <c r="P36" s="175">
        <v>30703</v>
      </c>
      <c r="Q36" s="177" t="s">
        <v>594</v>
      </c>
      <c r="R36" s="174" t="s">
        <v>439</v>
      </c>
      <c r="S36" s="175">
        <v>41910</v>
      </c>
      <c r="T36" s="145"/>
    </row>
    <row r="37" spans="1:20">
      <c r="A37" s="1">
        <v>31</v>
      </c>
      <c r="B37" s="156">
        <v>8.5474537037037043E-2</v>
      </c>
      <c r="C37" s="29">
        <f t="shared" si="4"/>
        <v>123.08333333333334</v>
      </c>
      <c r="D37" s="29">
        <f t="shared" si="0"/>
        <v>121.64999999999999</v>
      </c>
      <c r="E37" s="5">
        <f t="shared" si="6"/>
        <v>1</v>
      </c>
      <c r="F37" s="29">
        <v>123.38333333333333</v>
      </c>
      <c r="G37" s="39">
        <v>122.95000000000002</v>
      </c>
      <c r="H37" s="283">
        <f t="shared" si="5"/>
        <v>1.0573403822692357E-2</v>
      </c>
      <c r="I37" s="190">
        <v>31</v>
      </c>
      <c r="J37" s="188">
        <f t="shared" si="2"/>
        <v>99.891672308733931</v>
      </c>
      <c r="K37" s="166">
        <f t="shared" si="3"/>
        <v>98.83547731888963</v>
      </c>
      <c r="L37" s="176">
        <v>8.5474537037037043E-2</v>
      </c>
      <c r="M37" s="174" t="s">
        <v>605</v>
      </c>
      <c r="N37" s="174" t="s">
        <v>606</v>
      </c>
      <c r="O37" s="174" t="s">
        <v>413</v>
      </c>
      <c r="P37" s="175">
        <v>30991</v>
      </c>
      <c r="Q37" s="177" t="s">
        <v>597</v>
      </c>
      <c r="R37" s="174" t="s">
        <v>598</v>
      </c>
      <c r="S37" s="175">
        <v>42484</v>
      </c>
      <c r="T37" s="145"/>
    </row>
    <row r="38" spans="1:20">
      <c r="A38" s="1">
        <v>32</v>
      </c>
      <c r="B38" s="156">
        <v>8.5787037037037037E-2</v>
      </c>
      <c r="C38" s="29">
        <f t="shared" si="4"/>
        <v>123.53333333333333</v>
      </c>
      <c r="D38" s="29">
        <f t="shared" si="0"/>
        <v>121.67390955041175</v>
      </c>
      <c r="E38" s="5">
        <f t="shared" si="6"/>
        <v>0.9998034948453608</v>
      </c>
      <c r="F38" s="29">
        <v>125.75</v>
      </c>
      <c r="G38" s="39">
        <v>122.97190623836272</v>
      </c>
      <c r="H38" s="283">
        <f t="shared" si="5"/>
        <v>1.0555229463833773E-2</v>
      </c>
      <c r="I38" s="190">
        <v>32</v>
      </c>
      <c r="J38" s="188">
        <f t="shared" si="2"/>
        <v>99.545525827061027</v>
      </c>
      <c r="K38" s="166">
        <f t="shared" si="3"/>
        <v>98.494799959858398</v>
      </c>
      <c r="L38" s="176">
        <v>8.5787037037037037E-2</v>
      </c>
      <c r="M38" s="174" t="s">
        <v>605</v>
      </c>
      <c r="N38" s="174" t="s">
        <v>606</v>
      </c>
      <c r="O38" s="174" t="s">
        <v>413</v>
      </c>
      <c r="P38" s="175">
        <v>30991</v>
      </c>
      <c r="Q38" s="177" t="s">
        <v>594</v>
      </c>
      <c r="R38" s="174" t="s">
        <v>439</v>
      </c>
      <c r="S38" s="175">
        <v>43002</v>
      </c>
      <c r="T38" s="145"/>
    </row>
    <row r="39" spans="1:20">
      <c r="A39" s="1">
        <v>33</v>
      </c>
      <c r="B39" s="156">
        <v>8.4479166666666661E-2</v>
      </c>
      <c r="C39" s="29">
        <f t="shared" si="4"/>
        <v>121.64999999999999</v>
      </c>
      <c r="D39" s="29">
        <f t="shared" si="0"/>
        <v>121.79115343567413</v>
      </c>
      <c r="E39" s="5">
        <f t="shared" si="6"/>
        <v>0.99884102061855673</v>
      </c>
      <c r="F39" s="29">
        <v>124.66666666666667</v>
      </c>
      <c r="G39" s="39">
        <v>123.07931495014965</v>
      </c>
      <c r="H39" s="283">
        <f t="shared" si="5"/>
        <v>1.046610890706743E-2</v>
      </c>
      <c r="I39" s="190">
        <v>33</v>
      </c>
      <c r="J39" s="188">
        <f t="shared" si="2"/>
        <v>101.1749403618164</v>
      </c>
      <c r="K39" s="166">
        <f t="shared" si="3"/>
        <v>100.11603241732358</v>
      </c>
      <c r="L39" s="176">
        <v>8.4479166666666661E-2</v>
      </c>
      <c r="M39" s="174" t="s">
        <v>605</v>
      </c>
      <c r="N39" s="174" t="s">
        <v>606</v>
      </c>
      <c r="O39" s="174" t="s">
        <v>413</v>
      </c>
      <c r="P39" s="175">
        <v>30991</v>
      </c>
      <c r="Q39" s="177" t="s">
        <v>594</v>
      </c>
      <c r="R39" s="174" t="s">
        <v>439</v>
      </c>
      <c r="S39" s="175">
        <v>43359</v>
      </c>
      <c r="T39" s="145"/>
    </row>
    <row r="40" spans="1:20">
      <c r="A40" s="1">
        <v>34</v>
      </c>
      <c r="B40" s="156">
        <v>8.5150462962962969E-2</v>
      </c>
      <c r="C40" s="29">
        <f t="shared" si="4"/>
        <v>122.61666666666667</v>
      </c>
      <c r="D40" s="29">
        <f t="shared" si="0"/>
        <v>122.00668844035674</v>
      </c>
      <c r="E40" s="5">
        <f t="shared" si="6"/>
        <v>0.99707648453608244</v>
      </c>
      <c r="F40" s="29">
        <v>124.43333333333334</v>
      </c>
      <c r="G40" s="39">
        <v>123.27671902109087</v>
      </c>
      <c r="H40" s="283">
        <f t="shared" si="5"/>
        <v>1.0302274353333864E-2</v>
      </c>
      <c r="I40" s="190">
        <v>34</v>
      </c>
      <c r="J40" s="188">
        <f t="shared" si="2"/>
        <v>100.5383055765319</v>
      </c>
      <c r="K40" s="166">
        <f t="shared" si="3"/>
        <v>99.502532369463154</v>
      </c>
      <c r="L40" s="176">
        <v>8.5150462962962969E-2</v>
      </c>
      <c r="M40" s="174" t="s">
        <v>605</v>
      </c>
      <c r="N40" s="174" t="s">
        <v>606</v>
      </c>
      <c r="O40" s="174" t="s">
        <v>413</v>
      </c>
      <c r="P40" s="175">
        <v>30991</v>
      </c>
      <c r="Q40" s="177" t="s">
        <v>597</v>
      </c>
      <c r="R40" s="174" t="s">
        <v>598</v>
      </c>
      <c r="S40" s="175">
        <v>43583</v>
      </c>
      <c r="T40" s="145"/>
    </row>
    <row r="41" spans="1:20">
      <c r="A41" s="1">
        <v>35</v>
      </c>
      <c r="B41" s="156">
        <v>8.6099537037037044E-2</v>
      </c>
      <c r="C41" s="29">
        <f t="shared" si="4"/>
        <v>123.98333333333335</v>
      </c>
      <c r="D41" s="29">
        <f t="shared" ref="D41:D72" si="7">E$4/E41</f>
        <v>122.32155923169904</v>
      </c>
      <c r="E41" s="5">
        <f t="shared" si="6"/>
        <v>0.99450988659793815</v>
      </c>
      <c r="F41" s="29">
        <v>123.86666666666665</v>
      </c>
      <c r="G41" s="39">
        <v>123.56498524117121</v>
      </c>
      <c r="H41" s="283">
        <f t="shared" si="5"/>
        <v>1.0062931720060373E-2</v>
      </c>
      <c r="I41" s="190">
        <v>35</v>
      </c>
      <c r="J41" s="188">
        <f t="shared" si="2"/>
        <v>99.662577153787765</v>
      </c>
      <c r="K41" s="166">
        <f t="shared" si="3"/>
        <v>98.659679444843945</v>
      </c>
      <c r="L41" s="176">
        <v>8.6099537037037044E-2</v>
      </c>
      <c r="M41" s="174" t="s">
        <v>450</v>
      </c>
      <c r="N41" s="174" t="s">
        <v>451</v>
      </c>
      <c r="O41" s="174" t="s">
        <v>405</v>
      </c>
      <c r="P41" s="175">
        <v>26772</v>
      </c>
      <c r="Q41" s="177" t="s">
        <v>594</v>
      </c>
      <c r="R41" s="174" t="s">
        <v>439</v>
      </c>
      <c r="S41" s="175">
        <v>39719</v>
      </c>
      <c r="T41" s="145"/>
    </row>
    <row r="42" spans="1:20">
      <c r="A42" s="1">
        <v>36</v>
      </c>
      <c r="B42" s="156">
        <v>8.711805555555556E-2</v>
      </c>
      <c r="C42" s="29">
        <f t="shared" si="4"/>
        <v>125.45</v>
      </c>
      <c r="D42" s="29">
        <f t="shared" si="7"/>
        <v>122.73730192038649</v>
      </c>
      <c r="E42" s="5">
        <f t="shared" si="6"/>
        <v>0.99114122680412375</v>
      </c>
      <c r="F42" s="29">
        <v>125.45</v>
      </c>
      <c r="G42" s="39">
        <v>123.94538686804768</v>
      </c>
      <c r="H42" s="283">
        <f t="shared" si="5"/>
        <v>9.746913363926319E-3</v>
      </c>
      <c r="I42" s="190">
        <v>36</v>
      </c>
      <c r="J42" s="188">
        <f t="shared" ref="J42:J73" si="8">100*(+G42/+C42)</f>
        <v>98.800627236387157</v>
      </c>
      <c r="K42" s="166">
        <f t="shared" ref="K42:K73" si="9">100*(+D42/+C42)</f>
        <v>97.837626082412498</v>
      </c>
      <c r="L42" s="176">
        <v>8.711805555555556E-2</v>
      </c>
      <c r="M42" s="174" t="s">
        <v>454</v>
      </c>
      <c r="N42" s="174" t="s">
        <v>455</v>
      </c>
      <c r="O42" s="174" t="s">
        <v>456</v>
      </c>
      <c r="P42" s="175">
        <v>26441</v>
      </c>
      <c r="Q42" s="177" t="s">
        <v>597</v>
      </c>
      <c r="R42" s="174" t="s">
        <v>598</v>
      </c>
      <c r="S42" s="175">
        <v>39929</v>
      </c>
      <c r="T42" s="145"/>
    </row>
    <row r="43" spans="1:20">
      <c r="A43" s="1">
        <v>37</v>
      </c>
      <c r="B43" s="156">
        <v>8.4502314814814808E-2</v>
      </c>
      <c r="C43" s="29">
        <f t="shared" si="4"/>
        <v>121.68333333333332</v>
      </c>
      <c r="D43" s="29">
        <f t="shared" si="7"/>
        <v>123.25596293370468</v>
      </c>
      <c r="E43" s="5">
        <f t="shared" si="6"/>
        <v>0.98697050515463913</v>
      </c>
      <c r="F43" s="29">
        <v>125.86666666666669</v>
      </c>
      <c r="G43" s="39">
        <v>124.41961778082327</v>
      </c>
      <c r="H43" s="283">
        <f t="shared" si="5"/>
        <v>9.3526637348177646E-3</v>
      </c>
      <c r="I43" s="190">
        <v>37</v>
      </c>
      <c r="J43" s="188">
        <f t="shared" si="8"/>
        <v>102.24869287562521</v>
      </c>
      <c r="K43" s="166">
        <f t="shared" si="9"/>
        <v>101.29239523383484</v>
      </c>
      <c r="L43" s="176">
        <v>8.4502314814814808E-2</v>
      </c>
      <c r="M43" s="174" t="s">
        <v>607</v>
      </c>
      <c r="N43" s="174" t="s">
        <v>608</v>
      </c>
      <c r="O43" s="174" t="s">
        <v>405</v>
      </c>
      <c r="P43" s="175">
        <v>30115</v>
      </c>
      <c r="Q43" s="177" t="s">
        <v>594</v>
      </c>
      <c r="R43" s="174" t="s">
        <v>439</v>
      </c>
      <c r="S43" s="175">
        <v>43737</v>
      </c>
      <c r="T43" s="145"/>
    </row>
    <row r="44" spans="1:20">
      <c r="A44" s="1">
        <v>38</v>
      </c>
      <c r="B44" s="156">
        <v>8.7557870370370369E-2</v>
      </c>
      <c r="C44" s="29">
        <f t="shared" si="4"/>
        <v>126.08333333333333</v>
      </c>
      <c r="D44" s="29">
        <f t="shared" si="7"/>
        <v>123.88012448304019</v>
      </c>
      <c r="E44" s="5">
        <f t="shared" si="6"/>
        <v>0.98199772164948451</v>
      </c>
      <c r="F44" s="29">
        <v>127.2</v>
      </c>
      <c r="G44" s="39">
        <v>124.98981152971241</v>
      </c>
      <c r="H44" s="283">
        <f t="shared" si="5"/>
        <v>8.8782200172245838E-3</v>
      </c>
      <c r="I44" s="190">
        <v>38</v>
      </c>
      <c r="J44" s="188">
        <f t="shared" si="8"/>
        <v>99.13269916434561</v>
      </c>
      <c r="K44" s="166">
        <f t="shared" si="9"/>
        <v>98.252577250263201</v>
      </c>
      <c r="L44" s="176">
        <v>8.7557870370370369E-2</v>
      </c>
      <c r="M44" s="174" t="s">
        <v>609</v>
      </c>
      <c r="N44" s="174" t="s">
        <v>610</v>
      </c>
      <c r="O44" s="174" t="s">
        <v>413</v>
      </c>
      <c r="P44" s="175">
        <v>27214</v>
      </c>
      <c r="Q44" s="177"/>
      <c r="R44" s="174" t="s">
        <v>611</v>
      </c>
      <c r="S44" s="175">
        <v>41203</v>
      </c>
      <c r="T44" s="145"/>
    </row>
    <row r="45" spans="1:20">
      <c r="A45" s="1">
        <v>39</v>
      </c>
      <c r="B45" s="156">
        <v>8.7500000000000008E-2</v>
      </c>
      <c r="C45" s="29">
        <f t="shared" si="4"/>
        <v>126.00000000000001</v>
      </c>
      <c r="D45" s="29">
        <f t="shared" si="7"/>
        <v>124.61293722441846</v>
      </c>
      <c r="E45" s="5">
        <f t="shared" si="6"/>
        <v>0.97622287628865978</v>
      </c>
      <c r="F45" s="29">
        <v>127.73333333333335</v>
      </c>
      <c r="G45" s="39">
        <v>125.65856568584186</v>
      </c>
      <c r="H45" s="283">
        <f t="shared" si="5"/>
        <v>8.3211873039962404E-3</v>
      </c>
      <c r="I45" s="190">
        <v>39</v>
      </c>
      <c r="J45" s="188">
        <f t="shared" si="8"/>
        <v>99.729020385588768</v>
      </c>
      <c r="K45" s="166">
        <f t="shared" si="9"/>
        <v>98.899156527316222</v>
      </c>
      <c r="L45" s="176">
        <v>8.7500000000000008E-2</v>
      </c>
      <c r="M45" s="174" t="s">
        <v>612</v>
      </c>
      <c r="N45" s="174" t="s">
        <v>613</v>
      </c>
      <c r="O45" s="174" t="s">
        <v>413</v>
      </c>
      <c r="P45" s="175">
        <v>27932</v>
      </c>
      <c r="Q45" s="177"/>
      <c r="R45" s="174" t="s">
        <v>614</v>
      </c>
      <c r="S45" s="175">
        <v>42288</v>
      </c>
      <c r="T45" s="145"/>
    </row>
    <row r="46" spans="1:20">
      <c r="A46" s="1">
        <v>40</v>
      </c>
      <c r="B46" s="156">
        <v>8.9421296296296304E-2</v>
      </c>
      <c r="C46" s="29">
        <f t="shared" si="4"/>
        <v>128.76666666666668</v>
      </c>
      <c r="D46" s="29">
        <f t="shared" si="7"/>
        <v>125.45816089598605</v>
      </c>
      <c r="E46" s="5">
        <f t="shared" si="6"/>
        <v>0.96964596907216494</v>
      </c>
      <c r="F46" s="29">
        <v>128.76666666666668</v>
      </c>
      <c r="G46" s="39">
        <v>126.42897201775448</v>
      </c>
      <c r="H46" s="283">
        <f t="shared" si="5"/>
        <v>7.678707706585553E-3</v>
      </c>
      <c r="I46" s="190">
        <v>40</v>
      </c>
      <c r="J46" s="188">
        <f t="shared" si="8"/>
        <v>98.184549845525083</v>
      </c>
      <c r="K46" s="166">
        <f t="shared" si="9"/>
        <v>97.430619385958622</v>
      </c>
      <c r="L46" s="176">
        <v>8.9421296296296304E-2</v>
      </c>
      <c r="M46" s="174" t="s">
        <v>615</v>
      </c>
      <c r="N46" s="174" t="s">
        <v>616</v>
      </c>
      <c r="O46" s="174" t="s">
        <v>617</v>
      </c>
      <c r="P46" s="175">
        <v>23046</v>
      </c>
      <c r="Q46" s="177"/>
      <c r="R46" s="174" t="s">
        <v>439</v>
      </c>
      <c r="S46" s="175">
        <v>37892</v>
      </c>
      <c r="T46" s="145"/>
    </row>
    <row r="47" spans="1:20">
      <c r="A47" s="1">
        <v>41</v>
      </c>
      <c r="B47" s="156">
        <v>8.9374999999999996E-2</v>
      </c>
      <c r="C47" s="29">
        <f t="shared" si="4"/>
        <v>128.69999999999999</v>
      </c>
      <c r="D47" s="29">
        <f t="shared" si="7"/>
        <v>126.42021393230776</v>
      </c>
      <c r="E47" s="5">
        <f t="shared" si="6"/>
        <v>0.96226699999999998</v>
      </c>
      <c r="F47" s="29">
        <v>131.30000000000001</v>
      </c>
      <c r="G47" s="39">
        <v>127.30465316208604</v>
      </c>
      <c r="H47" s="283">
        <f t="shared" si="5"/>
        <v>6.9474226417490029E-3</v>
      </c>
      <c r="I47" s="190">
        <v>41</v>
      </c>
      <c r="J47" s="188">
        <f t="shared" si="8"/>
        <v>98.91581442275529</v>
      </c>
      <c r="K47" s="166">
        <f t="shared" si="9"/>
        <v>98.228604454007595</v>
      </c>
      <c r="L47" s="176">
        <v>8.9374999999999996E-2</v>
      </c>
      <c r="M47" s="174" t="s">
        <v>445</v>
      </c>
      <c r="N47" s="174" t="s">
        <v>618</v>
      </c>
      <c r="O47" s="174" t="s">
        <v>413</v>
      </c>
      <c r="P47" s="175">
        <v>26914</v>
      </c>
      <c r="Q47" s="177" t="s">
        <v>619</v>
      </c>
      <c r="R47" s="174" t="s">
        <v>620</v>
      </c>
      <c r="S47" s="175">
        <v>42190</v>
      </c>
      <c r="T47" s="145"/>
    </row>
    <row r="48" spans="1:20">
      <c r="A48" s="1">
        <v>42</v>
      </c>
      <c r="B48" s="156">
        <v>8.8773148148148143E-2</v>
      </c>
      <c r="C48" s="29">
        <f t="shared" si="4"/>
        <v>127.83333333333333</v>
      </c>
      <c r="D48" s="29">
        <f t="shared" si="7"/>
        <v>127.45066197863355</v>
      </c>
      <c r="E48" s="5">
        <f t="shared" si="6"/>
        <v>0.95448699999999997</v>
      </c>
      <c r="F48" s="29">
        <v>131.35</v>
      </c>
      <c r="G48" s="39">
        <v>128.28980662098527</v>
      </c>
      <c r="H48" s="283">
        <f t="shared" si="5"/>
        <v>6.5410079292649095E-3</v>
      </c>
      <c r="I48" s="190">
        <v>42</v>
      </c>
      <c r="J48" s="188">
        <f t="shared" si="8"/>
        <v>100.35708471002761</v>
      </c>
      <c r="K48" s="166">
        <f t="shared" si="9"/>
        <v>99.700648223181403</v>
      </c>
      <c r="L48" s="176">
        <v>8.8773148148148143E-2</v>
      </c>
      <c r="M48" s="174" t="s">
        <v>612</v>
      </c>
      <c r="N48" s="174" t="s">
        <v>613</v>
      </c>
      <c r="O48" s="174" t="s">
        <v>413</v>
      </c>
      <c r="P48" s="175">
        <v>27932</v>
      </c>
      <c r="Q48" s="177"/>
      <c r="R48" s="174" t="s">
        <v>621</v>
      </c>
      <c r="S48" s="175">
        <v>43401</v>
      </c>
      <c r="T48" s="147"/>
    </row>
    <row r="49" spans="1:20">
      <c r="A49" s="1">
        <v>43</v>
      </c>
      <c r="B49" s="156">
        <v>8.9629629629629629E-2</v>
      </c>
      <c r="C49" s="29">
        <f t="shared" si="4"/>
        <v>129.06666666666666</v>
      </c>
      <c r="D49" s="29">
        <f t="shared" si="7"/>
        <v>128.49804638605187</v>
      </c>
      <c r="E49" s="5">
        <f t="shared" si="6"/>
        <v>0.94670699999999997</v>
      </c>
      <c r="F49" s="29">
        <v>131.75</v>
      </c>
      <c r="G49" s="39">
        <v>129.33977279541173</v>
      </c>
      <c r="H49" s="283">
        <f t="shared" si="5"/>
        <v>6.5078698622062564E-3</v>
      </c>
      <c r="I49" s="190">
        <v>43</v>
      </c>
      <c r="J49" s="188">
        <f t="shared" si="8"/>
        <v>100.21160082289133</v>
      </c>
      <c r="K49" s="166">
        <f t="shared" si="9"/>
        <v>99.559436766052585</v>
      </c>
      <c r="L49" s="176">
        <v>8.9629629629629629E-2</v>
      </c>
      <c r="M49" s="174" t="s">
        <v>445</v>
      </c>
      <c r="N49" s="174" t="s">
        <v>618</v>
      </c>
      <c r="O49" s="174" t="s">
        <v>413</v>
      </c>
      <c r="P49" s="175">
        <v>26914</v>
      </c>
      <c r="Q49" s="177" t="s">
        <v>619</v>
      </c>
      <c r="R49" s="174" t="s">
        <v>620</v>
      </c>
      <c r="S49" s="175">
        <v>42918</v>
      </c>
      <c r="T49" s="146"/>
    </row>
    <row r="50" spans="1:20">
      <c r="A50" s="1">
        <v>44</v>
      </c>
      <c r="B50" s="156">
        <v>8.9687499999999989E-2</v>
      </c>
      <c r="C50" s="29">
        <f t="shared" si="4"/>
        <v>129.14999999999998</v>
      </c>
      <c r="D50" s="29">
        <f t="shared" si="7"/>
        <v>129.56278816137996</v>
      </c>
      <c r="E50" s="5">
        <f t="shared" si="6"/>
        <v>0.93892699999999996</v>
      </c>
      <c r="F50" s="29">
        <v>135.4</v>
      </c>
      <c r="G50" s="39">
        <v>130.40706733120004</v>
      </c>
      <c r="H50" s="283">
        <f t="shared" si="5"/>
        <v>6.4741826275092436E-3</v>
      </c>
      <c r="I50" s="190">
        <v>44</v>
      </c>
      <c r="J50" s="188">
        <f t="shared" si="8"/>
        <v>100.97333900983358</v>
      </c>
      <c r="K50" s="166">
        <f t="shared" si="9"/>
        <v>100.31961917257451</v>
      </c>
      <c r="L50" s="176">
        <v>8.9687499999999989E-2</v>
      </c>
      <c r="M50" s="174" t="s">
        <v>445</v>
      </c>
      <c r="N50" s="174" t="s">
        <v>618</v>
      </c>
      <c r="O50" s="174" t="s">
        <v>413</v>
      </c>
      <c r="P50" s="175">
        <v>26914</v>
      </c>
      <c r="Q50" s="177" t="s">
        <v>619</v>
      </c>
      <c r="R50" s="174" t="s">
        <v>620</v>
      </c>
      <c r="S50" s="175">
        <v>43282</v>
      </c>
      <c r="T50" s="145"/>
    </row>
    <row r="51" spans="1:20">
      <c r="A51" s="1">
        <v>45</v>
      </c>
      <c r="B51" s="156">
        <v>9.2210648148148153E-2</v>
      </c>
      <c r="C51" s="29">
        <f t="shared" si="4"/>
        <v>132.78333333333333</v>
      </c>
      <c r="D51" s="29">
        <f t="shared" si="7"/>
        <v>130.64532238196546</v>
      </c>
      <c r="E51" s="5">
        <f t="shared" si="6"/>
        <v>0.93114699999999995</v>
      </c>
      <c r="F51" s="29">
        <v>134.26666666666665</v>
      </c>
      <c r="G51" s="39">
        <v>131.49212277161226</v>
      </c>
      <c r="H51" s="283">
        <f t="shared" si="5"/>
        <v>6.4399324598143686E-3</v>
      </c>
      <c r="I51" s="190">
        <v>45</v>
      </c>
      <c r="J51" s="188">
        <f t="shared" si="8"/>
        <v>99.027580849714269</v>
      </c>
      <c r="K51" s="166">
        <f t="shared" si="9"/>
        <v>98.389849917383302</v>
      </c>
      <c r="L51" s="176">
        <v>9.2210648148148153E-2</v>
      </c>
      <c r="M51" s="174" t="s">
        <v>445</v>
      </c>
      <c r="N51" s="174" t="s">
        <v>618</v>
      </c>
      <c r="O51" s="174" t="s">
        <v>413</v>
      </c>
      <c r="P51" s="175">
        <v>26914</v>
      </c>
      <c r="Q51" s="177"/>
      <c r="R51" s="174" t="s">
        <v>622</v>
      </c>
      <c r="S51" s="175">
        <v>43513</v>
      </c>
      <c r="T51" s="145"/>
    </row>
    <row r="52" spans="1:20">
      <c r="A52" s="1">
        <v>46</v>
      </c>
      <c r="B52" s="156">
        <v>9.402777777777778E-2</v>
      </c>
      <c r="C52" s="29">
        <f t="shared" si="4"/>
        <v>135.4</v>
      </c>
      <c r="D52" s="29">
        <f t="shared" si="7"/>
        <v>131.74609878845573</v>
      </c>
      <c r="E52" s="5">
        <f t="shared" si="6"/>
        <v>0.92336700000000005</v>
      </c>
      <c r="F52" s="29">
        <v>135.4</v>
      </c>
      <c r="G52" s="39">
        <v>132.59538617664791</v>
      </c>
      <c r="H52" s="283">
        <f t="shared" si="5"/>
        <v>6.4051051298325912E-3</v>
      </c>
      <c r="I52" s="190">
        <v>46</v>
      </c>
      <c r="J52" s="188">
        <f t="shared" si="8"/>
        <v>97.928645625293882</v>
      </c>
      <c r="K52" s="166">
        <f t="shared" si="9"/>
        <v>97.301402354841741</v>
      </c>
      <c r="L52" s="176">
        <v>9.402777777777778E-2</v>
      </c>
      <c r="M52" s="174" t="s">
        <v>623</v>
      </c>
      <c r="N52" s="174" t="s">
        <v>624</v>
      </c>
      <c r="O52" s="174" t="s">
        <v>413</v>
      </c>
      <c r="P52" s="175">
        <v>23002</v>
      </c>
      <c r="Q52" s="177" t="s">
        <v>625</v>
      </c>
      <c r="R52" s="174" t="s">
        <v>626</v>
      </c>
      <c r="S52" s="175">
        <v>40090</v>
      </c>
      <c r="T52" s="145"/>
    </row>
    <row r="53" spans="1:20">
      <c r="A53" s="1">
        <v>47</v>
      </c>
      <c r="B53" s="156">
        <v>9.4675925925925927E-2</v>
      </c>
      <c r="C53" s="29">
        <f t="shared" si="4"/>
        <v>136.33333333333334</v>
      </c>
      <c r="D53" s="29">
        <f t="shared" si="7"/>
        <v>132.86558240778865</v>
      </c>
      <c r="E53" s="5">
        <f t="shared" si="6"/>
        <v>0.91558700000000004</v>
      </c>
      <c r="F53" s="29">
        <v>136.33333333333334</v>
      </c>
      <c r="G53" s="39">
        <v>133.71731973719844</v>
      </c>
      <c r="H53" s="283">
        <f t="shared" si="5"/>
        <v>6.3696859246337714E-3</v>
      </c>
      <c r="I53" s="190">
        <v>47</v>
      </c>
      <c r="J53" s="188">
        <f t="shared" si="8"/>
        <v>98.081163621416948</v>
      </c>
      <c r="K53" s="166">
        <f t="shared" si="9"/>
        <v>97.456417414025893</v>
      </c>
      <c r="L53" s="176">
        <v>9.4675925925925927E-2</v>
      </c>
      <c r="M53" s="174" t="s">
        <v>471</v>
      </c>
      <c r="N53" s="174" t="s">
        <v>472</v>
      </c>
      <c r="O53" s="174" t="s">
        <v>413</v>
      </c>
      <c r="P53" s="175">
        <v>22144</v>
      </c>
      <c r="Q53" s="177"/>
      <c r="R53" s="174" t="s">
        <v>627</v>
      </c>
      <c r="S53" s="175">
        <v>39432</v>
      </c>
      <c r="T53" s="145"/>
    </row>
    <row r="54" spans="1:20">
      <c r="A54" s="1">
        <v>48</v>
      </c>
      <c r="B54" s="156">
        <v>9.6493055555555554E-2</v>
      </c>
      <c r="C54" s="29">
        <f t="shared" si="4"/>
        <v>138.94999999999999</v>
      </c>
      <c r="D54" s="29">
        <f t="shared" si="7"/>
        <v>134.00425420821824</v>
      </c>
      <c r="E54" s="5">
        <f t="shared" si="6"/>
        <v>0.90780700000000003</v>
      </c>
      <c r="F54" s="29">
        <v>138.94999999999999</v>
      </c>
      <c r="G54" s="39">
        <v>134.85840142064745</v>
      </c>
      <c r="H54" s="283">
        <f t="shared" si="5"/>
        <v>6.3336596269221194E-3</v>
      </c>
      <c r="I54" s="190">
        <v>48</v>
      </c>
      <c r="J54" s="188">
        <f t="shared" si="8"/>
        <v>97.055344671210847</v>
      </c>
      <c r="K54" s="166">
        <f t="shared" si="9"/>
        <v>96.440629153089787</v>
      </c>
      <c r="L54" s="176">
        <v>9.6493055555555554E-2</v>
      </c>
      <c r="M54" s="174" t="s">
        <v>586</v>
      </c>
      <c r="N54" s="174" t="s">
        <v>628</v>
      </c>
      <c r="O54" s="174" t="s">
        <v>629</v>
      </c>
      <c r="P54" s="175">
        <v>22747</v>
      </c>
      <c r="Q54" s="177"/>
      <c r="R54" s="174" t="s">
        <v>630</v>
      </c>
      <c r="S54" s="175">
        <v>40549</v>
      </c>
      <c r="T54" s="145"/>
    </row>
    <row r="55" spans="1:20">
      <c r="A55" s="1">
        <v>49</v>
      </c>
      <c r="B55" s="156">
        <v>9.707175925925926E-2</v>
      </c>
      <c r="C55" s="29">
        <f t="shared" si="4"/>
        <v>139.78333333333333</v>
      </c>
      <c r="D55" s="29">
        <f t="shared" si="7"/>
        <v>135.162611788313</v>
      </c>
      <c r="E55" s="5">
        <f t="shared" si="6"/>
        <v>0.90002700000000002</v>
      </c>
      <c r="F55" s="29">
        <v>139.78333333333333</v>
      </c>
      <c r="G55" s="39">
        <v>136.0191256498108</v>
      </c>
      <c r="H55" s="283">
        <f t="shared" si="5"/>
        <v>6.2970104932371608E-3</v>
      </c>
      <c r="I55" s="190">
        <v>49</v>
      </c>
      <c r="J55" s="188">
        <f t="shared" si="8"/>
        <v>97.307112662318445</v>
      </c>
      <c r="K55" s="166">
        <f t="shared" si="9"/>
        <v>96.694368752817212</v>
      </c>
      <c r="L55" s="176">
        <v>9.707175925925926E-2</v>
      </c>
      <c r="M55" s="174" t="s">
        <v>631</v>
      </c>
      <c r="N55" s="174" t="s">
        <v>632</v>
      </c>
      <c r="O55" s="174" t="s">
        <v>549</v>
      </c>
      <c r="P55" s="175">
        <v>16850</v>
      </c>
      <c r="Q55" s="177"/>
      <c r="R55" s="174" t="s">
        <v>550</v>
      </c>
      <c r="S55" s="175">
        <v>34860</v>
      </c>
      <c r="T55" s="145"/>
    </row>
    <row r="56" spans="1:20">
      <c r="A56" s="1">
        <v>50</v>
      </c>
      <c r="B56" s="156">
        <v>9.6863425925925936E-2</v>
      </c>
      <c r="C56" s="29">
        <f t="shared" si="4"/>
        <v>139.48333333333335</v>
      </c>
      <c r="D56" s="29">
        <f t="shared" si="7"/>
        <v>136.34117010200089</v>
      </c>
      <c r="E56" s="5">
        <f t="shared" si="6"/>
        <v>0.89224700000000001</v>
      </c>
      <c r="F56" s="29">
        <v>139.48333333333335</v>
      </c>
      <c r="G56" s="39">
        <v>137.20000401724292</v>
      </c>
      <c r="H56" s="283">
        <f t="shared" si="5"/>
        <v>6.2597222310146177E-3</v>
      </c>
      <c r="I56" s="190">
        <v>50</v>
      </c>
      <c r="J56" s="188">
        <f t="shared" si="8"/>
        <v>98.363009212983314</v>
      </c>
      <c r="K56" s="166">
        <f t="shared" si="9"/>
        <v>97.747284097503311</v>
      </c>
      <c r="L56" s="176">
        <v>9.6863425925925936E-2</v>
      </c>
      <c r="M56" s="174" t="s">
        <v>481</v>
      </c>
      <c r="N56" s="174" t="s">
        <v>482</v>
      </c>
      <c r="O56" s="174" t="s">
        <v>483</v>
      </c>
      <c r="P56" s="175">
        <v>14987</v>
      </c>
      <c r="Q56" s="177"/>
      <c r="R56" s="174" t="s">
        <v>633</v>
      </c>
      <c r="S56" s="175">
        <v>33439</v>
      </c>
      <c r="T56" s="145"/>
    </row>
    <row r="57" spans="1:20">
      <c r="A57" s="1">
        <v>51</v>
      </c>
      <c r="B57" s="156">
        <v>0.10020833333333334</v>
      </c>
      <c r="C57" s="29">
        <f t="shared" si="4"/>
        <v>144.30000000000001</v>
      </c>
      <c r="D57" s="29">
        <f t="shared" si="7"/>
        <v>137.54046222188052</v>
      </c>
      <c r="E57" s="5">
        <f t="shared" si="6"/>
        <v>0.884467</v>
      </c>
      <c r="F57" s="29">
        <v>144.30000000000001</v>
      </c>
      <c r="G57" s="39">
        <v>138.40156603707746</v>
      </c>
      <c r="H57" s="283">
        <f t="shared" si="5"/>
        <v>6.221777974436021E-3</v>
      </c>
      <c r="I57" s="190">
        <v>51</v>
      </c>
      <c r="J57" s="188">
        <f t="shared" si="8"/>
        <v>95.91238117607584</v>
      </c>
      <c r="K57" s="166">
        <f t="shared" si="9"/>
        <v>95.31563563539882</v>
      </c>
      <c r="L57" s="176">
        <v>0.10020833333333334</v>
      </c>
      <c r="M57" s="174" t="s">
        <v>634</v>
      </c>
      <c r="N57" s="174" t="s">
        <v>635</v>
      </c>
      <c r="O57" s="174" t="s">
        <v>509</v>
      </c>
      <c r="P57" s="175">
        <v>11186</v>
      </c>
      <c r="Q57" s="177"/>
      <c r="R57" s="174" t="s">
        <v>636</v>
      </c>
      <c r="S57" s="175">
        <v>29842</v>
      </c>
      <c r="T57" s="145"/>
    </row>
    <row r="58" spans="1:20">
      <c r="A58" s="1">
        <v>52</v>
      </c>
      <c r="B58" s="156">
        <v>9.8773148148148152E-2</v>
      </c>
      <c r="C58" s="29">
        <f t="shared" si="4"/>
        <v>142.23333333333335</v>
      </c>
      <c r="D58" s="29">
        <f t="shared" si="7"/>
        <v>138.76104014317536</v>
      </c>
      <c r="E58" s="5">
        <f t="shared" si="6"/>
        <v>0.87668699999999999</v>
      </c>
      <c r="F58" s="29">
        <v>142.23333333333335</v>
      </c>
      <c r="G58" s="39">
        <v>139.62435993672332</v>
      </c>
      <c r="H58" s="283">
        <f t="shared" si="5"/>
        <v>6.183160258992116E-3</v>
      </c>
      <c r="I58" s="190">
        <v>52</v>
      </c>
      <c r="J58" s="188">
        <f t="shared" si="8"/>
        <v>98.165708884501981</v>
      </c>
      <c r="K58" s="166">
        <f t="shared" si="9"/>
        <v>97.558734574531542</v>
      </c>
      <c r="L58" s="176">
        <v>9.8773148148148152E-2</v>
      </c>
      <c r="M58" s="174" t="s">
        <v>634</v>
      </c>
      <c r="N58" s="174" t="s">
        <v>635</v>
      </c>
      <c r="O58" s="174" t="s">
        <v>509</v>
      </c>
      <c r="P58" s="175">
        <v>11186</v>
      </c>
      <c r="Q58" s="177" t="s">
        <v>637</v>
      </c>
      <c r="R58" s="174" t="s">
        <v>417</v>
      </c>
      <c r="S58" s="175">
        <v>30415</v>
      </c>
      <c r="T58" s="145"/>
    </row>
    <row r="59" spans="1:20">
      <c r="A59" s="1">
        <v>53</v>
      </c>
      <c r="B59" s="156">
        <v>9.9814814814814815E-2</v>
      </c>
      <c r="C59" s="29">
        <f t="shared" si="4"/>
        <v>143.73333333333332</v>
      </c>
      <c r="D59" s="29">
        <f t="shared" si="7"/>
        <v>140.0034756308788</v>
      </c>
      <c r="E59" s="5">
        <f t="shared" si="6"/>
        <v>0.86890699999999998</v>
      </c>
      <c r="F59" s="29">
        <v>143.73333333333332</v>
      </c>
      <c r="G59" s="39">
        <v>140.86895349090341</v>
      </c>
      <c r="H59" s="283">
        <f t="shared" si="5"/>
        <v>6.1438509946799592E-3</v>
      </c>
      <c r="I59" s="190">
        <v>53</v>
      </c>
      <c r="J59" s="188">
        <f t="shared" si="8"/>
        <v>98.007156881426312</v>
      </c>
      <c r="K59" s="166">
        <f t="shared" si="9"/>
        <v>97.4050155131346</v>
      </c>
      <c r="L59" s="176">
        <v>9.9814814814814815E-2</v>
      </c>
      <c r="M59" s="174" t="s">
        <v>634</v>
      </c>
      <c r="N59" s="174" t="s">
        <v>635</v>
      </c>
      <c r="O59" s="174" t="s">
        <v>509</v>
      </c>
      <c r="P59" s="175">
        <v>11186</v>
      </c>
      <c r="Q59" s="177"/>
      <c r="R59" s="174" t="s">
        <v>638</v>
      </c>
      <c r="S59" s="175">
        <v>30611</v>
      </c>
      <c r="T59" s="145"/>
    </row>
    <row r="60" spans="1:20">
      <c r="A60" s="1">
        <v>54</v>
      </c>
      <c r="B60" s="156">
        <v>0.10179398148148149</v>
      </c>
      <c r="C60" s="29">
        <f t="shared" si="4"/>
        <v>146.58333333333334</v>
      </c>
      <c r="D60" s="29">
        <f t="shared" si="7"/>
        <v>141.26836111282074</v>
      </c>
      <c r="E60" s="5">
        <f t="shared" si="6"/>
        <v>0.86112699999999998</v>
      </c>
      <c r="F60" s="29">
        <v>146.58333333333334</v>
      </c>
      <c r="G60" s="39">
        <v>142.13593490070139</v>
      </c>
      <c r="H60" s="283">
        <f t="shared" si="5"/>
        <v>6.1038314377482826E-3</v>
      </c>
      <c r="I60" s="190">
        <v>54</v>
      </c>
      <c r="J60" s="188">
        <f t="shared" si="8"/>
        <v>96.965958999909972</v>
      </c>
      <c r="K60" s="166">
        <f t="shared" si="9"/>
        <v>96.374095130974908</v>
      </c>
      <c r="L60" s="176">
        <v>0.10179398148148149</v>
      </c>
      <c r="M60" s="174" t="s">
        <v>634</v>
      </c>
      <c r="N60" s="174" t="s">
        <v>635</v>
      </c>
      <c r="O60" s="174" t="s">
        <v>509</v>
      </c>
      <c r="P60" s="175">
        <v>11186</v>
      </c>
      <c r="Q60" s="177" t="s">
        <v>637</v>
      </c>
      <c r="R60" s="174" t="s">
        <v>417</v>
      </c>
      <c r="S60" s="175">
        <v>31157</v>
      </c>
      <c r="T60" s="145"/>
    </row>
    <row r="61" spans="1:20">
      <c r="A61" s="1">
        <v>55</v>
      </c>
      <c r="B61" s="156">
        <v>0.1013425925925926</v>
      </c>
      <c r="C61" s="29">
        <f t="shared" si="4"/>
        <v>145.93333333333334</v>
      </c>
      <c r="D61" s="29">
        <f t="shared" si="7"/>
        <v>142.55631062158767</v>
      </c>
      <c r="E61" s="5">
        <f t="shared" si="6"/>
        <v>0.85334700000000008</v>
      </c>
      <c r="F61" s="29">
        <v>145.93333333333334</v>
      </c>
      <c r="G61" s="39">
        <v>143.42591372047639</v>
      </c>
      <c r="H61" s="283">
        <f t="shared" si="5"/>
        <v>6.0630821608952199E-3</v>
      </c>
      <c r="I61" s="190">
        <v>55</v>
      </c>
      <c r="J61" s="188">
        <f t="shared" si="8"/>
        <v>98.281804742217716</v>
      </c>
      <c r="K61" s="166">
        <f t="shared" si="9"/>
        <v>97.685914085144589</v>
      </c>
      <c r="L61" s="176">
        <v>0.1013425925925926</v>
      </c>
      <c r="M61" s="174" t="s">
        <v>634</v>
      </c>
      <c r="N61" s="174" t="s">
        <v>635</v>
      </c>
      <c r="O61" s="174" t="s">
        <v>509</v>
      </c>
      <c r="P61" s="175">
        <v>11186</v>
      </c>
      <c r="Q61" s="177" t="s">
        <v>637</v>
      </c>
      <c r="R61" s="174" t="s">
        <v>417</v>
      </c>
      <c r="S61" s="175">
        <v>31521</v>
      </c>
      <c r="T61" s="145"/>
    </row>
    <row r="62" spans="1:20">
      <c r="A62" s="1">
        <v>56</v>
      </c>
      <c r="B62" s="156">
        <v>0.10214120370370371</v>
      </c>
      <c r="C62" s="29">
        <f t="shared" si="4"/>
        <v>147.08333333333334</v>
      </c>
      <c r="D62" s="29">
        <f t="shared" si="7"/>
        <v>143.86796078844137</v>
      </c>
      <c r="E62" s="5">
        <f t="shared" si="6"/>
        <v>0.84556699999999996</v>
      </c>
      <c r="F62" s="29">
        <v>147.08333333333334</v>
      </c>
      <c r="G62" s="39">
        <v>144.7395218357139</v>
      </c>
      <c r="H62" s="283">
        <f t="shared" si="5"/>
        <v>6.021583021821768E-3</v>
      </c>
      <c r="I62" s="190">
        <v>56</v>
      </c>
      <c r="J62" s="188">
        <f t="shared" si="8"/>
        <v>98.406473769323881</v>
      </c>
      <c r="K62" s="166">
        <f t="shared" si="9"/>
        <v>97.813911017637182</v>
      </c>
      <c r="L62" s="176">
        <v>0.10214120370370371</v>
      </c>
      <c r="M62" s="174" t="s">
        <v>639</v>
      </c>
      <c r="N62" s="174" t="s">
        <v>640</v>
      </c>
      <c r="O62" s="174" t="s">
        <v>549</v>
      </c>
      <c r="P62" s="175">
        <v>7696</v>
      </c>
      <c r="Q62" s="177"/>
      <c r="R62" s="174" t="s">
        <v>641</v>
      </c>
      <c r="S62" s="175">
        <v>28386</v>
      </c>
      <c r="T62" s="145"/>
    </row>
    <row r="63" spans="1:20">
      <c r="A63" s="1">
        <v>57</v>
      </c>
      <c r="B63" s="156">
        <v>0.10638888888888888</v>
      </c>
      <c r="C63" s="29">
        <f t="shared" si="4"/>
        <v>153.19999999999999</v>
      </c>
      <c r="D63" s="29">
        <f t="shared" si="7"/>
        <v>145.20397189261709</v>
      </c>
      <c r="E63" s="5">
        <f t="shared" si="6"/>
        <v>0.83778700000000006</v>
      </c>
      <c r="F63" s="29">
        <v>153.19999999999999</v>
      </c>
      <c r="G63" s="39">
        <v>146.0774144951092</v>
      </c>
      <c r="H63" s="283">
        <f t="shared" si="5"/>
        <v>5.9793131300345448E-3</v>
      </c>
      <c r="I63" s="190">
        <v>57</v>
      </c>
      <c r="J63" s="188">
        <f t="shared" si="8"/>
        <v>95.350792751376773</v>
      </c>
      <c r="K63" s="166">
        <f t="shared" si="9"/>
        <v>94.780660504319258</v>
      </c>
      <c r="L63" s="176">
        <v>0.10638888888888888</v>
      </c>
      <c r="M63" s="174" t="s">
        <v>486</v>
      </c>
      <c r="N63" s="174" t="s">
        <v>487</v>
      </c>
      <c r="O63" s="174" t="s">
        <v>373</v>
      </c>
      <c r="P63" s="175">
        <v>11867</v>
      </c>
      <c r="Q63" s="177" t="s">
        <v>625</v>
      </c>
      <c r="R63" s="174" t="s">
        <v>626</v>
      </c>
      <c r="S63" s="175">
        <v>32789</v>
      </c>
      <c r="T63" s="145"/>
    </row>
    <row r="64" spans="1:20">
      <c r="A64" s="1">
        <v>58</v>
      </c>
      <c r="B64" s="156">
        <v>0.10822916666666667</v>
      </c>
      <c r="C64" s="29">
        <f t="shared" si="4"/>
        <v>155.85</v>
      </c>
      <c r="D64" s="29">
        <f t="shared" si="7"/>
        <v>146.56502896963516</v>
      </c>
      <c r="E64" s="5">
        <f t="shared" si="6"/>
        <v>0.83000700000000005</v>
      </c>
      <c r="F64" s="29">
        <v>155.85</v>
      </c>
      <c r="G64" s="39">
        <v>147.44027140042476</v>
      </c>
      <c r="H64" s="283">
        <f t="shared" si="5"/>
        <v>5.9362508117783916E-3</v>
      </c>
      <c r="I64" s="190">
        <v>58</v>
      </c>
      <c r="J64" s="188">
        <f t="shared" si="8"/>
        <v>94.603959833445472</v>
      </c>
      <c r="K64" s="166">
        <f t="shared" si="9"/>
        <v>94.042367000086742</v>
      </c>
      <c r="L64" s="176">
        <v>0.10822916666666667</v>
      </c>
      <c r="M64" s="174" t="s">
        <v>642</v>
      </c>
      <c r="N64" s="174" t="s">
        <v>643</v>
      </c>
      <c r="O64" s="174" t="s">
        <v>373</v>
      </c>
      <c r="P64" s="175">
        <v>9022</v>
      </c>
      <c r="Q64" s="177" t="s">
        <v>625</v>
      </c>
      <c r="R64" s="174" t="s">
        <v>626</v>
      </c>
      <c r="S64" s="175">
        <v>30227</v>
      </c>
      <c r="T64" s="145"/>
    </row>
    <row r="65" spans="1:20">
      <c r="A65" s="1">
        <v>59</v>
      </c>
      <c r="B65" s="156">
        <v>0.10438657407407408</v>
      </c>
      <c r="C65" s="29">
        <f t="shared" si="4"/>
        <v>150.31666666666666</v>
      </c>
      <c r="D65" s="29">
        <f t="shared" si="7"/>
        <v>147.951842982534</v>
      </c>
      <c r="E65" s="5">
        <f t="shared" si="6"/>
        <v>0.82222700000000004</v>
      </c>
      <c r="F65" s="29">
        <v>154.38333333333333</v>
      </c>
      <c r="G65" s="39">
        <v>148.82879785793057</v>
      </c>
      <c r="H65" s="283">
        <f t="shared" si="5"/>
        <v>5.8923735729807473E-3</v>
      </c>
      <c r="I65" s="190">
        <v>59</v>
      </c>
      <c r="J65" s="188">
        <f t="shared" si="8"/>
        <v>99.010177086992286</v>
      </c>
      <c r="K65" s="166">
        <f t="shared" si="9"/>
        <v>98.426772136068749</v>
      </c>
      <c r="L65" s="176">
        <v>0.10438657407407408</v>
      </c>
      <c r="M65" s="174" t="s">
        <v>644</v>
      </c>
      <c r="N65" s="174" t="s">
        <v>645</v>
      </c>
      <c r="O65" s="174" t="s">
        <v>646</v>
      </c>
      <c r="P65" s="175">
        <v>21923</v>
      </c>
      <c r="Q65" s="177" t="s">
        <v>637</v>
      </c>
      <c r="R65" s="174" t="s">
        <v>417</v>
      </c>
      <c r="S65" s="175">
        <v>43562</v>
      </c>
      <c r="T65" s="145"/>
    </row>
    <row r="66" spans="1:20">
      <c r="A66" s="1">
        <v>60</v>
      </c>
      <c r="B66" s="156">
        <v>0.10868055555555556</v>
      </c>
      <c r="C66" s="29">
        <f t="shared" si="4"/>
        <v>156.5</v>
      </c>
      <c r="D66" s="29">
        <f t="shared" si="7"/>
        <v>149.36515206023228</v>
      </c>
      <c r="E66" s="5">
        <f t="shared" ref="E66:E97" si="10">1-IF(A66&lt;I$3,0,IF(A66&lt;I$4,G$3*(A66-I$3)^2,G$2+G$4*(A66-I$4)+(A66&gt;I$5)*G$5*(A66-I$5)^2))</f>
        <v>0.81444700000000003</v>
      </c>
      <c r="F66" s="29">
        <v>156.5</v>
      </c>
      <c r="G66" s="39">
        <v>150.2437259955251</v>
      </c>
      <c r="H66" s="283">
        <f t="shared" si="5"/>
        <v>5.8476580600709278E-3</v>
      </c>
      <c r="I66" s="190">
        <v>60</v>
      </c>
      <c r="J66" s="188">
        <f t="shared" si="8"/>
        <v>96.002380827811564</v>
      </c>
      <c r="K66" s="166">
        <f t="shared" si="9"/>
        <v>95.440991731777814</v>
      </c>
      <c r="L66" s="176">
        <v>0.10868055555555556</v>
      </c>
      <c r="M66" s="174" t="s">
        <v>647</v>
      </c>
      <c r="N66" s="174" t="s">
        <v>648</v>
      </c>
      <c r="O66" s="174" t="s">
        <v>649</v>
      </c>
      <c r="P66" s="175">
        <v>17903</v>
      </c>
      <c r="Q66" s="177"/>
      <c r="R66" s="174" t="s">
        <v>650</v>
      </c>
      <c r="S66" s="175">
        <v>39845</v>
      </c>
      <c r="T66" s="145"/>
    </row>
    <row r="67" spans="1:20">
      <c r="A67" s="1">
        <v>61</v>
      </c>
      <c r="B67" s="156">
        <v>0.10986111111111112</v>
      </c>
      <c r="C67" s="29">
        <f t="shared" si="4"/>
        <v>158.20000000000002</v>
      </c>
      <c r="D67" s="29">
        <f t="shared" si="7"/>
        <v>150.80572280755254</v>
      </c>
      <c r="E67" s="5">
        <f t="shared" si="10"/>
        <v>0.80666700000000002</v>
      </c>
      <c r="F67" s="29">
        <v>158.20000000000002</v>
      </c>
      <c r="G67" s="39">
        <v>151.68581604995086</v>
      </c>
      <c r="H67" s="283">
        <f t="shared" si="5"/>
        <v>5.802080018533164E-3</v>
      </c>
      <c r="I67" s="190">
        <v>61</v>
      </c>
      <c r="J67" s="188">
        <f t="shared" si="8"/>
        <v>95.882311030310262</v>
      </c>
      <c r="K67" s="166">
        <f t="shared" si="9"/>
        <v>95.325994189350524</v>
      </c>
      <c r="L67" s="176">
        <v>0.10986111111111112</v>
      </c>
      <c r="M67" s="174" t="s">
        <v>647</v>
      </c>
      <c r="N67" s="174" t="s">
        <v>648</v>
      </c>
      <c r="O67" s="174" t="s">
        <v>649</v>
      </c>
      <c r="P67" s="175">
        <v>17903</v>
      </c>
      <c r="Q67" s="177"/>
      <c r="R67" s="174" t="s">
        <v>650</v>
      </c>
      <c r="S67" s="175">
        <v>40216</v>
      </c>
      <c r="T67" s="145"/>
    </row>
    <row r="68" spans="1:20">
      <c r="A68" s="1">
        <v>62</v>
      </c>
      <c r="B68" s="156">
        <v>0.11188657407407408</v>
      </c>
      <c r="C68" s="29">
        <f t="shared" si="4"/>
        <v>161.11666666666667</v>
      </c>
      <c r="D68" s="29">
        <f t="shared" si="7"/>
        <v>152.2743516917912</v>
      </c>
      <c r="E68" s="5">
        <f t="shared" si="10"/>
        <v>0.79888700000000001</v>
      </c>
      <c r="F68" s="29">
        <v>161.11666666666667</v>
      </c>
      <c r="G68" s="39">
        <v>153.15585772885871</v>
      </c>
      <c r="H68" s="283">
        <f t="shared" si="5"/>
        <v>5.7556142490357409E-3</v>
      </c>
      <c r="I68" s="190">
        <v>62</v>
      </c>
      <c r="J68" s="188">
        <f t="shared" si="8"/>
        <v>95.058978625545905</v>
      </c>
      <c r="K68" s="166">
        <f t="shared" si="9"/>
        <v>94.511855813669925</v>
      </c>
      <c r="L68" s="176">
        <v>0.11188657407407408</v>
      </c>
      <c r="M68" s="174" t="s">
        <v>459</v>
      </c>
      <c r="N68" s="174" t="s">
        <v>651</v>
      </c>
      <c r="O68" s="174" t="s">
        <v>398</v>
      </c>
      <c r="P68" s="175">
        <v>7063</v>
      </c>
      <c r="Q68" s="177"/>
      <c r="R68" s="174" t="s">
        <v>652</v>
      </c>
      <c r="S68" s="175">
        <v>29911</v>
      </c>
      <c r="T68" s="145"/>
    </row>
    <row r="69" spans="1:20">
      <c r="A69" s="1">
        <v>63</v>
      </c>
      <c r="B69" s="156">
        <v>0.11484953703703704</v>
      </c>
      <c r="C69" s="29">
        <f t="shared" si="4"/>
        <v>165.38333333333333</v>
      </c>
      <c r="D69" s="29">
        <f t="shared" si="7"/>
        <v>153.77186651110404</v>
      </c>
      <c r="E69" s="5">
        <f t="shared" si="10"/>
        <v>0.791107</v>
      </c>
      <c r="F69" s="29">
        <v>166.5</v>
      </c>
      <c r="G69" s="39">
        <v>154.65467165284903</v>
      </c>
      <c r="H69" s="283">
        <f t="shared" si="5"/>
        <v>5.7082345609747549E-3</v>
      </c>
      <c r="I69" s="190">
        <v>63</v>
      </c>
      <c r="J69" s="188">
        <f t="shared" si="8"/>
        <v>93.512851951737801</v>
      </c>
      <c r="K69" s="166">
        <f t="shared" si="9"/>
        <v>92.979058658331581</v>
      </c>
      <c r="L69" s="176">
        <v>0.11484953703703704</v>
      </c>
      <c r="M69" s="174" t="s">
        <v>459</v>
      </c>
      <c r="N69" s="174" t="s">
        <v>653</v>
      </c>
      <c r="O69" s="174" t="s">
        <v>398</v>
      </c>
      <c r="P69" s="175">
        <v>19513</v>
      </c>
      <c r="Q69" s="177"/>
      <c r="R69" s="174" t="s">
        <v>620</v>
      </c>
      <c r="S69" s="175">
        <v>42554</v>
      </c>
      <c r="T69" s="145"/>
    </row>
    <row r="70" spans="1:20">
      <c r="A70" s="1">
        <v>64</v>
      </c>
      <c r="B70" s="156">
        <v>0.11300925925925925</v>
      </c>
      <c r="C70" s="29">
        <f t="shared" si="4"/>
        <v>162.73333333333332</v>
      </c>
      <c r="D70" s="29">
        <f t="shared" si="7"/>
        <v>155.29912795039618</v>
      </c>
      <c r="E70" s="5">
        <f t="shared" si="10"/>
        <v>0.783327</v>
      </c>
      <c r="F70" s="29">
        <v>162.73333333333332</v>
      </c>
      <c r="G70" s="39">
        <v>156.1831108830221</v>
      </c>
      <c r="H70" s="283">
        <f t="shared" si="5"/>
        <v>5.6599137232449985E-3</v>
      </c>
      <c r="I70" s="190">
        <v>64</v>
      </c>
      <c r="J70" s="188">
        <f t="shared" si="8"/>
        <v>95.974873545486744</v>
      </c>
      <c r="K70" s="166">
        <f t="shared" si="9"/>
        <v>95.431664041619939</v>
      </c>
      <c r="L70" s="176">
        <v>0.11300925925925925</v>
      </c>
      <c r="M70" s="174" t="s">
        <v>654</v>
      </c>
      <c r="N70" s="174" t="s">
        <v>655</v>
      </c>
      <c r="O70" s="174" t="s">
        <v>373</v>
      </c>
      <c r="P70" s="175">
        <v>5708</v>
      </c>
      <c r="Q70" s="177" t="s">
        <v>656</v>
      </c>
      <c r="R70" s="174" t="s">
        <v>657</v>
      </c>
      <c r="S70" s="175">
        <v>29156</v>
      </c>
      <c r="T70" s="145"/>
    </row>
    <row r="71" spans="1:20">
      <c r="A71" s="1">
        <v>65</v>
      </c>
      <c r="B71" s="156">
        <v>0.11246527777777778</v>
      </c>
      <c r="C71" s="29">
        <f t="shared" si="4"/>
        <v>161.94999999999999</v>
      </c>
      <c r="D71" s="29">
        <f t="shared" si="7"/>
        <v>156.85703123086029</v>
      </c>
      <c r="E71" s="5">
        <f t="shared" si="10"/>
        <v>0.77554699999999999</v>
      </c>
      <c r="F71" s="29">
        <v>161.94999999999999</v>
      </c>
      <c r="G71" s="39">
        <v>157.74206254001288</v>
      </c>
      <c r="H71" s="283">
        <f t="shared" si="5"/>
        <v>5.6106234120534438E-3</v>
      </c>
      <c r="I71" s="190">
        <v>65</v>
      </c>
      <c r="J71" s="188">
        <f t="shared" si="8"/>
        <v>97.401705798093786</v>
      </c>
      <c r="K71" s="166">
        <f t="shared" si="9"/>
        <v>96.855221507169063</v>
      </c>
      <c r="L71" s="176">
        <v>0.11246527777777778</v>
      </c>
      <c r="M71" s="174" t="s">
        <v>658</v>
      </c>
      <c r="N71" s="174" t="s">
        <v>659</v>
      </c>
      <c r="O71" s="174" t="s">
        <v>461</v>
      </c>
      <c r="P71" s="175">
        <v>9836</v>
      </c>
      <c r="Q71" s="177" t="s">
        <v>597</v>
      </c>
      <c r="R71" s="174" t="s">
        <v>598</v>
      </c>
      <c r="S71" s="175">
        <v>33706</v>
      </c>
      <c r="T71" s="145"/>
    </row>
    <row r="72" spans="1:20">
      <c r="A72" s="1">
        <v>66</v>
      </c>
      <c r="B72" s="156">
        <v>0.11306712962962963</v>
      </c>
      <c r="C72" s="29">
        <f t="shared" si="4"/>
        <v>162.81666666666666</v>
      </c>
      <c r="D72" s="29">
        <f t="shared" si="7"/>
        <v>158.44650785980639</v>
      </c>
      <c r="E72" s="5">
        <f t="shared" si="10"/>
        <v>0.76776700000000009</v>
      </c>
      <c r="F72" s="29">
        <v>162.81666666666666</v>
      </c>
      <c r="G72" s="39">
        <v>159.33244952096592</v>
      </c>
      <c r="H72" s="283">
        <f t="shared" si="5"/>
        <v>5.5603341555541547E-3</v>
      </c>
      <c r="I72" s="190">
        <v>66</v>
      </c>
      <c r="J72" s="188">
        <f t="shared" si="8"/>
        <v>97.860036557047351</v>
      </c>
      <c r="K72" s="166">
        <f t="shared" si="9"/>
        <v>97.315902053315412</v>
      </c>
      <c r="L72" s="176">
        <v>0.11306712962962963</v>
      </c>
      <c r="M72" s="174" t="s">
        <v>654</v>
      </c>
      <c r="N72" s="174" t="s">
        <v>655</v>
      </c>
      <c r="O72" s="174" t="s">
        <v>373</v>
      </c>
      <c r="P72" s="175">
        <v>5708</v>
      </c>
      <c r="Q72" s="177"/>
      <c r="R72" s="174" t="s">
        <v>636</v>
      </c>
      <c r="S72" s="175">
        <v>29842</v>
      </c>
      <c r="T72" s="145"/>
    </row>
    <row r="73" spans="1:20">
      <c r="A73" s="1">
        <v>67</v>
      </c>
      <c r="B73" s="156">
        <v>0.11883101851851852</v>
      </c>
      <c r="C73" s="29">
        <f t="shared" si="4"/>
        <v>171.11666666666667</v>
      </c>
      <c r="D73" s="29">
        <f t="shared" ref="D73:D104" si="11">E$4/E73</f>
        <v>160.06852748797019</v>
      </c>
      <c r="E73" s="5">
        <f t="shared" si="10"/>
        <v>0.75998699999999997</v>
      </c>
      <c r="F73" s="29">
        <v>171.11666666666667</v>
      </c>
      <c r="G73" s="39">
        <v>160.95523232143395</v>
      </c>
      <c r="H73" s="283">
        <f t="shared" si="5"/>
        <v>5.5090152750858247E-3</v>
      </c>
      <c r="I73" s="190">
        <v>67</v>
      </c>
      <c r="J73" s="188">
        <f t="shared" si="8"/>
        <v>94.061692210831168</v>
      </c>
      <c r="K73" s="166">
        <f t="shared" si="9"/>
        <v>93.543504911641278</v>
      </c>
      <c r="L73" s="176">
        <v>0.11883101851851852</v>
      </c>
      <c r="M73" s="174" t="s">
        <v>660</v>
      </c>
      <c r="N73" s="174" t="s">
        <v>661</v>
      </c>
      <c r="O73" s="174" t="s">
        <v>505</v>
      </c>
      <c r="P73" s="175">
        <v>8454</v>
      </c>
      <c r="Q73" s="177"/>
      <c r="R73" s="174" t="s">
        <v>662</v>
      </c>
      <c r="S73" s="175">
        <v>32971</v>
      </c>
      <c r="T73" s="145"/>
    </row>
    <row r="74" spans="1:20">
      <c r="A74" s="1">
        <v>68</v>
      </c>
      <c r="B74" s="156">
        <v>0.11877314814814814</v>
      </c>
      <c r="C74" s="29">
        <f t="shared" si="4"/>
        <v>171.03333333333333</v>
      </c>
      <c r="D74" s="29">
        <f t="shared" si="11"/>
        <v>161.72409988208031</v>
      </c>
      <c r="E74" s="5">
        <f t="shared" si="10"/>
        <v>0.75220700000000007</v>
      </c>
      <c r="F74" s="29">
        <v>171.03333333333333</v>
      </c>
      <c r="G74" s="39">
        <v>162.61141096975655</v>
      </c>
      <c r="H74" s="283">
        <f t="shared" si="5"/>
        <v>5.4566348227632422E-3</v>
      </c>
      <c r="I74" s="190">
        <v>68</v>
      </c>
      <c r="J74" s="188">
        <f t="shared" ref="J74:J98" si="12">100*(+G74/+C74)</f>
        <v>95.075859074112188</v>
      </c>
      <c r="K74" s="166">
        <f t="shared" ref="K74:K98" si="13">100*(+D74/+C74)</f>
        <v>94.557064830684254</v>
      </c>
      <c r="L74" s="176">
        <v>0.11877314814814814</v>
      </c>
      <c r="M74" s="174" t="s">
        <v>511</v>
      </c>
      <c r="N74" s="174" t="s">
        <v>512</v>
      </c>
      <c r="O74" s="174" t="s">
        <v>513</v>
      </c>
      <c r="P74" s="175">
        <v>11388</v>
      </c>
      <c r="Q74" s="177" t="s">
        <v>663</v>
      </c>
      <c r="R74" s="174" t="s">
        <v>664</v>
      </c>
      <c r="S74" s="175">
        <v>36478</v>
      </c>
      <c r="T74" s="145"/>
    </row>
    <row r="75" spans="1:20">
      <c r="A75" s="1">
        <v>69</v>
      </c>
      <c r="B75" s="156">
        <v>0.12002314814814814</v>
      </c>
      <c r="C75" s="29">
        <f t="shared" ref="C75:C99" si="14">B75*1440</f>
        <v>172.83333333333331</v>
      </c>
      <c r="D75" s="29">
        <f t="shared" si="11"/>
        <v>163.41427702111827</v>
      </c>
      <c r="E75" s="5">
        <f t="shared" si="10"/>
        <v>0.74442699999999995</v>
      </c>
      <c r="F75" s="29">
        <v>172.83333333333331</v>
      </c>
      <c r="G75" s="39">
        <v>164.30202708210561</v>
      </c>
      <c r="H75" s="283">
        <f t="shared" si="5"/>
        <v>5.4031595151514105E-3</v>
      </c>
      <c r="I75" s="190">
        <v>69</v>
      </c>
      <c r="J75" s="188">
        <f t="shared" si="12"/>
        <v>95.06385366370624</v>
      </c>
      <c r="K75" s="166">
        <f t="shared" si="13"/>
        <v>94.550208498236231</v>
      </c>
      <c r="L75" s="176">
        <v>0.12002314814814814</v>
      </c>
      <c r="M75" s="174" t="s">
        <v>511</v>
      </c>
      <c r="N75" s="174" t="s">
        <v>512</v>
      </c>
      <c r="O75" s="174" t="s">
        <v>513</v>
      </c>
      <c r="P75" s="175">
        <v>11388</v>
      </c>
      <c r="Q75" s="177" t="s">
        <v>663</v>
      </c>
      <c r="R75" s="174" t="s">
        <v>664</v>
      </c>
      <c r="S75" s="175">
        <v>36828</v>
      </c>
      <c r="T75" s="145"/>
    </row>
    <row r="76" spans="1:20">
      <c r="A76" s="1">
        <v>70</v>
      </c>
      <c r="B76" s="156">
        <v>0.12109953703703703</v>
      </c>
      <c r="C76" s="29">
        <f t="shared" si="14"/>
        <v>174.38333333333333</v>
      </c>
      <c r="D76" s="29">
        <f t="shared" si="11"/>
        <v>165.14015532541364</v>
      </c>
      <c r="E76" s="5">
        <f t="shared" si="10"/>
        <v>0.73664700000000005</v>
      </c>
      <c r="F76" s="29">
        <v>180.38333333333333</v>
      </c>
      <c r="G76" s="39">
        <v>166.02816604707127</v>
      </c>
      <c r="H76" s="283">
        <f t="shared" ref="H76:H106" si="15">((G76-D76)/G76)</f>
        <v>5.3485546627423377E-3</v>
      </c>
      <c r="I76" s="190">
        <v>70</v>
      </c>
      <c r="J76" s="188">
        <f t="shared" si="12"/>
        <v>95.208735188992407</v>
      </c>
      <c r="K76" s="166">
        <f t="shared" si="13"/>
        <v>94.699506064463534</v>
      </c>
      <c r="L76" s="176">
        <v>0.12109953703703703</v>
      </c>
      <c r="M76" s="174" t="s">
        <v>665</v>
      </c>
      <c r="N76" s="174" t="s">
        <v>666</v>
      </c>
      <c r="O76" s="174" t="s">
        <v>373</v>
      </c>
      <c r="P76" s="175">
        <v>17626</v>
      </c>
      <c r="Q76" s="180" t="s">
        <v>667</v>
      </c>
      <c r="R76" s="174" t="s">
        <v>668</v>
      </c>
      <c r="S76" s="175">
        <v>43449</v>
      </c>
      <c r="T76" s="145"/>
    </row>
    <row r="77" spans="1:20">
      <c r="A77" s="1">
        <v>71</v>
      </c>
      <c r="B77" s="156">
        <v>0.12567129629629628</v>
      </c>
      <c r="C77" s="29">
        <f t="shared" si="14"/>
        <v>180.96666666666664</v>
      </c>
      <c r="D77" s="29">
        <f t="shared" si="11"/>
        <v>166.96782180765825</v>
      </c>
      <c r="E77" s="5">
        <f t="shared" si="10"/>
        <v>0.72858350000000005</v>
      </c>
      <c r="F77" s="29">
        <v>180.96666666666664</v>
      </c>
      <c r="G77" s="39">
        <v>167.87114268432717</v>
      </c>
      <c r="H77" s="283">
        <f t="shared" si="15"/>
        <v>5.3810372779052413E-3</v>
      </c>
      <c r="I77" s="190">
        <v>71</v>
      </c>
      <c r="J77" s="188">
        <f t="shared" si="12"/>
        <v>92.763571201507006</v>
      </c>
      <c r="K77" s="166">
        <f t="shared" si="13"/>
        <v>92.264406966840085</v>
      </c>
      <c r="L77" s="176">
        <v>0.12567129629629628</v>
      </c>
      <c r="M77" s="174" t="s">
        <v>459</v>
      </c>
      <c r="N77" s="174" t="s">
        <v>532</v>
      </c>
      <c r="O77" s="174" t="s">
        <v>373</v>
      </c>
      <c r="P77" s="175">
        <v>9106</v>
      </c>
      <c r="Q77" s="177" t="s">
        <v>625</v>
      </c>
      <c r="R77" s="174" t="s">
        <v>626</v>
      </c>
      <c r="S77" s="175">
        <v>35344</v>
      </c>
      <c r="T77" s="145"/>
    </row>
    <row r="78" spans="1:20">
      <c r="A78" s="1">
        <v>72</v>
      </c>
      <c r="B78" s="156">
        <v>0.12442129629629629</v>
      </c>
      <c r="C78" s="29">
        <f t="shared" si="14"/>
        <v>179.16666666666666</v>
      </c>
      <c r="D78" s="29">
        <f t="shared" si="11"/>
        <v>168.99976174715053</v>
      </c>
      <c r="E78" s="5">
        <f t="shared" si="10"/>
        <v>0.71982349999999995</v>
      </c>
      <c r="F78" s="29">
        <v>179.15</v>
      </c>
      <c r="G78" s="39">
        <v>169.91971828844757</v>
      </c>
      <c r="H78" s="283">
        <f t="shared" si="15"/>
        <v>5.4140658339332107E-3</v>
      </c>
      <c r="I78" s="190">
        <v>72</v>
      </c>
      <c r="J78" s="188">
        <f t="shared" si="12"/>
        <v>94.838912533087012</v>
      </c>
      <c r="K78" s="166">
        <f t="shared" si="13"/>
        <v>94.325448417014258</v>
      </c>
      <c r="L78" s="176">
        <v>0.12442129629629629</v>
      </c>
      <c r="M78" s="174" t="s">
        <v>511</v>
      </c>
      <c r="N78" s="174" t="s">
        <v>512</v>
      </c>
      <c r="O78" s="174" t="s">
        <v>513</v>
      </c>
      <c r="P78" s="175">
        <v>11388</v>
      </c>
      <c r="Q78" s="177" t="s">
        <v>669</v>
      </c>
      <c r="R78" s="174" t="s">
        <v>514</v>
      </c>
      <c r="S78" s="175">
        <v>37892</v>
      </c>
      <c r="T78" s="145"/>
    </row>
    <row r="79" spans="1:20">
      <c r="A79" s="1">
        <v>73</v>
      </c>
      <c r="B79" s="156">
        <v>0.12140046296296296</v>
      </c>
      <c r="C79" s="29">
        <f t="shared" si="14"/>
        <v>174.81666666666666</v>
      </c>
      <c r="D79" s="29">
        <f t="shared" si="11"/>
        <v>171.25035281232775</v>
      </c>
      <c r="E79" s="5">
        <f t="shared" si="10"/>
        <v>0.71036350000000004</v>
      </c>
      <c r="F79" s="29">
        <v>174.79999999999998</v>
      </c>
      <c r="G79" s="39">
        <v>172.18754507756492</v>
      </c>
      <c r="H79" s="283">
        <f t="shared" si="15"/>
        <v>5.4428574657650036E-3</v>
      </c>
      <c r="I79" s="190">
        <v>73</v>
      </c>
      <c r="J79" s="188">
        <f t="shared" si="12"/>
        <v>98.496069259737766</v>
      </c>
      <c r="K79" s="166">
        <f t="shared" si="13"/>
        <v>97.959969193818907</v>
      </c>
      <c r="L79" s="176">
        <v>0.12140046296296296</v>
      </c>
      <c r="M79" s="174" t="s">
        <v>511</v>
      </c>
      <c r="N79" s="174" t="s">
        <v>512</v>
      </c>
      <c r="O79" s="174" t="s">
        <v>513</v>
      </c>
      <c r="P79" s="175">
        <v>11388</v>
      </c>
      <c r="Q79" s="177" t="s">
        <v>669</v>
      </c>
      <c r="R79" s="174" t="s">
        <v>514</v>
      </c>
      <c r="S79" s="175">
        <v>38256</v>
      </c>
      <c r="T79" s="145"/>
    </row>
    <row r="80" spans="1:20">
      <c r="A80" s="1">
        <v>74</v>
      </c>
      <c r="B80" s="156">
        <v>0.12407407407407407</v>
      </c>
      <c r="C80" s="29">
        <f t="shared" si="14"/>
        <v>178.66666666666666</v>
      </c>
      <c r="D80" s="29">
        <f t="shared" si="11"/>
        <v>173.73520697911391</v>
      </c>
      <c r="E80" s="5">
        <f t="shared" si="10"/>
        <v>0.70020349999999998</v>
      </c>
      <c r="F80" s="29">
        <v>178.66666666666666</v>
      </c>
      <c r="G80" s="39">
        <v>174.69029591498929</v>
      </c>
      <c r="H80" s="283">
        <f t="shared" si="15"/>
        <v>5.4673267961041295E-3</v>
      </c>
      <c r="I80" s="190">
        <v>74</v>
      </c>
      <c r="J80" s="188">
        <f t="shared" si="12"/>
        <v>97.774419355404461</v>
      </c>
      <c r="K80" s="166">
        <f t="shared" si="13"/>
        <v>97.239854652489129</v>
      </c>
      <c r="L80" s="176">
        <v>0.12407407407407407</v>
      </c>
      <c r="M80" s="174" t="s">
        <v>511</v>
      </c>
      <c r="N80" s="174" t="s">
        <v>512</v>
      </c>
      <c r="O80" s="174" t="s">
        <v>513</v>
      </c>
      <c r="P80" s="175">
        <v>11388</v>
      </c>
      <c r="Q80" s="177" t="s">
        <v>637</v>
      </c>
      <c r="R80" s="174" t="s">
        <v>417</v>
      </c>
      <c r="S80" s="175">
        <v>38452</v>
      </c>
      <c r="T80" s="145"/>
    </row>
    <row r="81" spans="1:20">
      <c r="A81" s="1">
        <v>75</v>
      </c>
      <c r="B81" s="156">
        <v>0.13096064814814815</v>
      </c>
      <c r="C81" s="29">
        <f t="shared" si="14"/>
        <v>188.58333333333334</v>
      </c>
      <c r="D81" s="29">
        <f t="shared" si="11"/>
        <v>176.47225222258567</v>
      </c>
      <c r="E81" s="5">
        <f t="shared" si="10"/>
        <v>0.6893435</v>
      </c>
      <c r="F81" s="29">
        <v>188.56666666666666</v>
      </c>
      <c r="G81" s="39">
        <v>177.44596160701531</v>
      </c>
      <c r="H81" s="283">
        <f t="shared" si="15"/>
        <v>5.4873572529426564E-3</v>
      </c>
      <c r="I81" s="190">
        <v>75</v>
      </c>
      <c r="J81" s="188">
        <f t="shared" si="12"/>
        <v>94.094190865408024</v>
      </c>
      <c r="K81" s="166">
        <f t="shared" si="13"/>
        <v>93.577862424702957</v>
      </c>
      <c r="L81" s="176">
        <v>0.13096064814814815</v>
      </c>
      <c r="M81" s="174" t="s">
        <v>511</v>
      </c>
      <c r="N81" s="174" t="s">
        <v>512</v>
      </c>
      <c r="O81" s="174" t="s">
        <v>513</v>
      </c>
      <c r="P81" s="175">
        <v>11388</v>
      </c>
      <c r="Q81" s="177" t="s">
        <v>669</v>
      </c>
      <c r="R81" s="174" t="s">
        <v>514</v>
      </c>
      <c r="S81" s="175">
        <v>38984</v>
      </c>
      <c r="T81" s="145"/>
    </row>
    <row r="82" spans="1:20">
      <c r="A82" s="1">
        <v>76</v>
      </c>
      <c r="B82" s="156">
        <v>0.12840277777777778</v>
      </c>
      <c r="C82" s="29">
        <f t="shared" si="14"/>
        <v>184.9</v>
      </c>
      <c r="D82" s="29">
        <f t="shared" si="11"/>
        <v>179.48209125775412</v>
      </c>
      <c r="E82" s="5">
        <f t="shared" si="10"/>
        <v>0.67778349999999998</v>
      </c>
      <c r="F82" s="29">
        <v>184.8833333333333</v>
      </c>
      <c r="G82" s="39">
        <v>180.47520979600947</v>
      </c>
      <c r="H82" s="283">
        <f t="shared" si="15"/>
        <v>5.5027975275821189E-3</v>
      </c>
      <c r="I82" s="190">
        <v>76</v>
      </c>
      <c r="J82" s="188">
        <f t="shared" si="12"/>
        <v>97.606927958901807</v>
      </c>
      <c r="K82" s="166">
        <f t="shared" si="13"/>
        <v>97.069816797054685</v>
      </c>
      <c r="L82" s="176">
        <v>0.12840277777777778</v>
      </c>
      <c r="M82" s="174" t="s">
        <v>511</v>
      </c>
      <c r="N82" s="174" t="s">
        <v>512</v>
      </c>
      <c r="O82" s="174" t="s">
        <v>513</v>
      </c>
      <c r="P82" s="175">
        <v>11388</v>
      </c>
      <c r="Q82" s="177" t="s">
        <v>637</v>
      </c>
      <c r="R82" s="174" t="s">
        <v>417</v>
      </c>
      <c r="S82" s="175">
        <v>39187</v>
      </c>
      <c r="T82" s="145"/>
    </row>
    <row r="83" spans="1:20">
      <c r="A83" s="1">
        <v>77</v>
      </c>
      <c r="B83" s="156">
        <v>0.14822916666666666</v>
      </c>
      <c r="C83" s="29">
        <f t="shared" si="14"/>
        <v>213.45</v>
      </c>
      <c r="D83" s="29">
        <f t="shared" si="11"/>
        <v>182.78843647143941</v>
      </c>
      <c r="E83" s="5">
        <f t="shared" si="10"/>
        <v>0.66552349999999993</v>
      </c>
      <c r="F83" s="29">
        <v>213.45</v>
      </c>
      <c r="G83" s="39">
        <v>183.80181992952893</v>
      </c>
      <c r="H83" s="283">
        <f t="shared" si="15"/>
        <v>5.5134571489991796E-3</v>
      </c>
      <c r="I83" s="190">
        <v>77</v>
      </c>
      <c r="J83" s="188">
        <f t="shared" si="12"/>
        <v>86.11001167932956</v>
      </c>
      <c r="K83" s="166">
        <f t="shared" si="13"/>
        <v>85.635247819835755</v>
      </c>
      <c r="L83" s="176">
        <v>0.14822916666666666</v>
      </c>
      <c r="M83" s="174" t="s">
        <v>511</v>
      </c>
      <c r="N83" s="174" t="s">
        <v>539</v>
      </c>
      <c r="O83" s="174" t="s">
        <v>373</v>
      </c>
      <c r="P83" s="175">
        <v>2750</v>
      </c>
      <c r="Q83" s="177" t="s">
        <v>670</v>
      </c>
      <c r="R83" s="174" t="s">
        <v>570</v>
      </c>
      <c r="S83" s="175">
        <v>31018</v>
      </c>
      <c r="T83" s="145"/>
    </row>
    <row r="84" spans="1:20">
      <c r="A84" s="1">
        <v>78</v>
      </c>
      <c r="B84" s="156">
        <v>0.15068287037037037</v>
      </c>
      <c r="C84" s="29">
        <f t="shared" si="14"/>
        <v>216.98333333333332</v>
      </c>
      <c r="D84" s="29">
        <f t="shared" si="11"/>
        <v>186.41863971858677</v>
      </c>
      <c r="E84" s="5">
        <f t="shared" si="10"/>
        <v>0.65256349999999996</v>
      </c>
      <c r="F84" s="29">
        <v>216.98333333333332</v>
      </c>
      <c r="G84" s="39">
        <v>187.4532129282494</v>
      </c>
      <c r="H84" s="283">
        <f t="shared" si="15"/>
        <v>5.5191009719242519E-3</v>
      </c>
      <c r="I84" s="190">
        <v>78</v>
      </c>
      <c r="J84" s="188">
        <f t="shared" si="12"/>
        <v>86.390604314424806</v>
      </c>
      <c r="K84" s="166">
        <f t="shared" si="13"/>
        <v>85.913805846187927</v>
      </c>
      <c r="L84" s="176">
        <v>0.15068287037037037</v>
      </c>
      <c r="M84" s="174" t="s">
        <v>523</v>
      </c>
      <c r="N84" s="174" t="s">
        <v>524</v>
      </c>
      <c r="O84" s="174" t="s">
        <v>373</v>
      </c>
      <c r="P84" s="175">
        <v>7482</v>
      </c>
      <c r="Q84" s="177" t="s">
        <v>625</v>
      </c>
      <c r="R84" s="174" t="s">
        <v>626</v>
      </c>
      <c r="S84" s="175">
        <v>36072</v>
      </c>
      <c r="T84" s="145"/>
    </row>
    <row r="85" spans="1:20">
      <c r="A85" s="1">
        <v>79</v>
      </c>
      <c r="B85" s="156">
        <v>0.15765046296296295</v>
      </c>
      <c r="C85" s="29">
        <f t="shared" si="14"/>
        <v>227.01666666666665</v>
      </c>
      <c r="D85" s="29">
        <f t="shared" si="11"/>
        <v>190.40434118767541</v>
      </c>
      <c r="E85" s="5">
        <f t="shared" si="10"/>
        <v>0.63890350000000007</v>
      </c>
      <c r="F85" s="29">
        <v>227.01666666666665</v>
      </c>
      <c r="G85" s="39">
        <v>191.46109968279282</v>
      </c>
      <c r="H85" s="283">
        <f t="shared" si="15"/>
        <v>5.5194423142257811E-3</v>
      </c>
      <c r="I85" s="190">
        <v>79</v>
      </c>
      <c r="J85" s="188">
        <f t="shared" si="12"/>
        <v>84.337904566240141</v>
      </c>
      <c r="K85" s="166">
        <f t="shared" si="13"/>
        <v>83.87240636708411</v>
      </c>
      <c r="L85" s="176">
        <v>0.15765046296296295</v>
      </c>
      <c r="M85" s="174" t="s">
        <v>671</v>
      </c>
      <c r="N85" s="174" t="s">
        <v>672</v>
      </c>
      <c r="O85" s="174" t="s">
        <v>505</v>
      </c>
      <c r="P85" s="175">
        <v>11668</v>
      </c>
      <c r="Q85" s="177"/>
      <c r="R85" s="174" t="s">
        <v>673</v>
      </c>
      <c r="S85" s="175">
        <v>40811</v>
      </c>
      <c r="T85" s="145"/>
    </row>
    <row r="86" spans="1:20">
      <c r="A86" s="1">
        <v>80</v>
      </c>
      <c r="B86" s="156">
        <v>0.13604166666666667</v>
      </c>
      <c r="C86" s="29">
        <f t="shared" si="14"/>
        <v>195.9</v>
      </c>
      <c r="D86" s="29">
        <f t="shared" si="11"/>
        <v>194.78226896925514</v>
      </c>
      <c r="E86" s="5">
        <f t="shared" si="10"/>
        <v>0.62454349999999992</v>
      </c>
      <c r="F86" s="29">
        <v>195.88333333333335</v>
      </c>
      <c r="G86" s="39">
        <v>195.86227990384512</v>
      </c>
      <c r="H86" s="283">
        <f t="shared" si="15"/>
        <v>5.5141343964758777E-3</v>
      </c>
      <c r="I86" s="190">
        <v>80</v>
      </c>
      <c r="J86" s="188">
        <f t="shared" si="12"/>
        <v>99.980745229119506</v>
      </c>
      <c r="K86" s="166">
        <f t="shared" si="13"/>
        <v>99.429437962866331</v>
      </c>
      <c r="L86" s="176">
        <v>0.13604166666666667</v>
      </c>
      <c r="M86" s="174" t="s">
        <v>511</v>
      </c>
      <c r="N86" s="174" t="s">
        <v>512</v>
      </c>
      <c r="O86" s="174" t="s">
        <v>513</v>
      </c>
      <c r="P86" s="175">
        <v>11388</v>
      </c>
      <c r="Q86" s="177" t="s">
        <v>669</v>
      </c>
      <c r="R86" s="174" t="s">
        <v>514</v>
      </c>
      <c r="S86" s="175">
        <v>40832</v>
      </c>
      <c r="T86" s="145"/>
    </row>
    <row r="87" spans="1:20">
      <c r="A87" s="1">
        <v>81</v>
      </c>
      <c r="B87" s="156">
        <v>0.14616898148148147</v>
      </c>
      <c r="C87" s="29">
        <f t="shared" si="14"/>
        <v>210.48333333333332</v>
      </c>
      <c r="D87" s="29">
        <f t="shared" si="11"/>
        <v>199.59523104399054</v>
      </c>
      <c r="E87" s="5">
        <f t="shared" si="10"/>
        <v>0.60948349999999996</v>
      </c>
      <c r="F87" s="29">
        <v>210.46666666666667</v>
      </c>
      <c r="G87" s="39">
        <v>200.69963288046009</v>
      </c>
      <c r="H87" s="283">
        <f t="shared" si="15"/>
        <v>5.5027596245148507E-3</v>
      </c>
      <c r="I87" s="190">
        <v>81</v>
      </c>
      <c r="J87" s="188">
        <f t="shared" si="12"/>
        <v>95.351793276012401</v>
      </c>
      <c r="K87" s="166">
        <f t="shared" si="13"/>
        <v>94.827095277848073</v>
      </c>
      <c r="L87" s="176">
        <v>0.14616898148148147</v>
      </c>
      <c r="M87" s="174" t="s">
        <v>511</v>
      </c>
      <c r="N87" s="174" t="s">
        <v>512</v>
      </c>
      <c r="O87" s="174" t="s">
        <v>513</v>
      </c>
      <c r="P87" s="175">
        <v>11388</v>
      </c>
      <c r="Q87" s="177" t="s">
        <v>669</v>
      </c>
      <c r="R87" s="174" t="s">
        <v>514</v>
      </c>
      <c r="S87" s="175">
        <v>41196</v>
      </c>
      <c r="T87" s="145"/>
    </row>
    <row r="88" spans="1:20">
      <c r="A88" s="1">
        <v>82</v>
      </c>
      <c r="B88" s="157">
        <v>0.15414351851851851</v>
      </c>
      <c r="C88" s="29">
        <f t="shared" si="14"/>
        <v>221.96666666666667</v>
      </c>
      <c r="D88" s="29">
        <f t="shared" si="11"/>
        <v>204.89335524027598</v>
      </c>
      <c r="E88" s="5">
        <f t="shared" si="10"/>
        <v>0.59372349999999996</v>
      </c>
      <c r="F88" s="29">
        <v>221.95</v>
      </c>
      <c r="G88" s="39">
        <v>206.02335545773383</v>
      </c>
      <c r="H88" s="283">
        <f t="shared" si="15"/>
        <v>5.4848161022679311E-3</v>
      </c>
      <c r="I88" s="190">
        <v>82</v>
      </c>
      <c r="J88" s="188">
        <f t="shared" si="12"/>
        <v>92.817249793242453</v>
      </c>
      <c r="K88" s="166">
        <f t="shared" si="13"/>
        <v>92.30816424700825</v>
      </c>
      <c r="L88" s="176">
        <v>0.15414351851851851</v>
      </c>
      <c r="M88" s="174" t="s">
        <v>511</v>
      </c>
      <c r="N88" s="174" t="s">
        <v>512</v>
      </c>
      <c r="O88" s="174" t="s">
        <v>513</v>
      </c>
      <c r="P88" s="175">
        <v>11388</v>
      </c>
      <c r="Q88" s="177" t="s">
        <v>669</v>
      </c>
      <c r="R88" s="174" t="s">
        <v>514</v>
      </c>
      <c r="S88" s="175">
        <v>41567</v>
      </c>
      <c r="T88" s="145"/>
    </row>
    <row r="89" spans="1:20">
      <c r="A89" s="1">
        <v>83</v>
      </c>
      <c r="B89" s="156">
        <v>0.17994212962962963</v>
      </c>
      <c r="C89" s="29">
        <f t="shared" si="14"/>
        <v>259.11666666666667</v>
      </c>
      <c r="D89" s="29">
        <f t="shared" si="11"/>
        <v>210.73565191632591</v>
      </c>
      <c r="E89" s="5">
        <f t="shared" si="10"/>
        <v>0.57726349999999993</v>
      </c>
      <c r="F89" s="29">
        <v>271.8</v>
      </c>
      <c r="G89" s="39">
        <v>211.89252163302874</v>
      </c>
      <c r="H89" s="283">
        <f t="shared" si="15"/>
        <v>5.4597005490660128E-3</v>
      </c>
      <c r="I89" s="190">
        <v>83</v>
      </c>
      <c r="J89" s="188">
        <f t="shared" si="12"/>
        <v>81.774948851750977</v>
      </c>
      <c r="K89" s="166">
        <f t="shared" si="13"/>
        <v>81.328482118605223</v>
      </c>
      <c r="L89" s="176">
        <v>0.17994212962962963</v>
      </c>
      <c r="M89" s="174" t="s">
        <v>671</v>
      </c>
      <c r="N89" s="174" t="s">
        <v>672</v>
      </c>
      <c r="O89" s="174" t="s">
        <v>505</v>
      </c>
      <c r="P89" s="175">
        <v>11668</v>
      </c>
      <c r="Q89" s="177"/>
      <c r="R89" s="174" t="s">
        <v>674</v>
      </c>
      <c r="S89" s="175">
        <v>42267</v>
      </c>
      <c r="T89" s="145"/>
    </row>
    <row r="90" spans="1:20">
      <c r="A90" s="1">
        <v>84</v>
      </c>
      <c r="B90" s="156">
        <v>0.17906250000000001</v>
      </c>
      <c r="C90" s="29">
        <f t="shared" si="14"/>
        <v>257.85000000000002</v>
      </c>
      <c r="D90" s="29">
        <f t="shared" si="11"/>
        <v>217.19200112122138</v>
      </c>
      <c r="E90" s="5">
        <f t="shared" si="10"/>
        <v>0.56010349999999987</v>
      </c>
      <c r="F90" s="29">
        <v>257.85000000000002</v>
      </c>
      <c r="G90" s="39">
        <v>218.37706499093281</v>
      </c>
      <c r="H90" s="283">
        <f t="shared" si="15"/>
        <v>5.4266864964076355E-3</v>
      </c>
      <c r="I90" s="190">
        <v>84</v>
      </c>
      <c r="J90" s="188">
        <f t="shared" si="12"/>
        <v>84.691512503755206</v>
      </c>
      <c r="K90" s="166">
        <f t="shared" si="13"/>
        <v>84.231918216490726</v>
      </c>
      <c r="L90" s="176">
        <v>0.17906250000000001</v>
      </c>
      <c r="M90" s="174" t="s">
        <v>511</v>
      </c>
      <c r="N90" s="174" t="s">
        <v>539</v>
      </c>
      <c r="O90" s="174" t="s">
        <v>373</v>
      </c>
      <c r="P90" s="175">
        <v>2750</v>
      </c>
      <c r="Q90" s="177" t="s">
        <v>625</v>
      </c>
      <c r="R90" s="174" t="s">
        <v>626</v>
      </c>
      <c r="S90" s="175">
        <v>33517</v>
      </c>
      <c r="T90" s="145"/>
    </row>
    <row r="91" spans="1:20">
      <c r="A91" s="1">
        <v>85</v>
      </c>
      <c r="B91" s="156">
        <v>0.1643287037037037</v>
      </c>
      <c r="C91" s="29">
        <f t="shared" si="14"/>
        <v>236.63333333333333</v>
      </c>
      <c r="D91" s="29">
        <f t="shared" si="11"/>
        <v>224.34570446672021</v>
      </c>
      <c r="E91" s="5">
        <f t="shared" si="10"/>
        <v>0.54224349999999999</v>
      </c>
      <c r="F91" s="29">
        <v>300.41666666666669</v>
      </c>
      <c r="G91" s="39">
        <v>225.56032339791633</v>
      </c>
      <c r="H91" s="283">
        <f t="shared" si="15"/>
        <v>5.3848962126791678E-3</v>
      </c>
      <c r="I91" s="190">
        <v>85</v>
      </c>
      <c r="J91" s="188">
        <f t="shared" si="12"/>
        <v>95.320604337758709</v>
      </c>
      <c r="K91" s="166">
        <f t="shared" si="13"/>
        <v>94.807312776470027</v>
      </c>
      <c r="L91" s="176">
        <v>0.1643287037037037</v>
      </c>
      <c r="M91" s="174" t="s">
        <v>511</v>
      </c>
      <c r="N91" s="174" t="s">
        <v>512</v>
      </c>
      <c r="O91" s="174" t="s">
        <v>513</v>
      </c>
      <c r="P91" s="175">
        <v>11388</v>
      </c>
      <c r="Q91" s="177" t="s">
        <v>669</v>
      </c>
      <c r="R91" s="174" t="s">
        <v>514</v>
      </c>
      <c r="S91" s="175">
        <v>42659</v>
      </c>
      <c r="T91" s="145"/>
    </row>
    <row r="92" spans="1:20">
      <c r="A92" s="1">
        <v>86</v>
      </c>
      <c r="B92" s="156">
        <v>0.19091435185185182</v>
      </c>
      <c r="C92" s="29">
        <f t="shared" si="14"/>
        <v>274.91666666666663</v>
      </c>
      <c r="D92" s="29">
        <f t="shared" si="11"/>
        <v>232.29679758861985</v>
      </c>
      <c r="E92" s="5">
        <f t="shared" si="10"/>
        <v>0.52368349999999997</v>
      </c>
      <c r="F92" s="29">
        <v>274.91666666666663</v>
      </c>
      <c r="G92" s="39">
        <v>233.54234059001971</v>
      </c>
      <c r="H92" s="283">
        <f t="shared" si="15"/>
        <v>5.3332641877833426E-3</v>
      </c>
      <c r="I92" s="190">
        <v>86</v>
      </c>
      <c r="J92" s="188">
        <f t="shared" si="12"/>
        <v>84.95022998121361</v>
      </c>
      <c r="K92" s="166">
        <f t="shared" si="13"/>
        <v>84.497167961910833</v>
      </c>
      <c r="L92" s="176">
        <v>0.19091435185185182</v>
      </c>
      <c r="M92" s="174" t="s">
        <v>516</v>
      </c>
      <c r="N92" s="174" t="s">
        <v>675</v>
      </c>
      <c r="O92" s="174" t="s">
        <v>398</v>
      </c>
      <c r="P92" s="175">
        <v>6632</v>
      </c>
      <c r="Q92" s="177"/>
      <c r="R92" s="174" t="s">
        <v>620</v>
      </c>
      <c r="S92" s="175">
        <v>38172</v>
      </c>
      <c r="T92" s="145"/>
    </row>
    <row r="93" spans="1:20">
      <c r="A93" s="1">
        <v>87</v>
      </c>
      <c r="B93" s="156">
        <v>0.21505787037037039</v>
      </c>
      <c r="C93" s="29">
        <f t="shared" si="14"/>
        <v>309.68333333333334</v>
      </c>
      <c r="D93" s="29">
        <f t="shared" si="11"/>
        <v>241.16640085166534</v>
      </c>
      <c r="E93" s="5">
        <f t="shared" si="10"/>
        <v>0.50442349999999991</v>
      </c>
      <c r="F93" s="29">
        <v>312.98333333333335</v>
      </c>
      <c r="G93" s="39">
        <v>242.44420036795515</v>
      </c>
      <c r="H93" s="283">
        <f t="shared" si="15"/>
        <v>5.2704891036803522E-3</v>
      </c>
      <c r="I93" s="190">
        <v>87</v>
      </c>
      <c r="J93" s="188">
        <f t="shared" si="12"/>
        <v>78.287777956392603</v>
      </c>
      <c r="K93" s="166">
        <f t="shared" si="13"/>
        <v>77.875163075722085</v>
      </c>
      <c r="L93" s="176">
        <v>0.21505787037037039</v>
      </c>
      <c r="M93" s="174" t="s">
        <v>541</v>
      </c>
      <c r="N93" s="174" t="s">
        <v>542</v>
      </c>
      <c r="O93" s="174" t="s">
        <v>500</v>
      </c>
      <c r="P93" s="175">
        <v>10817</v>
      </c>
      <c r="Q93" s="177"/>
      <c r="R93" s="174" t="s">
        <v>676</v>
      </c>
      <c r="S93" s="175">
        <v>42666</v>
      </c>
      <c r="T93" s="145"/>
    </row>
    <row r="94" spans="1:20">
      <c r="A94" s="1">
        <v>88</v>
      </c>
      <c r="B94" s="156">
        <v>0.25408564814814816</v>
      </c>
      <c r="C94" s="29">
        <f t="shared" si="14"/>
        <v>365.88333333333333</v>
      </c>
      <c r="D94" s="29">
        <f t="shared" si="11"/>
        <v>251.10250823849475</v>
      </c>
      <c r="E94" s="5">
        <f t="shared" si="10"/>
        <v>0.48446349999999994</v>
      </c>
      <c r="F94" s="29">
        <v>365.88333333333333</v>
      </c>
      <c r="G94" s="39">
        <v>252.41379027175282</v>
      </c>
      <c r="H94" s="283">
        <f t="shared" si="15"/>
        <v>5.1949698621708389E-3</v>
      </c>
      <c r="I94" s="190">
        <v>88</v>
      </c>
      <c r="J94" s="188">
        <f t="shared" si="12"/>
        <v>68.987507020931844</v>
      </c>
      <c r="K94" s="166">
        <f t="shared" si="13"/>
        <v>68.629119001091809</v>
      </c>
      <c r="L94" s="176">
        <v>0.25408564814814816</v>
      </c>
      <c r="M94" s="174" t="s">
        <v>551</v>
      </c>
      <c r="N94" s="174" t="s">
        <v>552</v>
      </c>
      <c r="O94" s="174" t="s">
        <v>373</v>
      </c>
      <c r="P94" s="175">
        <v>8090</v>
      </c>
      <c r="Q94" s="177"/>
      <c r="R94" s="174" t="s">
        <v>677</v>
      </c>
      <c r="S94" s="175">
        <v>40300</v>
      </c>
      <c r="T94" s="145"/>
    </row>
    <row r="95" spans="1:20">
      <c r="A95" s="1">
        <v>89</v>
      </c>
      <c r="B95" s="156">
        <v>0.27474537037037039</v>
      </c>
      <c r="C95" s="29">
        <f t="shared" si="14"/>
        <v>395.63333333333338</v>
      </c>
      <c r="D95" s="29">
        <f t="shared" si="11"/>
        <v>262.28780076045138</v>
      </c>
      <c r="E95" s="5">
        <f t="shared" si="10"/>
        <v>0.46380349999999992</v>
      </c>
      <c r="F95" s="29">
        <v>395.63333333333338</v>
      </c>
      <c r="G95" s="39">
        <v>263.63357613210195</v>
      </c>
      <c r="H95" s="283">
        <f t="shared" si="15"/>
        <v>5.1047191764990946E-3</v>
      </c>
      <c r="I95" s="190">
        <v>89</v>
      </c>
      <c r="J95" s="188">
        <f t="shared" si="12"/>
        <v>66.635835234333612</v>
      </c>
      <c r="K95" s="166">
        <f t="shared" si="13"/>
        <v>66.295678008370885</v>
      </c>
      <c r="L95" s="176">
        <v>0.27474537037037039</v>
      </c>
      <c r="M95" s="174" t="s">
        <v>678</v>
      </c>
      <c r="N95" s="174" t="s">
        <v>679</v>
      </c>
      <c r="O95" s="174" t="s">
        <v>373</v>
      </c>
      <c r="P95" s="175">
        <v>2526</v>
      </c>
      <c r="Q95" s="177"/>
      <c r="R95" s="174" t="s">
        <v>680</v>
      </c>
      <c r="S95" s="175">
        <v>35127</v>
      </c>
      <c r="T95" s="145"/>
    </row>
    <row r="96" spans="1:20">
      <c r="A96" s="1">
        <v>90</v>
      </c>
      <c r="B96" s="156">
        <v>0.27484953703703702</v>
      </c>
      <c r="C96" s="29">
        <f t="shared" si="14"/>
        <v>395.7833333333333</v>
      </c>
      <c r="D96" s="29">
        <f t="shared" si="11"/>
        <v>274.95036089353789</v>
      </c>
      <c r="E96" s="5">
        <f t="shared" si="10"/>
        <v>0.44244349999999988</v>
      </c>
      <c r="F96" s="29">
        <v>395.7833333333333</v>
      </c>
      <c r="G96" s="39">
        <v>276.33125588566475</v>
      </c>
      <c r="H96" s="283">
        <f t="shared" si="15"/>
        <v>4.9972450192106253E-3</v>
      </c>
      <c r="I96" s="190">
        <v>90</v>
      </c>
      <c r="J96" s="188">
        <f t="shared" si="12"/>
        <v>69.81882070636243</v>
      </c>
      <c r="K96" s="166">
        <f t="shared" si="13"/>
        <v>69.469918952340407</v>
      </c>
      <c r="L96" s="176">
        <v>0.27484953703703702</v>
      </c>
      <c r="M96" s="174" t="s">
        <v>551</v>
      </c>
      <c r="N96" s="174" t="s">
        <v>552</v>
      </c>
      <c r="O96" s="174" t="s">
        <v>373</v>
      </c>
      <c r="P96" s="175">
        <v>8090</v>
      </c>
      <c r="Q96" s="177"/>
      <c r="R96" s="174" t="s">
        <v>681</v>
      </c>
      <c r="S96" s="175">
        <v>41224</v>
      </c>
      <c r="T96" s="146"/>
    </row>
    <row r="97" spans="1:20">
      <c r="A97" s="1">
        <v>91</v>
      </c>
      <c r="B97" s="156">
        <v>0.3513310185185185</v>
      </c>
      <c r="C97" s="29">
        <f t="shared" si="14"/>
        <v>505.91666666666663</v>
      </c>
      <c r="D97" s="29">
        <f t="shared" si="11"/>
        <v>289.37862689663132</v>
      </c>
      <c r="E97" s="5">
        <f t="shared" si="10"/>
        <v>0.42038349999999991</v>
      </c>
      <c r="F97" s="29">
        <v>405.51666666666671</v>
      </c>
      <c r="G97" s="39">
        <v>290.79461787529533</v>
      </c>
      <c r="H97" s="283">
        <f t="shared" si="15"/>
        <v>4.8693850973240771E-3</v>
      </c>
      <c r="I97" s="190">
        <v>91</v>
      </c>
      <c r="J97" s="188">
        <f t="shared" si="12"/>
        <v>57.47875826887735</v>
      </c>
      <c r="K97" s="166">
        <f t="shared" si="13"/>
        <v>57.19887205995019</v>
      </c>
      <c r="L97" s="176">
        <v>0.3513310185185185</v>
      </c>
      <c r="M97" s="181" t="s">
        <v>678</v>
      </c>
      <c r="N97" s="181" t="s">
        <v>682</v>
      </c>
      <c r="O97" s="182" t="s">
        <v>373</v>
      </c>
      <c r="P97" s="183"/>
      <c r="Q97" s="181" t="s">
        <v>683</v>
      </c>
      <c r="R97" s="181" t="s">
        <v>684</v>
      </c>
      <c r="S97" s="184">
        <v>36100</v>
      </c>
      <c r="T97" s="146"/>
    </row>
    <row r="98" spans="1:20">
      <c r="A98" s="1">
        <v>92</v>
      </c>
      <c r="B98" s="124">
        <v>0.2361226851851852</v>
      </c>
      <c r="C98" s="29">
        <f t="shared" si="14"/>
        <v>340.01666666666671</v>
      </c>
      <c r="D98" s="29">
        <f t="shared" si="11"/>
        <v>305.94268195919011</v>
      </c>
      <c r="E98" s="5">
        <f t="shared" ref="E98:E106" si="16">1-IF(A98&lt;I$3,0,IF(A98&lt;I$4,G$3*(A98-I$3)^2,G$2+G$4*(A98-I$4)+(A98&gt;I$5)*G$5*(A98-I$5)^2))</f>
        <v>0.39762349999999991</v>
      </c>
      <c r="F98" s="29">
        <v>340.06666666666666</v>
      </c>
      <c r="G98" s="39">
        <v>307.39267507881704</v>
      </c>
      <c r="H98" s="283">
        <f t="shared" si="15"/>
        <v>4.717071150947689E-3</v>
      </c>
      <c r="I98" s="190">
        <v>92</v>
      </c>
      <c r="J98" s="188">
        <f t="shared" si="12"/>
        <v>90.405178690892697</v>
      </c>
      <c r="K98" s="166">
        <f t="shared" si="13"/>
        <v>89.978731030593622</v>
      </c>
      <c r="L98" s="171">
        <v>0.2361226851851852</v>
      </c>
      <c r="M98" s="182" t="s">
        <v>685</v>
      </c>
      <c r="N98" s="182" t="s">
        <v>686</v>
      </c>
      <c r="O98" s="182" t="s">
        <v>687</v>
      </c>
      <c r="P98" s="183">
        <v>4109</v>
      </c>
      <c r="Q98" s="185" t="s">
        <v>669</v>
      </c>
      <c r="R98" s="182" t="s">
        <v>514</v>
      </c>
      <c r="S98" s="183">
        <v>37892</v>
      </c>
    </row>
    <row r="99" spans="1:20">
      <c r="A99" s="1">
        <v>93</v>
      </c>
      <c r="B99" s="155">
        <v>0.2550115740740741</v>
      </c>
      <c r="C99" s="29">
        <f t="shared" si="14"/>
        <v>367.2166666666667</v>
      </c>
      <c r="D99" s="29">
        <f t="shared" si="11"/>
        <v>325.12524604885306</v>
      </c>
      <c r="E99" s="5">
        <f t="shared" si="16"/>
        <v>0.37416349999999987</v>
      </c>
      <c r="F99" s="29">
        <v>367.2166666666667</v>
      </c>
      <c r="G99" s="39">
        <v>326.60640143233979</v>
      </c>
      <c r="H99" s="283">
        <f t="shared" si="15"/>
        <v>4.5349857718375887E-3</v>
      </c>
      <c r="I99" s="190">
        <v>93</v>
      </c>
      <c r="J99" s="158"/>
      <c r="K99" s="162"/>
      <c r="L99" s="155"/>
      <c r="M99" s="148"/>
      <c r="N99" s="148"/>
      <c r="O99" s="148"/>
      <c r="P99" s="149"/>
      <c r="Q99" s="150"/>
      <c r="R99" s="148"/>
      <c r="S99" s="149"/>
    </row>
    <row r="100" spans="1:20">
      <c r="A100" s="1">
        <v>94</v>
      </c>
      <c r="B100" s="57"/>
      <c r="C100" s="29"/>
      <c r="D100" s="29">
        <f t="shared" si="11"/>
        <v>347.56795289189972</v>
      </c>
      <c r="E100" s="5">
        <f t="shared" si="16"/>
        <v>0.35000349999999991</v>
      </c>
      <c r="F100" s="5"/>
      <c r="G100" s="39">
        <v>349.07457618456806</v>
      </c>
      <c r="H100" s="283">
        <f t="shared" si="15"/>
        <v>4.3160499086926686E-3</v>
      </c>
      <c r="I100" s="190">
        <v>94</v>
      </c>
      <c r="J100" s="158"/>
      <c r="K100" s="162"/>
      <c r="M100" s="148"/>
      <c r="N100" s="148"/>
      <c r="O100" s="148"/>
      <c r="P100" s="149"/>
      <c r="Q100" s="150"/>
      <c r="R100" s="148"/>
      <c r="S100" s="149"/>
    </row>
    <row r="101" spans="1:20">
      <c r="A101" s="1">
        <v>95</v>
      </c>
      <c r="B101" s="57"/>
      <c r="C101" s="29"/>
      <c r="D101" s="29">
        <f t="shared" si="11"/>
        <v>374.14249400649271</v>
      </c>
      <c r="E101" s="5">
        <f t="shared" si="16"/>
        <v>0.32514349999999981</v>
      </c>
      <c r="F101" s="5"/>
      <c r="G101" s="39">
        <v>375.66417242359159</v>
      </c>
      <c r="H101" s="283">
        <f t="shared" si="15"/>
        <v>4.0506349255554457E-3</v>
      </c>
      <c r="I101" s="190">
        <v>95</v>
      </c>
      <c r="J101" s="158"/>
      <c r="K101" s="162"/>
      <c r="M101" s="148"/>
      <c r="N101" s="148"/>
      <c r="O101" s="148"/>
      <c r="P101" s="149"/>
      <c r="Q101" s="150"/>
      <c r="R101" s="148"/>
      <c r="S101" s="149"/>
    </row>
    <row r="102" spans="1:20">
      <c r="A102" s="1">
        <v>96</v>
      </c>
      <c r="B102" s="57"/>
      <c r="C102" s="29"/>
      <c r="D102" s="29">
        <f t="shared" si="11"/>
        <v>406.06375184214096</v>
      </c>
      <c r="E102" s="5">
        <f t="shared" si="16"/>
        <v>0.29958349999999989</v>
      </c>
      <c r="F102" s="5"/>
      <c r="G102" s="39">
        <v>407.58212141604548</v>
      </c>
      <c r="H102" s="283">
        <f t="shared" si="15"/>
        <v>3.7253095612469807E-3</v>
      </c>
      <c r="I102" s="190">
        <v>96</v>
      </c>
      <c r="J102" s="158"/>
      <c r="K102" s="162"/>
      <c r="M102" s="148"/>
      <c r="N102" s="148"/>
      <c r="O102" s="148"/>
      <c r="P102" s="149"/>
      <c r="Q102" s="150"/>
      <c r="R102" s="148"/>
      <c r="S102" s="149"/>
    </row>
    <row r="103" spans="1:20">
      <c r="A103" s="1">
        <v>97</v>
      </c>
      <c r="C103" s="29"/>
      <c r="D103" s="29">
        <f t="shared" si="11"/>
        <v>445.07698752577102</v>
      </c>
      <c r="E103" s="5">
        <f t="shared" si="16"/>
        <v>0.27332349999999983</v>
      </c>
      <c r="F103" s="5"/>
      <c r="G103" s="39">
        <v>446.55990876303457</v>
      </c>
      <c r="H103" s="283">
        <f t="shared" si="15"/>
        <v>3.3207666164462176E-3</v>
      </c>
      <c r="I103" s="190">
        <v>97</v>
      </c>
      <c r="J103" s="158"/>
      <c r="K103" s="162"/>
      <c r="M103" s="148"/>
      <c r="N103" s="148"/>
      <c r="O103" s="148"/>
      <c r="P103" s="149"/>
      <c r="Q103" s="150"/>
      <c r="R103" s="148"/>
      <c r="S103" s="149"/>
    </row>
    <row r="104" spans="1:20">
      <c r="A104" s="1">
        <v>98</v>
      </c>
      <c r="C104" s="29"/>
      <c r="D104" s="29">
        <f t="shared" si="11"/>
        <v>493.78256113425897</v>
      </c>
      <c r="E104" s="5">
        <f t="shared" si="16"/>
        <v>0.24636349999999996</v>
      </c>
      <c r="F104" s="5"/>
      <c r="G104" s="39">
        <v>495.1731192885938</v>
      </c>
      <c r="H104" s="283">
        <f t="shared" si="15"/>
        <v>2.8082262549562783E-3</v>
      </c>
      <c r="I104" s="190">
        <v>98</v>
      </c>
      <c r="J104" s="158"/>
      <c r="K104" s="162"/>
      <c r="M104" s="148"/>
      <c r="N104" s="148"/>
      <c r="O104" s="148"/>
      <c r="P104" s="149"/>
      <c r="Q104" s="150"/>
      <c r="R104" s="148"/>
      <c r="S104" s="149"/>
    </row>
    <row r="105" spans="1:20">
      <c r="A105" s="1">
        <v>99</v>
      </c>
      <c r="C105" s="29"/>
      <c r="D105" s="29">
        <f>E$4/E105</f>
        <v>556.23252485671253</v>
      </c>
      <c r="E105" s="5">
        <f t="shared" si="16"/>
        <v>0.21870349999999994</v>
      </c>
      <c r="F105" s="5"/>
      <c r="G105" s="39">
        <v>557.42699497204921</v>
      </c>
      <c r="H105" s="283">
        <f t="shared" si="15"/>
        <v>2.1428278969456418E-3</v>
      </c>
      <c r="I105" s="190">
        <v>99</v>
      </c>
      <c r="J105" s="158"/>
      <c r="K105" s="162"/>
      <c r="M105" s="148"/>
      <c r="N105" s="148"/>
      <c r="O105" s="148"/>
      <c r="P105" s="149"/>
      <c r="Q105" s="150"/>
      <c r="R105" s="148"/>
      <c r="S105" s="149"/>
    </row>
    <row r="106" spans="1:20">
      <c r="A106" s="1">
        <v>100</v>
      </c>
      <c r="B106" s="123">
        <v>0.34103009259259259</v>
      </c>
      <c r="C106" s="29">
        <f t="shared" ref="C106" si="17">B106*1440</f>
        <v>491.08333333333331</v>
      </c>
      <c r="D106" s="29">
        <f>E$4/E106</f>
        <v>639.10771841434075</v>
      </c>
      <c r="E106" s="5">
        <f t="shared" si="16"/>
        <v>0.19034349999999989</v>
      </c>
      <c r="F106" s="29"/>
      <c r="G106" s="144">
        <v>639.9079823251119</v>
      </c>
      <c r="H106" s="283">
        <f t="shared" si="15"/>
        <v>1.2505921677416548E-3</v>
      </c>
      <c r="I106" s="190">
        <v>100</v>
      </c>
      <c r="J106" s="158"/>
      <c r="K106" s="162"/>
      <c r="M106" s="148"/>
      <c r="N106" s="148"/>
      <c r="O106" s="148"/>
      <c r="P106" s="149"/>
      <c r="Q106" s="150"/>
      <c r="R106" s="148" t="s">
        <v>514</v>
      </c>
      <c r="S106" s="149">
        <v>40832</v>
      </c>
    </row>
    <row r="107" spans="1:20">
      <c r="H107" s="4"/>
      <c r="I107" s="4"/>
    </row>
    <row r="108" spans="1:20">
      <c r="H108" s="4"/>
      <c r="I108" s="4"/>
    </row>
  </sheetData>
  <pageMargins left="0.5" right="1" top="0.25" bottom="0.3" header="0" footer="0"/>
  <pageSetup orientation="portrait" verticalDpi="0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6"/>
  <sheetViews>
    <sheetView topLeftCell="B1" zoomScale="87" zoomScaleNormal="87" workbookViewId="0">
      <selection activeCell="C26" sqref="C26"/>
    </sheetView>
  </sheetViews>
  <sheetFormatPr defaultColWidth="9.6640625" defaultRowHeight="15"/>
  <cols>
    <col min="1" max="5" width="9.6640625" style="1" customWidth="1"/>
    <col min="6" max="7" width="10.6640625" style="1" customWidth="1"/>
    <col min="8" max="16384" width="9.6640625" style="1"/>
  </cols>
  <sheetData>
    <row r="1" spans="1:9" ht="47.25">
      <c r="A1" s="31" t="s">
        <v>156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9" ht="22.5">
      <c r="A2" s="31"/>
      <c r="B2" s="26"/>
      <c r="C2" s="28"/>
      <c r="D2" s="32"/>
      <c r="E2" s="32"/>
      <c r="F2" s="33">
        <f>(+H$3-H$4)*F$4/2</f>
        <v>2.1000000000000001E-2</v>
      </c>
      <c r="G2" s="34">
        <f>(+I$4-I$3)*G$4/2</f>
        <v>1.6039999999999999E-2</v>
      </c>
      <c r="H2" s="32"/>
      <c r="I2" s="32"/>
    </row>
    <row r="3" spans="1:9" ht="22.5">
      <c r="A3" s="31"/>
      <c r="B3" s="26"/>
      <c r="C3" s="28"/>
      <c r="D3" s="32"/>
      <c r="E3" s="32"/>
      <c r="F3" s="33">
        <f>F4/(2*(+H3-H4))</f>
        <v>1.7142857142857144E-3</v>
      </c>
      <c r="G3" s="34">
        <f>G4/(2*(+I4-I3))</f>
        <v>1.0024999999999999E-3</v>
      </c>
      <c r="H3" s="26">
        <v>22.5</v>
      </c>
      <c r="I3" s="26">
        <v>35</v>
      </c>
    </row>
    <row r="4" spans="1:9" ht="15.75">
      <c r="A4" s="26"/>
      <c r="B4" s="26"/>
      <c r="C4" s="26"/>
      <c r="D4" s="35">
        <f>Parameters!F34</f>
        <v>0.24722222222222223</v>
      </c>
      <c r="E4" s="36">
        <f>D4*1440</f>
        <v>356</v>
      </c>
      <c r="F4" s="33">
        <v>1.2E-2</v>
      </c>
      <c r="G4" s="34">
        <v>8.0199999999999994E-3</v>
      </c>
      <c r="H4" s="26">
        <v>19</v>
      </c>
      <c r="I4" s="26">
        <v>39</v>
      </c>
    </row>
    <row r="5" spans="1:9" ht="15.75">
      <c r="A5" s="26"/>
      <c r="B5" s="26"/>
      <c r="C5" s="26"/>
      <c r="D5" s="35"/>
      <c r="E5" s="26">
        <f>E4*60</f>
        <v>21360</v>
      </c>
      <c r="F5" s="33">
        <v>1.1000000000000001E-3</v>
      </c>
      <c r="G5" s="34">
        <v>3.5E-4</v>
      </c>
      <c r="H5" s="26">
        <v>17</v>
      </c>
      <c r="I5" s="26">
        <v>70.5</v>
      </c>
    </row>
    <row r="6" spans="1:9" ht="47.25">
      <c r="A6" s="27" t="s">
        <v>84</v>
      </c>
      <c r="B6" s="27" t="s">
        <v>157</v>
      </c>
      <c r="C6" s="27" t="s">
        <v>158</v>
      </c>
      <c r="D6" s="27" t="s">
        <v>131</v>
      </c>
      <c r="E6" s="27" t="s">
        <v>89</v>
      </c>
      <c r="F6" s="28" t="s">
        <v>159</v>
      </c>
      <c r="G6" s="27" t="s">
        <v>84</v>
      </c>
      <c r="H6" s="28" t="s">
        <v>160</v>
      </c>
      <c r="I6" s="23" t="s">
        <v>161</v>
      </c>
    </row>
    <row r="7" spans="1:9">
      <c r="A7" s="1">
        <v>1</v>
      </c>
      <c r="B7" s="111"/>
      <c r="G7" s="1">
        <v>1</v>
      </c>
    </row>
    <row r="8" spans="1:9">
      <c r="A8" s="1">
        <v>2</v>
      </c>
      <c r="B8" s="111"/>
      <c r="G8" s="1">
        <v>2</v>
      </c>
    </row>
    <row r="9" spans="1:9">
      <c r="A9" s="1">
        <v>3</v>
      </c>
      <c r="B9" s="111"/>
      <c r="C9" s="29"/>
      <c r="D9" s="29"/>
      <c r="E9" s="5">
        <f t="shared" ref="E9:E33" si="0">1-IF(A9&gt;=H$3,0,IF(A9&gt;=H$4,F$3*(A9-H$3)^2,F$2+F$4*(H$4-A9)+(A9&lt;H$5)*F$5*(H$5-A9)^2))</f>
        <v>0.57140000000000002</v>
      </c>
      <c r="G9" s="1">
        <v>3</v>
      </c>
    </row>
    <row r="10" spans="1:9">
      <c r="A10" s="1">
        <v>4</v>
      </c>
      <c r="B10" s="112"/>
      <c r="C10" s="29"/>
      <c r="D10" s="42">
        <f t="shared" ref="D10:D41" si="1">E$4/E10</f>
        <v>580.65568422769536</v>
      </c>
      <c r="E10" s="5">
        <f t="shared" si="0"/>
        <v>0.61309999999999998</v>
      </c>
      <c r="F10" s="42"/>
      <c r="G10" s="1">
        <v>4</v>
      </c>
    </row>
    <row r="11" spans="1:9">
      <c r="A11" s="1">
        <v>5</v>
      </c>
      <c r="B11" s="112"/>
      <c r="C11" s="29"/>
      <c r="D11" s="42">
        <f t="shared" si="1"/>
        <v>545.51026662580455</v>
      </c>
      <c r="E11" s="5">
        <f t="shared" si="0"/>
        <v>0.65259999999999996</v>
      </c>
      <c r="F11" s="42"/>
      <c r="G11" s="1">
        <v>5</v>
      </c>
      <c r="I11" s="5"/>
    </row>
    <row r="12" spans="1:9">
      <c r="A12" s="1">
        <v>6</v>
      </c>
      <c r="B12" s="112"/>
      <c r="C12" s="29"/>
      <c r="D12" s="42">
        <f t="shared" si="1"/>
        <v>516.01681403101907</v>
      </c>
      <c r="E12" s="5">
        <f t="shared" si="0"/>
        <v>0.68989999999999996</v>
      </c>
      <c r="F12" s="42"/>
      <c r="G12" s="1">
        <v>6</v>
      </c>
      <c r="I12" s="5"/>
    </row>
    <row r="13" spans="1:9">
      <c r="A13" s="1">
        <v>7</v>
      </c>
      <c r="B13" s="112"/>
      <c r="C13" s="29"/>
      <c r="D13" s="42">
        <f t="shared" si="1"/>
        <v>491.0344827586207</v>
      </c>
      <c r="E13" s="5">
        <f t="shared" si="0"/>
        <v>0.72499999999999998</v>
      </c>
      <c r="F13" s="42"/>
      <c r="G13" s="1">
        <v>7</v>
      </c>
      <c r="I13" s="5"/>
    </row>
    <row r="14" spans="1:9">
      <c r="A14" s="1">
        <v>8</v>
      </c>
      <c r="B14" s="112"/>
      <c r="C14" s="29"/>
      <c r="D14" s="42">
        <f t="shared" si="1"/>
        <v>469.71896028499799</v>
      </c>
      <c r="E14" s="5">
        <f t="shared" si="0"/>
        <v>0.75790000000000002</v>
      </c>
      <c r="F14" s="42"/>
      <c r="G14" s="1">
        <v>8</v>
      </c>
      <c r="I14" s="5"/>
    </row>
    <row r="15" spans="1:9">
      <c r="A15" s="1">
        <v>9</v>
      </c>
      <c r="B15" s="112"/>
      <c r="C15" s="29"/>
      <c r="D15" s="42">
        <f t="shared" si="1"/>
        <v>451.43291909713417</v>
      </c>
      <c r="E15" s="5">
        <f t="shared" si="0"/>
        <v>0.78859999999999997</v>
      </c>
      <c r="F15" s="42"/>
      <c r="G15" s="1">
        <v>9</v>
      </c>
      <c r="I15" s="5"/>
    </row>
    <row r="16" spans="1:9">
      <c r="A16" s="1">
        <v>10</v>
      </c>
      <c r="B16" s="112"/>
      <c r="C16" s="29"/>
      <c r="D16" s="42">
        <f t="shared" si="1"/>
        <v>435.68718639089468</v>
      </c>
      <c r="E16" s="5">
        <f t="shared" si="0"/>
        <v>0.81709999999999994</v>
      </c>
      <c r="F16" s="42"/>
      <c r="G16" s="1">
        <v>10</v>
      </c>
      <c r="I16" s="5"/>
    </row>
    <row r="17" spans="1:9">
      <c r="A17" s="1">
        <v>11</v>
      </c>
      <c r="B17" s="112"/>
      <c r="C17" s="29"/>
      <c r="D17" s="42">
        <f t="shared" si="1"/>
        <v>422.10101968223859</v>
      </c>
      <c r="E17" s="5">
        <f t="shared" si="0"/>
        <v>0.84339999999999993</v>
      </c>
      <c r="F17" s="42"/>
      <c r="G17" s="1">
        <v>11</v>
      </c>
      <c r="I17" s="5"/>
    </row>
    <row r="18" spans="1:9">
      <c r="A18" s="1">
        <v>12</v>
      </c>
      <c r="B18" s="112"/>
      <c r="C18" s="29"/>
      <c r="D18" s="42">
        <f t="shared" si="1"/>
        <v>410.37463976945247</v>
      </c>
      <c r="E18" s="5">
        <f t="shared" si="0"/>
        <v>0.86749999999999994</v>
      </c>
      <c r="F18" s="42"/>
      <c r="G18" s="1">
        <v>12</v>
      </c>
      <c r="I18" s="5"/>
    </row>
    <row r="19" spans="1:9">
      <c r="A19" s="1">
        <v>13</v>
      </c>
      <c r="B19" s="112"/>
      <c r="C19" s="29"/>
      <c r="D19" s="42">
        <f t="shared" si="1"/>
        <v>400.26984483921746</v>
      </c>
      <c r="E19" s="5">
        <f t="shared" si="0"/>
        <v>0.88939999999999997</v>
      </c>
      <c r="F19" s="42"/>
      <c r="G19" s="1">
        <v>13</v>
      </c>
      <c r="I19" s="5"/>
    </row>
    <row r="20" spans="1:9">
      <c r="A20" s="1">
        <v>14</v>
      </c>
      <c r="B20" s="112"/>
      <c r="C20" s="29"/>
      <c r="D20" s="42">
        <f t="shared" si="1"/>
        <v>391.59608403915962</v>
      </c>
      <c r="E20" s="5">
        <f t="shared" si="0"/>
        <v>0.90910000000000002</v>
      </c>
      <c r="F20" s="42"/>
      <c r="G20" s="1">
        <v>14</v>
      </c>
      <c r="I20" s="5"/>
    </row>
    <row r="21" spans="1:9">
      <c r="A21" s="1">
        <v>15</v>
      </c>
      <c r="B21" s="112"/>
      <c r="C21" s="29"/>
      <c r="D21" s="42">
        <f t="shared" si="1"/>
        <v>384.20030218001295</v>
      </c>
      <c r="E21" s="5">
        <f t="shared" si="0"/>
        <v>0.92659999999999998</v>
      </c>
      <c r="F21" s="42"/>
      <c r="G21" s="1">
        <v>15</v>
      </c>
      <c r="I21" s="5"/>
    </row>
    <row r="22" spans="1:9">
      <c r="A22" s="1">
        <v>16</v>
      </c>
      <c r="B22" s="112"/>
      <c r="C22" s="29"/>
      <c r="D22" s="42">
        <f t="shared" si="1"/>
        <v>377.95944367767282</v>
      </c>
      <c r="E22" s="5">
        <f t="shared" si="0"/>
        <v>0.94189999999999996</v>
      </c>
      <c r="F22" s="42"/>
      <c r="G22" s="1">
        <v>16</v>
      </c>
      <c r="I22" s="5"/>
    </row>
    <row r="23" spans="1:9">
      <c r="A23" s="1">
        <v>17</v>
      </c>
      <c r="B23" s="112"/>
      <c r="C23" s="29"/>
      <c r="D23" s="42">
        <f t="shared" si="1"/>
        <v>372.77486910994764</v>
      </c>
      <c r="E23" s="5">
        <f t="shared" si="0"/>
        <v>0.95499999999999996</v>
      </c>
      <c r="F23" s="42"/>
      <c r="G23" s="1">
        <v>17</v>
      </c>
      <c r="I23" s="5"/>
    </row>
    <row r="24" spans="1:9">
      <c r="A24" s="1">
        <v>18</v>
      </c>
      <c r="B24" s="112"/>
      <c r="C24" s="29"/>
      <c r="D24" s="42">
        <f t="shared" si="1"/>
        <v>368.14891416752846</v>
      </c>
      <c r="E24" s="5">
        <f t="shared" si="0"/>
        <v>0.96699999999999997</v>
      </c>
      <c r="F24" s="42"/>
      <c r="G24" s="1">
        <v>18</v>
      </c>
      <c r="I24" s="5"/>
    </row>
    <row r="25" spans="1:9">
      <c r="A25" s="1">
        <v>19</v>
      </c>
      <c r="B25" s="112"/>
      <c r="C25" s="29"/>
      <c r="D25" s="42">
        <f t="shared" si="1"/>
        <v>363.63636363636363</v>
      </c>
      <c r="E25" s="5">
        <f t="shared" si="0"/>
        <v>0.97899999999999998</v>
      </c>
      <c r="F25" s="42"/>
      <c r="G25" s="1">
        <v>19</v>
      </c>
      <c r="I25" s="5"/>
    </row>
    <row r="26" spans="1:9">
      <c r="A26" s="1">
        <v>20</v>
      </c>
      <c r="B26" s="112"/>
      <c r="C26" s="29"/>
      <c r="D26" s="42">
        <f t="shared" si="1"/>
        <v>359.85559566787003</v>
      </c>
      <c r="E26" s="5">
        <f t="shared" si="0"/>
        <v>0.98928571428571432</v>
      </c>
      <c r="F26" s="42"/>
      <c r="G26" s="1">
        <v>20</v>
      </c>
      <c r="I26" s="5"/>
    </row>
    <row r="27" spans="1:9">
      <c r="A27" s="1">
        <v>21</v>
      </c>
      <c r="B27" s="112"/>
      <c r="C27" s="29"/>
      <c r="D27" s="42">
        <f t="shared" si="1"/>
        <v>357.37845977341175</v>
      </c>
      <c r="E27" s="5">
        <f t="shared" si="0"/>
        <v>0.99614285714285711</v>
      </c>
      <c r="F27" s="42"/>
      <c r="G27" s="1">
        <v>21</v>
      </c>
      <c r="I27" s="5"/>
    </row>
    <row r="28" spans="1:9">
      <c r="A28" s="1">
        <v>22</v>
      </c>
      <c r="B28" s="112"/>
      <c r="C28" s="29"/>
      <c r="D28" s="42">
        <f t="shared" si="1"/>
        <v>356.15263684436189</v>
      </c>
      <c r="E28" s="5">
        <f t="shared" si="0"/>
        <v>0.99957142857142856</v>
      </c>
      <c r="F28" s="42"/>
      <c r="G28" s="1">
        <v>22</v>
      </c>
      <c r="I28" s="5"/>
    </row>
    <row r="29" spans="1:9">
      <c r="A29" s="1">
        <v>23</v>
      </c>
      <c r="B29" s="112"/>
      <c r="C29" s="29"/>
      <c r="D29" s="42">
        <f t="shared" si="1"/>
        <v>356</v>
      </c>
      <c r="E29" s="5">
        <f t="shared" si="0"/>
        <v>1</v>
      </c>
      <c r="F29" s="42"/>
      <c r="G29" s="1">
        <v>23</v>
      </c>
      <c r="I29" s="5"/>
    </row>
    <row r="30" spans="1:9">
      <c r="A30" s="1">
        <v>24</v>
      </c>
      <c r="B30" s="112"/>
      <c r="C30" s="29"/>
      <c r="D30" s="42">
        <f t="shared" si="1"/>
        <v>356</v>
      </c>
      <c r="E30" s="5">
        <f t="shared" si="0"/>
        <v>1</v>
      </c>
      <c r="F30" s="42"/>
      <c r="G30" s="1">
        <v>24</v>
      </c>
      <c r="I30" s="5"/>
    </row>
    <row r="31" spans="1:9">
      <c r="A31" s="1">
        <v>25</v>
      </c>
      <c r="B31" s="112"/>
      <c r="C31" s="29"/>
      <c r="D31" s="42">
        <f t="shared" si="1"/>
        <v>356</v>
      </c>
      <c r="E31" s="5">
        <f t="shared" si="0"/>
        <v>1</v>
      </c>
      <c r="F31" s="42"/>
      <c r="G31" s="1">
        <v>25</v>
      </c>
      <c r="I31" s="5"/>
    </row>
    <row r="32" spans="1:9">
      <c r="A32" s="1">
        <v>26</v>
      </c>
      <c r="B32" s="112"/>
      <c r="C32" s="29"/>
      <c r="D32" s="42">
        <f t="shared" si="1"/>
        <v>356</v>
      </c>
      <c r="E32" s="5">
        <f t="shared" si="0"/>
        <v>1</v>
      </c>
      <c r="F32" s="42"/>
      <c r="G32" s="1">
        <v>26</v>
      </c>
      <c r="I32" s="5"/>
    </row>
    <row r="33" spans="1:13">
      <c r="A33" s="1">
        <v>27</v>
      </c>
      <c r="B33" s="112"/>
      <c r="C33" s="42"/>
      <c r="D33" s="42">
        <f t="shared" si="1"/>
        <v>356</v>
      </c>
      <c r="E33" s="5">
        <f t="shared" si="0"/>
        <v>1</v>
      </c>
      <c r="F33" s="42"/>
      <c r="G33" s="1">
        <v>27</v>
      </c>
      <c r="I33" s="5"/>
    </row>
    <row r="34" spans="1:13">
      <c r="A34" s="1">
        <v>28</v>
      </c>
      <c r="B34" s="112"/>
      <c r="C34" s="42"/>
      <c r="D34" s="42">
        <f t="shared" si="1"/>
        <v>356</v>
      </c>
      <c r="E34" s="5">
        <f t="shared" ref="E34:E65" si="2">1-IF(A34&lt;I$3,0,IF(A34&lt;I$4,G$3*(A34-I$3)^2,G$2+G$4*(A34-I$4)+(A34&gt;I$5)*G$5*(A34-I$5)^2))</f>
        <v>1</v>
      </c>
      <c r="F34" s="42"/>
      <c r="G34" s="1">
        <v>28</v>
      </c>
      <c r="I34" s="5"/>
    </row>
    <row r="35" spans="1:13">
      <c r="A35" s="1">
        <v>29</v>
      </c>
      <c r="B35" s="50">
        <v>0.25717592592592592</v>
      </c>
      <c r="C35" s="42">
        <f>B35*1440</f>
        <v>370.33333333333331</v>
      </c>
      <c r="D35" s="42">
        <f t="shared" si="1"/>
        <v>356</v>
      </c>
      <c r="E35" s="5">
        <f t="shared" si="2"/>
        <v>1</v>
      </c>
      <c r="F35" s="42">
        <f>100*(D35/C35)</f>
        <v>96.129612961296132</v>
      </c>
      <c r="G35" s="1">
        <v>29</v>
      </c>
      <c r="I35" s="5"/>
    </row>
    <row r="36" spans="1:13">
      <c r="A36" s="1">
        <v>30</v>
      </c>
      <c r="B36" s="50"/>
      <c r="C36" s="42"/>
      <c r="D36" s="42">
        <f t="shared" si="1"/>
        <v>356</v>
      </c>
      <c r="E36" s="5">
        <f t="shared" si="2"/>
        <v>1</v>
      </c>
      <c r="F36" s="42"/>
      <c r="G36" s="1">
        <v>30</v>
      </c>
      <c r="I36" s="5"/>
    </row>
    <row r="37" spans="1:13">
      <c r="A37" s="1">
        <v>31</v>
      </c>
      <c r="B37" s="50"/>
      <c r="C37" s="42"/>
      <c r="D37" s="42">
        <f t="shared" si="1"/>
        <v>356</v>
      </c>
      <c r="E37" s="5">
        <f t="shared" si="2"/>
        <v>1</v>
      </c>
      <c r="F37" s="42"/>
      <c r="G37" s="1">
        <v>31</v>
      </c>
      <c r="I37" s="5"/>
    </row>
    <row r="38" spans="1:13">
      <c r="A38" s="1">
        <v>32</v>
      </c>
      <c r="B38" s="50"/>
      <c r="C38" s="42"/>
      <c r="D38" s="42">
        <f t="shared" si="1"/>
        <v>356</v>
      </c>
      <c r="E38" s="5">
        <f t="shared" si="2"/>
        <v>1</v>
      </c>
      <c r="F38" s="42"/>
      <c r="G38" s="1">
        <v>32</v>
      </c>
      <c r="I38" s="5"/>
    </row>
    <row r="39" spans="1:13">
      <c r="A39" s="1">
        <v>33</v>
      </c>
      <c r="B39" s="50"/>
      <c r="C39" s="42"/>
      <c r="D39" s="42">
        <f t="shared" si="1"/>
        <v>356</v>
      </c>
      <c r="E39" s="5">
        <f t="shared" si="2"/>
        <v>1</v>
      </c>
      <c r="F39" s="42"/>
      <c r="G39" s="1">
        <v>33</v>
      </c>
      <c r="I39" s="5"/>
    </row>
    <row r="40" spans="1:13">
      <c r="A40" s="1">
        <v>34</v>
      </c>
      <c r="B40" s="50">
        <f>H40/86400</f>
        <v>0.25717592592592592</v>
      </c>
      <c r="C40" s="42">
        <f>B40*1440</f>
        <v>370.33333333333331</v>
      </c>
      <c r="D40" s="42">
        <f t="shared" si="1"/>
        <v>356</v>
      </c>
      <c r="E40" s="5">
        <f t="shared" si="2"/>
        <v>1</v>
      </c>
      <c r="F40" s="42">
        <f>100*(D40/C40)</f>
        <v>96.129612961296132</v>
      </c>
      <c r="G40" s="1">
        <v>34</v>
      </c>
      <c r="H40" s="46">
        <v>22220</v>
      </c>
      <c r="I40" s="55" t="s">
        <v>162</v>
      </c>
      <c r="J40" s="56">
        <v>16259</v>
      </c>
      <c r="K40" s="55" t="s">
        <v>181</v>
      </c>
      <c r="L40" s="56">
        <v>28791</v>
      </c>
      <c r="M40" s="56"/>
    </row>
    <row r="41" spans="1:13">
      <c r="A41" s="1">
        <v>35</v>
      </c>
      <c r="B41" s="50"/>
      <c r="C41" s="42"/>
      <c r="D41" s="42">
        <f t="shared" si="1"/>
        <v>356</v>
      </c>
      <c r="E41" s="5">
        <f t="shared" si="2"/>
        <v>1</v>
      </c>
      <c r="F41" s="42"/>
      <c r="G41" s="1">
        <v>35</v>
      </c>
      <c r="H41" s="46"/>
      <c r="I41" s="55"/>
      <c r="J41" s="56"/>
      <c r="K41" s="55"/>
      <c r="L41" s="56"/>
      <c r="M41" s="56"/>
    </row>
    <row r="42" spans="1:13">
      <c r="A42" s="1">
        <v>36</v>
      </c>
      <c r="B42" s="50">
        <f>H42/86400</f>
        <v>0.26158564814814816</v>
      </c>
      <c r="C42" s="42">
        <f>B42*1440</f>
        <v>376.68333333333334</v>
      </c>
      <c r="D42" s="42">
        <f t="shared" ref="D42:D73" si="3">E$4/E42</f>
        <v>356.35724814126161</v>
      </c>
      <c r="E42" s="5">
        <f t="shared" si="2"/>
        <v>0.99899749999999998</v>
      </c>
      <c r="F42" s="42">
        <f>100*(D42/C42)</f>
        <v>94.6039329608234</v>
      </c>
      <c r="G42" s="1">
        <v>36</v>
      </c>
      <c r="H42" s="46">
        <v>22601</v>
      </c>
      <c r="I42" s="55" t="s">
        <v>163</v>
      </c>
      <c r="J42" s="56">
        <v>20401</v>
      </c>
      <c r="K42" s="55" t="s">
        <v>182</v>
      </c>
      <c r="L42" s="56">
        <v>33859</v>
      </c>
      <c r="M42" s="56"/>
    </row>
    <row r="43" spans="1:13">
      <c r="A43" s="1">
        <v>37</v>
      </c>
      <c r="B43" s="50"/>
      <c r="C43" s="42"/>
      <c r="D43" s="42">
        <f t="shared" si="3"/>
        <v>357.43330756332892</v>
      </c>
      <c r="E43" s="5">
        <f t="shared" si="2"/>
        <v>0.99599000000000004</v>
      </c>
      <c r="F43" s="42"/>
      <c r="G43" s="1">
        <v>37</v>
      </c>
      <c r="H43" s="46"/>
      <c r="I43" s="55"/>
      <c r="J43" s="55"/>
      <c r="K43" s="55"/>
      <c r="L43" s="56"/>
      <c r="M43" s="56"/>
    </row>
    <row r="44" spans="1:13">
      <c r="A44" s="1">
        <v>38</v>
      </c>
      <c r="B44" s="50"/>
      <c r="C44" s="42"/>
      <c r="D44" s="42">
        <f t="shared" si="3"/>
        <v>359.24125421616537</v>
      </c>
      <c r="E44" s="5">
        <f t="shared" si="2"/>
        <v>0.99097749999999996</v>
      </c>
      <c r="F44" s="42"/>
      <c r="G44" s="1">
        <v>38</v>
      </c>
      <c r="H44" s="46"/>
      <c r="I44" s="55"/>
      <c r="J44" s="56"/>
      <c r="K44" s="55"/>
      <c r="L44" s="56"/>
      <c r="M44" s="56"/>
    </row>
    <row r="45" spans="1:13">
      <c r="A45" s="1">
        <v>39</v>
      </c>
      <c r="B45" s="50"/>
      <c r="C45" s="42"/>
      <c r="D45" s="42">
        <f t="shared" si="3"/>
        <v>361.80332533842841</v>
      </c>
      <c r="E45" s="5">
        <f t="shared" si="2"/>
        <v>0.98395999999999995</v>
      </c>
      <c r="F45" s="42"/>
      <c r="G45" s="1">
        <v>39</v>
      </c>
      <c r="H45" s="46"/>
      <c r="I45" s="55"/>
      <c r="J45" s="55"/>
      <c r="K45" s="55"/>
      <c r="L45" s="56"/>
      <c r="M45" s="56"/>
    </row>
    <row r="46" spans="1:13">
      <c r="A46" s="1">
        <v>40</v>
      </c>
      <c r="B46" s="50">
        <v>0.27126157407407409</v>
      </c>
      <c r="C46" s="42">
        <f>B46*1440</f>
        <v>390.61666666666667</v>
      </c>
      <c r="D46" s="42">
        <f t="shared" si="3"/>
        <v>364.77652314691477</v>
      </c>
      <c r="E46" s="5">
        <f t="shared" si="2"/>
        <v>0.97594000000000003</v>
      </c>
      <c r="F46" s="42">
        <f>100*(D46/C46)</f>
        <v>93.384782134295705</v>
      </c>
      <c r="G46" s="1">
        <v>40</v>
      </c>
      <c r="I46" s="57" t="s">
        <v>164</v>
      </c>
      <c r="J46" s="55"/>
      <c r="K46" s="55"/>
      <c r="L46" s="56"/>
      <c r="M46" s="56"/>
    </row>
    <row r="47" spans="1:13">
      <c r="A47" s="1">
        <v>41</v>
      </c>
      <c r="B47" s="50">
        <f>H47/86400</f>
        <v>0.27663194444444444</v>
      </c>
      <c r="C47" s="42">
        <f>B47*1440</f>
        <v>398.35</v>
      </c>
      <c r="D47" s="42">
        <f t="shared" si="3"/>
        <v>367.79899165220269</v>
      </c>
      <c r="E47" s="5">
        <f t="shared" si="2"/>
        <v>0.96792</v>
      </c>
      <c r="F47" s="42">
        <f>100*(D47/C47)</f>
        <v>92.330611686256475</v>
      </c>
      <c r="G47" s="1">
        <v>41</v>
      </c>
      <c r="H47" s="46">
        <v>23901</v>
      </c>
      <c r="I47" s="55" t="s">
        <v>165</v>
      </c>
      <c r="J47" s="55"/>
      <c r="K47" s="55" t="s">
        <v>183</v>
      </c>
      <c r="L47" s="56">
        <v>29863</v>
      </c>
      <c r="M47" s="56"/>
    </row>
    <row r="48" spans="1:13">
      <c r="A48" s="1">
        <v>42</v>
      </c>
      <c r="B48" s="50"/>
      <c r="C48" s="42"/>
      <c r="D48" s="42">
        <f t="shared" si="3"/>
        <v>370.87196582977396</v>
      </c>
      <c r="E48" s="5">
        <f t="shared" si="2"/>
        <v>0.95989999999999998</v>
      </c>
      <c r="F48" s="42"/>
      <c r="G48" s="1">
        <v>42</v>
      </c>
      <c r="H48" s="46"/>
      <c r="I48" s="55"/>
      <c r="J48" s="55"/>
      <c r="K48" s="55"/>
      <c r="L48" s="56"/>
      <c r="M48" s="56"/>
    </row>
    <row r="49" spans="1:13">
      <c r="A49" s="1">
        <v>43</v>
      </c>
      <c r="B49" s="50"/>
      <c r="C49" s="42"/>
      <c r="D49" s="42">
        <f t="shared" si="3"/>
        <v>373.99672227591714</v>
      </c>
      <c r="E49" s="5">
        <f t="shared" si="2"/>
        <v>0.95188000000000006</v>
      </c>
      <c r="F49" s="42"/>
      <c r="G49" s="1">
        <v>43</v>
      </c>
      <c r="H49" s="46"/>
      <c r="I49" s="55"/>
      <c r="J49" s="55"/>
      <c r="K49" s="55"/>
      <c r="L49" s="56"/>
      <c r="M49" s="56"/>
    </row>
    <row r="50" spans="1:13">
      <c r="A50" s="1">
        <v>44</v>
      </c>
      <c r="B50" s="50"/>
      <c r="C50" s="42"/>
      <c r="D50" s="42">
        <f t="shared" si="3"/>
        <v>377.17458097599217</v>
      </c>
      <c r="E50" s="5">
        <f t="shared" si="2"/>
        <v>0.94386000000000003</v>
      </c>
      <c r="F50" s="42"/>
      <c r="G50" s="1">
        <v>44</v>
      </c>
      <c r="H50" s="46"/>
      <c r="I50" s="55"/>
      <c r="J50" s="55"/>
      <c r="K50" s="55"/>
      <c r="L50" s="56"/>
      <c r="M50" s="56"/>
    </row>
    <row r="51" spans="1:13">
      <c r="A51" s="1">
        <v>45</v>
      </c>
      <c r="B51" s="50">
        <f>H51/86400</f>
        <v>0.29180555555555554</v>
      </c>
      <c r="C51" s="42">
        <f>B51*1440</f>
        <v>420.2</v>
      </c>
      <c r="D51" s="42">
        <f t="shared" si="3"/>
        <v>380.40690716361769</v>
      </c>
      <c r="E51" s="5">
        <f t="shared" si="2"/>
        <v>0.93584000000000001</v>
      </c>
      <c r="F51" s="42">
        <f>100*(D51/C51)</f>
        <v>90.529963627705314</v>
      </c>
      <c r="G51" s="1">
        <v>45</v>
      </c>
      <c r="H51" s="46">
        <v>25212</v>
      </c>
      <c r="I51" s="55" t="s">
        <v>165</v>
      </c>
      <c r="J51" s="55"/>
      <c r="K51" s="55" t="s">
        <v>184</v>
      </c>
      <c r="L51" s="56">
        <v>31283</v>
      </c>
      <c r="M51" s="56"/>
    </row>
    <row r="52" spans="1:13">
      <c r="A52" s="1">
        <v>46</v>
      </c>
      <c r="B52" s="50"/>
      <c r="C52" s="42"/>
      <c r="D52" s="42">
        <f t="shared" si="3"/>
        <v>383.69511327628203</v>
      </c>
      <c r="E52" s="5">
        <f t="shared" si="2"/>
        <v>0.92781999999999998</v>
      </c>
      <c r="F52" s="42"/>
      <c r="G52" s="1">
        <v>46</v>
      </c>
      <c r="I52" s="57"/>
      <c r="J52" s="55"/>
      <c r="K52" s="55"/>
      <c r="L52" s="56"/>
      <c r="M52" s="56"/>
    </row>
    <row r="53" spans="1:13">
      <c r="A53" s="1">
        <v>47</v>
      </c>
      <c r="B53" s="50"/>
      <c r="C53" s="42"/>
      <c r="D53" s="42">
        <f t="shared" si="3"/>
        <v>387.04066101326379</v>
      </c>
      <c r="E53" s="5">
        <f t="shared" si="2"/>
        <v>0.91979999999999995</v>
      </c>
      <c r="F53" s="42"/>
      <c r="G53" s="1">
        <v>47</v>
      </c>
      <c r="H53" s="46"/>
      <c r="I53" s="55"/>
      <c r="J53" s="55"/>
      <c r="K53" s="55"/>
      <c r="L53" s="56"/>
      <c r="M53" s="56"/>
    </row>
    <row r="54" spans="1:13">
      <c r="A54" s="1">
        <v>48</v>
      </c>
      <c r="B54" s="50">
        <v>0.27123842592592595</v>
      </c>
      <c r="C54" s="42">
        <f>B54*1440</f>
        <v>390.58333333333337</v>
      </c>
      <c r="D54" s="42">
        <f t="shared" si="3"/>
        <v>390.44506350216062</v>
      </c>
      <c r="E54" s="5">
        <f t="shared" si="2"/>
        <v>0.91178000000000003</v>
      </c>
      <c r="F54" s="42">
        <f>100*(D54/C54)</f>
        <v>99.964599147128808</v>
      </c>
      <c r="G54" s="1">
        <v>48</v>
      </c>
      <c r="H54" s="46">
        <v>23435</v>
      </c>
      <c r="I54" s="57" t="s">
        <v>166</v>
      </c>
      <c r="J54" s="55"/>
      <c r="K54" s="55"/>
      <c r="L54" s="56"/>
      <c r="M54" s="56"/>
    </row>
    <row r="55" spans="1:13">
      <c r="A55" s="1">
        <v>49</v>
      </c>
      <c r="B55" s="50"/>
      <c r="C55" s="42"/>
      <c r="D55" s="42">
        <f t="shared" si="3"/>
        <v>393.90988758077367</v>
      </c>
      <c r="E55" s="5">
        <f t="shared" si="2"/>
        <v>0.90376000000000001</v>
      </c>
      <c r="F55" s="42"/>
      <c r="G55" s="1">
        <v>49</v>
      </c>
      <c r="H55" s="46"/>
      <c r="I55" s="55"/>
      <c r="J55" s="55"/>
      <c r="K55" s="55"/>
      <c r="L55" s="56"/>
      <c r="M55" s="56"/>
    </row>
    <row r="56" spans="1:13">
      <c r="A56" s="1">
        <v>50</v>
      </c>
      <c r="B56" s="50">
        <v>0.28024305555555556</v>
      </c>
      <c r="C56" s="42">
        <f>B56*1440</f>
        <v>403.55</v>
      </c>
      <c r="D56" s="42">
        <f t="shared" si="3"/>
        <v>397.43675620157637</v>
      </c>
      <c r="E56" s="5">
        <f t="shared" si="2"/>
        <v>0.89573999999999998</v>
      </c>
      <c r="F56" s="42">
        <f>100*(D56/C56)</f>
        <v>98.485133490664438</v>
      </c>
      <c r="G56" s="1">
        <v>50</v>
      </c>
      <c r="I56" s="57" t="s">
        <v>167</v>
      </c>
      <c r="J56" s="55"/>
      <c r="K56" s="55"/>
      <c r="L56" s="56"/>
      <c r="M56" s="56"/>
    </row>
    <row r="57" spans="1:13">
      <c r="A57" s="1">
        <v>51</v>
      </c>
      <c r="B57" s="50"/>
      <c r="C57" s="42"/>
      <c r="D57" s="42">
        <f t="shared" si="3"/>
        <v>401.02735096652094</v>
      </c>
      <c r="E57" s="5">
        <f t="shared" si="2"/>
        <v>0.88772000000000006</v>
      </c>
      <c r="F57" s="42"/>
      <c r="G57" s="1">
        <v>51</v>
      </c>
      <c r="H57" s="46"/>
      <c r="I57" s="55"/>
      <c r="J57" s="55"/>
      <c r="K57" s="55"/>
      <c r="L57" s="56"/>
      <c r="M57" s="56"/>
    </row>
    <row r="58" spans="1:13">
      <c r="A58" s="1">
        <v>52</v>
      </c>
      <c r="B58" s="50"/>
      <c r="C58" s="42"/>
      <c r="D58" s="42">
        <f t="shared" si="3"/>
        <v>404.68341480050015</v>
      </c>
      <c r="E58" s="5">
        <f t="shared" si="2"/>
        <v>0.87970000000000004</v>
      </c>
      <c r="F58" s="42"/>
      <c r="G58" s="1">
        <v>52</v>
      </c>
      <c r="H58" s="46"/>
      <c r="I58" s="55"/>
      <c r="J58" s="55"/>
      <c r="K58" s="55"/>
      <c r="L58" s="56"/>
      <c r="M58" s="56"/>
    </row>
    <row r="59" spans="1:13">
      <c r="A59" s="1">
        <v>53</v>
      </c>
      <c r="B59" s="50"/>
      <c r="C59" s="42"/>
      <c r="D59" s="42">
        <f t="shared" si="3"/>
        <v>408.40675477239353</v>
      </c>
      <c r="E59" s="5">
        <f t="shared" si="2"/>
        <v>0.87168000000000001</v>
      </c>
      <c r="F59" s="42"/>
      <c r="G59" s="1">
        <v>53</v>
      </c>
      <c r="H59" s="46"/>
      <c r="I59" s="55"/>
      <c r="J59" s="55"/>
      <c r="K59" s="55"/>
      <c r="L59" s="56"/>
      <c r="M59" s="56"/>
    </row>
    <row r="60" spans="1:13">
      <c r="A60" s="1">
        <v>54</v>
      </c>
      <c r="B60" s="50">
        <f>H60/86400</f>
        <v>0.31855324074074076</v>
      </c>
      <c r="C60" s="42">
        <f>B60*1440</f>
        <v>458.7166666666667</v>
      </c>
      <c r="D60" s="42">
        <f t="shared" si="3"/>
        <v>412.19924507329273</v>
      </c>
      <c r="E60" s="5">
        <f t="shared" si="2"/>
        <v>0.86365999999999998</v>
      </c>
      <c r="F60" s="42">
        <f>100*(D60/C60)</f>
        <v>89.859225754451046</v>
      </c>
      <c r="G60" s="1">
        <v>54</v>
      </c>
      <c r="H60" s="46">
        <v>27523</v>
      </c>
      <c r="I60" s="55" t="s">
        <v>168</v>
      </c>
      <c r="J60" s="55"/>
      <c r="K60" s="55" t="s">
        <v>183</v>
      </c>
      <c r="L60" s="56">
        <v>30227</v>
      </c>
      <c r="M60" s="56"/>
    </row>
    <row r="61" spans="1:13">
      <c r="A61" s="1">
        <v>55</v>
      </c>
      <c r="B61" s="50">
        <v>0.29920138888888886</v>
      </c>
      <c r="C61" s="42">
        <f>B61*1440</f>
        <v>430.84999999999997</v>
      </c>
      <c r="D61" s="42">
        <f t="shared" si="3"/>
        <v>416.06283016221778</v>
      </c>
      <c r="E61" s="5">
        <f t="shared" si="2"/>
        <v>0.85563999999999996</v>
      </c>
      <c r="F61" s="42"/>
      <c r="G61" s="1">
        <v>55</v>
      </c>
      <c r="H61" s="46"/>
      <c r="I61" s="57" t="s">
        <v>169</v>
      </c>
      <c r="J61" s="55"/>
      <c r="K61" s="55"/>
      <c r="L61" s="56"/>
      <c r="M61" s="56"/>
    </row>
    <row r="62" spans="1:13">
      <c r="A62" s="1">
        <v>56</v>
      </c>
      <c r="B62" s="50"/>
      <c r="C62" s="42"/>
      <c r="D62" s="42">
        <f t="shared" si="3"/>
        <v>419.99952809041787</v>
      </c>
      <c r="E62" s="5">
        <f t="shared" si="2"/>
        <v>0.84762000000000004</v>
      </c>
      <c r="F62" s="42"/>
      <c r="G62" s="1">
        <v>56</v>
      </c>
      <c r="H62" s="46"/>
      <c r="I62" s="55"/>
      <c r="J62" s="55"/>
      <c r="K62" s="55"/>
      <c r="L62" s="56"/>
      <c r="M62" s="56"/>
    </row>
    <row r="63" spans="1:13">
      <c r="A63" s="1">
        <v>57</v>
      </c>
      <c r="B63" s="50">
        <f>H63/86400</f>
        <v>0.36864583333333334</v>
      </c>
      <c r="C63" s="42">
        <f>B63*1440</f>
        <v>530.85</v>
      </c>
      <c r="D63" s="42">
        <f t="shared" si="3"/>
        <v>424.01143401619817</v>
      </c>
      <c r="E63" s="5">
        <f t="shared" si="2"/>
        <v>0.83960000000000001</v>
      </c>
      <c r="F63" s="42">
        <f>100*(D63/C63)</f>
        <v>79.874057458076322</v>
      </c>
      <c r="G63" s="1">
        <v>57</v>
      </c>
      <c r="H63" s="46">
        <v>31851</v>
      </c>
      <c r="I63" s="55" t="s">
        <v>170</v>
      </c>
      <c r="J63" s="55"/>
      <c r="K63" s="55" t="s">
        <v>185</v>
      </c>
      <c r="L63" s="56">
        <v>33453</v>
      </c>
      <c r="M63" s="56"/>
    </row>
    <row r="64" spans="1:13">
      <c r="A64" s="1">
        <v>58</v>
      </c>
      <c r="B64" s="50"/>
      <c r="C64" s="42"/>
      <c r="D64" s="42">
        <f t="shared" si="3"/>
        <v>428.1007239231343</v>
      </c>
      <c r="E64" s="5">
        <f t="shared" si="2"/>
        <v>0.83157999999999999</v>
      </c>
      <c r="F64" s="42"/>
      <c r="G64" s="1">
        <v>58</v>
      </c>
      <c r="H64" s="46"/>
      <c r="I64" s="55"/>
      <c r="J64" s="55"/>
      <c r="K64" s="55"/>
      <c r="L64" s="56"/>
      <c r="M64" s="56"/>
    </row>
    <row r="65" spans="1:13">
      <c r="A65" s="1">
        <v>59</v>
      </c>
      <c r="B65" s="50"/>
      <c r="C65" s="42"/>
      <c r="D65" s="42">
        <f t="shared" si="3"/>
        <v>432.26965855553931</v>
      </c>
      <c r="E65" s="5">
        <f t="shared" si="2"/>
        <v>0.82356000000000007</v>
      </c>
      <c r="F65" s="42"/>
      <c r="G65" s="1">
        <v>59</v>
      </c>
      <c r="H65" s="46"/>
      <c r="I65" s="55"/>
      <c r="J65" s="55"/>
      <c r="K65" s="55"/>
      <c r="L65" s="56"/>
      <c r="M65" s="56"/>
    </row>
    <row r="66" spans="1:13">
      <c r="A66" s="1">
        <v>60</v>
      </c>
      <c r="B66" s="50">
        <v>0.33516203703703706</v>
      </c>
      <c r="C66" s="42">
        <f>B66*1440</f>
        <v>482.63333333333338</v>
      </c>
      <c r="D66" s="42">
        <f t="shared" si="3"/>
        <v>436.52058758613924</v>
      </c>
      <c r="E66" s="5">
        <f t="shared" ref="E66:E97" si="4">1-IF(A66&lt;I$3,0,IF(A66&lt;I$4,G$3*(A66-I$3)^2,G$2+G$4*(A66-I$4)+(A66&gt;I$5)*G$5*(A66-I$5)^2))</f>
        <v>0.81554000000000004</v>
      </c>
      <c r="F66" s="42">
        <f>100*(D66/C66)</f>
        <v>90.445594499510847</v>
      </c>
      <c r="G66" s="1">
        <v>60</v>
      </c>
      <c r="H66" s="46"/>
      <c r="I66" s="57" t="s">
        <v>171</v>
      </c>
      <c r="J66" s="55"/>
      <c r="K66" s="55"/>
      <c r="L66" s="56"/>
      <c r="M66" s="56"/>
    </row>
    <row r="67" spans="1:13">
      <c r="A67" s="1">
        <v>61</v>
      </c>
      <c r="B67" s="50"/>
      <c r="C67" s="42"/>
      <c r="D67" s="42">
        <f t="shared" si="3"/>
        <v>440.85595403209828</v>
      </c>
      <c r="E67" s="5">
        <f t="shared" si="4"/>
        <v>0.80752000000000002</v>
      </c>
      <c r="F67" s="42"/>
      <c r="G67" s="1">
        <v>61</v>
      </c>
      <c r="H67" s="46"/>
      <c r="I67" s="55"/>
      <c r="J67" s="55"/>
      <c r="K67" s="55"/>
      <c r="L67" s="56"/>
      <c r="M67" s="56"/>
    </row>
    <row r="68" spans="1:13">
      <c r="A68" s="1">
        <v>62</v>
      </c>
      <c r="B68" s="50"/>
      <c r="C68" s="42"/>
      <c r="D68" s="42">
        <f t="shared" si="3"/>
        <v>445.27829893683554</v>
      </c>
      <c r="E68" s="5">
        <f t="shared" si="4"/>
        <v>0.79949999999999999</v>
      </c>
      <c r="F68" s="42"/>
      <c r="G68" s="1">
        <v>62</v>
      </c>
      <c r="H68" s="46"/>
      <c r="I68" s="55"/>
      <c r="J68" s="55"/>
      <c r="K68" s="55"/>
      <c r="L68" s="56"/>
      <c r="M68" s="56"/>
    </row>
    <row r="69" spans="1:13">
      <c r="A69" s="1">
        <v>63</v>
      </c>
      <c r="B69" s="50"/>
      <c r="C69" s="42"/>
      <c r="D69" s="42">
        <f t="shared" si="3"/>
        <v>449.79026633648357</v>
      </c>
      <c r="E69" s="5">
        <f t="shared" si="4"/>
        <v>0.79147999999999996</v>
      </c>
      <c r="F69" s="42"/>
      <c r="G69" s="1">
        <v>63</v>
      </c>
      <c r="H69" s="46"/>
      <c r="I69" s="55"/>
      <c r="J69" s="55"/>
      <c r="K69" s="55"/>
      <c r="L69" s="56"/>
      <c r="M69" s="56"/>
    </row>
    <row r="70" spans="1:13">
      <c r="A70" s="1">
        <v>64</v>
      </c>
      <c r="B70" s="50">
        <f>H70/86400</f>
        <v>0.37365740740740738</v>
      </c>
      <c r="C70" s="42">
        <f>B70*1440</f>
        <v>538.06666666666661</v>
      </c>
      <c r="D70" s="42">
        <f t="shared" si="3"/>
        <v>454.39460853138638</v>
      </c>
      <c r="E70" s="5">
        <f t="shared" si="4"/>
        <v>0.78346000000000005</v>
      </c>
      <c r="F70" s="42">
        <f>100*(D70/C70)</f>
        <v>84.449499789007504</v>
      </c>
      <c r="G70" s="1">
        <v>64</v>
      </c>
      <c r="H70" s="46">
        <v>32284</v>
      </c>
      <c r="I70" s="55" t="s">
        <v>172</v>
      </c>
      <c r="J70" s="55"/>
      <c r="K70" s="55" t="s">
        <v>186</v>
      </c>
      <c r="L70" s="56">
        <v>33348</v>
      </c>
      <c r="M70" s="56"/>
    </row>
    <row r="71" spans="1:13">
      <c r="A71" s="1">
        <v>65</v>
      </c>
      <c r="B71" s="50">
        <v>0.3384490740740741</v>
      </c>
      <c r="C71" s="42"/>
      <c r="D71" s="42">
        <f t="shared" si="3"/>
        <v>459.0941916847209</v>
      </c>
      <c r="E71" s="5">
        <f t="shared" si="4"/>
        <v>0.77544000000000002</v>
      </c>
      <c r="F71" s="42"/>
      <c r="G71" s="1">
        <v>65</v>
      </c>
      <c r="H71" s="46"/>
      <c r="I71" s="57" t="s">
        <v>173</v>
      </c>
      <c r="J71" s="55"/>
      <c r="K71" s="55"/>
      <c r="L71" s="56"/>
      <c r="M71" s="56"/>
    </row>
    <row r="72" spans="1:13">
      <c r="A72" s="1">
        <v>66</v>
      </c>
      <c r="B72" s="50"/>
      <c r="C72" s="42"/>
      <c r="D72" s="42">
        <f t="shared" si="3"/>
        <v>463.89200177217168</v>
      </c>
      <c r="E72" s="5">
        <f t="shared" si="4"/>
        <v>0.76741999999999999</v>
      </c>
      <c r="F72" s="42"/>
      <c r="G72" s="1">
        <v>66</v>
      </c>
      <c r="H72" s="46"/>
      <c r="I72" s="55"/>
      <c r="J72" s="55"/>
      <c r="K72" s="55"/>
      <c r="L72" s="56"/>
      <c r="M72" s="56"/>
    </row>
    <row r="73" spans="1:13">
      <c r="A73" s="1">
        <v>67</v>
      </c>
      <c r="B73" s="50">
        <f>H73/86400</f>
        <v>0.3921412037037037</v>
      </c>
      <c r="C73" s="42">
        <f>B73*1440</f>
        <v>564.68333333333328</v>
      </c>
      <c r="D73" s="42">
        <f t="shared" si="3"/>
        <v>468.791150908612</v>
      </c>
      <c r="E73" s="5">
        <f t="shared" si="4"/>
        <v>0.75940000000000007</v>
      </c>
      <c r="F73" s="42">
        <f>100*(D73/C73)</f>
        <v>83.018414611483493</v>
      </c>
      <c r="G73" s="1">
        <v>67</v>
      </c>
      <c r="H73" s="46">
        <v>33881</v>
      </c>
      <c r="I73" s="55" t="s">
        <v>172</v>
      </c>
      <c r="J73" s="55"/>
      <c r="K73" s="55" t="s">
        <v>187</v>
      </c>
      <c r="L73" s="56">
        <v>34377</v>
      </c>
      <c r="M73" s="56"/>
    </row>
    <row r="74" spans="1:13">
      <c r="A74" s="1">
        <v>68</v>
      </c>
      <c r="B74" s="50"/>
      <c r="C74" s="42"/>
      <c r="D74" s="42">
        <f t="shared" ref="D74:D105" si="5">E$4/E74</f>
        <v>473.7948840799595</v>
      </c>
      <c r="E74" s="5">
        <f t="shared" si="4"/>
        <v>0.75138000000000005</v>
      </c>
      <c r="F74" s="42"/>
      <c r="G74" s="1">
        <v>68</v>
      </c>
      <c r="H74" s="46"/>
      <c r="I74" s="55"/>
      <c r="J74" s="55"/>
      <c r="K74" s="55"/>
      <c r="L74" s="56"/>
      <c r="M74" s="56"/>
    </row>
    <row r="75" spans="1:13">
      <c r="A75" s="1">
        <v>69</v>
      </c>
      <c r="B75" s="50"/>
      <c r="C75" s="42"/>
      <c r="D75" s="42">
        <f t="shared" si="5"/>
        <v>478.90658631080498</v>
      </c>
      <c r="E75" s="5">
        <f t="shared" si="4"/>
        <v>0.74336000000000002</v>
      </c>
      <c r="F75" s="42"/>
      <c r="G75" s="1">
        <v>69</v>
      </c>
      <c r="H75" s="46"/>
      <c r="I75" s="55"/>
      <c r="J75" s="55"/>
      <c r="K75" s="55"/>
      <c r="L75" s="56"/>
      <c r="M75" s="56"/>
    </row>
    <row r="76" spans="1:13">
      <c r="A76" s="1">
        <v>70</v>
      </c>
      <c r="B76" s="50">
        <v>0.37065972222222221</v>
      </c>
      <c r="C76" s="42">
        <f>B76*1440</f>
        <v>533.75</v>
      </c>
      <c r="D76" s="42">
        <f t="shared" si="5"/>
        <v>484.12979030108522</v>
      </c>
      <c r="E76" s="5">
        <f t="shared" si="4"/>
        <v>0.73533999999999999</v>
      </c>
      <c r="F76" s="42">
        <f>100*(D76/C76)</f>
        <v>90.703473592709173</v>
      </c>
      <c r="G76" s="1">
        <v>70</v>
      </c>
      <c r="H76" s="46"/>
      <c r="I76" s="57" t="s">
        <v>174</v>
      </c>
      <c r="J76" s="55"/>
      <c r="K76" s="55"/>
      <c r="L76" s="56"/>
      <c r="M76" s="56"/>
    </row>
    <row r="77" spans="1:13">
      <c r="A77" s="1">
        <v>71</v>
      </c>
      <c r="B77" s="50"/>
      <c r="C77" s="42"/>
      <c r="D77" s="42">
        <f t="shared" si="5"/>
        <v>489.52707696644472</v>
      </c>
      <c r="E77" s="5">
        <f t="shared" si="4"/>
        <v>0.72723249999999995</v>
      </c>
      <c r="F77" s="42"/>
      <c r="G77" s="1">
        <v>71</v>
      </c>
      <c r="H77" s="46"/>
      <c r="I77" s="55"/>
      <c r="J77" s="55"/>
      <c r="K77" s="55"/>
      <c r="L77" s="56"/>
      <c r="M77" s="56"/>
    </row>
    <row r="78" spans="1:13">
      <c r="A78" s="1">
        <v>72</v>
      </c>
      <c r="B78" s="50">
        <f>H78/86400</f>
        <v>0.50924768518518515</v>
      </c>
      <c r="C78" s="42">
        <f>B78*1440</f>
        <v>733.31666666666661</v>
      </c>
      <c r="D78" s="42">
        <f t="shared" si="5"/>
        <v>495.46806770933006</v>
      </c>
      <c r="E78" s="5">
        <f t="shared" si="4"/>
        <v>0.7185125</v>
      </c>
      <c r="F78" s="42">
        <f>100*(D78/C78)</f>
        <v>67.565362991340265</v>
      </c>
      <c r="G78" s="1">
        <v>72</v>
      </c>
      <c r="H78" s="46">
        <v>43999</v>
      </c>
      <c r="I78" s="55" t="s">
        <v>175</v>
      </c>
      <c r="J78" s="55"/>
      <c r="K78" s="55" t="s">
        <v>188</v>
      </c>
      <c r="L78" s="56">
        <v>32152</v>
      </c>
      <c r="M78" s="56"/>
    </row>
    <row r="79" spans="1:13">
      <c r="A79" s="1">
        <v>73</v>
      </c>
      <c r="B79" s="50"/>
      <c r="C79" s="42"/>
      <c r="D79" s="42">
        <f t="shared" si="5"/>
        <v>502.05015565670203</v>
      </c>
      <c r="E79" s="5">
        <f t="shared" si="4"/>
        <v>0.70909250000000001</v>
      </c>
      <c r="F79" s="42"/>
      <c r="G79" s="1">
        <v>73</v>
      </c>
      <c r="H79" s="46"/>
      <c r="I79" s="55"/>
      <c r="J79" s="55"/>
      <c r="K79" s="55"/>
      <c r="L79" s="56"/>
      <c r="M79" s="56"/>
    </row>
    <row r="80" spans="1:13">
      <c r="A80" s="1">
        <v>74</v>
      </c>
      <c r="B80" s="50"/>
      <c r="C80" s="42"/>
      <c r="D80" s="42">
        <f t="shared" si="5"/>
        <v>509.31903615664424</v>
      </c>
      <c r="E80" s="5">
        <f t="shared" si="4"/>
        <v>0.6989725</v>
      </c>
      <c r="F80" s="42"/>
      <c r="G80" s="1">
        <v>74</v>
      </c>
      <c r="H80" s="46"/>
      <c r="I80" s="55"/>
      <c r="J80" s="55"/>
      <c r="K80" s="55"/>
      <c r="L80" s="56"/>
      <c r="M80" s="56"/>
    </row>
    <row r="81" spans="1:13">
      <c r="A81" s="1">
        <v>75</v>
      </c>
      <c r="B81" s="50">
        <f>H81/86400</f>
        <v>0.68263888888888891</v>
      </c>
      <c r="C81" s="42">
        <f>B81*1440</f>
        <v>983</v>
      </c>
      <c r="D81" s="42">
        <f t="shared" si="5"/>
        <v>517.32719128390875</v>
      </c>
      <c r="E81" s="5">
        <f t="shared" si="4"/>
        <v>0.68815249999999994</v>
      </c>
      <c r="F81" s="42">
        <f>100*(D81/C81)</f>
        <v>52.627384667742497</v>
      </c>
      <c r="G81" s="1">
        <v>75</v>
      </c>
      <c r="H81" s="46">
        <v>58980</v>
      </c>
      <c r="I81" s="55" t="s">
        <v>176</v>
      </c>
      <c r="J81" s="55"/>
      <c r="K81" s="55" t="s">
        <v>189</v>
      </c>
      <c r="L81" s="56">
        <v>35323</v>
      </c>
      <c r="M81" s="56"/>
    </row>
    <row r="82" spans="1:13">
      <c r="A82" s="1">
        <v>76</v>
      </c>
      <c r="B82" s="50">
        <v>0.40545138888888888</v>
      </c>
      <c r="C82" s="42"/>
      <c r="D82" s="42">
        <f t="shared" si="5"/>
        <v>526.13494031102562</v>
      </c>
      <c r="E82" s="5">
        <f t="shared" si="4"/>
        <v>0.67663249999999997</v>
      </c>
      <c r="F82" s="42"/>
      <c r="G82" s="1">
        <v>76</v>
      </c>
      <c r="H82" s="46"/>
      <c r="I82" s="57" t="s">
        <v>177</v>
      </c>
      <c r="J82" s="55"/>
      <c r="K82" s="55"/>
      <c r="L82" s="56"/>
      <c r="M82" s="56"/>
    </row>
    <row r="83" spans="1:13">
      <c r="A83" s="1">
        <v>77</v>
      </c>
      <c r="B83" s="50"/>
      <c r="C83" s="42"/>
      <c r="D83" s="42">
        <f t="shared" si="5"/>
        <v>535.81171335578415</v>
      </c>
      <c r="E83" s="5">
        <f t="shared" si="4"/>
        <v>0.66441250000000007</v>
      </c>
      <c r="F83" s="42"/>
      <c r="G83" s="1">
        <v>77</v>
      </c>
      <c r="H83" s="46"/>
      <c r="I83" s="55"/>
      <c r="J83" s="55"/>
      <c r="K83" s="55"/>
      <c r="L83" s="56"/>
      <c r="M83" s="56"/>
    </row>
    <row r="84" spans="1:13">
      <c r="A84" s="1">
        <v>78</v>
      </c>
      <c r="B84" s="50"/>
      <c r="C84" s="42"/>
      <c r="D84" s="42">
        <f t="shared" si="5"/>
        <v>546.4376028887516</v>
      </c>
      <c r="E84" s="5">
        <f t="shared" si="4"/>
        <v>0.65149250000000003</v>
      </c>
      <c r="F84" s="42"/>
      <c r="G84" s="1">
        <v>78</v>
      </c>
      <c r="H84" s="46"/>
      <c r="I84" s="55"/>
      <c r="J84" s="55"/>
      <c r="K84" s="55"/>
      <c r="L84" s="56"/>
      <c r="M84" s="56"/>
    </row>
    <row r="85" spans="1:13">
      <c r="A85" s="1">
        <v>79</v>
      </c>
      <c r="B85" s="50"/>
      <c r="C85" s="42"/>
      <c r="D85" s="42">
        <f t="shared" si="5"/>
        <v>558.1052639830059</v>
      </c>
      <c r="E85" s="5">
        <f t="shared" si="4"/>
        <v>0.63787250000000006</v>
      </c>
      <c r="F85" s="42"/>
      <c r="G85" s="1">
        <v>79</v>
      </c>
      <c r="H85" s="46"/>
      <c r="I85" s="55"/>
      <c r="J85" s="55"/>
      <c r="K85" s="55"/>
      <c r="L85" s="56"/>
      <c r="M85" s="56"/>
    </row>
    <row r="86" spans="1:13">
      <c r="A86" s="1">
        <v>80</v>
      </c>
      <c r="B86" s="50">
        <f>H86/86400</f>
        <v>0.78762731481481485</v>
      </c>
      <c r="C86" s="42">
        <f>B86*1440</f>
        <v>1134.1833333333334</v>
      </c>
      <c r="D86" s="42">
        <f t="shared" si="5"/>
        <v>570.92225594476815</v>
      </c>
      <c r="E86" s="5">
        <f t="shared" si="4"/>
        <v>0.62355249999999995</v>
      </c>
      <c r="F86" s="42">
        <f>100*(D86/C86)</f>
        <v>50.337739866697163</v>
      </c>
      <c r="G86" s="1">
        <v>80</v>
      </c>
      <c r="H86" s="46">
        <v>68051</v>
      </c>
      <c r="I86" s="55" t="s">
        <v>176</v>
      </c>
      <c r="J86" s="55"/>
      <c r="K86" s="55" t="s">
        <v>189</v>
      </c>
      <c r="L86" s="56">
        <v>37149</v>
      </c>
      <c r="M86" s="56"/>
    </row>
    <row r="87" spans="1:13">
      <c r="A87" s="1">
        <v>81</v>
      </c>
      <c r="B87" s="50">
        <v>0.53225694444444449</v>
      </c>
      <c r="C87" s="42">
        <f>B87*1440</f>
        <v>766.45</v>
      </c>
      <c r="D87" s="42">
        <f t="shared" si="5"/>
        <v>585.01394748842495</v>
      </c>
      <c r="E87" s="5">
        <f t="shared" si="4"/>
        <v>0.60853250000000003</v>
      </c>
      <c r="F87" s="42">
        <f>100*(D87/C87)</f>
        <v>76.327737946170643</v>
      </c>
      <c r="G87" s="1">
        <v>81</v>
      </c>
      <c r="I87" s="57" t="s">
        <v>178</v>
      </c>
      <c r="J87" s="55"/>
      <c r="K87" s="55"/>
      <c r="L87" s="56"/>
      <c r="M87" s="57"/>
    </row>
    <row r="88" spans="1:13">
      <c r="A88" s="1">
        <v>82</v>
      </c>
      <c r="B88" s="50"/>
      <c r="C88" s="42"/>
      <c r="D88" s="42">
        <f t="shared" si="5"/>
        <v>600.52714812862405</v>
      </c>
      <c r="E88" s="5">
        <f t="shared" si="4"/>
        <v>0.59281250000000008</v>
      </c>
      <c r="F88" s="42"/>
      <c r="G88" s="1">
        <v>82</v>
      </c>
      <c r="I88" s="5"/>
    </row>
    <row r="89" spans="1:13">
      <c r="A89" s="1">
        <v>83</v>
      </c>
      <c r="B89" s="50"/>
      <c r="C89" s="42"/>
      <c r="D89" s="42">
        <f t="shared" si="5"/>
        <v>617.63468469836084</v>
      </c>
      <c r="E89" s="5">
        <f t="shared" si="4"/>
        <v>0.57639250000000009</v>
      </c>
      <c r="F89" s="42"/>
      <c r="G89" s="1">
        <v>83</v>
      </c>
      <c r="I89" s="5"/>
    </row>
    <row r="90" spans="1:13">
      <c r="A90" s="1">
        <v>84</v>
      </c>
      <c r="B90" s="50"/>
      <c r="C90" s="42"/>
      <c r="D90" s="42">
        <f t="shared" si="5"/>
        <v>636.5412209611593</v>
      </c>
      <c r="E90" s="5">
        <f t="shared" si="4"/>
        <v>0.55927250000000006</v>
      </c>
      <c r="F90" s="42"/>
      <c r="G90" s="1">
        <v>84</v>
      </c>
      <c r="I90" s="5"/>
    </row>
    <row r="91" spans="1:13">
      <c r="A91" s="1">
        <v>85</v>
      </c>
      <c r="B91" s="50">
        <v>0.89722222222222225</v>
      </c>
      <c r="C91" s="42">
        <f>B91*1440</f>
        <v>1292</v>
      </c>
      <c r="D91" s="42">
        <f t="shared" si="5"/>
        <v>657.49073095054507</v>
      </c>
      <c r="E91" s="5">
        <f t="shared" si="4"/>
        <v>0.5414525</v>
      </c>
      <c r="F91" s="42">
        <f>100*(D91/C91)</f>
        <v>50.889375460568509</v>
      </c>
      <c r="G91" s="1">
        <v>85</v>
      </c>
      <c r="H91" s="57"/>
      <c r="I91" s="57" t="s">
        <v>179</v>
      </c>
    </row>
    <row r="92" spans="1:13">
      <c r="A92" s="1">
        <v>86</v>
      </c>
      <c r="B92" s="50"/>
      <c r="C92" s="42"/>
      <c r="D92" s="42">
        <f t="shared" si="5"/>
        <v>680.77619960511151</v>
      </c>
      <c r="E92" s="5">
        <f t="shared" si="4"/>
        <v>0.52293250000000002</v>
      </c>
      <c r="F92" s="42"/>
      <c r="G92" s="1">
        <v>86</v>
      </c>
      <c r="I92" s="5"/>
    </row>
    <row r="93" spans="1:13">
      <c r="A93" s="1">
        <v>87</v>
      </c>
      <c r="B93" s="50"/>
      <c r="C93" s="42"/>
      <c r="D93" s="42">
        <f t="shared" si="5"/>
        <v>706.75236369953097</v>
      </c>
      <c r="E93" s="5">
        <f t="shared" si="4"/>
        <v>0.50371250000000001</v>
      </c>
      <c r="F93" s="42"/>
      <c r="G93" s="1">
        <v>87</v>
      </c>
      <c r="I93" s="5"/>
    </row>
    <row r="94" spans="1:13">
      <c r="A94" s="1">
        <v>88</v>
      </c>
      <c r="B94" s="50"/>
      <c r="C94" s="42"/>
      <c r="D94" s="42">
        <f t="shared" si="5"/>
        <v>735.85266410702945</v>
      </c>
      <c r="E94" s="5">
        <f t="shared" si="4"/>
        <v>0.48379249999999996</v>
      </c>
      <c r="F94" s="42"/>
      <c r="G94" s="1">
        <v>88</v>
      </c>
      <c r="I94" s="5"/>
    </row>
    <row r="95" spans="1:13">
      <c r="A95" s="1">
        <v>89</v>
      </c>
      <c r="B95" s="50"/>
      <c r="C95" s="29"/>
      <c r="D95" s="42">
        <f t="shared" si="5"/>
        <v>768.61212615170371</v>
      </c>
      <c r="E95" s="5">
        <f t="shared" si="4"/>
        <v>0.46317249999999999</v>
      </c>
      <c r="F95" s="42"/>
      <c r="G95" s="1">
        <v>89</v>
      </c>
      <c r="I95" s="5"/>
    </row>
    <row r="96" spans="1:13">
      <c r="A96" s="1">
        <v>90</v>
      </c>
      <c r="B96" s="50">
        <v>0.94112268518518516</v>
      </c>
      <c r="C96" s="42">
        <f>B96*1440</f>
        <v>1355.2166666666667</v>
      </c>
      <c r="D96" s="42">
        <f t="shared" si="5"/>
        <v>805.69873430613143</v>
      </c>
      <c r="E96" s="5">
        <f t="shared" si="4"/>
        <v>0.44185250000000009</v>
      </c>
      <c r="F96" s="42">
        <f>100*(D96/C96)</f>
        <v>59.45165478873966</v>
      </c>
      <c r="G96" s="1">
        <v>90</v>
      </c>
      <c r="I96" s="57" t="s">
        <v>180</v>
      </c>
    </row>
    <row r="97" spans="1:9">
      <c r="A97" s="1">
        <v>91</v>
      </c>
      <c r="B97" s="54"/>
      <c r="C97" s="29"/>
      <c r="D97" s="42">
        <f t="shared" si="5"/>
        <v>847.95722103457911</v>
      </c>
      <c r="E97" s="5">
        <f t="shared" si="4"/>
        <v>0.41983250000000005</v>
      </c>
      <c r="F97" s="42"/>
      <c r="G97" s="1">
        <v>91</v>
      </c>
      <c r="I97" s="5"/>
    </row>
    <row r="98" spans="1:9">
      <c r="A98" s="1">
        <v>92</v>
      </c>
      <c r="B98" s="54"/>
      <c r="C98" s="29"/>
      <c r="D98" s="42">
        <f t="shared" si="5"/>
        <v>896.47140293997302</v>
      </c>
      <c r="E98" s="5">
        <f t="shared" ref="E98:E106" si="6">1-IF(A98&lt;I$3,0,IF(A98&lt;I$4,G$3*(A98-I$3)^2,G$2+G$4*(A98-I$4)+(A98&gt;I$5)*G$5*(A98-I$5)^2))</f>
        <v>0.39711249999999998</v>
      </c>
      <c r="F98" s="42"/>
      <c r="G98" s="1">
        <v>92</v>
      </c>
      <c r="I98" s="5"/>
    </row>
    <row r="99" spans="1:9">
      <c r="A99" s="1">
        <v>93</v>
      </c>
      <c r="B99" s="54"/>
      <c r="C99" s="29"/>
      <c r="D99" s="42">
        <f t="shared" si="5"/>
        <v>952.65492349993644</v>
      </c>
      <c r="E99" s="5">
        <f t="shared" si="6"/>
        <v>0.37369249999999998</v>
      </c>
      <c r="F99" s="42"/>
      <c r="G99" s="1">
        <v>93</v>
      </c>
      <c r="I99" s="5"/>
    </row>
    <row r="100" spans="1:9">
      <c r="A100" s="1">
        <v>94</v>
      </c>
      <c r="B100" s="54"/>
      <c r="C100" s="29"/>
      <c r="D100" s="42">
        <f t="shared" si="5"/>
        <v>1018.3867438085088</v>
      </c>
      <c r="E100" s="5">
        <f t="shared" si="6"/>
        <v>0.34957250000000006</v>
      </c>
      <c r="F100" s="42"/>
      <c r="G100" s="1">
        <v>94</v>
      </c>
      <c r="I100" s="5"/>
    </row>
    <row r="101" spans="1:9">
      <c r="A101" s="1">
        <v>95</v>
      </c>
      <c r="B101" s="54"/>
      <c r="C101" s="29"/>
      <c r="D101" s="42">
        <f t="shared" si="5"/>
        <v>1096.2194286418119</v>
      </c>
      <c r="E101" s="5">
        <f t="shared" si="6"/>
        <v>0.3247525</v>
      </c>
      <c r="F101" s="42"/>
      <c r="G101" s="1">
        <v>95</v>
      </c>
      <c r="I101" s="5"/>
    </row>
    <row r="102" spans="1:9">
      <c r="A102" s="1">
        <v>96</v>
      </c>
      <c r="B102" s="54"/>
      <c r="C102" s="29"/>
      <c r="D102" s="42">
        <f t="shared" si="5"/>
        <v>1189.7103422923647</v>
      </c>
      <c r="E102" s="5">
        <f t="shared" si="6"/>
        <v>0.29923250000000001</v>
      </c>
      <c r="F102" s="42"/>
      <c r="G102" s="1">
        <v>96</v>
      </c>
      <c r="I102" s="5"/>
    </row>
    <row r="103" spans="1:9">
      <c r="A103" s="1">
        <v>97</v>
      </c>
      <c r="B103" s="54"/>
      <c r="C103" s="29"/>
      <c r="D103" s="42">
        <f t="shared" si="5"/>
        <v>1303.9695984616085</v>
      </c>
      <c r="E103" s="5">
        <f t="shared" si="6"/>
        <v>0.2730125000000001</v>
      </c>
      <c r="G103" s="1">
        <v>97</v>
      </c>
      <c r="I103" s="5"/>
    </row>
    <row r="104" spans="1:9">
      <c r="A104" s="1">
        <v>98</v>
      </c>
      <c r="B104" s="54"/>
      <c r="C104" s="29"/>
      <c r="D104" s="42">
        <f t="shared" si="5"/>
        <v>1446.6105224661455</v>
      </c>
      <c r="E104" s="5">
        <f t="shared" si="6"/>
        <v>0.24609250000000005</v>
      </c>
      <c r="G104" s="1">
        <v>98</v>
      </c>
      <c r="I104" s="5"/>
    </row>
    <row r="105" spans="1:9">
      <c r="A105" s="1">
        <v>99</v>
      </c>
      <c r="C105" s="29"/>
      <c r="D105" s="42">
        <f t="shared" si="5"/>
        <v>1629.4957031205295</v>
      </c>
      <c r="E105" s="5">
        <f t="shared" si="6"/>
        <v>0.21847250000000007</v>
      </c>
      <c r="G105" s="1">
        <v>99</v>
      </c>
      <c r="I105" s="5"/>
    </row>
    <row r="106" spans="1:9">
      <c r="A106" s="1">
        <v>100</v>
      </c>
      <c r="D106" s="42">
        <f>E$4/E106</f>
        <v>1872.1815385019922</v>
      </c>
      <c r="E106" s="5">
        <f t="shared" si="6"/>
        <v>0.19015249999999995</v>
      </c>
      <c r="G106" s="1">
        <v>100</v>
      </c>
      <c r="I106" s="5"/>
    </row>
  </sheetData>
  <pageMargins left="0.5" right="1" top="0.25" bottom="0.3" header="0" footer="0"/>
  <pageSetup orientation="portrait" horizontalDpi="0" verticalDpi="0" copies="0"/>
  <headerFooter alignWithMargin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X113"/>
  <sheetViews>
    <sheetView tabSelected="1" zoomScale="87" zoomScaleNormal="87" workbookViewId="0">
      <selection sqref="A1:W107"/>
    </sheetView>
  </sheetViews>
  <sheetFormatPr defaultColWidth="7.6640625" defaultRowHeight="15"/>
  <cols>
    <col min="1" max="16384" width="7.6640625" style="1"/>
  </cols>
  <sheetData>
    <row r="1" spans="1:258" ht="30.75" thickBot="1">
      <c r="A1" s="58" t="s">
        <v>1272</v>
      </c>
      <c r="B1" s="258"/>
    </row>
    <row r="2" spans="1:258" ht="15.75" thickBot="1">
      <c r="A2" s="59" t="s">
        <v>84</v>
      </c>
      <c r="B2" s="271" t="s">
        <v>6</v>
      </c>
      <c r="C2" s="259" t="s">
        <v>192</v>
      </c>
      <c r="D2" s="60" t="s">
        <v>193</v>
      </c>
      <c r="E2" s="60" t="s">
        <v>194</v>
      </c>
      <c r="F2" s="60" t="s">
        <v>195</v>
      </c>
      <c r="G2" s="60" t="s">
        <v>196</v>
      </c>
      <c r="H2" s="60" t="s">
        <v>197</v>
      </c>
      <c r="I2" s="60" t="s">
        <v>1281</v>
      </c>
      <c r="J2" s="60" t="s">
        <v>198</v>
      </c>
      <c r="K2" s="60" t="s">
        <v>199</v>
      </c>
      <c r="L2" s="60" t="s">
        <v>200</v>
      </c>
      <c r="M2" s="60" t="s">
        <v>201</v>
      </c>
      <c r="N2" s="60" t="s">
        <v>11</v>
      </c>
      <c r="O2" s="60" t="s">
        <v>202</v>
      </c>
      <c r="P2" s="60" t="s">
        <v>203</v>
      </c>
      <c r="Q2" s="60" t="s">
        <v>12</v>
      </c>
      <c r="R2" s="60" t="s">
        <v>204</v>
      </c>
      <c r="S2" s="60" t="s">
        <v>205</v>
      </c>
      <c r="T2" s="60" t="s">
        <v>206</v>
      </c>
      <c r="U2" s="60" t="s">
        <v>207</v>
      </c>
      <c r="V2" s="60" t="s">
        <v>208</v>
      </c>
      <c r="W2" s="60" t="s">
        <v>209</v>
      </c>
      <c r="X2" s="61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  <c r="BB2" s="62"/>
      <c r="BC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62"/>
      <c r="CG2" s="62"/>
      <c r="CH2" s="62"/>
      <c r="CI2" s="62"/>
      <c r="CJ2" s="62"/>
      <c r="CK2" s="62"/>
      <c r="CL2" s="62"/>
      <c r="CM2" s="62"/>
      <c r="CN2" s="62"/>
      <c r="CO2" s="62"/>
      <c r="CP2" s="62"/>
      <c r="CQ2" s="62"/>
      <c r="CR2" s="62"/>
      <c r="CS2" s="62"/>
      <c r="CT2" s="62"/>
      <c r="CU2" s="62"/>
      <c r="CV2" s="62"/>
      <c r="CW2" s="62"/>
      <c r="CX2" s="62"/>
      <c r="CY2" s="62"/>
      <c r="CZ2" s="62"/>
      <c r="DA2" s="62"/>
      <c r="DB2" s="62"/>
      <c r="DC2" s="62"/>
      <c r="DD2" s="62"/>
      <c r="DE2" s="62"/>
      <c r="DF2" s="62"/>
      <c r="DG2" s="62"/>
      <c r="DH2" s="62"/>
      <c r="DI2" s="62"/>
      <c r="DJ2" s="62"/>
      <c r="DK2" s="62"/>
      <c r="DL2" s="62"/>
      <c r="DM2" s="62"/>
      <c r="DN2" s="62"/>
      <c r="DO2" s="62"/>
      <c r="DP2" s="62"/>
      <c r="DQ2" s="62"/>
      <c r="DR2" s="62"/>
      <c r="DS2" s="62"/>
      <c r="DT2" s="62"/>
      <c r="DU2" s="62"/>
      <c r="DV2" s="62"/>
      <c r="DW2" s="62"/>
      <c r="DX2" s="62"/>
      <c r="DY2" s="62"/>
      <c r="DZ2" s="62"/>
      <c r="EA2" s="62"/>
      <c r="EB2" s="62"/>
      <c r="EC2" s="62"/>
      <c r="ED2" s="62"/>
      <c r="EE2" s="62"/>
      <c r="EF2" s="62"/>
      <c r="EG2" s="62"/>
      <c r="EH2" s="62"/>
      <c r="EI2" s="62"/>
      <c r="EJ2" s="62"/>
      <c r="EK2" s="62"/>
      <c r="EL2" s="62"/>
      <c r="EM2" s="62"/>
      <c r="EN2" s="62"/>
      <c r="EO2" s="62"/>
      <c r="EP2" s="62"/>
      <c r="EQ2" s="62"/>
      <c r="ER2" s="62"/>
      <c r="ES2" s="62"/>
      <c r="ET2" s="62"/>
      <c r="EU2" s="62"/>
      <c r="EV2" s="62"/>
      <c r="EW2" s="62"/>
      <c r="EX2" s="62"/>
      <c r="EY2" s="62"/>
      <c r="EZ2" s="62"/>
      <c r="FA2" s="62"/>
      <c r="FB2" s="62"/>
      <c r="FC2" s="62"/>
      <c r="FD2" s="62"/>
      <c r="FE2" s="62"/>
      <c r="FF2" s="62"/>
      <c r="FG2" s="62"/>
      <c r="FH2" s="62"/>
      <c r="FI2" s="62"/>
      <c r="FJ2" s="62"/>
      <c r="FK2" s="62"/>
      <c r="FL2" s="62"/>
      <c r="FM2" s="62"/>
      <c r="FN2" s="62"/>
      <c r="FO2" s="62"/>
      <c r="FP2" s="62"/>
      <c r="FQ2" s="62"/>
      <c r="FR2" s="62"/>
      <c r="FS2" s="62"/>
      <c r="FT2" s="62"/>
      <c r="FU2" s="62"/>
      <c r="FV2" s="62"/>
      <c r="FW2" s="62"/>
      <c r="FX2" s="62"/>
      <c r="FY2" s="62"/>
      <c r="FZ2" s="62"/>
      <c r="GA2" s="62"/>
      <c r="GB2" s="62"/>
      <c r="GC2" s="62"/>
      <c r="GD2" s="62"/>
      <c r="GE2" s="62"/>
      <c r="GF2" s="62"/>
      <c r="GG2" s="62"/>
      <c r="GH2" s="62"/>
      <c r="GI2" s="62"/>
      <c r="GJ2" s="62"/>
      <c r="GK2" s="62"/>
      <c r="GL2" s="62"/>
      <c r="GM2" s="62"/>
      <c r="GN2" s="62"/>
      <c r="GO2" s="62"/>
      <c r="GP2" s="62"/>
      <c r="GQ2" s="62"/>
      <c r="GR2" s="62"/>
      <c r="GS2" s="62"/>
      <c r="GT2" s="62"/>
      <c r="GU2" s="62"/>
      <c r="GV2" s="62"/>
      <c r="GW2" s="62"/>
      <c r="GX2" s="62"/>
      <c r="GY2" s="62"/>
      <c r="GZ2" s="62"/>
      <c r="HA2" s="62"/>
      <c r="HB2" s="62"/>
      <c r="HC2" s="62"/>
      <c r="HD2" s="62"/>
      <c r="HE2" s="62"/>
      <c r="HF2" s="62"/>
      <c r="HG2" s="62"/>
      <c r="HH2" s="62"/>
      <c r="HI2" s="62"/>
      <c r="HJ2" s="62"/>
      <c r="HK2" s="62"/>
      <c r="HL2" s="62"/>
      <c r="HM2" s="62"/>
      <c r="HN2" s="62"/>
      <c r="HO2" s="62"/>
      <c r="HP2" s="62"/>
      <c r="HQ2" s="62"/>
      <c r="HR2" s="62"/>
      <c r="HS2" s="62"/>
      <c r="HT2" s="62"/>
      <c r="HU2" s="62"/>
      <c r="HV2" s="62"/>
      <c r="HW2" s="62"/>
      <c r="HX2" s="62"/>
      <c r="HY2" s="62"/>
      <c r="HZ2" s="62"/>
      <c r="IA2" s="62"/>
      <c r="IB2" s="62"/>
      <c r="IC2" s="62"/>
      <c r="ID2" s="62"/>
      <c r="IE2" s="62"/>
      <c r="IF2" s="62"/>
      <c r="IG2" s="62"/>
      <c r="IH2" s="62"/>
      <c r="II2" s="62"/>
      <c r="IJ2" s="62"/>
      <c r="IK2" s="62"/>
      <c r="IL2" s="62"/>
      <c r="IM2" s="62"/>
      <c r="IN2" s="62"/>
      <c r="IO2" s="62"/>
      <c r="IP2" s="62"/>
      <c r="IQ2" s="62"/>
      <c r="IR2" s="62"/>
      <c r="IS2" s="62"/>
      <c r="IT2" s="62"/>
      <c r="IU2" s="62"/>
      <c r="IV2" s="62"/>
      <c r="IW2" s="62"/>
      <c r="IX2" s="62"/>
    </row>
    <row r="3" spans="1:258">
      <c r="A3" s="63" t="s">
        <v>0</v>
      </c>
      <c r="B3" s="270">
        <f>Parameters!$B14</f>
        <v>1.6093440000000001</v>
      </c>
      <c r="C3" s="259">
        <f>Parameters!$B15</f>
        <v>5</v>
      </c>
      <c r="D3" s="60">
        <f>Parameters!B16</f>
        <v>6</v>
      </c>
      <c r="E3" s="64">
        <f>Parameters!$B17</f>
        <v>6.4373760000000004</v>
      </c>
      <c r="F3" s="60">
        <f>Parameters!$B18</f>
        <v>8</v>
      </c>
      <c r="G3" s="64">
        <f>Parameters!B19</f>
        <v>8.0467200000000005</v>
      </c>
      <c r="H3" s="60">
        <f>Parameters!$B20</f>
        <v>10</v>
      </c>
      <c r="I3" s="60">
        <f>Parameters!$B21</f>
        <v>11.265408000000001</v>
      </c>
      <c r="J3" s="60">
        <f>Parameters!$B22</f>
        <v>12</v>
      </c>
      <c r="K3" s="60">
        <f>Parameters!$B23</f>
        <v>15</v>
      </c>
      <c r="L3" s="60">
        <f>Parameters!$B24</f>
        <v>16.093440000000001</v>
      </c>
      <c r="M3" s="60">
        <f>Parameters!$B25</f>
        <v>20</v>
      </c>
      <c r="N3" s="60">
        <f>Parameters!$B26</f>
        <v>21.0975</v>
      </c>
      <c r="O3" s="60">
        <f>Parameters!$B27</f>
        <v>25</v>
      </c>
      <c r="P3" s="60">
        <f>Parameters!$B28</f>
        <v>30</v>
      </c>
      <c r="Q3" s="60">
        <f>Parameters!$B29</f>
        <v>42.195</v>
      </c>
      <c r="R3" s="60">
        <f>Parameters!$B31</f>
        <v>50</v>
      </c>
      <c r="S3" s="60">
        <f>Parameters!$B33</f>
        <v>80.467359999999999</v>
      </c>
      <c r="T3" s="60">
        <f>Parameters!$B34</f>
        <v>100</v>
      </c>
      <c r="U3" s="60">
        <f>Parameters!$B35</f>
        <v>150</v>
      </c>
      <c r="V3" s="60">
        <f>Parameters!$B36</f>
        <v>160.93440000000001</v>
      </c>
      <c r="W3" s="60">
        <f>Parameters!$B37</f>
        <v>200</v>
      </c>
      <c r="X3" s="61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2"/>
      <c r="CC3" s="62"/>
      <c r="CD3" s="62"/>
      <c r="CE3" s="62"/>
      <c r="CF3" s="62"/>
      <c r="CG3" s="62"/>
      <c r="CH3" s="62"/>
      <c r="CI3" s="62"/>
      <c r="CJ3" s="62"/>
      <c r="CK3" s="62"/>
      <c r="CL3" s="62"/>
      <c r="CM3" s="62"/>
      <c r="CN3" s="62"/>
      <c r="CO3" s="62"/>
      <c r="CP3" s="62"/>
      <c r="CQ3" s="62"/>
      <c r="CR3" s="62"/>
      <c r="CS3" s="62"/>
      <c r="CT3" s="62"/>
      <c r="CU3" s="62"/>
      <c r="CV3" s="62"/>
      <c r="CW3" s="62"/>
      <c r="CX3" s="62"/>
      <c r="CY3" s="62"/>
      <c r="CZ3" s="62"/>
      <c r="DA3" s="62"/>
      <c r="DB3" s="62"/>
      <c r="DC3" s="62"/>
      <c r="DD3" s="62"/>
      <c r="DE3" s="62"/>
      <c r="DF3" s="62"/>
      <c r="DG3" s="62"/>
      <c r="DH3" s="62"/>
      <c r="DI3" s="62"/>
      <c r="DJ3" s="62"/>
      <c r="DK3" s="62"/>
      <c r="DL3" s="62"/>
      <c r="DM3" s="62"/>
      <c r="DN3" s="62"/>
      <c r="DO3" s="62"/>
      <c r="DP3" s="62"/>
      <c r="DQ3" s="62"/>
      <c r="DR3" s="62"/>
      <c r="DS3" s="62"/>
      <c r="DT3" s="62"/>
      <c r="DU3" s="62"/>
      <c r="DV3" s="62"/>
      <c r="DW3" s="62"/>
      <c r="DX3" s="62"/>
      <c r="DY3" s="62"/>
      <c r="DZ3" s="62"/>
      <c r="EA3" s="62"/>
      <c r="EB3" s="62"/>
      <c r="EC3" s="62"/>
      <c r="ED3" s="62"/>
      <c r="EE3" s="62"/>
      <c r="EF3" s="62"/>
      <c r="EG3" s="62"/>
      <c r="EH3" s="62"/>
      <c r="EI3" s="62"/>
      <c r="EJ3" s="62"/>
      <c r="EK3" s="62"/>
      <c r="EL3" s="62"/>
      <c r="EM3" s="62"/>
      <c r="EN3" s="62"/>
      <c r="EO3" s="62"/>
      <c r="EP3" s="62"/>
      <c r="EQ3" s="62"/>
      <c r="ER3" s="62"/>
      <c r="ES3" s="62"/>
      <c r="ET3" s="62"/>
      <c r="EU3" s="62"/>
      <c r="EV3" s="62"/>
      <c r="EW3" s="62"/>
      <c r="EX3" s="62"/>
      <c r="EY3" s="62"/>
      <c r="EZ3" s="62"/>
      <c r="FA3" s="62"/>
      <c r="FB3" s="62"/>
      <c r="FC3" s="62"/>
      <c r="FD3" s="62"/>
      <c r="FE3" s="62"/>
      <c r="FF3" s="62"/>
      <c r="FG3" s="62"/>
      <c r="FH3" s="62"/>
      <c r="FI3" s="62"/>
      <c r="FJ3" s="62"/>
      <c r="FK3" s="62"/>
      <c r="FL3" s="62"/>
      <c r="FM3" s="62"/>
      <c r="FN3" s="62"/>
      <c r="FO3" s="62"/>
      <c r="FP3" s="62"/>
      <c r="FQ3" s="62"/>
      <c r="FR3" s="62"/>
      <c r="FS3" s="62"/>
      <c r="FT3" s="62"/>
      <c r="FU3" s="62"/>
      <c r="FV3" s="62"/>
      <c r="FW3" s="62"/>
      <c r="FX3" s="62"/>
      <c r="FY3" s="62"/>
      <c r="FZ3" s="62"/>
      <c r="GA3" s="62"/>
      <c r="GB3" s="62"/>
      <c r="GC3" s="62"/>
      <c r="GD3" s="62"/>
      <c r="GE3" s="62"/>
      <c r="GF3" s="62"/>
      <c r="GG3" s="62"/>
      <c r="GH3" s="62"/>
      <c r="GI3" s="62"/>
      <c r="GJ3" s="62"/>
      <c r="GK3" s="62"/>
      <c r="GL3" s="62"/>
      <c r="GM3" s="62"/>
      <c r="GN3" s="62"/>
      <c r="GO3" s="62"/>
      <c r="GP3" s="62"/>
      <c r="GQ3" s="62"/>
      <c r="GR3" s="62"/>
      <c r="GS3" s="62"/>
      <c r="GT3" s="62"/>
      <c r="GU3" s="62"/>
      <c r="GV3" s="62"/>
      <c r="GW3" s="62"/>
      <c r="GX3" s="62"/>
      <c r="GY3" s="62"/>
      <c r="GZ3" s="62"/>
      <c r="HA3" s="62"/>
      <c r="HB3" s="62"/>
      <c r="HC3" s="62"/>
      <c r="HD3" s="62"/>
      <c r="HE3" s="62"/>
      <c r="HF3" s="62"/>
      <c r="HG3" s="62"/>
      <c r="HH3" s="62"/>
      <c r="HI3" s="62"/>
      <c r="HJ3" s="62"/>
      <c r="HK3" s="62"/>
      <c r="HL3" s="62"/>
      <c r="HM3" s="62"/>
      <c r="HN3" s="62"/>
      <c r="HO3" s="62"/>
      <c r="HP3" s="62"/>
      <c r="HQ3" s="62"/>
      <c r="HR3" s="62"/>
      <c r="HS3" s="62"/>
      <c r="HT3" s="62"/>
      <c r="HU3" s="62"/>
      <c r="HV3" s="62"/>
      <c r="HW3" s="62"/>
      <c r="HX3" s="62"/>
      <c r="HY3" s="62"/>
      <c r="HZ3" s="62"/>
      <c r="IA3" s="62"/>
      <c r="IB3" s="62"/>
      <c r="IC3" s="62"/>
      <c r="ID3" s="62"/>
      <c r="IE3" s="62"/>
      <c r="IF3" s="62"/>
      <c r="IG3" s="62"/>
      <c r="IH3" s="62"/>
      <c r="II3" s="62"/>
      <c r="IJ3" s="62"/>
      <c r="IK3" s="62"/>
      <c r="IL3" s="62"/>
      <c r="IM3" s="62"/>
      <c r="IN3" s="62"/>
      <c r="IO3" s="62"/>
      <c r="IP3" s="62"/>
      <c r="IQ3" s="62"/>
      <c r="IR3" s="62"/>
      <c r="IS3" s="62"/>
      <c r="IT3" s="62"/>
      <c r="IU3" s="62"/>
      <c r="IV3" s="62"/>
      <c r="IW3" s="62"/>
      <c r="IX3" s="62"/>
    </row>
    <row r="4" spans="1:258">
      <c r="A4" s="65" t="s">
        <v>190</v>
      </c>
      <c r="B4" s="268">
        <f>'1 Mile'!E5</f>
        <v>227.00000000000003</v>
      </c>
      <c r="C4" s="266">
        <f>'5K'!E5</f>
        <v>771</v>
      </c>
      <c r="D4" s="66">
        <f>Parameters!G16</f>
        <v>939</v>
      </c>
      <c r="E4" s="66">
        <f>'4MI'!E5</f>
        <v>1011.0000000000003</v>
      </c>
      <c r="F4" s="66">
        <f>'8K'!E5</f>
        <v>1271</v>
      </c>
      <c r="G4" s="66">
        <f>'5MI'!E5</f>
        <v>1279</v>
      </c>
      <c r="H4" s="66">
        <f>'10K'!E5</f>
        <v>1603</v>
      </c>
      <c r="I4" s="66">
        <f>'7MI'!E5</f>
        <v>1819.0000000000002</v>
      </c>
      <c r="J4" s="66">
        <f>'12K'!E5</f>
        <v>1941</v>
      </c>
      <c r="K4" s="66">
        <f>'15K'!E5</f>
        <v>2449.0000000000005</v>
      </c>
      <c r="L4" s="66">
        <f>'10MI'!E$5</f>
        <v>2633</v>
      </c>
      <c r="M4" s="66">
        <f>'20K'!E$5</f>
        <v>3297.9999999999995</v>
      </c>
      <c r="N4" s="66">
        <f>H.Marathon!E$5</f>
        <v>3480.9999999999995</v>
      </c>
      <c r="O4" s="66">
        <f>'25K'!E5</f>
        <v>4170</v>
      </c>
      <c r="P4" s="66">
        <f>'30K'!E$5</f>
        <v>5069.9999999999991</v>
      </c>
      <c r="Q4" s="66">
        <f>Marathon!E$5</f>
        <v>7298.9999999999991</v>
      </c>
      <c r="R4" s="66">
        <f>Parameters!$G31</f>
        <v>8970</v>
      </c>
      <c r="S4" s="66">
        <f>Parameters!$G33</f>
        <v>16080</v>
      </c>
      <c r="T4" s="66">
        <f>Parameters!$G34</f>
        <v>21360</v>
      </c>
      <c r="U4" s="66">
        <f>Parameters!$G35</f>
        <v>36300</v>
      </c>
      <c r="V4" s="66">
        <f>Parameters!$G36</f>
        <v>39850</v>
      </c>
      <c r="W4" s="66">
        <f>Parameters!$G37</f>
        <v>52800.000000000007</v>
      </c>
      <c r="X4" s="61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  <c r="BH4" s="62"/>
      <c r="BI4" s="62"/>
      <c r="BJ4" s="62"/>
      <c r="BK4" s="62"/>
      <c r="BL4" s="62"/>
      <c r="BM4" s="62"/>
      <c r="BN4" s="62"/>
      <c r="BO4" s="62"/>
      <c r="BP4" s="62"/>
      <c r="BQ4" s="62"/>
      <c r="BR4" s="62"/>
      <c r="BS4" s="62"/>
      <c r="BT4" s="62"/>
      <c r="BU4" s="62"/>
      <c r="BV4" s="62"/>
      <c r="BW4" s="62"/>
      <c r="BX4" s="62"/>
      <c r="BY4" s="62"/>
      <c r="BZ4" s="62"/>
      <c r="CA4" s="62"/>
      <c r="CB4" s="62"/>
      <c r="CC4" s="62"/>
      <c r="CD4" s="62"/>
      <c r="CE4" s="62"/>
      <c r="CF4" s="62"/>
      <c r="CG4" s="62"/>
      <c r="CH4" s="62"/>
      <c r="CI4" s="62"/>
      <c r="CJ4" s="62"/>
      <c r="CK4" s="62"/>
      <c r="CL4" s="62"/>
      <c r="CM4" s="62"/>
      <c r="CN4" s="62"/>
      <c r="CO4" s="62"/>
      <c r="CP4" s="62"/>
      <c r="CQ4" s="62"/>
      <c r="CR4" s="62"/>
      <c r="CS4" s="62"/>
      <c r="CT4" s="62"/>
      <c r="CU4" s="62"/>
      <c r="CV4" s="62"/>
      <c r="CW4" s="62"/>
      <c r="CX4" s="62"/>
      <c r="CY4" s="62"/>
      <c r="CZ4" s="62"/>
      <c r="DA4" s="62"/>
      <c r="DB4" s="62"/>
      <c r="DC4" s="62"/>
      <c r="DD4" s="62"/>
      <c r="DE4" s="62"/>
      <c r="DF4" s="62"/>
      <c r="DG4" s="62"/>
      <c r="DH4" s="62"/>
      <c r="DI4" s="62"/>
      <c r="DJ4" s="62"/>
      <c r="DK4" s="62"/>
      <c r="DL4" s="62"/>
      <c r="DM4" s="62"/>
      <c r="DN4" s="62"/>
      <c r="DO4" s="62"/>
      <c r="DP4" s="62"/>
      <c r="DQ4" s="62"/>
      <c r="DR4" s="62"/>
      <c r="DS4" s="62"/>
      <c r="DT4" s="62"/>
      <c r="DU4" s="62"/>
      <c r="DV4" s="62"/>
      <c r="DW4" s="62"/>
      <c r="DX4" s="62"/>
      <c r="DY4" s="62"/>
      <c r="DZ4" s="62"/>
      <c r="EA4" s="62"/>
      <c r="EB4" s="62"/>
      <c r="EC4" s="62"/>
      <c r="ED4" s="62"/>
      <c r="EE4" s="62"/>
      <c r="EF4" s="62"/>
      <c r="EG4" s="62"/>
      <c r="EH4" s="62"/>
      <c r="EI4" s="62"/>
      <c r="EJ4" s="62"/>
      <c r="EK4" s="62"/>
      <c r="EL4" s="62"/>
      <c r="EM4" s="62"/>
      <c r="EN4" s="62"/>
      <c r="EO4" s="62"/>
      <c r="EP4" s="62"/>
      <c r="EQ4" s="62"/>
      <c r="ER4" s="62"/>
      <c r="ES4" s="62"/>
      <c r="ET4" s="62"/>
      <c r="EU4" s="62"/>
      <c r="EV4" s="62"/>
      <c r="EW4" s="62"/>
      <c r="EX4" s="62"/>
      <c r="EY4" s="62"/>
      <c r="EZ4" s="62"/>
      <c r="FA4" s="62"/>
      <c r="FB4" s="62"/>
      <c r="FC4" s="62"/>
      <c r="FD4" s="62"/>
      <c r="FE4" s="62"/>
      <c r="FF4" s="62"/>
      <c r="FG4" s="62"/>
      <c r="FH4" s="62"/>
      <c r="FI4" s="62"/>
      <c r="FJ4" s="62"/>
      <c r="FK4" s="62"/>
      <c r="FL4" s="62"/>
      <c r="FM4" s="62"/>
      <c r="FN4" s="62"/>
      <c r="FO4" s="62"/>
      <c r="FP4" s="62"/>
      <c r="FQ4" s="62"/>
      <c r="FR4" s="62"/>
      <c r="FS4" s="62"/>
      <c r="FT4" s="62"/>
      <c r="FU4" s="62"/>
      <c r="FV4" s="62"/>
      <c r="FW4" s="62"/>
      <c r="FX4" s="62"/>
      <c r="FY4" s="62"/>
      <c r="FZ4" s="62"/>
      <c r="GA4" s="62"/>
      <c r="GB4" s="62"/>
      <c r="GC4" s="62"/>
      <c r="GD4" s="62"/>
      <c r="GE4" s="62"/>
      <c r="GF4" s="62"/>
      <c r="GG4" s="62"/>
      <c r="GH4" s="62"/>
      <c r="GI4" s="62"/>
      <c r="GJ4" s="62"/>
      <c r="GK4" s="62"/>
      <c r="GL4" s="62"/>
      <c r="GM4" s="62"/>
      <c r="GN4" s="62"/>
      <c r="GO4" s="62"/>
      <c r="GP4" s="62"/>
      <c r="GQ4" s="62"/>
      <c r="GR4" s="62"/>
      <c r="GS4" s="62"/>
      <c r="GT4" s="62"/>
      <c r="GU4" s="62"/>
      <c r="GV4" s="62"/>
      <c r="GW4" s="62"/>
      <c r="GX4" s="62"/>
      <c r="GY4" s="62"/>
      <c r="GZ4" s="62"/>
      <c r="HA4" s="62"/>
      <c r="HB4" s="62"/>
      <c r="HC4" s="62"/>
      <c r="HD4" s="62"/>
      <c r="HE4" s="62"/>
      <c r="HF4" s="62"/>
      <c r="HG4" s="62"/>
      <c r="HH4" s="62"/>
      <c r="HI4" s="62"/>
      <c r="HJ4" s="62"/>
      <c r="HK4" s="62"/>
      <c r="HL4" s="62"/>
      <c r="HM4" s="62"/>
      <c r="HN4" s="62"/>
      <c r="HO4" s="62"/>
      <c r="HP4" s="62"/>
      <c r="HQ4" s="62"/>
      <c r="HR4" s="62"/>
      <c r="HS4" s="62"/>
      <c r="HT4" s="62"/>
      <c r="HU4" s="62"/>
      <c r="HV4" s="62"/>
      <c r="HW4" s="62"/>
      <c r="HX4" s="62"/>
      <c r="HY4" s="62"/>
      <c r="HZ4" s="62"/>
      <c r="IA4" s="62"/>
      <c r="IB4" s="62"/>
      <c r="IC4" s="62"/>
      <c r="ID4" s="62"/>
      <c r="IE4" s="62"/>
      <c r="IF4" s="62"/>
      <c r="IG4" s="62"/>
      <c r="IH4" s="62"/>
      <c r="II4" s="62"/>
      <c r="IJ4" s="62"/>
      <c r="IK4" s="62"/>
      <c r="IL4" s="62"/>
      <c r="IM4" s="62"/>
      <c r="IN4" s="62"/>
      <c r="IO4" s="62"/>
      <c r="IP4" s="62"/>
      <c r="IQ4" s="62"/>
      <c r="IR4" s="62"/>
      <c r="IS4" s="62"/>
      <c r="IT4" s="62"/>
      <c r="IU4" s="62"/>
      <c r="IV4" s="62"/>
      <c r="IW4" s="62"/>
      <c r="IX4" s="62"/>
    </row>
    <row r="5" spans="1:258" ht="15.75" thickBot="1">
      <c r="A5" s="65" t="s">
        <v>191</v>
      </c>
      <c r="B5" s="269">
        <f t="shared" ref="B5:W5" si="0">B4/86400</f>
        <v>2.627314814814815E-3</v>
      </c>
      <c r="C5" s="267">
        <f t="shared" si="0"/>
        <v>8.9236111111111113E-3</v>
      </c>
      <c r="D5" s="67">
        <f t="shared" si="0"/>
        <v>1.0868055555555556E-2</v>
      </c>
      <c r="E5" s="67">
        <f t="shared" si="0"/>
        <v>1.1701388888888893E-2</v>
      </c>
      <c r="F5" s="67">
        <f t="shared" si="0"/>
        <v>1.4710648148148148E-2</v>
      </c>
      <c r="G5" s="67">
        <f t="shared" si="0"/>
        <v>1.480324074074074E-2</v>
      </c>
      <c r="H5" s="67">
        <f t="shared" si="0"/>
        <v>1.8553240740740742E-2</v>
      </c>
      <c r="I5" s="67">
        <f t="shared" si="0"/>
        <v>2.1053240740740744E-2</v>
      </c>
      <c r="J5" s="67">
        <f t="shared" si="0"/>
        <v>2.2465277777777778E-2</v>
      </c>
      <c r="K5" s="67">
        <f t="shared" si="0"/>
        <v>2.8344907407407412E-2</v>
      </c>
      <c r="L5" s="67">
        <f t="shared" si="0"/>
        <v>3.0474537037037036E-2</v>
      </c>
      <c r="M5" s="67">
        <f t="shared" si="0"/>
        <v>3.8171296296296293E-2</v>
      </c>
      <c r="N5" s="67">
        <f t="shared" si="0"/>
        <v>4.0289351851851847E-2</v>
      </c>
      <c r="O5" s="67">
        <f t="shared" si="0"/>
        <v>4.8263888888888891E-2</v>
      </c>
      <c r="P5" s="67">
        <f t="shared" si="0"/>
        <v>5.8680555555555548E-2</v>
      </c>
      <c r="Q5" s="67">
        <f t="shared" si="0"/>
        <v>8.4479166666666661E-2</v>
      </c>
      <c r="R5" s="67">
        <f t="shared" si="0"/>
        <v>0.10381944444444445</v>
      </c>
      <c r="S5" s="67">
        <f t="shared" si="0"/>
        <v>0.18611111111111112</v>
      </c>
      <c r="T5" s="67">
        <f t="shared" si="0"/>
        <v>0.24722222222222223</v>
      </c>
      <c r="U5" s="68">
        <f t="shared" si="0"/>
        <v>0.4201388888888889</v>
      </c>
      <c r="V5" s="68">
        <f t="shared" si="0"/>
        <v>0.46122685185185186</v>
      </c>
      <c r="W5" s="68">
        <f t="shared" si="0"/>
        <v>0.61111111111111116</v>
      </c>
      <c r="X5" s="61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2"/>
      <c r="BB5" s="62"/>
      <c r="BC5" s="62"/>
      <c r="BD5" s="62"/>
      <c r="BE5" s="62"/>
      <c r="BF5" s="62"/>
      <c r="BG5" s="62"/>
      <c r="BH5" s="62"/>
      <c r="BI5" s="62"/>
      <c r="BJ5" s="62"/>
      <c r="BK5" s="62"/>
      <c r="BL5" s="62"/>
      <c r="BM5" s="62"/>
      <c r="BN5" s="62"/>
      <c r="BO5" s="62"/>
      <c r="BP5" s="62"/>
      <c r="BQ5" s="62"/>
      <c r="BR5" s="62"/>
      <c r="BS5" s="62"/>
      <c r="BT5" s="62"/>
      <c r="BU5" s="62"/>
      <c r="BV5" s="62"/>
      <c r="BW5" s="62"/>
      <c r="BX5" s="62"/>
      <c r="BY5" s="62"/>
      <c r="BZ5" s="62"/>
      <c r="CA5" s="62"/>
      <c r="CB5" s="62"/>
      <c r="CC5" s="62"/>
      <c r="CD5" s="62"/>
      <c r="CE5" s="62"/>
      <c r="CF5" s="62"/>
      <c r="CG5" s="62"/>
      <c r="CH5" s="62"/>
      <c r="CI5" s="62"/>
      <c r="CJ5" s="62"/>
      <c r="CK5" s="62"/>
      <c r="CL5" s="62"/>
      <c r="CM5" s="62"/>
      <c r="CN5" s="62"/>
      <c r="CO5" s="62"/>
      <c r="CP5" s="62"/>
      <c r="CQ5" s="62"/>
      <c r="CR5" s="62"/>
      <c r="CS5" s="62"/>
      <c r="CT5" s="62"/>
      <c r="CU5" s="62"/>
      <c r="CV5" s="62"/>
      <c r="CW5" s="62"/>
      <c r="CX5" s="62"/>
      <c r="CY5" s="62"/>
      <c r="CZ5" s="62"/>
      <c r="DA5" s="62"/>
      <c r="DB5" s="62"/>
      <c r="DC5" s="62"/>
      <c r="DD5" s="62"/>
      <c r="DE5" s="62"/>
      <c r="DF5" s="62"/>
      <c r="DG5" s="62"/>
      <c r="DH5" s="62"/>
      <c r="DI5" s="62"/>
      <c r="DJ5" s="62"/>
      <c r="DK5" s="62"/>
      <c r="DL5" s="62"/>
      <c r="DM5" s="62"/>
      <c r="DN5" s="62"/>
      <c r="DO5" s="62"/>
      <c r="DP5" s="62"/>
      <c r="DQ5" s="62"/>
      <c r="DR5" s="62"/>
      <c r="DS5" s="62"/>
      <c r="DT5" s="62"/>
      <c r="DU5" s="62"/>
      <c r="DV5" s="62"/>
      <c r="DW5" s="62"/>
      <c r="DX5" s="62"/>
      <c r="DY5" s="62"/>
      <c r="DZ5" s="62"/>
      <c r="EA5" s="62"/>
      <c r="EB5" s="62"/>
      <c r="EC5" s="62"/>
      <c r="ED5" s="62"/>
      <c r="EE5" s="62"/>
      <c r="EF5" s="62"/>
      <c r="EG5" s="62"/>
      <c r="EH5" s="62"/>
      <c r="EI5" s="62"/>
      <c r="EJ5" s="62"/>
      <c r="EK5" s="62"/>
      <c r="EL5" s="62"/>
      <c r="EM5" s="62"/>
      <c r="EN5" s="62"/>
      <c r="EO5" s="62"/>
      <c r="EP5" s="62"/>
      <c r="EQ5" s="62"/>
      <c r="ER5" s="62"/>
      <c r="ES5" s="62"/>
      <c r="ET5" s="62"/>
      <c r="EU5" s="62"/>
      <c r="EV5" s="62"/>
      <c r="EW5" s="62"/>
      <c r="EX5" s="62"/>
      <c r="EY5" s="62"/>
      <c r="EZ5" s="62"/>
      <c r="FA5" s="62"/>
      <c r="FB5" s="62"/>
      <c r="FC5" s="62"/>
      <c r="FD5" s="62"/>
      <c r="FE5" s="62"/>
      <c r="FF5" s="62"/>
      <c r="FG5" s="62"/>
      <c r="FH5" s="62"/>
      <c r="FI5" s="62"/>
      <c r="FJ5" s="62"/>
      <c r="FK5" s="62"/>
      <c r="FL5" s="62"/>
      <c r="FM5" s="62"/>
      <c r="FN5" s="62"/>
      <c r="FO5" s="62"/>
      <c r="FP5" s="62"/>
      <c r="FQ5" s="62"/>
      <c r="FR5" s="62"/>
      <c r="FS5" s="62"/>
      <c r="FT5" s="62"/>
      <c r="FU5" s="62"/>
      <c r="FV5" s="62"/>
      <c r="FW5" s="62"/>
      <c r="FX5" s="62"/>
      <c r="FY5" s="62"/>
      <c r="FZ5" s="62"/>
      <c r="GA5" s="62"/>
      <c r="GB5" s="62"/>
      <c r="GC5" s="62"/>
      <c r="GD5" s="62"/>
      <c r="GE5" s="62"/>
      <c r="GF5" s="62"/>
      <c r="GG5" s="62"/>
      <c r="GH5" s="62"/>
      <c r="GI5" s="62"/>
      <c r="GJ5" s="62"/>
      <c r="GK5" s="62"/>
      <c r="GL5" s="62"/>
      <c r="GM5" s="62"/>
      <c r="GN5" s="62"/>
      <c r="GO5" s="62"/>
      <c r="GP5" s="62"/>
      <c r="GQ5" s="62"/>
      <c r="GR5" s="62"/>
      <c r="GS5" s="62"/>
      <c r="GT5" s="62"/>
      <c r="GU5" s="62"/>
      <c r="GV5" s="62"/>
      <c r="GW5" s="62"/>
      <c r="GX5" s="62"/>
      <c r="GY5" s="62"/>
      <c r="GZ5" s="62"/>
      <c r="HA5" s="62"/>
      <c r="HB5" s="62"/>
      <c r="HC5" s="62"/>
      <c r="HD5" s="62"/>
      <c r="HE5" s="62"/>
      <c r="HF5" s="62"/>
      <c r="HG5" s="62"/>
      <c r="HH5" s="62"/>
      <c r="HI5" s="62"/>
      <c r="HJ5" s="62"/>
      <c r="HK5" s="62"/>
      <c r="HL5" s="62"/>
      <c r="HM5" s="62"/>
      <c r="HN5" s="62"/>
      <c r="HO5" s="62"/>
      <c r="HP5" s="62"/>
      <c r="HQ5" s="62"/>
      <c r="HR5" s="62"/>
      <c r="HS5" s="62"/>
      <c r="HT5" s="62"/>
      <c r="HU5" s="62"/>
      <c r="HV5" s="62"/>
      <c r="HW5" s="62"/>
      <c r="HX5" s="62"/>
      <c r="HY5" s="62"/>
      <c r="HZ5" s="62"/>
      <c r="IA5" s="62"/>
      <c r="IB5" s="62"/>
      <c r="IC5" s="62"/>
      <c r="ID5" s="62"/>
      <c r="IE5" s="62"/>
      <c r="IF5" s="62"/>
      <c r="IG5" s="62"/>
      <c r="IH5" s="62"/>
      <c r="II5" s="62"/>
      <c r="IJ5" s="62"/>
      <c r="IK5" s="62"/>
      <c r="IL5" s="62"/>
      <c r="IM5" s="62"/>
      <c r="IN5" s="62"/>
      <c r="IO5" s="62"/>
      <c r="IP5" s="62"/>
      <c r="IQ5" s="62"/>
      <c r="IR5" s="62"/>
      <c r="IS5" s="62"/>
      <c r="IT5" s="62"/>
      <c r="IU5" s="62"/>
      <c r="IV5" s="62"/>
      <c r="IW5" s="62"/>
      <c r="IX5" s="62"/>
    </row>
    <row r="6" spans="1:258">
      <c r="A6" s="276">
        <v>5</v>
      </c>
      <c r="B6" s="275">
        <f>ROUND(+'1 Mile'!E11,4)</f>
        <v>0.60799999999999998</v>
      </c>
      <c r="C6" s="70">
        <f>ROUND(+'5K'!E11,4)</f>
        <v>0.60799999999999998</v>
      </c>
      <c r="D6" s="70">
        <f>ROUND(+'6K'!E11,4)</f>
        <v>0.60799999999999998</v>
      </c>
      <c r="E6" s="70">
        <f>ROUND(+'4MI'!E11,4)</f>
        <v>0.60799999999999998</v>
      </c>
      <c r="F6" s="70">
        <f>ROUND(+'8K'!$E11,4)</f>
        <v>0.60799999999999998</v>
      </c>
      <c r="G6" s="70">
        <f>ROUND(+'5MI'!$E11,4)</f>
        <v>0.60799999999999998</v>
      </c>
      <c r="H6" s="70">
        <f>ROUND(+'10K'!$E11,4)</f>
        <v>0.60799999999999998</v>
      </c>
      <c r="I6" s="70">
        <f>ROUND(+'7MI'!$E11,4)</f>
        <v>0.60799999999999998</v>
      </c>
      <c r="J6" s="70">
        <f>ROUND(+'12K'!$E11,4)</f>
        <v>0.60799999999999998</v>
      </c>
      <c r="K6" s="70">
        <f>ROUND(+'15K'!$E11,4)</f>
        <v>0.60799999999999998</v>
      </c>
      <c r="L6" s="70">
        <f>ROUND(+'10MI'!$E11,4)</f>
        <v>0.60799999999999998</v>
      </c>
      <c r="M6" s="70">
        <f>ROUND(+'20K'!$E11,4)</f>
        <v>0.61160000000000003</v>
      </c>
      <c r="N6" s="70">
        <f>ROUND(+H.Marathon!$E11,4)</f>
        <v>0.61160000000000003</v>
      </c>
      <c r="O6" s="70">
        <f>ROUND(+'25K'!$E11,4)</f>
        <v>0.61160000000000003</v>
      </c>
      <c r="P6" s="70">
        <f>ROUND(+'30K'!$E11,4)</f>
        <v>0.61160000000000003</v>
      </c>
      <c r="Q6" s="70">
        <f>ROUND(+Marathon!$E11,4)</f>
        <v>0.61160000000000003</v>
      </c>
      <c r="R6" s="70">
        <f>ROUND(+Marathon!$E11,4)</f>
        <v>0.61160000000000003</v>
      </c>
      <c r="S6" s="70">
        <f>ROUND(+Marathon!$E11,4)</f>
        <v>0.61160000000000003</v>
      </c>
      <c r="T6" s="70">
        <f>ROUND(+Marathon!$E11,4)</f>
        <v>0.61160000000000003</v>
      </c>
      <c r="U6" s="70">
        <f>ROUND(+Marathon!$E11,4)</f>
        <v>0.61160000000000003</v>
      </c>
      <c r="V6" s="70">
        <f>ROUND(+Marathon!$E11,4)</f>
        <v>0.61160000000000003</v>
      </c>
      <c r="W6" s="70">
        <f>ROUND(+Marathon!$E11,4)</f>
        <v>0.61160000000000003</v>
      </c>
      <c r="X6" s="71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2"/>
      <c r="BG6" s="62"/>
      <c r="BH6" s="62"/>
      <c r="BI6" s="62"/>
      <c r="BJ6" s="62"/>
      <c r="BK6" s="62"/>
      <c r="BL6" s="62"/>
      <c r="BM6" s="62"/>
      <c r="BN6" s="62"/>
      <c r="BO6" s="62"/>
      <c r="BP6" s="62"/>
      <c r="BQ6" s="62"/>
      <c r="BR6" s="62"/>
      <c r="BS6" s="62"/>
      <c r="BT6" s="62"/>
      <c r="BU6" s="62"/>
      <c r="BV6" s="62"/>
      <c r="BW6" s="62"/>
      <c r="BX6" s="62"/>
      <c r="BY6" s="62"/>
      <c r="BZ6" s="62"/>
      <c r="CA6" s="62"/>
      <c r="CB6" s="62"/>
      <c r="CC6" s="62"/>
      <c r="CD6" s="62"/>
      <c r="CE6" s="62"/>
      <c r="CF6" s="62"/>
      <c r="CG6" s="62"/>
      <c r="CH6" s="62"/>
      <c r="CI6" s="62"/>
      <c r="CJ6" s="62"/>
      <c r="CK6" s="62"/>
      <c r="CL6" s="62"/>
      <c r="CM6" s="62"/>
      <c r="CN6" s="62"/>
      <c r="CO6" s="62"/>
      <c r="CP6" s="62"/>
      <c r="CQ6" s="62"/>
      <c r="CR6" s="62"/>
      <c r="CS6" s="62"/>
      <c r="CT6" s="62"/>
      <c r="CU6" s="62"/>
      <c r="CV6" s="62"/>
      <c r="CW6" s="62"/>
      <c r="CX6" s="62"/>
      <c r="CY6" s="62"/>
      <c r="CZ6" s="62"/>
      <c r="DA6" s="62"/>
      <c r="DB6" s="62"/>
      <c r="DC6" s="62"/>
      <c r="DD6" s="62"/>
      <c r="DE6" s="62"/>
      <c r="DF6" s="62"/>
      <c r="DG6" s="62"/>
      <c r="DH6" s="62"/>
      <c r="DI6" s="62"/>
      <c r="DJ6" s="62"/>
      <c r="DK6" s="62"/>
      <c r="DL6" s="62"/>
      <c r="DM6" s="62"/>
      <c r="DN6" s="62"/>
      <c r="DO6" s="62"/>
      <c r="DP6" s="62"/>
      <c r="DQ6" s="62"/>
      <c r="DR6" s="62"/>
      <c r="DS6" s="62"/>
      <c r="DT6" s="62"/>
      <c r="DU6" s="62"/>
      <c r="DV6" s="62"/>
      <c r="DW6" s="62"/>
      <c r="DX6" s="62"/>
      <c r="DY6" s="62"/>
      <c r="DZ6" s="62"/>
      <c r="EA6" s="62"/>
      <c r="EB6" s="62"/>
      <c r="EC6" s="62"/>
      <c r="ED6" s="62"/>
      <c r="EE6" s="62"/>
      <c r="EF6" s="62"/>
      <c r="EG6" s="62"/>
      <c r="EH6" s="62"/>
      <c r="EI6" s="62"/>
      <c r="EJ6" s="62"/>
      <c r="EK6" s="62"/>
      <c r="EL6" s="62"/>
      <c r="EM6" s="62"/>
      <c r="EN6" s="62"/>
      <c r="EO6" s="62"/>
      <c r="EP6" s="62"/>
      <c r="EQ6" s="62"/>
      <c r="ER6" s="62"/>
      <c r="ES6" s="62"/>
      <c r="ET6" s="62"/>
      <c r="EU6" s="62"/>
      <c r="EV6" s="62"/>
      <c r="EW6" s="62"/>
      <c r="EX6" s="62"/>
      <c r="EY6" s="62"/>
      <c r="EZ6" s="62"/>
      <c r="FA6" s="62"/>
      <c r="FB6" s="62"/>
      <c r="FC6" s="62"/>
      <c r="FD6" s="62"/>
      <c r="FE6" s="62"/>
      <c r="FF6" s="62"/>
      <c r="FG6" s="62"/>
      <c r="FH6" s="62"/>
      <c r="FI6" s="62"/>
      <c r="FJ6" s="62"/>
      <c r="FK6" s="62"/>
      <c r="FL6" s="62"/>
      <c r="FM6" s="62"/>
      <c r="FN6" s="62"/>
      <c r="FO6" s="62"/>
      <c r="FP6" s="62"/>
      <c r="FQ6" s="62"/>
      <c r="FR6" s="62"/>
      <c r="FS6" s="62"/>
      <c r="FT6" s="62"/>
      <c r="FU6" s="62"/>
      <c r="FV6" s="62"/>
      <c r="FW6" s="62"/>
      <c r="FX6" s="62"/>
      <c r="FY6" s="62"/>
      <c r="FZ6" s="62"/>
      <c r="GA6" s="62"/>
      <c r="GB6" s="62"/>
      <c r="GC6" s="62"/>
      <c r="GD6" s="62"/>
      <c r="GE6" s="62"/>
      <c r="GF6" s="62"/>
      <c r="GG6" s="62"/>
      <c r="GH6" s="62"/>
      <c r="GI6" s="62"/>
      <c r="GJ6" s="62"/>
      <c r="GK6" s="62"/>
      <c r="GL6" s="62"/>
      <c r="GM6" s="62"/>
      <c r="GN6" s="62"/>
      <c r="GO6" s="62"/>
      <c r="GP6" s="62"/>
      <c r="GQ6" s="62"/>
      <c r="GR6" s="62"/>
      <c r="GS6" s="62"/>
      <c r="GT6" s="62"/>
      <c r="GU6" s="62"/>
      <c r="GV6" s="62"/>
      <c r="GW6" s="62"/>
      <c r="GX6" s="62"/>
      <c r="GY6" s="62"/>
      <c r="GZ6" s="62"/>
      <c r="HA6" s="62"/>
      <c r="HB6" s="62"/>
      <c r="HC6" s="62"/>
      <c r="HD6" s="62"/>
      <c r="HE6" s="62"/>
      <c r="HF6" s="62"/>
      <c r="HG6" s="62"/>
      <c r="HH6" s="62"/>
      <c r="HI6" s="62"/>
      <c r="HJ6" s="62"/>
      <c r="HK6" s="62"/>
      <c r="HL6" s="62"/>
      <c r="HM6" s="62"/>
      <c r="HN6" s="62"/>
      <c r="HO6" s="62"/>
      <c r="HP6" s="62"/>
      <c r="HQ6" s="62"/>
      <c r="HR6" s="62"/>
      <c r="HS6" s="62"/>
      <c r="HT6" s="62"/>
      <c r="HU6" s="62"/>
      <c r="HV6" s="62"/>
      <c r="HW6" s="62"/>
      <c r="HX6" s="62"/>
      <c r="HY6" s="62"/>
      <c r="HZ6" s="62"/>
      <c r="IA6" s="62"/>
      <c r="IB6" s="62"/>
      <c r="IC6" s="62"/>
      <c r="ID6" s="62"/>
      <c r="IE6" s="62"/>
      <c r="IF6" s="62"/>
      <c r="IG6" s="62"/>
      <c r="IH6" s="62"/>
      <c r="II6" s="62"/>
      <c r="IJ6" s="62"/>
      <c r="IK6" s="62"/>
      <c r="IL6" s="62"/>
      <c r="IM6" s="62"/>
      <c r="IN6" s="62"/>
      <c r="IO6" s="62"/>
      <c r="IP6" s="62"/>
      <c r="IQ6" s="62"/>
      <c r="IR6" s="62"/>
      <c r="IS6" s="62"/>
      <c r="IT6" s="62"/>
      <c r="IU6" s="62"/>
      <c r="IV6" s="62"/>
      <c r="IW6" s="62"/>
      <c r="IX6" s="62"/>
    </row>
    <row r="7" spans="1:258">
      <c r="A7" s="277">
        <v>6</v>
      </c>
      <c r="B7" s="272">
        <f>ROUND(+'1 Mile'!E12,4)</f>
        <v>0.66200000000000003</v>
      </c>
      <c r="C7" s="72">
        <f>ROUND(+'5K'!E12,4)</f>
        <v>0.66200000000000003</v>
      </c>
      <c r="D7" s="72">
        <f>ROUND(+'6K'!E12,4)</f>
        <v>0.66200000000000003</v>
      </c>
      <c r="E7" s="72">
        <f>ROUND(+'4MI'!E12,4)</f>
        <v>0.66200000000000003</v>
      </c>
      <c r="F7" s="72">
        <f>ROUND(+'8K'!$E12,4)</f>
        <v>0.66200000000000003</v>
      </c>
      <c r="G7" s="72">
        <f>ROUND(+'5MI'!$E12,4)</f>
        <v>0.66200000000000003</v>
      </c>
      <c r="H7" s="72">
        <f>ROUND(+'10K'!$E12,4)</f>
        <v>0.66200000000000003</v>
      </c>
      <c r="I7" s="72">
        <f>ROUND(+'7MI'!$E12,4)</f>
        <v>0.66200000000000003</v>
      </c>
      <c r="J7" s="73">
        <f>ROUND(+'12K'!$E12,4)</f>
        <v>0.66200000000000003</v>
      </c>
      <c r="K7" s="72">
        <f>ROUND(+'15K'!$E12,4)</f>
        <v>0.66200000000000003</v>
      </c>
      <c r="L7" s="72">
        <f>ROUND(+'10MI'!$E12,4)</f>
        <v>0.66200000000000003</v>
      </c>
      <c r="M7" s="72">
        <f>ROUND(+'20K'!$E12,4)</f>
        <v>0.66559999999999997</v>
      </c>
      <c r="N7" s="72">
        <f>ROUND(+H.Marathon!$E12,4)</f>
        <v>0.66559999999999997</v>
      </c>
      <c r="O7" s="72">
        <f>ROUND(+'25K'!$E12,4)</f>
        <v>0.66559999999999997</v>
      </c>
      <c r="P7" s="72">
        <f>ROUND(+'30K'!$E12,4)</f>
        <v>0.66559999999999997</v>
      </c>
      <c r="Q7" s="72">
        <f>ROUND(+Marathon!$E12,4)</f>
        <v>0.66559999999999997</v>
      </c>
      <c r="R7" s="72">
        <f>ROUND(+Marathon!$E12,4)</f>
        <v>0.66559999999999997</v>
      </c>
      <c r="S7" s="72">
        <f>ROUND(+Marathon!$E12,4)</f>
        <v>0.66559999999999997</v>
      </c>
      <c r="T7" s="72">
        <f>ROUND(+Marathon!$E12,4)</f>
        <v>0.66559999999999997</v>
      </c>
      <c r="U7" s="72">
        <f>ROUND(+Marathon!$E12,4)</f>
        <v>0.66559999999999997</v>
      </c>
      <c r="V7" s="72">
        <f>ROUND(+Marathon!$E12,4)</f>
        <v>0.66559999999999997</v>
      </c>
      <c r="W7" s="72">
        <f>ROUND(+Marathon!$E12,4)</f>
        <v>0.66559999999999997</v>
      </c>
      <c r="X7" s="61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2"/>
      <c r="BB7" s="62"/>
      <c r="BC7" s="62"/>
      <c r="BD7" s="62"/>
      <c r="BE7" s="62"/>
      <c r="BF7" s="62"/>
      <c r="BG7" s="62"/>
      <c r="BH7" s="62"/>
      <c r="BI7" s="62"/>
      <c r="BJ7" s="62"/>
      <c r="BK7" s="62"/>
      <c r="BL7" s="62"/>
      <c r="BM7" s="62"/>
      <c r="BN7" s="62"/>
      <c r="BO7" s="62"/>
      <c r="BP7" s="62"/>
      <c r="BQ7" s="62"/>
      <c r="BR7" s="62"/>
      <c r="BS7" s="62"/>
      <c r="BT7" s="62"/>
      <c r="BU7" s="62"/>
      <c r="BV7" s="62"/>
      <c r="BW7" s="62"/>
      <c r="BX7" s="62"/>
      <c r="BY7" s="62"/>
      <c r="BZ7" s="62"/>
      <c r="CA7" s="62"/>
      <c r="CB7" s="62"/>
      <c r="CC7" s="62"/>
      <c r="CD7" s="62"/>
      <c r="CE7" s="62"/>
      <c r="CF7" s="62"/>
      <c r="CG7" s="62"/>
      <c r="CH7" s="62"/>
      <c r="CI7" s="62"/>
      <c r="CJ7" s="62"/>
      <c r="CK7" s="62"/>
      <c r="CL7" s="62"/>
      <c r="CM7" s="62"/>
      <c r="CN7" s="62"/>
      <c r="CO7" s="62"/>
      <c r="CP7" s="62"/>
      <c r="CQ7" s="62"/>
      <c r="CR7" s="62"/>
      <c r="CS7" s="62"/>
      <c r="CT7" s="62"/>
      <c r="CU7" s="62"/>
      <c r="CV7" s="62"/>
      <c r="CW7" s="62"/>
      <c r="CX7" s="62"/>
      <c r="CY7" s="62"/>
      <c r="CZ7" s="62"/>
      <c r="DA7" s="62"/>
      <c r="DB7" s="62"/>
      <c r="DC7" s="62"/>
      <c r="DD7" s="62"/>
      <c r="DE7" s="62"/>
      <c r="DF7" s="62"/>
      <c r="DG7" s="62"/>
      <c r="DH7" s="62"/>
      <c r="DI7" s="62"/>
      <c r="DJ7" s="62"/>
      <c r="DK7" s="62"/>
      <c r="DL7" s="62"/>
      <c r="DM7" s="62"/>
      <c r="DN7" s="62"/>
      <c r="DO7" s="62"/>
      <c r="DP7" s="62"/>
      <c r="DQ7" s="62"/>
      <c r="DR7" s="62"/>
      <c r="DS7" s="62"/>
      <c r="DT7" s="62"/>
      <c r="DU7" s="62"/>
      <c r="DV7" s="62"/>
      <c r="DW7" s="62"/>
      <c r="DX7" s="62"/>
      <c r="DY7" s="62"/>
      <c r="DZ7" s="62"/>
      <c r="EA7" s="62"/>
      <c r="EB7" s="62"/>
      <c r="EC7" s="62"/>
      <c r="ED7" s="62"/>
      <c r="EE7" s="62"/>
      <c r="EF7" s="62"/>
      <c r="EG7" s="62"/>
      <c r="EH7" s="62"/>
      <c r="EI7" s="62"/>
      <c r="EJ7" s="62"/>
      <c r="EK7" s="62"/>
      <c r="EL7" s="62"/>
      <c r="EM7" s="62"/>
      <c r="EN7" s="62"/>
      <c r="EO7" s="62"/>
      <c r="EP7" s="62"/>
      <c r="EQ7" s="62"/>
      <c r="ER7" s="62"/>
      <c r="ES7" s="62"/>
      <c r="ET7" s="62"/>
      <c r="EU7" s="62"/>
      <c r="EV7" s="62"/>
      <c r="EW7" s="62"/>
      <c r="EX7" s="62"/>
      <c r="EY7" s="62"/>
      <c r="EZ7" s="62"/>
      <c r="FA7" s="62"/>
      <c r="FB7" s="62"/>
      <c r="FC7" s="62"/>
      <c r="FD7" s="62"/>
      <c r="FE7" s="62"/>
      <c r="FF7" s="62"/>
      <c r="FG7" s="62"/>
      <c r="FH7" s="62"/>
      <c r="FI7" s="62"/>
      <c r="FJ7" s="62"/>
      <c r="FK7" s="62"/>
      <c r="FL7" s="62"/>
      <c r="FM7" s="62"/>
      <c r="FN7" s="62"/>
      <c r="FO7" s="62"/>
      <c r="FP7" s="62"/>
      <c r="FQ7" s="62"/>
      <c r="FR7" s="62"/>
      <c r="FS7" s="62"/>
      <c r="FT7" s="62"/>
      <c r="FU7" s="62"/>
      <c r="FV7" s="62"/>
      <c r="FW7" s="62"/>
      <c r="FX7" s="62"/>
      <c r="FY7" s="62"/>
      <c r="FZ7" s="62"/>
      <c r="GA7" s="62"/>
      <c r="GB7" s="62"/>
      <c r="GC7" s="62"/>
      <c r="GD7" s="62"/>
      <c r="GE7" s="62"/>
      <c r="GF7" s="62"/>
      <c r="GG7" s="62"/>
      <c r="GH7" s="62"/>
      <c r="GI7" s="62"/>
      <c r="GJ7" s="62"/>
      <c r="GK7" s="62"/>
      <c r="GL7" s="62"/>
      <c r="GM7" s="62"/>
      <c r="GN7" s="62"/>
      <c r="GO7" s="62"/>
      <c r="GP7" s="62"/>
      <c r="GQ7" s="62"/>
      <c r="GR7" s="62"/>
      <c r="GS7" s="62"/>
      <c r="GT7" s="62"/>
      <c r="GU7" s="62"/>
      <c r="GV7" s="62"/>
      <c r="GW7" s="62"/>
      <c r="GX7" s="62"/>
      <c r="GY7" s="62"/>
      <c r="GZ7" s="62"/>
      <c r="HA7" s="62"/>
      <c r="HB7" s="62"/>
      <c r="HC7" s="62"/>
      <c r="HD7" s="62"/>
      <c r="HE7" s="62"/>
      <c r="HF7" s="62"/>
      <c r="HG7" s="62"/>
      <c r="HH7" s="62"/>
      <c r="HI7" s="62"/>
      <c r="HJ7" s="62"/>
      <c r="HK7" s="62"/>
      <c r="HL7" s="62"/>
      <c r="HM7" s="62"/>
      <c r="HN7" s="62"/>
      <c r="HO7" s="62"/>
      <c r="HP7" s="62"/>
      <c r="HQ7" s="62"/>
      <c r="HR7" s="62"/>
      <c r="HS7" s="62"/>
      <c r="HT7" s="62"/>
      <c r="HU7" s="62"/>
      <c r="HV7" s="62"/>
      <c r="HW7" s="62"/>
      <c r="HX7" s="62"/>
      <c r="HY7" s="62"/>
      <c r="HZ7" s="62"/>
      <c r="IA7" s="62"/>
      <c r="IB7" s="62"/>
      <c r="IC7" s="62"/>
      <c r="ID7" s="62"/>
      <c r="IE7" s="62"/>
      <c r="IF7" s="62"/>
      <c r="IG7" s="62"/>
      <c r="IH7" s="62"/>
      <c r="II7" s="62"/>
      <c r="IJ7" s="62"/>
      <c r="IK7" s="62"/>
      <c r="IL7" s="62"/>
      <c r="IM7" s="62"/>
      <c r="IN7" s="62"/>
      <c r="IO7" s="62"/>
      <c r="IP7" s="62"/>
      <c r="IQ7" s="62"/>
      <c r="IR7" s="62"/>
      <c r="IS7" s="62"/>
      <c r="IT7" s="62"/>
      <c r="IU7" s="62"/>
      <c r="IV7" s="62"/>
      <c r="IW7" s="62"/>
      <c r="IX7" s="62"/>
    </row>
    <row r="8" spans="1:258">
      <c r="A8" s="277">
        <v>7</v>
      </c>
      <c r="B8" s="272">
        <f>ROUND(+'1 Mile'!E13,4)</f>
        <v>0.71199999999999997</v>
      </c>
      <c r="C8" s="72">
        <f>ROUND(+'5K'!E13,4)</f>
        <v>0.71199999999999997</v>
      </c>
      <c r="D8" s="72">
        <f>ROUND(+'6K'!E13,4)</f>
        <v>0.71199999999999997</v>
      </c>
      <c r="E8" s="72">
        <f>ROUND(+'4MI'!E13,4)</f>
        <v>0.71199999999999997</v>
      </c>
      <c r="F8" s="72">
        <f>ROUND(+'8K'!$E13,4)</f>
        <v>0.71199999999999997</v>
      </c>
      <c r="G8" s="72">
        <f>ROUND(+'5MI'!$E13,4)</f>
        <v>0.71199999999999997</v>
      </c>
      <c r="H8" s="72">
        <f>ROUND(+'10K'!$E13,4)</f>
        <v>0.71199999999999997</v>
      </c>
      <c r="I8" s="72">
        <f>ROUND(+'7MI'!$E13,4)</f>
        <v>0.71199999999999997</v>
      </c>
      <c r="J8" s="73">
        <f>ROUND(+'12K'!$E13,4)</f>
        <v>0.71199999999999997</v>
      </c>
      <c r="K8" s="72">
        <f>ROUND(+'15K'!$E13,4)</f>
        <v>0.71199999999999997</v>
      </c>
      <c r="L8" s="72">
        <f>ROUND(+'10MI'!$E13,4)</f>
        <v>0.71199999999999997</v>
      </c>
      <c r="M8" s="72">
        <f>ROUND(+'20K'!$E13,4)</f>
        <v>0.71560000000000001</v>
      </c>
      <c r="N8" s="72">
        <f>ROUND(+H.Marathon!$E13,4)</f>
        <v>0.71560000000000001</v>
      </c>
      <c r="O8" s="72">
        <f>ROUND(+'25K'!$E13,4)</f>
        <v>0.71560000000000001</v>
      </c>
      <c r="P8" s="72">
        <f>ROUND(+'30K'!$E13,4)</f>
        <v>0.71560000000000001</v>
      </c>
      <c r="Q8" s="72">
        <f>ROUND(+Marathon!$E13,4)</f>
        <v>0.71560000000000001</v>
      </c>
      <c r="R8" s="72">
        <f>ROUND(+Marathon!$E13,4)</f>
        <v>0.71560000000000001</v>
      </c>
      <c r="S8" s="72">
        <f>ROUND(+Marathon!$E13,4)</f>
        <v>0.71560000000000001</v>
      </c>
      <c r="T8" s="72">
        <f>ROUND(+Marathon!$E13,4)</f>
        <v>0.71560000000000001</v>
      </c>
      <c r="U8" s="72">
        <f>ROUND(+Marathon!$E13,4)</f>
        <v>0.71560000000000001</v>
      </c>
      <c r="V8" s="72">
        <f>ROUND(+Marathon!$E13,4)</f>
        <v>0.71560000000000001</v>
      </c>
      <c r="W8" s="72">
        <f>ROUND(+Marathon!$E13,4)</f>
        <v>0.71560000000000001</v>
      </c>
      <c r="X8" s="61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62"/>
      <c r="BK8" s="62"/>
      <c r="BL8" s="62"/>
      <c r="BM8" s="62"/>
      <c r="BN8" s="62"/>
      <c r="BO8" s="62"/>
      <c r="BP8" s="62"/>
      <c r="BQ8" s="62"/>
      <c r="BR8" s="62"/>
      <c r="BS8" s="62"/>
      <c r="BT8" s="62"/>
      <c r="BU8" s="62"/>
      <c r="BV8" s="62"/>
      <c r="BW8" s="62"/>
      <c r="BX8" s="62"/>
      <c r="BY8" s="62"/>
      <c r="BZ8" s="62"/>
      <c r="CA8" s="62"/>
      <c r="CB8" s="62"/>
      <c r="CC8" s="62"/>
      <c r="CD8" s="62"/>
      <c r="CE8" s="62"/>
      <c r="CF8" s="62"/>
      <c r="CG8" s="62"/>
      <c r="CH8" s="62"/>
      <c r="CI8" s="62"/>
      <c r="CJ8" s="62"/>
      <c r="CK8" s="62"/>
      <c r="CL8" s="62"/>
      <c r="CM8" s="62"/>
      <c r="CN8" s="62"/>
      <c r="CO8" s="62"/>
      <c r="CP8" s="62"/>
      <c r="CQ8" s="62"/>
      <c r="CR8" s="62"/>
      <c r="CS8" s="62"/>
      <c r="CT8" s="62"/>
      <c r="CU8" s="62"/>
      <c r="CV8" s="62"/>
      <c r="CW8" s="62"/>
      <c r="CX8" s="62"/>
      <c r="CY8" s="62"/>
      <c r="CZ8" s="62"/>
      <c r="DA8" s="62"/>
      <c r="DB8" s="62"/>
      <c r="DC8" s="62"/>
      <c r="DD8" s="62"/>
      <c r="DE8" s="62"/>
      <c r="DF8" s="62"/>
      <c r="DG8" s="62"/>
      <c r="DH8" s="62"/>
      <c r="DI8" s="62"/>
      <c r="DJ8" s="62"/>
      <c r="DK8" s="62"/>
      <c r="DL8" s="62"/>
      <c r="DM8" s="62"/>
      <c r="DN8" s="62"/>
      <c r="DO8" s="62"/>
      <c r="DP8" s="62"/>
      <c r="DQ8" s="62"/>
      <c r="DR8" s="62"/>
      <c r="DS8" s="62"/>
      <c r="DT8" s="62"/>
      <c r="DU8" s="62"/>
      <c r="DV8" s="62"/>
      <c r="DW8" s="62"/>
      <c r="DX8" s="62"/>
      <c r="DY8" s="62"/>
      <c r="DZ8" s="62"/>
      <c r="EA8" s="62"/>
      <c r="EB8" s="62"/>
      <c r="EC8" s="62"/>
      <c r="ED8" s="62"/>
      <c r="EE8" s="62"/>
      <c r="EF8" s="62"/>
      <c r="EG8" s="62"/>
      <c r="EH8" s="62"/>
      <c r="EI8" s="62"/>
      <c r="EJ8" s="62"/>
      <c r="EK8" s="62"/>
      <c r="EL8" s="62"/>
      <c r="EM8" s="62"/>
      <c r="EN8" s="62"/>
      <c r="EO8" s="62"/>
      <c r="EP8" s="62"/>
      <c r="EQ8" s="62"/>
      <c r="ER8" s="62"/>
      <c r="ES8" s="62"/>
      <c r="ET8" s="62"/>
      <c r="EU8" s="62"/>
      <c r="EV8" s="62"/>
      <c r="EW8" s="62"/>
      <c r="EX8" s="62"/>
      <c r="EY8" s="62"/>
      <c r="EZ8" s="62"/>
      <c r="FA8" s="62"/>
      <c r="FB8" s="62"/>
      <c r="FC8" s="62"/>
      <c r="FD8" s="62"/>
      <c r="FE8" s="62"/>
      <c r="FF8" s="62"/>
      <c r="FG8" s="62"/>
      <c r="FH8" s="62"/>
      <c r="FI8" s="62"/>
      <c r="FJ8" s="62"/>
      <c r="FK8" s="62"/>
      <c r="FL8" s="62"/>
      <c r="FM8" s="62"/>
      <c r="FN8" s="62"/>
      <c r="FO8" s="62"/>
      <c r="FP8" s="62"/>
      <c r="FQ8" s="62"/>
      <c r="FR8" s="62"/>
      <c r="FS8" s="62"/>
      <c r="FT8" s="62"/>
      <c r="FU8" s="62"/>
      <c r="FV8" s="62"/>
      <c r="FW8" s="62"/>
      <c r="FX8" s="62"/>
      <c r="FY8" s="62"/>
      <c r="FZ8" s="62"/>
      <c r="GA8" s="62"/>
      <c r="GB8" s="62"/>
      <c r="GC8" s="62"/>
      <c r="GD8" s="62"/>
      <c r="GE8" s="62"/>
      <c r="GF8" s="62"/>
      <c r="GG8" s="62"/>
      <c r="GH8" s="62"/>
      <c r="GI8" s="62"/>
      <c r="GJ8" s="62"/>
      <c r="GK8" s="62"/>
      <c r="GL8" s="62"/>
      <c r="GM8" s="62"/>
      <c r="GN8" s="62"/>
      <c r="GO8" s="62"/>
      <c r="GP8" s="62"/>
      <c r="GQ8" s="62"/>
      <c r="GR8" s="62"/>
      <c r="GS8" s="62"/>
      <c r="GT8" s="62"/>
      <c r="GU8" s="62"/>
      <c r="GV8" s="62"/>
      <c r="GW8" s="62"/>
      <c r="GX8" s="62"/>
      <c r="GY8" s="62"/>
      <c r="GZ8" s="62"/>
      <c r="HA8" s="62"/>
      <c r="HB8" s="62"/>
      <c r="HC8" s="62"/>
      <c r="HD8" s="62"/>
      <c r="HE8" s="62"/>
      <c r="HF8" s="62"/>
      <c r="HG8" s="62"/>
      <c r="HH8" s="62"/>
      <c r="HI8" s="62"/>
      <c r="HJ8" s="62"/>
      <c r="HK8" s="62"/>
      <c r="HL8" s="62"/>
      <c r="HM8" s="62"/>
      <c r="HN8" s="62"/>
      <c r="HO8" s="62"/>
      <c r="HP8" s="62"/>
      <c r="HQ8" s="62"/>
      <c r="HR8" s="62"/>
      <c r="HS8" s="62"/>
      <c r="HT8" s="62"/>
      <c r="HU8" s="62"/>
      <c r="HV8" s="62"/>
      <c r="HW8" s="62"/>
      <c r="HX8" s="62"/>
      <c r="HY8" s="62"/>
      <c r="HZ8" s="62"/>
      <c r="IA8" s="62"/>
      <c r="IB8" s="62"/>
      <c r="IC8" s="62"/>
      <c r="ID8" s="62"/>
      <c r="IE8" s="62"/>
      <c r="IF8" s="62"/>
      <c r="IG8" s="62"/>
      <c r="IH8" s="62"/>
      <c r="II8" s="62"/>
      <c r="IJ8" s="62"/>
      <c r="IK8" s="62"/>
      <c r="IL8" s="62"/>
      <c r="IM8" s="62"/>
      <c r="IN8" s="62"/>
      <c r="IO8" s="62"/>
      <c r="IP8" s="62"/>
      <c r="IQ8" s="62"/>
      <c r="IR8" s="62"/>
      <c r="IS8" s="62"/>
      <c r="IT8" s="62"/>
      <c r="IU8" s="62"/>
      <c r="IV8" s="62"/>
      <c r="IW8" s="62"/>
      <c r="IX8" s="62"/>
    </row>
    <row r="9" spans="1:258">
      <c r="A9" s="277">
        <v>8</v>
      </c>
      <c r="B9" s="272">
        <f>ROUND(+'1 Mile'!E14,4)</f>
        <v>0.75800000000000001</v>
      </c>
      <c r="C9" s="72">
        <f>ROUND(+'5K'!E14,4)</f>
        <v>0.75800000000000001</v>
      </c>
      <c r="D9" s="72">
        <f>ROUND(+'6K'!E14,4)</f>
        <v>0.75800000000000001</v>
      </c>
      <c r="E9" s="72">
        <f>ROUND(+'4MI'!E14,4)</f>
        <v>0.75800000000000001</v>
      </c>
      <c r="F9" s="72">
        <f>ROUND(+'8K'!$E14,4)</f>
        <v>0.75800000000000001</v>
      </c>
      <c r="G9" s="72">
        <f>ROUND(+'5MI'!$E14,4)</f>
        <v>0.75800000000000001</v>
      </c>
      <c r="H9" s="72">
        <f>ROUND(+'10K'!$E14,4)</f>
        <v>0.75800000000000001</v>
      </c>
      <c r="I9" s="72">
        <f>ROUND(+'7MI'!$E14,4)</f>
        <v>0.75800000000000001</v>
      </c>
      <c r="J9" s="73">
        <f>ROUND(+'12K'!$E14,4)</f>
        <v>0.75800000000000001</v>
      </c>
      <c r="K9" s="72">
        <f>ROUND(+'15K'!$E14,4)</f>
        <v>0.75800000000000001</v>
      </c>
      <c r="L9" s="72">
        <f>ROUND(+'10MI'!$E14,4)</f>
        <v>0.75800000000000001</v>
      </c>
      <c r="M9" s="72">
        <f>ROUND(+'20K'!$E14,4)</f>
        <v>0.76160000000000005</v>
      </c>
      <c r="N9" s="72">
        <f>ROUND(+H.Marathon!$E14,4)</f>
        <v>0.76160000000000005</v>
      </c>
      <c r="O9" s="72">
        <f>ROUND(+'25K'!$E14,4)</f>
        <v>0.76160000000000005</v>
      </c>
      <c r="P9" s="72">
        <f>ROUND(+'30K'!$E14,4)</f>
        <v>0.76160000000000005</v>
      </c>
      <c r="Q9" s="72">
        <f>ROUND(+Marathon!$E14,4)</f>
        <v>0.76160000000000005</v>
      </c>
      <c r="R9" s="72">
        <f>ROUND(+Marathon!$E14,4)</f>
        <v>0.76160000000000005</v>
      </c>
      <c r="S9" s="72">
        <f>ROUND(+Marathon!$E14,4)</f>
        <v>0.76160000000000005</v>
      </c>
      <c r="T9" s="72">
        <f>ROUND(+Marathon!$E14,4)</f>
        <v>0.76160000000000005</v>
      </c>
      <c r="U9" s="72">
        <f>ROUND(+Marathon!$E14,4)</f>
        <v>0.76160000000000005</v>
      </c>
      <c r="V9" s="72">
        <f>ROUND(+Marathon!$E14,4)</f>
        <v>0.76160000000000005</v>
      </c>
      <c r="W9" s="72">
        <f>ROUND(+Marathon!$E14,4)</f>
        <v>0.76160000000000005</v>
      </c>
      <c r="X9" s="61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2"/>
      <c r="BJ9" s="62"/>
      <c r="BK9" s="62"/>
      <c r="BL9" s="62"/>
      <c r="BM9" s="62"/>
      <c r="BN9" s="62"/>
      <c r="BO9" s="62"/>
      <c r="BP9" s="62"/>
      <c r="BQ9" s="62"/>
      <c r="BR9" s="62"/>
      <c r="BS9" s="62"/>
      <c r="BT9" s="62"/>
      <c r="BU9" s="62"/>
      <c r="BV9" s="62"/>
      <c r="BW9" s="62"/>
      <c r="BX9" s="62"/>
      <c r="BY9" s="62"/>
      <c r="BZ9" s="62"/>
      <c r="CA9" s="62"/>
      <c r="CB9" s="62"/>
      <c r="CC9" s="62"/>
      <c r="CD9" s="62"/>
      <c r="CE9" s="62"/>
      <c r="CF9" s="62"/>
      <c r="CG9" s="62"/>
      <c r="CH9" s="62"/>
      <c r="CI9" s="62"/>
      <c r="CJ9" s="62"/>
      <c r="CK9" s="62"/>
      <c r="CL9" s="62"/>
      <c r="CM9" s="62"/>
      <c r="CN9" s="62"/>
      <c r="CO9" s="62"/>
      <c r="CP9" s="62"/>
      <c r="CQ9" s="62"/>
      <c r="CR9" s="62"/>
      <c r="CS9" s="62"/>
      <c r="CT9" s="62"/>
      <c r="CU9" s="62"/>
      <c r="CV9" s="62"/>
      <c r="CW9" s="62"/>
      <c r="CX9" s="62"/>
      <c r="CY9" s="62"/>
      <c r="CZ9" s="62"/>
      <c r="DA9" s="62"/>
      <c r="DB9" s="62"/>
      <c r="DC9" s="62"/>
      <c r="DD9" s="62"/>
      <c r="DE9" s="62"/>
      <c r="DF9" s="62"/>
      <c r="DG9" s="62"/>
      <c r="DH9" s="62"/>
      <c r="DI9" s="62"/>
      <c r="DJ9" s="62"/>
      <c r="DK9" s="62"/>
      <c r="DL9" s="62"/>
      <c r="DM9" s="62"/>
      <c r="DN9" s="62"/>
      <c r="DO9" s="62"/>
      <c r="DP9" s="62"/>
      <c r="DQ9" s="62"/>
      <c r="DR9" s="62"/>
      <c r="DS9" s="62"/>
      <c r="DT9" s="62"/>
      <c r="DU9" s="62"/>
      <c r="DV9" s="62"/>
      <c r="DW9" s="62"/>
      <c r="DX9" s="62"/>
      <c r="DY9" s="62"/>
      <c r="DZ9" s="62"/>
      <c r="EA9" s="62"/>
      <c r="EB9" s="62"/>
      <c r="EC9" s="62"/>
      <c r="ED9" s="62"/>
      <c r="EE9" s="62"/>
      <c r="EF9" s="62"/>
      <c r="EG9" s="62"/>
      <c r="EH9" s="62"/>
      <c r="EI9" s="62"/>
      <c r="EJ9" s="62"/>
      <c r="EK9" s="62"/>
      <c r="EL9" s="62"/>
      <c r="EM9" s="62"/>
      <c r="EN9" s="62"/>
      <c r="EO9" s="62"/>
      <c r="EP9" s="62"/>
      <c r="EQ9" s="62"/>
      <c r="ER9" s="62"/>
      <c r="ES9" s="62"/>
      <c r="ET9" s="62"/>
      <c r="EU9" s="62"/>
      <c r="EV9" s="62"/>
      <c r="EW9" s="62"/>
      <c r="EX9" s="62"/>
      <c r="EY9" s="62"/>
      <c r="EZ9" s="62"/>
      <c r="FA9" s="62"/>
      <c r="FB9" s="62"/>
      <c r="FC9" s="62"/>
      <c r="FD9" s="62"/>
      <c r="FE9" s="62"/>
      <c r="FF9" s="62"/>
      <c r="FG9" s="62"/>
      <c r="FH9" s="62"/>
      <c r="FI9" s="62"/>
      <c r="FJ9" s="62"/>
      <c r="FK9" s="62"/>
      <c r="FL9" s="62"/>
      <c r="FM9" s="62"/>
      <c r="FN9" s="62"/>
      <c r="FO9" s="62"/>
      <c r="FP9" s="62"/>
      <c r="FQ9" s="62"/>
      <c r="FR9" s="62"/>
      <c r="FS9" s="62"/>
      <c r="FT9" s="62"/>
      <c r="FU9" s="62"/>
      <c r="FV9" s="62"/>
      <c r="FW9" s="62"/>
      <c r="FX9" s="62"/>
      <c r="FY9" s="62"/>
      <c r="FZ9" s="62"/>
      <c r="GA9" s="62"/>
      <c r="GB9" s="62"/>
      <c r="GC9" s="62"/>
      <c r="GD9" s="62"/>
      <c r="GE9" s="62"/>
      <c r="GF9" s="62"/>
      <c r="GG9" s="62"/>
      <c r="GH9" s="62"/>
      <c r="GI9" s="62"/>
      <c r="GJ9" s="62"/>
      <c r="GK9" s="62"/>
      <c r="GL9" s="62"/>
      <c r="GM9" s="62"/>
      <c r="GN9" s="62"/>
      <c r="GO9" s="62"/>
      <c r="GP9" s="62"/>
      <c r="GQ9" s="62"/>
      <c r="GR9" s="62"/>
      <c r="GS9" s="62"/>
      <c r="GT9" s="62"/>
      <c r="GU9" s="62"/>
      <c r="GV9" s="62"/>
      <c r="GW9" s="62"/>
      <c r="GX9" s="62"/>
      <c r="GY9" s="62"/>
      <c r="GZ9" s="62"/>
      <c r="HA9" s="62"/>
      <c r="HB9" s="62"/>
      <c r="HC9" s="62"/>
      <c r="HD9" s="62"/>
      <c r="HE9" s="62"/>
      <c r="HF9" s="62"/>
      <c r="HG9" s="62"/>
      <c r="HH9" s="62"/>
      <c r="HI9" s="62"/>
      <c r="HJ9" s="62"/>
      <c r="HK9" s="62"/>
      <c r="HL9" s="62"/>
      <c r="HM9" s="62"/>
      <c r="HN9" s="62"/>
      <c r="HO9" s="62"/>
      <c r="HP9" s="62"/>
      <c r="HQ9" s="62"/>
      <c r="HR9" s="62"/>
      <c r="HS9" s="62"/>
      <c r="HT9" s="62"/>
      <c r="HU9" s="62"/>
      <c r="HV9" s="62"/>
      <c r="HW9" s="62"/>
      <c r="HX9" s="62"/>
      <c r="HY9" s="62"/>
      <c r="HZ9" s="62"/>
      <c r="IA9" s="62"/>
      <c r="IB9" s="62"/>
      <c r="IC9" s="62"/>
      <c r="ID9" s="62"/>
      <c r="IE9" s="62"/>
      <c r="IF9" s="62"/>
      <c r="IG9" s="62"/>
      <c r="IH9" s="62"/>
      <c r="II9" s="62"/>
      <c r="IJ9" s="62"/>
      <c r="IK9" s="62"/>
      <c r="IL9" s="62"/>
      <c r="IM9" s="62"/>
      <c r="IN9" s="62"/>
      <c r="IO9" s="62"/>
      <c r="IP9" s="62"/>
      <c r="IQ9" s="62"/>
      <c r="IR9" s="62"/>
      <c r="IS9" s="62"/>
      <c r="IT9" s="62"/>
      <c r="IU9" s="62"/>
      <c r="IV9" s="62"/>
      <c r="IW9" s="62"/>
      <c r="IX9" s="62"/>
    </row>
    <row r="10" spans="1:258">
      <c r="A10" s="277">
        <v>9</v>
      </c>
      <c r="B10" s="272">
        <f>ROUND(+'1 Mile'!E15,4)</f>
        <v>0.8</v>
      </c>
      <c r="C10" s="72">
        <f>ROUND(+'5K'!E15,4)</f>
        <v>0.8</v>
      </c>
      <c r="D10" s="72">
        <f>ROUND(+'6K'!E15,4)</f>
        <v>0.8</v>
      </c>
      <c r="E10" s="72">
        <f>ROUND(+'4MI'!E15,4)</f>
        <v>0.8</v>
      </c>
      <c r="F10" s="72">
        <f>ROUND(+'8K'!$E15,4)</f>
        <v>0.8</v>
      </c>
      <c r="G10" s="72">
        <f>ROUND(+'5MI'!$E15,4)</f>
        <v>0.8</v>
      </c>
      <c r="H10" s="72">
        <f>ROUND(+'10K'!$E15,4)</f>
        <v>0.8</v>
      </c>
      <c r="I10" s="72">
        <f>ROUND(+'7MI'!$E15,4)</f>
        <v>0.8</v>
      </c>
      <c r="J10" s="73">
        <f>ROUND(+'12K'!$E15,4)</f>
        <v>0.8</v>
      </c>
      <c r="K10" s="72">
        <f>ROUND(+'15K'!$E15,4)</f>
        <v>0.8</v>
      </c>
      <c r="L10" s="72">
        <f>ROUND(+'10MI'!$E15,4)</f>
        <v>0.8</v>
      </c>
      <c r="M10" s="72">
        <f>ROUND(+'20K'!$E15,4)</f>
        <v>0.80359999999999998</v>
      </c>
      <c r="N10" s="72">
        <f>ROUND(+H.Marathon!$E15,4)</f>
        <v>0.80359999999999998</v>
      </c>
      <c r="O10" s="72">
        <f>ROUND(+'25K'!$E15,4)</f>
        <v>0.80359999999999998</v>
      </c>
      <c r="P10" s="72">
        <f>ROUND(+'30K'!$E15,4)</f>
        <v>0.80359999999999998</v>
      </c>
      <c r="Q10" s="72">
        <f>ROUND(+Marathon!$E15,4)</f>
        <v>0.80359999999999998</v>
      </c>
      <c r="R10" s="72">
        <f>ROUND(+Marathon!$E15,4)</f>
        <v>0.80359999999999998</v>
      </c>
      <c r="S10" s="72">
        <f>ROUND(+Marathon!$E15,4)</f>
        <v>0.80359999999999998</v>
      </c>
      <c r="T10" s="72">
        <f>ROUND(+Marathon!$E15,4)</f>
        <v>0.80359999999999998</v>
      </c>
      <c r="U10" s="72">
        <f>ROUND(+Marathon!$E15,4)</f>
        <v>0.80359999999999998</v>
      </c>
      <c r="V10" s="72">
        <f>ROUND(+Marathon!$E15,4)</f>
        <v>0.80359999999999998</v>
      </c>
      <c r="W10" s="72">
        <f>ROUND(+Marathon!$E15,4)</f>
        <v>0.80359999999999998</v>
      </c>
      <c r="X10" s="61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  <c r="BH10" s="62"/>
      <c r="BI10" s="62"/>
      <c r="BJ10" s="62"/>
      <c r="BK10" s="62"/>
      <c r="BL10" s="62"/>
      <c r="BM10" s="62"/>
      <c r="BN10" s="62"/>
      <c r="BO10" s="62"/>
      <c r="BP10" s="62"/>
      <c r="BQ10" s="62"/>
      <c r="BR10" s="62"/>
      <c r="BS10" s="62"/>
      <c r="BT10" s="62"/>
      <c r="BU10" s="62"/>
      <c r="BV10" s="62"/>
      <c r="BW10" s="62"/>
      <c r="BX10" s="62"/>
      <c r="BY10" s="62"/>
      <c r="BZ10" s="62"/>
      <c r="CA10" s="62"/>
      <c r="CB10" s="62"/>
      <c r="CC10" s="62"/>
      <c r="CD10" s="62"/>
      <c r="CE10" s="62"/>
      <c r="CF10" s="62"/>
      <c r="CG10" s="62"/>
      <c r="CH10" s="62"/>
      <c r="CI10" s="62"/>
      <c r="CJ10" s="62"/>
      <c r="CK10" s="62"/>
      <c r="CL10" s="62"/>
      <c r="CM10" s="62"/>
      <c r="CN10" s="62"/>
      <c r="CO10" s="62"/>
      <c r="CP10" s="62"/>
      <c r="CQ10" s="62"/>
      <c r="CR10" s="62"/>
      <c r="CS10" s="62"/>
      <c r="CT10" s="62"/>
      <c r="CU10" s="62"/>
      <c r="CV10" s="62"/>
      <c r="CW10" s="62"/>
      <c r="CX10" s="62"/>
      <c r="CY10" s="62"/>
      <c r="CZ10" s="62"/>
      <c r="DA10" s="62"/>
      <c r="DB10" s="62"/>
      <c r="DC10" s="62"/>
      <c r="DD10" s="62"/>
      <c r="DE10" s="62"/>
      <c r="DF10" s="62"/>
      <c r="DG10" s="62"/>
      <c r="DH10" s="62"/>
      <c r="DI10" s="62"/>
      <c r="DJ10" s="62"/>
      <c r="DK10" s="62"/>
      <c r="DL10" s="62"/>
      <c r="DM10" s="62"/>
      <c r="DN10" s="62"/>
      <c r="DO10" s="62"/>
      <c r="DP10" s="62"/>
      <c r="DQ10" s="62"/>
      <c r="DR10" s="62"/>
      <c r="DS10" s="62"/>
      <c r="DT10" s="62"/>
      <c r="DU10" s="62"/>
      <c r="DV10" s="62"/>
      <c r="DW10" s="62"/>
      <c r="DX10" s="62"/>
      <c r="DY10" s="62"/>
      <c r="DZ10" s="62"/>
      <c r="EA10" s="62"/>
      <c r="EB10" s="62"/>
      <c r="EC10" s="62"/>
      <c r="ED10" s="62"/>
      <c r="EE10" s="62"/>
      <c r="EF10" s="62"/>
      <c r="EG10" s="62"/>
      <c r="EH10" s="62"/>
      <c r="EI10" s="62"/>
      <c r="EJ10" s="62"/>
      <c r="EK10" s="62"/>
      <c r="EL10" s="62"/>
      <c r="EM10" s="62"/>
      <c r="EN10" s="62"/>
      <c r="EO10" s="62"/>
      <c r="EP10" s="62"/>
      <c r="EQ10" s="62"/>
      <c r="ER10" s="62"/>
      <c r="ES10" s="62"/>
      <c r="ET10" s="62"/>
      <c r="EU10" s="62"/>
      <c r="EV10" s="62"/>
      <c r="EW10" s="62"/>
      <c r="EX10" s="62"/>
      <c r="EY10" s="62"/>
      <c r="EZ10" s="62"/>
      <c r="FA10" s="62"/>
      <c r="FB10" s="62"/>
      <c r="FC10" s="62"/>
      <c r="FD10" s="62"/>
      <c r="FE10" s="62"/>
      <c r="FF10" s="62"/>
      <c r="FG10" s="62"/>
      <c r="FH10" s="62"/>
      <c r="FI10" s="62"/>
      <c r="FJ10" s="62"/>
      <c r="FK10" s="62"/>
      <c r="FL10" s="62"/>
      <c r="FM10" s="62"/>
      <c r="FN10" s="62"/>
      <c r="FO10" s="62"/>
      <c r="FP10" s="62"/>
      <c r="FQ10" s="62"/>
      <c r="FR10" s="62"/>
      <c r="FS10" s="62"/>
      <c r="FT10" s="62"/>
      <c r="FU10" s="62"/>
      <c r="FV10" s="62"/>
      <c r="FW10" s="62"/>
      <c r="FX10" s="62"/>
      <c r="FY10" s="62"/>
      <c r="FZ10" s="62"/>
      <c r="GA10" s="62"/>
      <c r="GB10" s="62"/>
      <c r="GC10" s="62"/>
      <c r="GD10" s="62"/>
      <c r="GE10" s="62"/>
      <c r="GF10" s="62"/>
      <c r="GG10" s="62"/>
      <c r="GH10" s="62"/>
      <c r="GI10" s="62"/>
      <c r="GJ10" s="62"/>
      <c r="GK10" s="62"/>
      <c r="GL10" s="62"/>
      <c r="GM10" s="62"/>
      <c r="GN10" s="62"/>
      <c r="GO10" s="62"/>
      <c r="GP10" s="62"/>
      <c r="GQ10" s="62"/>
      <c r="GR10" s="62"/>
      <c r="GS10" s="62"/>
      <c r="GT10" s="62"/>
      <c r="GU10" s="62"/>
      <c r="GV10" s="62"/>
      <c r="GW10" s="62"/>
      <c r="GX10" s="62"/>
      <c r="GY10" s="62"/>
      <c r="GZ10" s="62"/>
      <c r="HA10" s="62"/>
      <c r="HB10" s="62"/>
      <c r="HC10" s="62"/>
      <c r="HD10" s="62"/>
      <c r="HE10" s="62"/>
      <c r="HF10" s="62"/>
      <c r="HG10" s="62"/>
      <c r="HH10" s="62"/>
      <c r="HI10" s="62"/>
      <c r="HJ10" s="62"/>
      <c r="HK10" s="62"/>
      <c r="HL10" s="62"/>
      <c r="HM10" s="62"/>
      <c r="HN10" s="62"/>
      <c r="HO10" s="62"/>
      <c r="HP10" s="62"/>
      <c r="HQ10" s="62"/>
      <c r="HR10" s="62"/>
      <c r="HS10" s="62"/>
      <c r="HT10" s="62"/>
      <c r="HU10" s="62"/>
      <c r="HV10" s="62"/>
      <c r="HW10" s="62"/>
      <c r="HX10" s="62"/>
      <c r="HY10" s="62"/>
      <c r="HZ10" s="62"/>
      <c r="IA10" s="62"/>
      <c r="IB10" s="62"/>
      <c r="IC10" s="62"/>
      <c r="ID10" s="62"/>
      <c r="IE10" s="62"/>
      <c r="IF10" s="62"/>
      <c r="IG10" s="62"/>
      <c r="IH10" s="62"/>
      <c r="II10" s="62"/>
      <c r="IJ10" s="62"/>
      <c r="IK10" s="62"/>
      <c r="IL10" s="62"/>
      <c r="IM10" s="62"/>
      <c r="IN10" s="62"/>
      <c r="IO10" s="62"/>
      <c r="IP10" s="62"/>
      <c r="IQ10" s="62"/>
      <c r="IR10" s="62"/>
      <c r="IS10" s="62"/>
      <c r="IT10" s="62"/>
      <c r="IU10" s="62"/>
      <c r="IV10" s="62"/>
      <c r="IW10" s="62"/>
      <c r="IX10" s="62"/>
    </row>
    <row r="11" spans="1:258">
      <c r="A11" s="278">
        <v>10</v>
      </c>
      <c r="B11" s="261">
        <f>ROUND(+'1 Mile'!E16,4)</f>
        <v>0.83799999999999997</v>
      </c>
      <c r="C11" s="75">
        <f>ROUND(+'5K'!E16,4)</f>
        <v>0.83799999999999997</v>
      </c>
      <c r="D11" s="75">
        <f>ROUND(+'6K'!E16,4)</f>
        <v>0.83799999999999997</v>
      </c>
      <c r="E11" s="75">
        <f>ROUND(+'4MI'!E16,4)</f>
        <v>0.83799999999999997</v>
      </c>
      <c r="F11" s="75">
        <f>ROUND(+'8K'!$E16,4)</f>
        <v>0.83799999999999997</v>
      </c>
      <c r="G11" s="75">
        <f>ROUND(+'5MI'!$E16,4)</f>
        <v>0.83799999999999997</v>
      </c>
      <c r="H11" s="75">
        <f>ROUND(+'10K'!$E16,4)</f>
        <v>0.83799999999999997</v>
      </c>
      <c r="I11" s="75">
        <f>ROUND(+'7MI'!$E16,4)</f>
        <v>0.83799999999999997</v>
      </c>
      <c r="J11" s="75">
        <f>ROUND(+'12K'!$E16,4)</f>
        <v>0.83799999999999997</v>
      </c>
      <c r="K11" s="75">
        <f>ROUND(+'15K'!$E16,4)</f>
        <v>0.83799999999999997</v>
      </c>
      <c r="L11" s="75">
        <f>ROUND(+'10MI'!$E16,4)</f>
        <v>0.83799999999999997</v>
      </c>
      <c r="M11" s="75">
        <f>ROUND(+'20K'!$E16,4)</f>
        <v>0.84160000000000001</v>
      </c>
      <c r="N11" s="75">
        <f>ROUND(+H.Marathon!$E16,4)</f>
        <v>0.84160000000000001</v>
      </c>
      <c r="O11" s="75">
        <f>ROUND(+'25K'!$E16,4)</f>
        <v>0.84160000000000001</v>
      </c>
      <c r="P11" s="75">
        <f>ROUND(+'30K'!$E16,4)</f>
        <v>0.84160000000000001</v>
      </c>
      <c r="Q11" s="75">
        <f>ROUND(+Marathon!$E16,4)</f>
        <v>0.84160000000000001</v>
      </c>
      <c r="R11" s="75">
        <f>ROUND(+Marathon!$E16,4)</f>
        <v>0.84160000000000001</v>
      </c>
      <c r="S11" s="75">
        <f>ROUND(+Marathon!$E16,4)</f>
        <v>0.84160000000000001</v>
      </c>
      <c r="T11" s="75">
        <f>ROUND(+Marathon!$E16,4)</f>
        <v>0.84160000000000001</v>
      </c>
      <c r="U11" s="75">
        <f>ROUND(+Marathon!$E16,4)</f>
        <v>0.84160000000000001</v>
      </c>
      <c r="V11" s="75">
        <f>ROUND(+Marathon!$E16,4)</f>
        <v>0.84160000000000001</v>
      </c>
      <c r="W11" s="75">
        <f>ROUND(+Marathon!$E16,4)</f>
        <v>0.84160000000000001</v>
      </c>
      <c r="X11" s="61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2"/>
      <c r="BI11" s="62"/>
      <c r="BJ11" s="62"/>
      <c r="BK11" s="62"/>
      <c r="BL11" s="62"/>
      <c r="BM11" s="62"/>
      <c r="BN11" s="62"/>
      <c r="BO11" s="62"/>
      <c r="BP11" s="62"/>
      <c r="BQ11" s="62"/>
      <c r="BR11" s="62"/>
      <c r="BS11" s="62"/>
      <c r="BT11" s="62"/>
      <c r="BU11" s="62"/>
      <c r="BV11" s="62"/>
      <c r="BW11" s="62"/>
      <c r="BX11" s="62"/>
      <c r="BY11" s="62"/>
      <c r="BZ11" s="62"/>
      <c r="CA11" s="62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62"/>
      <c r="CT11" s="62"/>
      <c r="CU11" s="62"/>
      <c r="CV11" s="62"/>
      <c r="CW11" s="62"/>
      <c r="CX11" s="62"/>
      <c r="CY11" s="62"/>
      <c r="CZ11" s="62"/>
      <c r="DA11" s="62"/>
      <c r="DB11" s="62"/>
      <c r="DC11" s="62"/>
      <c r="DD11" s="62"/>
      <c r="DE11" s="62"/>
      <c r="DF11" s="62"/>
      <c r="DG11" s="62"/>
      <c r="DH11" s="62"/>
      <c r="DI11" s="62"/>
      <c r="DJ11" s="62"/>
      <c r="DK11" s="62"/>
      <c r="DL11" s="62"/>
      <c r="DM11" s="62"/>
      <c r="DN11" s="62"/>
      <c r="DO11" s="62"/>
      <c r="DP11" s="62"/>
      <c r="DQ11" s="62"/>
      <c r="DR11" s="62"/>
      <c r="DS11" s="62"/>
      <c r="DT11" s="62"/>
      <c r="DU11" s="62"/>
      <c r="DV11" s="62"/>
      <c r="DW11" s="62"/>
      <c r="DX11" s="62"/>
      <c r="DY11" s="62"/>
      <c r="DZ11" s="62"/>
      <c r="EA11" s="62"/>
      <c r="EB11" s="62"/>
      <c r="EC11" s="62"/>
      <c r="ED11" s="62"/>
      <c r="EE11" s="62"/>
      <c r="EF11" s="62"/>
      <c r="EG11" s="62"/>
      <c r="EH11" s="62"/>
      <c r="EI11" s="62"/>
      <c r="EJ11" s="62"/>
      <c r="EK11" s="62"/>
      <c r="EL11" s="62"/>
      <c r="EM11" s="62"/>
      <c r="EN11" s="62"/>
      <c r="EO11" s="62"/>
      <c r="EP11" s="62"/>
      <c r="EQ11" s="62"/>
      <c r="ER11" s="62"/>
      <c r="ES11" s="62"/>
      <c r="ET11" s="62"/>
      <c r="EU11" s="62"/>
      <c r="EV11" s="62"/>
      <c r="EW11" s="62"/>
      <c r="EX11" s="62"/>
      <c r="EY11" s="62"/>
      <c r="EZ11" s="62"/>
      <c r="FA11" s="62"/>
      <c r="FB11" s="62"/>
      <c r="FC11" s="62"/>
      <c r="FD11" s="62"/>
      <c r="FE11" s="62"/>
      <c r="FF11" s="62"/>
      <c r="FG11" s="62"/>
      <c r="FH11" s="62"/>
      <c r="FI11" s="62"/>
      <c r="FJ11" s="62"/>
      <c r="FK11" s="62"/>
      <c r="FL11" s="62"/>
      <c r="FM11" s="62"/>
      <c r="FN11" s="62"/>
      <c r="FO11" s="62"/>
      <c r="FP11" s="62"/>
      <c r="FQ11" s="62"/>
      <c r="FR11" s="62"/>
      <c r="FS11" s="62"/>
      <c r="FT11" s="62"/>
      <c r="FU11" s="62"/>
      <c r="FV11" s="62"/>
      <c r="FW11" s="62"/>
      <c r="FX11" s="62"/>
      <c r="FY11" s="62"/>
      <c r="FZ11" s="62"/>
      <c r="GA11" s="62"/>
      <c r="GB11" s="62"/>
      <c r="GC11" s="62"/>
      <c r="GD11" s="62"/>
      <c r="GE11" s="62"/>
      <c r="GF11" s="62"/>
      <c r="GG11" s="62"/>
      <c r="GH11" s="62"/>
      <c r="GI11" s="62"/>
      <c r="GJ11" s="62"/>
      <c r="GK11" s="62"/>
      <c r="GL11" s="62"/>
      <c r="GM11" s="62"/>
      <c r="GN11" s="62"/>
      <c r="GO11" s="62"/>
      <c r="GP11" s="62"/>
      <c r="GQ11" s="62"/>
      <c r="GR11" s="62"/>
      <c r="GS11" s="62"/>
      <c r="GT11" s="62"/>
      <c r="GU11" s="62"/>
      <c r="GV11" s="62"/>
      <c r="GW11" s="62"/>
      <c r="GX11" s="62"/>
      <c r="GY11" s="62"/>
      <c r="GZ11" s="62"/>
      <c r="HA11" s="62"/>
      <c r="HB11" s="62"/>
      <c r="HC11" s="62"/>
      <c r="HD11" s="62"/>
      <c r="HE11" s="62"/>
      <c r="HF11" s="62"/>
      <c r="HG11" s="62"/>
      <c r="HH11" s="62"/>
      <c r="HI11" s="62"/>
      <c r="HJ11" s="62"/>
      <c r="HK11" s="62"/>
      <c r="HL11" s="62"/>
      <c r="HM11" s="62"/>
      <c r="HN11" s="62"/>
      <c r="HO11" s="62"/>
      <c r="HP11" s="62"/>
      <c r="HQ11" s="62"/>
      <c r="HR11" s="62"/>
      <c r="HS11" s="62"/>
      <c r="HT11" s="62"/>
      <c r="HU11" s="62"/>
      <c r="HV11" s="62"/>
      <c r="HW11" s="62"/>
      <c r="HX11" s="62"/>
      <c r="HY11" s="62"/>
      <c r="HZ11" s="62"/>
      <c r="IA11" s="62"/>
      <c r="IB11" s="62"/>
      <c r="IC11" s="62"/>
      <c r="ID11" s="62"/>
      <c r="IE11" s="62"/>
      <c r="IF11" s="62"/>
      <c r="IG11" s="62"/>
      <c r="IH11" s="62"/>
      <c r="II11" s="62"/>
      <c r="IJ11" s="62"/>
      <c r="IK11" s="62"/>
      <c r="IL11" s="62"/>
      <c r="IM11" s="62"/>
      <c r="IN11" s="62"/>
      <c r="IO11" s="62"/>
      <c r="IP11" s="62"/>
      <c r="IQ11" s="62"/>
      <c r="IR11" s="62"/>
      <c r="IS11" s="62"/>
      <c r="IT11" s="62"/>
      <c r="IU11" s="62"/>
      <c r="IV11" s="62"/>
      <c r="IW11" s="62"/>
      <c r="IX11" s="62"/>
    </row>
    <row r="12" spans="1:258">
      <c r="A12" s="277">
        <v>11</v>
      </c>
      <c r="B12" s="272">
        <f>ROUND(+'1 Mile'!E17,4)</f>
        <v>0.872</v>
      </c>
      <c r="C12" s="72">
        <f>ROUND(+'5K'!E17,4)</f>
        <v>0.872</v>
      </c>
      <c r="D12" s="72">
        <f>ROUND(+'6K'!E17,4)</f>
        <v>0.872</v>
      </c>
      <c r="E12" s="72">
        <f>ROUND(+'4MI'!E17,4)</f>
        <v>0.872</v>
      </c>
      <c r="F12" s="72">
        <f>ROUND(+'8K'!$E17,4)</f>
        <v>0.872</v>
      </c>
      <c r="G12" s="72">
        <f>ROUND(+'5MI'!$E17,4)</f>
        <v>0.872</v>
      </c>
      <c r="H12" s="72">
        <f>ROUND(+'10K'!$E17,4)</f>
        <v>0.872</v>
      </c>
      <c r="I12" s="72">
        <f>ROUND(+'7MI'!$E17,4)</f>
        <v>0.872</v>
      </c>
      <c r="J12" s="73">
        <f>ROUND(+'12K'!$E17,4)</f>
        <v>0.872</v>
      </c>
      <c r="K12" s="72">
        <f>ROUND(+'15K'!$E17,4)</f>
        <v>0.872</v>
      </c>
      <c r="L12" s="72">
        <f>ROUND(+'10MI'!$E17,4)</f>
        <v>0.872</v>
      </c>
      <c r="M12" s="72">
        <f>ROUND(+'20K'!$E17,4)</f>
        <v>0.87560000000000004</v>
      </c>
      <c r="N12" s="72">
        <f>ROUND(+H.Marathon!$E17,4)</f>
        <v>0.87560000000000004</v>
      </c>
      <c r="O12" s="72">
        <f>ROUND(+'25K'!$E17,4)</f>
        <v>0.87560000000000004</v>
      </c>
      <c r="P12" s="72">
        <f>ROUND(+'30K'!$E17,4)</f>
        <v>0.87560000000000004</v>
      </c>
      <c r="Q12" s="72">
        <f>ROUND(+Marathon!$E17,4)</f>
        <v>0.87560000000000004</v>
      </c>
      <c r="R12" s="72">
        <f>ROUND(+Marathon!$E17,4)</f>
        <v>0.87560000000000004</v>
      </c>
      <c r="S12" s="72">
        <f>ROUND(+Marathon!$E17,4)</f>
        <v>0.87560000000000004</v>
      </c>
      <c r="T12" s="72">
        <f>ROUND(+Marathon!$E17,4)</f>
        <v>0.87560000000000004</v>
      </c>
      <c r="U12" s="72">
        <f>ROUND(+Marathon!$E17,4)</f>
        <v>0.87560000000000004</v>
      </c>
      <c r="V12" s="72">
        <f>ROUND(+Marathon!$E17,4)</f>
        <v>0.87560000000000004</v>
      </c>
      <c r="W12" s="72">
        <f>ROUND(+Marathon!$E17,4)</f>
        <v>0.87560000000000004</v>
      </c>
      <c r="X12" s="61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2"/>
      <c r="BJ12" s="62"/>
      <c r="BK12" s="62"/>
      <c r="BL12" s="62"/>
      <c r="BM12" s="62"/>
      <c r="BN12" s="62"/>
      <c r="BO12" s="62"/>
      <c r="BP12" s="62"/>
      <c r="BQ12" s="62"/>
      <c r="BR12" s="62"/>
      <c r="BS12" s="62"/>
      <c r="BT12" s="62"/>
      <c r="BU12" s="62"/>
      <c r="BV12" s="62"/>
      <c r="BW12" s="62"/>
      <c r="BX12" s="62"/>
      <c r="BY12" s="62"/>
      <c r="BZ12" s="62"/>
      <c r="CA12" s="62"/>
      <c r="CB12" s="62"/>
      <c r="CC12" s="62"/>
      <c r="CD12" s="62"/>
      <c r="CE12" s="62"/>
      <c r="CF12" s="62"/>
      <c r="CG12" s="62"/>
      <c r="CH12" s="62"/>
      <c r="CI12" s="62"/>
      <c r="CJ12" s="62"/>
      <c r="CK12" s="62"/>
      <c r="CL12" s="62"/>
      <c r="CM12" s="62"/>
      <c r="CN12" s="62"/>
      <c r="CO12" s="62"/>
      <c r="CP12" s="62"/>
      <c r="CQ12" s="62"/>
      <c r="CR12" s="62"/>
      <c r="CS12" s="62"/>
      <c r="CT12" s="62"/>
      <c r="CU12" s="62"/>
      <c r="CV12" s="62"/>
      <c r="CW12" s="62"/>
      <c r="CX12" s="62"/>
      <c r="CY12" s="62"/>
      <c r="CZ12" s="62"/>
      <c r="DA12" s="62"/>
      <c r="DB12" s="62"/>
      <c r="DC12" s="62"/>
      <c r="DD12" s="62"/>
      <c r="DE12" s="62"/>
      <c r="DF12" s="62"/>
      <c r="DG12" s="62"/>
      <c r="DH12" s="62"/>
      <c r="DI12" s="62"/>
      <c r="DJ12" s="62"/>
      <c r="DK12" s="62"/>
      <c r="DL12" s="62"/>
      <c r="DM12" s="62"/>
      <c r="DN12" s="62"/>
      <c r="DO12" s="62"/>
      <c r="DP12" s="62"/>
      <c r="DQ12" s="62"/>
      <c r="DR12" s="62"/>
      <c r="DS12" s="62"/>
      <c r="DT12" s="62"/>
      <c r="DU12" s="62"/>
      <c r="DV12" s="62"/>
      <c r="DW12" s="62"/>
      <c r="DX12" s="62"/>
      <c r="DY12" s="62"/>
      <c r="DZ12" s="62"/>
      <c r="EA12" s="62"/>
      <c r="EB12" s="62"/>
      <c r="EC12" s="62"/>
      <c r="ED12" s="62"/>
      <c r="EE12" s="62"/>
      <c r="EF12" s="62"/>
      <c r="EG12" s="62"/>
      <c r="EH12" s="62"/>
      <c r="EI12" s="62"/>
      <c r="EJ12" s="62"/>
      <c r="EK12" s="62"/>
      <c r="EL12" s="62"/>
      <c r="EM12" s="62"/>
      <c r="EN12" s="62"/>
      <c r="EO12" s="62"/>
      <c r="EP12" s="62"/>
      <c r="EQ12" s="62"/>
      <c r="ER12" s="62"/>
      <c r="ES12" s="62"/>
      <c r="ET12" s="62"/>
      <c r="EU12" s="62"/>
      <c r="EV12" s="62"/>
      <c r="EW12" s="62"/>
      <c r="EX12" s="62"/>
      <c r="EY12" s="62"/>
      <c r="EZ12" s="62"/>
      <c r="FA12" s="62"/>
      <c r="FB12" s="62"/>
      <c r="FC12" s="62"/>
      <c r="FD12" s="62"/>
      <c r="FE12" s="62"/>
      <c r="FF12" s="62"/>
      <c r="FG12" s="62"/>
      <c r="FH12" s="62"/>
      <c r="FI12" s="62"/>
      <c r="FJ12" s="62"/>
      <c r="FK12" s="62"/>
      <c r="FL12" s="62"/>
      <c r="FM12" s="62"/>
      <c r="FN12" s="62"/>
      <c r="FO12" s="62"/>
      <c r="FP12" s="62"/>
      <c r="FQ12" s="62"/>
      <c r="FR12" s="62"/>
      <c r="FS12" s="62"/>
      <c r="FT12" s="62"/>
      <c r="FU12" s="62"/>
      <c r="FV12" s="62"/>
      <c r="FW12" s="62"/>
      <c r="FX12" s="62"/>
      <c r="FY12" s="62"/>
      <c r="FZ12" s="62"/>
      <c r="GA12" s="62"/>
      <c r="GB12" s="62"/>
      <c r="GC12" s="62"/>
      <c r="GD12" s="62"/>
      <c r="GE12" s="62"/>
      <c r="GF12" s="62"/>
      <c r="GG12" s="62"/>
      <c r="GH12" s="62"/>
      <c r="GI12" s="62"/>
      <c r="GJ12" s="62"/>
      <c r="GK12" s="62"/>
      <c r="GL12" s="62"/>
      <c r="GM12" s="62"/>
      <c r="GN12" s="62"/>
      <c r="GO12" s="62"/>
      <c r="GP12" s="62"/>
      <c r="GQ12" s="62"/>
      <c r="GR12" s="62"/>
      <c r="GS12" s="62"/>
      <c r="GT12" s="62"/>
      <c r="GU12" s="62"/>
      <c r="GV12" s="62"/>
      <c r="GW12" s="62"/>
      <c r="GX12" s="62"/>
      <c r="GY12" s="62"/>
      <c r="GZ12" s="62"/>
      <c r="HA12" s="62"/>
      <c r="HB12" s="62"/>
      <c r="HC12" s="62"/>
      <c r="HD12" s="62"/>
      <c r="HE12" s="62"/>
      <c r="HF12" s="62"/>
      <c r="HG12" s="62"/>
      <c r="HH12" s="62"/>
      <c r="HI12" s="62"/>
      <c r="HJ12" s="62"/>
      <c r="HK12" s="62"/>
      <c r="HL12" s="62"/>
      <c r="HM12" s="62"/>
      <c r="HN12" s="62"/>
      <c r="HO12" s="62"/>
      <c r="HP12" s="62"/>
      <c r="HQ12" s="62"/>
      <c r="HR12" s="62"/>
      <c r="HS12" s="62"/>
      <c r="HT12" s="62"/>
      <c r="HU12" s="62"/>
      <c r="HV12" s="62"/>
      <c r="HW12" s="62"/>
      <c r="HX12" s="62"/>
      <c r="HY12" s="62"/>
      <c r="HZ12" s="62"/>
      <c r="IA12" s="62"/>
      <c r="IB12" s="62"/>
      <c r="IC12" s="62"/>
      <c r="ID12" s="62"/>
      <c r="IE12" s="62"/>
      <c r="IF12" s="62"/>
      <c r="IG12" s="62"/>
      <c r="IH12" s="62"/>
      <c r="II12" s="62"/>
      <c r="IJ12" s="62"/>
      <c r="IK12" s="62"/>
      <c r="IL12" s="62"/>
      <c r="IM12" s="62"/>
      <c r="IN12" s="62"/>
      <c r="IO12" s="62"/>
      <c r="IP12" s="62"/>
      <c r="IQ12" s="62"/>
      <c r="IR12" s="62"/>
      <c r="IS12" s="62"/>
      <c r="IT12" s="62"/>
      <c r="IU12" s="62"/>
      <c r="IV12" s="62"/>
      <c r="IW12" s="62"/>
      <c r="IX12" s="62"/>
    </row>
    <row r="13" spans="1:258">
      <c r="A13" s="277">
        <v>12</v>
      </c>
      <c r="B13" s="272">
        <f>ROUND(+'1 Mile'!E18,4)</f>
        <v>0.90200000000000002</v>
      </c>
      <c r="C13" s="72">
        <f>ROUND(+'5K'!E18,4)</f>
        <v>0.90200000000000002</v>
      </c>
      <c r="D13" s="72">
        <f>ROUND(+'6K'!E18,4)</f>
        <v>0.90200000000000002</v>
      </c>
      <c r="E13" s="72">
        <f>ROUND(+'4MI'!E18,4)</f>
        <v>0.90200000000000002</v>
      </c>
      <c r="F13" s="72">
        <f>ROUND(+'8K'!$E18,4)</f>
        <v>0.90200000000000002</v>
      </c>
      <c r="G13" s="72">
        <f>ROUND(+'5MI'!$E18,4)</f>
        <v>0.90200000000000002</v>
      </c>
      <c r="H13" s="72">
        <f>ROUND(+'10K'!$E18,4)</f>
        <v>0.90200000000000002</v>
      </c>
      <c r="I13" s="72">
        <f>ROUND(+'7MI'!$E18,4)</f>
        <v>0.90200000000000002</v>
      </c>
      <c r="J13" s="73">
        <f>ROUND(+'12K'!$E18,4)</f>
        <v>0.90200000000000002</v>
      </c>
      <c r="K13" s="72">
        <f>ROUND(+'15K'!$E18,4)</f>
        <v>0.90200000000000002</v>
      </c>
      <c r="L13" s="72">
        <f>ROUND(+'10MI'!$E18,4)</f>
        <v>0.90200000000000002</v>
      </c>
      <c r="M13" s="72">
        <f>ROUND(+'20K'!$E18,4)</f>
        <v>0.90559999999999996</v>
      </c>
      <c r="N13" s="72">
        <f>ROUND(+H.Marathon!$E18,4)</f>
        <v>0.90559999999999996</v>
      </c>
      <c r="O13" s="72">
        <f>ROUND(+'25K'!$E18,4)</f>
        <v>0.90559999999999996</v>
      </c>
      <c r="P13" s="72">
        <f>ROUND(+'30K'!$E18,4)</f>
        <v>0.90559999999999996</v>
      </c>
      <c r="Q13" s="72">
        <f>ROUND(+Marathon!$E18,4)</f>
        <v>0.90559999999999996</v>
      </c>
      <c r="R13" s="72">
        <f>ROUND(+Marathon!$E18,4)</f>
        <v>0.90559999999999996</v>
      </c>
      <c r="S13" s="72">
        <f>ROUND(+Marathon!$E18,4)</f>
        <v>0.90559999999999996</v>
      </c>
      <c r="T13" s="72">
        <f>ROUND(+Marathon!$E18,4)</f>
        <v>0.90559999999999996</v>
      </c>
      <c r="U13" s="72">
        <f>ROUND(+Marathon!$E18,4)</f>
        <v>0.90559999999999996</v>
      </c>
      <c r="V13" s="72">
        <f>ROUND(+Marathon!$E18,4)</f>
        <v>0.90559999999999996</v>
      </c>
      <c r="W13" s="72">
        <f>ROUND(+Marathon!$E18,4)</f>
        <v>0.90559999999999996</v>
      </c>
      <c r="X13" s="61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62"/>
      <c r="BK13" s="62"/>
      <c r="BL13" s="62"/>
      <c r="BM13" s="62"/>
      <c r="BN13" s="62"/>
      <c r="BO13" s="62"/>
      <c r="BP13" s="62"/>
      <c r="BQ13" s="62"/>
      <c r="BR13" s="62"/>
      <c r="BS13" s="62"/>
      <c r="BT13" s="62"/>
      <c r="BU13" s="62"/>
      <c r="BV13" s="62"/>
      <c r="BW13" s="62"/>
      <c r="BX13" s="62"/>
      <c r="BY13" s="62"/>
      <c r="BZ13" s="62"/>
      <c r="CA13" s="62"/>
      <c r="CB13" s="62"/>
      <c r="CC13" s="62"/>
      <c r="CD13" s="62"/>
      <c r="CE13" s="62"/>
      <c r="CF13" s="62"/>
      <c r="CG13" s="62"/>
      <c r="CH13" s="62"/>
      <c r="CI13" s="62"/>
      <c r="CJ13" s="62"/>
      <c r="CK13" s="62"/>
      <c r="CL13" s="62"/>
      <c r="CM13" s="62"/>
      <c r="CN13" s="62"/>
      <c r="CO13" s="62"/>
      <c r="CP13" s="62"/>
      <c r="CQ13" s="62"/>
      <c r="CR13" s="62"/>
      <c r="CS13" s="62"/>
      <c r="CT13" s="62"/>
      <c r="CU13" s="62"/>
      <c r="CV13" s="62"/>
      <c r="CW13" s="62"/>
      <c r="CX13" s="62"/>
      <c r="CY13" s="62"/>
      <c r="CZ13" s="62"/>
      <c r="DA13" s="62"/>
      <c r="DB13" s="62"/>
      <c r="DC13" s="62"/>
      <c r="DD13" s="62"/>
      <c r="DE13" s="62"/>
      <c r="DF13" s="62"/>
      <c r="DG13" s="62"/>
      <c r="DH13" s="62"/>
      <c r="DI13" s="62"/>
      <c r="DJ13" s="62"/>
      <c r="DK13" s="62"/>
      <c r="DL13" s="62"/>
      <c r="DM13" s="62"/>
      <c r="DN13" s="62"/>
      <c r="DO13" s="62"/>
      <c r="DP13" s="62"/>
      <c r="DQ13" s="62"/>
      <c r="DR13" s="62"/>
      <c r="DS13" s="62"/>
      <c r="DT13" s="62"/>
      <c r="DU13" s="62"/>
      <c r="DV13" s="62"/>
      <c r="DW13" s="62"/>
      <c r="DX13" s="62"/>
      <c r="DY13" s="62"/>
      <c r="DZ13" s="62"/>
      <c r="EA13" s="62"/>
      <c r="EB13" s="62"/>
      <c r="EC13" s="62"/>
      <c r="ED13" s="62"/>
      <c r="EE13" s="62"/>
      <c r="EF13" s="62"/>
      <c r="EG13" s="62"/>
      <c r="EH13" s="62"/>
      <c r="EI13" s="62"/>
      <c r="EJ13" s="62"/>
      <c r="EK13" s="62"/>
      <c r="EL13" s="62"/>
      <c r="EM13" s="62"/>
      <c r="EN13" s="62"/>
      <c r="EO13" s="62"/>
      <c r="EP13" s="62"/>
      <c r="EQ13" s="62"/>
      <c r="ER13" s="62"/>
      <c r="ES13" s="62"/>
      <c r="ET13" s="62"/>
      <c r="EU13" s="62"/>
      <c r="EV13" s="62"/>
      <c r="EW13" s="62"/>
      <c r="EX13" s="62"/>
      <c r="EY13" s="62"/>
      <c r="EZ13" s="62"/>
      <c r="FA13" s="62"/>
      <c r="FB13" s="62"/>
      <c r="FC13" s="62"/>
      <c r="FD13" s="62"/>
      <c r="FE13" s="62"/>
      <c r="FF13" s="62"/>
      <c r="FG13" s="62"/>
      <c r="FH13" s="62"/>
      <c r="FI13" s="62"/>
      <c r="FJ13" s="62"/>
      <c r="FK13" s="62"/>
      <c r="FL13" s="62"/>
      <c r="FM13" s="62"/>
      <c r="FN13" s="62"/>
      <c r="FO13" s="62"/>
      <c r="FP13" s="62"/>
      <c r="FQ13" s="62"/>
      <c r="FR13" s="62"/>
      <c r="FS13" s="62"/>
      <c r="FT13" s="62"/>
      <c r="FU13" s="62"/>
      <c r="FV13" s="62"/>
      <c r="FW13" s="62"/>
      <c r="FX13" s="62"/>
      <c r="FY13" s="62"/>
      <c r="FZ13" s="62"/>
      <c r="GA13" s="62"/>
      <c r="GB13" s="62"/>
      <c r="GC13" s="62"/>
      <c r="GD13" s="62"/>
      <c r="GE13" s="62"/>
      <c r="GF13" s="62"/>
      <c r="GG13" s="62"/>
      <c r="GH13" s="62"/>
      <c r="GI13" s="62"/>
      <c r="GJ13" s="62"/>
      <c r="GK13" s="62"/>
      <c r="GL13" s="62"/>
      <c r="GM13" s="62"/>
      <c r="GN13" s="62"/>
      <c r="GO13" s="62"/>
      <c r="GP13" s="62"/>
      <c r="GQ13" s="62"/>
      <c r="GR13" s="62"/>
      <c r="GS13" s="62"/>
      <c r="GT13" s="62"/>
      <c r="GU13" s="62"/>
      <c r="GV13" s="62"/>
      <c r="GW13" s="62"/>
      <c r="GX13" s="62"/>
      <c r="GY13" s="62"/>
      <c r="GZ13" s="62"/>
      <c r="HA13" s="62"/>
      <c r="HB13" s="62"/>
      <c r="HC13" s="62"/>
      <c r="HD13" s="62"/>
      <c r="HE13" s="62"/>
      <c r="HF13" s="62"/>
      <c r="HG13" s="62"/>
      <c r="HH13" s="62"/>
      <c r="HI13" s="62"/>
      <c r="HJ13" s="62"/>
      <c r="HK13" s="62"/>
      <c r="HL13" s="62"/>
      <c r="HM13" s="62"/>
      <c r="HN13" s="62"/>
      <c r="HO13" s="62"/>
      <c r="HP13" s="62"/>
      <c r="HQ13" s="62"/>
      <c r="HR13" s="62"/>
      <c r="HS13" s="62"/>
      <c r="HT13" s="62"/>
      <c r="HU13" s="62"/>
      <c r="HV13" s="62"/>
      <c r="HW13" s="62"/>
      <c r="HX13" s="62"/>
      <c r="HY13" s="62"/>
      <c r="HZ13" s="62"/>
      <c r="IA13" s="62"/>
      <c r="IB13" s="62"/>
      <c r="IC13" s="62"/>
      <c r="ID13" s="62"/>
      <c r="IE13" s="62"/>
      <c r="IF13" s="62"/>
      <c r="IG13" s="62"/>
      <c r="IH13" s="62"/>
      <c r="II13" s="62"/>
      <c r="IJ13" s="62"/>
      <c r="IK13" s="62"/>
      <c r="IL13" s="62"/>
      <c r="IM13" s="62"/>
      <c r="IN13" s="62"/>
      <c r="IO13" s="62"/>
      <c r="IP13" s="62"/>
      <c r="IQ13" s="62"/>
      <c r="IR13" s="62"/>
      <c r="IS13" s="62"/>
      <c r="IT13" s="62"/>
      <c r="IU13" s="62"/>
      <c r="IV13" s="62"/>
      <c r="IW13" s="62"/>
      <c r="IX13" s="62"/>
    </row>
    <row r="14" spans="1:258">
      <c r="A14" s="277">
        <v>13</v>
      </c>
      <c r="B14" s="272">
        <f>ROUND(+'1 Mile'!E19,4)</f>
        <v>0.92800000000000005</v>
      </c>
      <c r="C14" s="72">
        <f>ROUND(+'5K'!E19,4)</f>
        <v>0.92800000000000005</v>
      </c>
      <c r="D14" s="72">
        <f>ROUND(+'6K'!E19,4)</f>
        <v>0.92800000000000005</v>
      </c>
      <c r="E14" s="72">
        <f>ROUND(+'4MI'!E19,4)</f>
        <v>0.92800000000000005</v>
      </c>
      <c r="F14" s="72">
        <f>ROUND(+'8K'!$E19,4)</f>
        <v>0.92800000000000005</v>
      </c>
      <c r="G14" s="72">
        <f>ROUND(+'5MI'!$E19,4)</f>
        <v>0.92800000000000005</v>
      </c>
      <c r="H14" s="72">
        <f>ROUND(+'10K'!$E19,4)</f>
        <v>0.92800000000000005</v>
      </c>
      <c r="I14" s="72">
        <f>ROUND(+'7MI'!$E19,4)</f>
        <v>0.92800000000000005</v>
      </c>
      <c r="J14" s="73">
        <f>ROUND(+'12K'!$E19,4)</f>
        <v>0.92800000000000005</v>
      </c>
      <c r="K14" s="72">
        <f>ROUND(+'15K'!$E19,4)</f>
        <v>0.92800000000000005</v>
      </c>
      <c r="L14" s="72">
        <f>ROUND(+'10MI'!$E19,4)</f>
        <v>0.92800000000000005</v>
      </c>
      <c r="M14" s="72">
        <f>ROUND(+'20K'!$E19,4)</f>
        <v>0.93159999999999998</v>
      </c>
      <c r="N14" s="72">
        <f>ROUND(+H.Marathon!$E19,4)</f>
        <v>0.93159999999999998</v>
      </c>
      <c r="O14" s="72">
        <f>ROUND(+'25K'!$E19,4)</f>
        <v>0.93159999999999998</v>
      </c>
      <c r="P14" s="72">
        <f>ROUND(+'30K'!$E19,4)</f>
        <v>0.93159999999999998</v>
      </c>
      <c r="Q14" s="72">
        <f>ROUND(+Marathon!$E19,4)</f>
        <v>0.93159999999999998</v>
      </c>
      <c r="R14" s="72">
        <f>ROUND(+Marathon!$E19,4)</f>
        <v>0.93159999999999998</v>
      </c>
      <c r="S14" s="72">
        <f>ROUND(+Marathon!$E19,4)</f>
        <v>0.93159999999999998</v>
      </c>
      <c r="T14" s="72">
        <f>ROUND(+Marathon!$E19,4)</f>
        <v>0.93159999999999998</v>
      </c>
      <c r="U14" s="72">
        <f>ROUND(+Marathon!$E19,4)</f>
        <v>0.93159999999999998</v>
      </c>
      <c r="V14" s="72">
        <f>ROUND(+Marathon!$E19,4)</f>
        <v>0.93159999999999998</v>
      </c>
      <c r="W14" s="72">
        <f>ROUND(+Marathon!$E19,4)</f>
        <v>0.93159999999999998</v>
      </c>
      <c r="X14" s="61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62"/>
      <c r="BK14" s="62"/>
      <c r="BL14" s="62"/>
      <c r="BM14" s="62"/>
      <c r="BN14" s="62"/>
      <c r="BO14" s="62"/>
      <c r="BP14" s="62"/>
      <c r="BQ14" s="62"/>
      <c r="BR14" s="62"/>
      <c r="BS14" s="62"/>
      <c r="BT14" s="62"/>
      <c r="BU14" s="62"/>
      <c r="BV14" s="62"/>
      <c r="BW14" s="62"/>
      <c r="BX14" s="62"/>
      <c r="BY14" s="62"/>
      <c r="BZ14" s="62"/>
      <c r="CA14" s="62"/>
      <c r="CB14" s="62"/>
      <c r="CC14" s="62"/>
      <c r="CD14" s="62"/>
      <c r="CE14" s="62"/>
      <c r="CF14" s="62"/>
      <c r="CG14" s="62"/>
      <c r="CH14" s="62"/>
      <c r="CI14" s="62"/>
      <c r="CJ14" s="62"/>
      <c r="CK14" s="62"/>
      <c r="CL14" s="62"/>
      <c r="CM14" s="62"/>
      <c r="CN14" s="62"/>
      <c r="CO14" s="62"/>
      <c r="CP14" s="62"/>
      <c r="CQ14" s="62"/>
      <c r="CR14" s="62"/>
      <c r="CS14" s="62"/>
      <c r="CT14" s="62"/>
      <c r="CU14" s="62"/>
      <c r="CV14" s="62"/>
      <c r="CW14" s="62"/>
      <c r="CX14" s="62"/>
      <c r="CY14" s="62"/>
      <c r="CZ14" s="62"/>
      <c r="DA14" s="62"/>
      <c r="DB14" s="62"/>
      <c r="DC14" s="62"/>
      <c r="DD14" s="62"/>
      <c r="DE14" s="62"/>
      <c r="DF14" s="62"/>
      <c r="DG14" s="62"/>
      <c r="DH14" s="62"/>
      <c r="DI14" s="62"/>
      <c r="DJ14" s="62"/>
      <c r="DK14" s="62"/>
      <c r="DL14" s="62"/>
      <c r="DM14" s="62"/>
      <c r="DN14" s="62"/>
      <c r="DO14" s="62"/>
      <c r="DP14" s="62"/>
      <c r="DQ14" s="62"/>
      <c r="DR14" s="62"/>
      <c r="DS14" s="62"/>
      <c r="DT14" s="62"/>
      <c r="DU14" s="62"/>
      <c r="DV14" s="62"/>
      <c r="DW14" s="62"/>
      <c r="DX14" s="62"/>
      <c r="DY14" s="62"/>
      <c r="DZ14" s="62"/>
      <c r="EA14" s="62"/>
      <c r="EB14" s="62"/>
      <c r="EC14" s="62"/>
      <c r="ED14" s="62"/>
      <c r="EE14" s="62"/>
      <c r="EF14" s="62"/>
      <c r="EG14" s="62"/>
      <c r="EH14" s="62"/>
      <c r="EI14" s="62"/>
      <c r="EJ14" s="62"/>
      <c r="EK14" s="62"/>
      <c r="EL14" s="62"/>
      <c r="EM14" s="62"/>
      <c r="EN14" s="62"/>
      <c r="EO14" s="62"/>
      <c r="EP14" s="62"/>
      <c r="EQ14" s="62"/>
      <c r="ER14" s="62"/>
      <c r="ES14" s="62"/>
      <c r="ET14" s="62"/>
      <c r="EU14" s="62"/>
      <c r="EV14" s="62"/>
      <c r="EW14" s="62"/>
      <c r="EX14" s="62"/>
      <c r="EY14" s="62"/>
      <c r="EZ14" s="62"/>
      <c r="FA14" s="62"/>
      <c r="FB14" s="62"/>
      <c r="FC14" s="62"/>
      <c r="FD14" s="62"/>
      <c r="FE14" s="62"/>
      <c r="FF14" s="62"/>
      <c r="FG14" s="62"/>
      <c r="FH14" s="62"/>
      <c r="FI14" s="62"/>
      <c r="FJ14" s="62"/>
      <c r="FK14" s="62"/>
      <c r="FL14" s="62"/>
      <c r="FM14" s="62"/>
      <c r="FN14" s="62"/>
      <c r="FO14" s="62"/>
      <c r="FP14" s="62"/>
      <c r="FQ14" s="62"/>
      <c r="FR14" s="62"/>
      <c r="FS14" s="62"/>
      <c r="FT14" s="62"/>
      <c r="FU14" s="62"/>
      <c r="FV14" s="62"/>
      <c r="FW14" s="62"/>
      <c r="FX14" s="62"/>
      <c r="FY14" s="62"/>
      <c r="FZ14" s="62"/>
      <c r="GA14" s="62"/>
      <c r="GB14" s="62"/>
      <c r="GC14" s="62"/>
      <c r="GD14" s="62"/>
      <c r="GE14" s="62"/>
      <c r="GF14" s="62"/>
      <c r="GG14" s="62"/>
      <c r="GH14" s="62"/>
      <c r="GI14" s="62"/>
      <c r="GJ14" s="62"/>
      <c r="GK14" s="62"/>
      <c r="GL14" s="62"/>
      <c r="GM14" s="62"/>
      <c r="GN14" s="62"/>
      <c r="GO14" s="62"/>
      <c r="GP14" s="62"/>
      <c r="GQ14" s="62"/>
      <c r="GR14" s="62"/>
      <c r="GS14" s="62"/>
      <c r="GT14" s="62"/>
      <c r="GU14" s="62"/>
      <c r="GV14" s="62"/>
      <c r="GW14" s="62"/>
      <c r="GX14" s="62"/>
      <c r="GY14" s="62"/>
      <c r="GZ14" s="62"/>
      <c r="HA14" s="62"/>
      <c r="HB14" s="62"/>
      <c r="HC14" s="62"/>
      <c r="HD14" s="62"/>
      <c r="HE14" s="62"/>
      <c r="HF14" s="62"/>
      <c r="HG14" s="62"/>
      <c r="HH14" s="62"/>
      <c r="HI14" s="62"/>
      <c r="HJ14" s="62"/>
      <c r="HK14" s="62"/>
      <c r="HL14" s="62"/>
      <c r="HM14" s="62"/>
      <c r="HN14" s="62"/>
      <c r="HO14" s="62"/>
      <c r="HP14" s="62"/>
      <c r="HQ14" s="62"/>
      <c r="HR14" s="62"/>
      <c r="HS14" s="62"/>
      <c r="HT14" s="62"/>
      <c r="HU14" s="62"/>
      <c r="HV14" s="62"/>
      <c r="HW14" s="62"/>
      <c r="HX14" s="62"/>
      <c r="HY14" s="62"/>
      <c r="HZ14" s="62"/>
      <c r="IA14" s="62"/>
      <c r="IB14" s="62"/>
      <c r="IC14" s="62"/>
      <c r="ID14" s="62"/>
      <c r="IE14" s="62"/>
      <c r="IF14" s="62"/>
      <c r="IG14" s="62"/>
      <c r="IH14" s="62"/>
      <c r="II14" s="62"/>
      <c r="IJ14" s="62"/>
      <c r="IK14" s="62"/>
      <c r="IL14" s="62"/>
      <c r="IM14" s="62"/>
      <c r="IN14" s="62"/>
      <c r="IO14" s="62"/>
      <c r="IP14" s="62"/>
      <c r="IQ14" s="62"/>
      <c r="IR14" s="62"/>
      <c r="IS14" s="62"/>
      <c r="IT14" s="62"/>
      <c r="IU14" s="62"/>
      <c r="IV14" s="62"/>
      <c r="IW14" s="62"/>
      <c r="IX14" s="62"/>
    </row>
    <row r="15" spans="1:258">
      <c r="A15" s="277">
        <v>14</v>
      </c>
      <c r="B15" s="272">
        <f>ROUND(+'1 Mile'!E20,4)</f>
        <v>0.95</v>
      </c>
      <c r="C15" s="72">
        <f>ROUND(+'5K'!E20,4)</f>
        <v>0.95</v>
      </c>
      <c r="D15" s="72">
        <f>ROUND(+'6K'!E20,4)</f>
        <v>0.95</v>
      </c>
      <c r="E15" s="72">
        <f>ROUND(+'4MI'!E20,4)</f>
        <v>0.95</v>
      </c>
      <c r="F15" s="72">
        <f>ROUND(+'8K'!$E20,4)</f>
        <v>0.95</v>
      </c>
      <c r="G15" s="72">
        <f>ROUND(+'5MI'!$E20,4)</f>
        <v>0.95</v>
      </c>
      <c r="H15" s="72">
        <f>ROUND(+'10K'!$E20,4)</f>
        <v>0.95</v>
      </c>
      <c r="I15" s="72">
        <f>ROUND(+'7MI'!$E20,4)</f>
        <v>0.95</v>
      </c>
      <c r="J15" s="73">
        <f>ROUND(+'12K'!$E20,4)</f>
        <v>0.95</v>
      </c>
      <c r="K15" s="72">
        <f>ROUND(+'15K'!$E20,4)</f>
        <v>0.95</v>
      </c>
      <c r="L15" s="72">
        <f>ROUND(+'10MI'!$E20,4)</f>
        <v>0.95</v>
      </c>
      <c r="M15" s="72">
        <f>ROUND(+'20K'!$E20,4)</f>
        <v>0.9536</v>
      </c>
      <c r="N15" s="72">
        <f>ROUND(+H.Marathon!$E20,4)</f>
        <v>0.9536</v>
      </c>
      <c r="O15" s="72">
        <f>ROUND(+'25K'!$E20,4)</f>
        <v>0.9536</v>
      </c>
      <c r="P15" s="72">
        <f>ROUND(+'30K'!$E20,4)</f>
        <v>0.9536</v>
      </c>
      <c r="Q15" s="72">
        <f>ROUND(+Marathon!$E20,4)</f>
        <v>0.9536</v>
      </c>
      <c r="R15" s="72">
        <f>ROUND(+Marathon!$E20,4)</f>
        <v>0.9536</v>
      </c>
      <c r="S15" s="72">
        <f>ROUND(+Marathon!$E20,4)</f>
        <v>0.9536</v>
      </c>
      <c r="T15" s="72">
        <f>ROUND(+Marathon!$E20,4)</f>
        <v>0.9536</v>
      </c>
      <c r="U15" s="72">
        <f>ROUND(+Marathon!$E20,4)</f>
        <v>0.9536</v>
      </c>
      <c r="V15" s="72">
        <f>ROUND(+Marathon!$E20,4)</f>
        <v>0.9536</v>
      </c>
      <c r="W15" s="72">
        <f>ROUND(+Marathon!$E20,4)</f>
        <v>0.9536</v>
      </c>
      <c r="X15" s="61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62"/>
      <c r="BN15" s="62"/>
      <c r="BO15" s="62"/>
      <c r="BP15" s="62"/>
      <c r="BQ15" s="62"/>
      <c r="BR15" s="62"/>
      <c r="BS15" s="62"/>
      <c r="BT15" s="62"/>
      <c r="BU15" s="62"/>
      <c r="BV15" s="62"/>
      <c r="BW15" s="62"/>
      <c r="BX15" s="62"/>
      <c r="BY15" s="62"/>
      <c r="BZ15" s="62"/>
      <c r="CA15" s="62"/>
      <c r="CB15" s="62"/>
      <c r="CC15" s="62"/>
      <c r="CD15" s="62"/>
      <c r="CE15" s="62"/>
      <c r="CF15" s="62"/>
      <c r="CG15" s="62"/>
      <c r="CH15" s="62"/>
      <c r="CI15" s="62"/>
      <c r="CJ15" s="62"/>
      <c r="CK15" s="62"/>
      <c r="CL15" s="62"/>
      <c r="CM15" s="62"/>
      <c r="CN15" s="62"/>
      <c r="CO15" s="62"/>
      <c r="CP15" s="62"/>
      <c r="CQ15" s="62"/>
      <c r="CR15" s="62"/>
      <c r="CS15" s="62"/>
      <c r="CT15" s="62"/>
      <c r="CU15" s="62"/>
      <c r="CV15" s="62"/>
      <c r="CW15" s="62"/>
      <c r="CX15" s="62"/>
      <c r="CY15" s="62"/>
      <c r="CZ15" s="62"/>
      <c r="DA15" s="62"/>
      <c r="DB15" s="62"/>
      <c r="DC15" s="62"/>
      <c r="DD15" s="62"/>
      <c r="DE15" s="62"/>
      <c r="DF15" s="62"/>
      <c r="DG15" s="62"/>
      <c r="DH15" s="62"/>
      <c r="DI15" s="62"/>
      <c r="DJ15" s="62"/>
      <c r="DK15" s="62"/>
      <c r="DL15" s="62"/>
      <c r="DM15" s="62"/>
      <c r="DN15" s="62"/>
      <c r="DO15" s="62"/>
      <c r="DP15" s="62"/>
      <c r="DQ15" s="62"/>
      <c r="DR15" s="62"/>
      <c r="DS15" s="62"/>
      <c r="DT15" s="62"/>
      <c r="DU15" s="62"/>
      <c r="DV15" s="62"/>
      <c r="DW15" s="62"/>
      <c r="DX15" s="62"/>
      <c r="DY15" s="62"/>
      <c r="DZ15" s="62"/>
      <c r="EA15" s="62"/>
      <c r="EB15" s="62"/>
      <c r="EC15" s="62"/>
      <c r="ED15" s="62"/>
      <c r="EE15" s="62"/>
      <c r="EF15" s="62"/>
      <c r="EG15" s="62"/>
      <c r="EH15" s="62"/>
      <c r="EI15" s="62"/>
      <c r="EJ15" s="62"/>
      <c r="EK15" s="62"/>
      <c r="EL15" s="62"/>
      <c r="EM15" s="62"/>
      <c r="EN15" s="62"/>
      <c r="EO15" s="62"/>
      <c r="EP15" s="62"/>
      <c r="EQ15" s="62"/>
      <c r="ER15" s="62"/>
      <c r="ES15" s="62"/>
      <c r="ET15" s="62"/>
      <c r="EU15" s="62"/>
      <c r="EV15" s="62"/>
      <c r="EW15" s="62"/>
      <c r="EX15" s="62"/>
      <c r="EY15" s="62"/>
      <c r="EZ15" s="62"/>
      <c r="FA15" s="62"/>
      <c r="FB15" s="62"/>
      <c r="FC15" s="62"/>
      <c r="FD15" s="62"/>
      <c r="FE15" s="62"/>
      <c r="FF15" s="62"/>
      <c r="FG15" s="62"/>
      <c r="FH15" s="62"/>
      <c r="FI15" s="62"/>
      <c r="FJ15" s="62"/>
      <c r="FK15" s="62"/>
      <c r="FL15" s="62"/>
      <c r="FM15" s="62"/>
      <c r="FN15" s="62"/>
      <c r="FO15" s="62"/>
      <c r="FP15" s="62"/>
      <c r="FQ15" s="62"/>
      <c r="FR15" s="62"/>
      <c r="FS15" s="62"/>
      <c r="FT15" s="62"/>
      <c r="FU15" s="62"/>
      <c r="FV15" s="62"/>
      <c r="FW15" s="62"/>
      <c r="FX15" s="62"/>
      <c r="FY15" s="62"/>
      <c r="FZ15" s="62"/>
      <c r="GA15" s="62"/>
      <c r="GB15" s="62"/>
      <c r="GC15" s="62"/>
      <c r="GD15" s="62"/>
      <c r="GE15" s="62"/>
      <c r="GF15" s="62"/>
      <c r="GG15" s="62"/>
      <c r="GH15" s="62"/>
      <c r="GI15" s="62"/>
      <c r="GJ15" s="62"/>
      <c r="GK15" s="62"/>
      <c r="GL15" s="62"/>
      <c r="GM15" s="62"/>
      <c r="GN15" s="62"/>
      <c r="GO15" s="62"/>
      <c r="GP15" s="62"/>
      <c r="GQ15" s="62"/>
      <c r="GR15" s="62"/>
      <c r="GS15" s="62"/>
      <c r="GT15" s="62"/>
      <c r="GU15" s="62"/>
      <c r="GV15" s="62"/>
      <c r="GW15" s="62"/>
      <c r="GX15" s="62"/>
      <c r="GY15" s="62"/>
      <c r="GZ15" s="62"/>
      <c r="HA15" s="62"/>
      <c r="HB15" s="62"/>
      <c r="HC15" s="62"/>
      <c r="HD15" s="62"/>
      <c r="HE15" s="62"/>
      <c r="HF15" s="62"/>
      <c r="HG15" s="62"/>
      <c r="HH15" s="62"/>
      <c r="HI15" s="62"/>
      <c r="HJ15" s="62"/>
      <c r="HK15" s="62"/>
      <c r="HL15" s="62"/>
      <c r="HM15" s="62"/>
      <c r="HN15" s="62"/>
      <c r="HO15" s="62"/>
      <c r="HP15" s="62"/>
      <c r="HQ15" s="62"/>
      <c r="HR15" s="62"/>
      <c r="HS15" s="62"/>
      <c r="HT15" s="62"/>
      <c r="HU15" s="62"/>
      <c r="HV15" s="62"/>
      <c r="HW15" s="62"/>
      <c r="HX15" s="62"/>
      <c r="HY15" s="62"/>
      <c r="HZ15" s="62"/>
      <c r="IA15" s="62"/>
      <c r="IB15" s="62"/>
      <c r="IC15" s="62"/>
      <c r="ID15" s="62"/>
      <c r="IE15" s="62"/>
      <c r="IF15" s="62"/>
      <c r="IG15" s="62"/>
      <c r="IH15" s="62"/>
      <c r="II15" s="62"/>
      <c r="IJ15" s="62"/>
      <c r="IK15" s="62"/>
      <c r="IL15" s="62"/>
      <c r="IM15" s="62"/>
      <c r="IN15" s="62"/>
      <c r="IO15" s="62"/>
      <c r="IP15" s="62"/>
      <c r="IQ15" s="62"/>
      <c r="IR15" s="62"/>
      <c r="IS15" s="62"/>
      <c r="IT15" s="62"/>
      <c r="IU15" s="62"/>
      <c r="IV15" s="62"/>
      <c r="IW15" s="62"/>
      <c r="IX15" s="62"/>
    </row>
    <row r="16" spans="1:258">
      <c r="A16" s="278">
        <v>15</v>
      </c>
      <c r="B16" s="261">
        <f>ROUND(+'1 Mile'!E21,4)</f>
        <v>0.96799999999999997</v>
      </c>
      <c r="C16" s="75">
        <f>ROUND(+'5K'!E21,4)</f>
        <v>0.96799999999999997</v>
      </c>
      <c r="D16" s="75">
        <f>ROUND(+'6K'!E21,4)</f>
        <v>0.96799999999999997</v>
      </c>
      <c r="E16" s="75">
        <f>ROUND(+'4MI'!E21,4)</f>
        <v>0.96799999999999997</v>
      </c>
      <c r="F16" s="75">
        <f>ROUND(+'8K'!$E21,4)</f>
        <v>0.96799999999999997</v>
      </c>
      <c r="G16" s="75">
        <f>ROUND(+'5MI'!$E21,4)</f>
        <v>0.96799999999999997</v>
      </c>
      <c r="H16" s="75">
        <f>ROUND(+'10K'!$E21,4)</f>
        <v>0.96799999999999997</v>
      </c>
      <c r="I16" s="75">
        <f>ROUND(+'7MI'!$E21,4)</f>
        <v>0.96799999999999997</v>
      </c>
      <c r="J16" s="75">
        <f>ROUND(+'12K'!$E21,4)</f>
        <v>0.96799999999999997</v>
      </c>
      <c r="K16" s="75">
        <f>ROUND(+'15K'!$E21,4)</f>
        <v>0.96799999999999997</v>
      </c>
      <c r="L16" s="75">
        <f>ROUND(+'10MI'!$E21,4)</f>
        <v>0.96799999999999997</v>
      </c>
      <c r="M16" s="75">
        <f>ROUND(+'20K'!$E21,4)</f>
        <v>0.97160000000000002</v>
      </c>
      <c r="N16" s="75">
        <f>ROUND(+H.Marathon!$E21,4)</f>
        <v>0.97160000000000002</v>
      </c>
      <c r="O16" s="75">
        <f>ROUND(+'25K'!$E21,4)</f>
        <v>0.97160000000000002</v>
      </c>
      <c r="P16" s="75">
        <f>ROUND(+'30K'!$E21,4)</f>
        <v>0.97160000000000002</v>
      </c>
      <c r="Q16" s="75">
        <f>ROUND(+Marathon!$E21,4)</f>
        <v>0.97160000000000002</v>
      </c>
      <c r="R16" s="75">
        <f>ROUND(+Marathon!$E21,4)</f>
        <v>0.97160000000000002</v>
      </c>
      <c r="S16" s="75">
        <f>ROUND(+Marathon!$E21,4)</f>
        <v>0.97160000000000002</v>
      </c>
      <c r="T16" s="75">
        <f>ROUND(+Marathon!$E21,4)</f>
        <v>0.97160000000000002</v>
      </c>
      <c r="U16" s="75">
        <f>ROUND(+Marathon!$E21,4)</f>
        <v>0.97160000000000002</v>
      </c>
      <c r="V16" s="75">
        <f>ROUND(+Marathon!$E21,4)</f>
        <v>0.97160000000000002</v>
      </c>
      <c r="W16" s="75">
        <f>ROUND(+Marathon!$E21,4)</f>
        <v>0.97160000000000002</v>
      </c>
      <c r="X16" s="61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2"/>
      <c r="BJ16" s="62"/>
      <c r="BK16" s="62"/>
      <c r="BL16" s="62"/>
      <c r="BM16" s="62"/>
      <c r="BN16" s="62"/>
      <c r="BO16" s="62"/>
      <c r="BP16" s="62"/>
      <c r="BQ16" s="62"/>
      <c r="BR16" s="62"/>
      <c r="BS16" s="62"/>
      <c r="BT16" s="62"/>
      <c r="BU16" s="62"/>
      <c r="BV16" s="62"/>
      <c r="BW16" s="62"/>
      <c r="BX16" s="62"/>
      <c r="BY16" s="62"/>
      <c r="BZ16" s="62"/>
      <c r="CA16" s="62"/>
      <c r="CB16" s="62"/>
      <c r="CC16" s="62"/>
      <c r="CD16" s="62"/>
      <c r="CE16" s="62"/>
      <c r="CF16" s="62"/>
      <c r="CG16" s="62"/>
      <c r="CH16" s="62"/>
      <c r="CI16" s="62"/>
      <c r="CJ16" s="62"/>
      <c r="CK16" s="62"/>
      <c r="CL16" s="62"/>
      <c r="CM16" s="62"/>
      <c r="CN16" s="62"/>
      <c r="CO16" s="62"/>
      <c r="CP16" s="62"/>
      <c r="CQ16" s="62"/>
      <c r="CR16" s="62"/>
      <c r="CS16" s="62"/>
      <c r="CT16" s="62"/>
      <c r="CU16" s="62"/>
      <c r="CV16" s="62"/>
      <c r="CW16" s="62"/>
      <c r="CX16" s="62"/>
      <c r="CY16" s="62"/>
      <c r="CZ16" s="62"/>
      <c r="DA16" s="62"/>
      <c r="DB16" s="62"/>
      <c r="DC16" s="62"/>
      <c r="DD16" s="62"/>
      <c r="DE16" s="62"/>
      <c r="DF16" s="62"/>
      <c r="DG16" s="62"/>
      <c r="DH16" s="62"/>
      <c r="DI16" s="62"/>
      <c r="DJ16" s="62"/>
      <c r="DK16" s="62"/>
      <c r="DL16" s="62"/>
      <c r="DM16" s="62"/>
      <c r="DN16" s="62"/>
      <c r="DO16" s="62"/>
      <c r="DP16" s="62"/>
      <c r="DQ16" s="62"/>
      <c r="DR16" s="62"/>
      <c r="DS16" s="62"/>
      <c r="DT16" s="62"/>
      <c r="DU16" s="62"/>
      <c r="DV16" s="62"/>
      <c r="DW16" s="62"/>
      <c r="DX16" s="62"/>
      <c r="DY16" s="62"/>
      <c r="DZ16" s="62"/>
      <c r="EA16" s="62"/>
      <c r="EB16" s="62"/>
      <c r="EC16" s="62"/>
      <c r="ED16" s="62"/>
      <c r="EE16" s="62"/>
      <c r="EF16" s="62"/>
      <c r="EG16" s="62"/>
      <c r="EH16" s="62"/>
      <c r="EI16" s="62"/>
      <c r="EJ16" s="62"/>
      <c r="EK16" s="62"/>
      <c r="EL16" s="62"/>
      <c r="EM16" s="62"/>
      <c r="EN16" s="62"/>
      <c r="EO16" s="62"/>
      <c r="EP16" s="62"/>
      <c r="EQ16" s="62"/>
      <c r="ER16" s="62"/>
      <c r="ES16" s="62"/>
      <c r="ET16" s="62"/>
      <c r="EU16" s="62"/>
      <c r="EV16" s="62"/>
      <c r="EW16" s="62"/>
      <c r="EX16" s="62"/>
      <c r="EY16" s="62"/>
      <c r="EZ16" s="62"/>
      <c r="FA16" s="62"/>
      <c r="FB16" s="62"/>
      <c r="FC16" s="62"/>
      <c r="FD16" s="62"/>
      <c r="FE16" s="62"/>
      <c r="FF16" s="62"/>
      <c r="FG16" s="62"/>
      <c r="FH16" s="62"/>
      <c r="FI16" s="62"/>
      <c r="FJ16" s="62"/>
      <c r="FK16" s="62"/>
      <c r="FL16" s="62"/>
      <c r="FM16" s="62"/>
      <c r="FN16" s="62"/>
      <c r="FO16" s="62"/>
      <c r="FP16" s="62"/>
      <c r="FQ16" s="62"/>
      <c r="FR16" s="62"/>
      <c r="FS16" s="62"/>
      <c r="FT16" s="62"/>
      <c r="FU16" s="62"/>
      <c r="FV16" s="62"/>
      <c r="FW16" s="62"/>
      <c r="FX16" s="62"/>
      <c r="FY16" s="62"/>
      <c r="FZ16" s="62"/>
      <c r="GA16" s="62"/>
      <c r="GB16" s="62"/>
      <c r="GC16" s="62"/>
      <c r="GD16" s="62"/>
      <c r="GE16" s="62"/>
      <c r="GF16" s="62"/>
      <c r="GG16" s="62"/>
      <c r="GH16" s="62"/>
      <c r="GI16" s="62"/>
      <c r="GJ16" s="62"/>
      <c r="GK16" s="62"/>
      <c r="GL16" s="62"/>
      <c r="GM16" s="62"/>
      <c r="GN16" s="62"/>
      <c r="GO16" s="62"/>
      <c r="GP16" s="62"/>
      <c r="GQ16" s="62"/>
      <c r="GR16" s="62"/>
      <c r="GS16" s="62"/>
      <c r="GT16" s="62"/>
      <c r="GU16" s="62"/>
      <c r="GV16" s="62"/>
      <c r="GW16" s="62"/>
      <c r="GX16" s="62"/>
      <c r="GY16" s="62"/>
      <c r="GZ16" s="62"/>
      <c r="HA16" s="62"/>
      <c r="HB16" s="62"/>
      <c r="HC16" s="62"/>
      <c r="HD16" s="62"/>
      <c r="HE16" s="62"/>
      <c r="HF16" s="62"/>
      <c r="HG16" s="62"/>
      <c r="HH16" s="62"/>
      <c r="HI16" s="62"/>
      <c r="HJ16" s="62"/>
      <c r="HK16" s="62"/>
      <c r="HL16" s="62"/>
      <c r="HM16" s="62"/>
      <c r="HN16" s="62"/>
      <c r="HO16" s="62"/>
      <c r="HP16" s="62"/>
      <c r="HQ16" s="62"/>
      <c r="HR16" s="62"/>
      <c r="HS16" s="62"/>
      <c r="HT16" s="62"/>
      <c r="HU16" s="62"/>
      <c r="HV16" s="62"/>
      <c r="HW16" s="62"/>
      <c r="HX16" s="62"/>
      <c r="HY16" s="62"/>
      <c r="HZ16" s="62"/>
      <c r="IA16" s="62"/>
      <c r="IB16" s="62"/>
      <c r="IC16" s="62"/>
      <c r="ID16" s="62"/>
      <c r="IE16" s="62"/>
      <c r="IF16" s="62"/>
      <c r="IG16" s="62"/>
      <c r="IH16" s="62"/>
      <c r="II16" s="62"/>
      <c r="IJ16" s="62"/>
      <c r="IK16" s="62"/>
      <c r="IL16" s="62"/>
      <c r="IM16" s="62"/>
      <c r="IN16" s="62"/>
      <c r="IO16" s="62"/>
      <c r="IP16" s="62"/>
      <c r="IQ16" s="62"/>
      <c r="IR16" s="62"/>
      <c r="IS16" s="62"/>
      <c r="IT16" s="62"/>
      <c r="IU16" s="62"/>
      <c r="IV16" s="62"/>
      <c r="IW16" s="62"/>
      <c r="IX16" s="62"/>
    </row>
    <row r="17" spans="1:258">
      <c r="A17" s="277">
        <v>16</v>
      </c>
      <c r="B17" s="272">
        <f>ROUND(+'1 Mile'!E22,4)</f>
        <v>0.98199999999999998</v>
      </c>
      <c r="C17" s="72">
        <f>ROUND(+'5K'!E22,4)</f>
        <v>0.98199999999999998</v>
      </c>
      <c r="D17" s="72">
        <f>ROUND(+'6K'!E22,4)</f>
        <v>0.98199999999999998</v>
      </c>
      <c r="E17" s="72">
        <f>ROUND(+'4MI'!E22,4)</f>
        <v>0.98199999999999998</v>
      </c>
      <c r="F17" s="72">
        <f>ROUND(+'8K'!$E22,4)</f>
        <v>0.98199999999999998</v>
      </c>
      <c r="G17" s="72">
        <f>ROUND(+'5MI'!$E22,4)</f>
        <v>0.98199999999999998</v>
      </c>
      <c r="H17" s="72">
        <f>ROUND(+'10K'!$E22,4)</f>
        <v>0.98199999999999998</v>
      </c>
      <c r="I17" s="72">
        <f>ROUND(+'7MI'!$E22,4)</f>
        <v>0.98199999999999998</v>
      </c>
      <c r="J17" s="73">
        <f>ROUND(+'12K'!$E22,4)</f>
        <v>0.98199999999999998</v>
      </c>
      <c r="K17" s="72">
        <f>ROUND(+'15K'!$E22,4)</f>
        <v>0.98199999999999998</v>
      </c>
      <c r="L17" s="72">
        <f>ROUND(+'10MI'!$E22,4)</f>
        <v>0.98199999999999998</v>
      </c>
      <c r="M17" s="72">
        <f>ROUND(+'20K'!$E22,4)</f>
        <v>0.98560000000000003</v>
      </c>
      <c r="N17" s="72">
        <f>ROUND(+H.Marathon!$E22,4)</f>
        <v>0.98560000000000003</v>
      </c>
      <c r="O17" s="72">
        <f>ROUND(+'25K'!$E22,4)</f>
        <v>0.98560000000000003</v>
      </c>
      <c r="P17" s="72">
        <f>ROUND(+'30K'!$E22,4)</f>
        <v>0.98560000000000003</v>
      </c>
      <c r="Q17" s="72">
        <f>ROUND(+Marathon!$E22,4)</f>
        <v>0.98560000000000003</v>
      </c>
      <c r="R17" s="72">
        <f>ROUND(+Marathon!$E22,4)</f>
        <v>0.98560000000000003</v>
      </c>
      <c r="S17" s="72">
        <f>ROUND(+Marathon!$E22,4)</f>
        <v>0.98560000000000003</v>
      </c>
      <c r="T17" s="72">
        <f>ROUND(+Marathon!$E22,4)</f>
        <v>0.98560000000000003</v>
      </c>
      <c r="U17" s="72">
        <f>ROUND(+Marathon!$E22,4)</f>
        <v>0.98560000000000003</v>
      </c>
      <c r="V17" s="72">
        <f>ROUND(+Marathon!$E22,4)</f>
        <v>0.98560000000000003</v>
      </c>
      <c r="W17" s="72">
        <f>ROUND(+Marathon!$E22,4)</f>
        <v>0.98560000000000003</v>
      </c>
      <c r="X17" s="61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62"/>
      <c r="BL17" s="62"/>
      <c r="BM17" s="62"/>
      <c r="BN17" s="62"/>
      <c r="BO17" s="62"/>
      <c r="BP17" s="62"/>
      <c r="BQ17" s="62"/>
      <c r="BR17" s="62"/>
      <c r="BS17" s="62"/>
      <c r="BT17" s="62"/>
      <c r="BU17" s="62"/>
      <c r="BV17" s="62"/>
      <c r="BW17" s="62"/>
      <c r="BX17" s="62"/>
      <c r="BY17" s="62"/>
      <c r="BZ17" s="62"/>
      <c r="CA17" s="62"/>
      <c r="CB17" s="62"/>
      <c r="CC17" s="62"/>
      <c r="CD17" s="62"/>
      <c r="CE17" s="62"/>
      <c r="CF17" s="62"/>
      <c r="CG17" s="62"/>
      <c r="CH17" s="62"/>
      <c r="CI17" s="62"/>
      <c r="CJ17" s="62"/>
      <c r="CK17" s="62"/>
      <c r="CL17" s="62"/>
      <c r="CM17" s="62"/>
      <c r="CN17" s="62"/>
      <c r="CO17" s="62"/>
      <c r="CP17" s="62"/>
      <c r="CQ17" s="62"/>
      <c r="CR17" s="62"/>
      <c r="CS17" s="62"/>
      <c r="CT17" s="62"/>
      <c r="CU17" s="62"/>
      <c r="CV17" s="62"/>
      <c r="CW17" s="62"/>
      <c r="CX17" s="62"/>
      <c r="CY17" s="62"/>
      <c r="CZ17" s="62"/>
      <c r="DA17" s="62"/>
      <c r="DB17" s="62"/>
      <c r="DC17" s="62"/>
      <c r="DD17" s="62"/>
      <c r="DE17" s="62"/>
      <c r="DF17" s="62"/>
      <c r="DG17" s="62"/>
      <c r="DH17" s="62"/>
      <c r="DI17" s="62"/>
      <c r="DJ17" s="62"/>
      <c r="DK17" s="62"/>
      <c r="DL17" s="62"/>
      <c r="DM17" s="62"/>
      <c r="DN17" s="62"/>
      <c r="DO17" s="62"/>
      <c r="DP17" s="62"/>
      <c r="DQ17" s="62"/>
      <c r="DR17" s="62"/>
      <c r="DS17" s="62"/>
      <c r="DT17" s="62"/>
      <c r="DU17" s="62"/>
      <c r="DV17" s="62"/>
      <c r="DW17" s="62"/>
      <c r="DX17" s="62"/>
      <c r="DY17" s="62"/>
      <c r="DZ17" s="62"/>
      <c r="EA17" s="62"/>
      <c r="EB17" s="62"/>
      <c r="EC17" s="62"/>
      <c r="ED17" s="62"/>
      <c r="EE17" s="62"/>
      <c r="EF17" s="62"/>
      <c r="EG17" s="62"/>
      <c r="EH17" s="62"/>
      <c r="EI17" s="62"/>
      <c r="EJ17" s="62"/>
      <c r="EK17" s="62"/>
      <c r="EL17" s="62"/>
      <c r="EM17" s="62"/>
      <c r="EN17" s="62"/>
      <c r="EO17" s="62"/>
      <c r="EP17" s="62"/>
      <c r="EQ17" s="62"/>
      <c r="ER17" s="62"/>
      <c r="ES17" s="62"/>
      <c r="ET17" s="62"/>
      <c r="EU17" s="62"/>
      <c r="EV17" s="62"/>
      <c r="EW17" s="62"/>
      <c r="EX17" s="62"/>
      <c r="EY17" s="62"/>
      <c r="EZ17" s="62"/>
      <c r="FA17" s="62"/>
      <c r="FB17" s="62"/>
      <c r="FC17" s="62"/>
      <c r="FD17" s="62"/>
      <c r="FE17" s="62"/>
      <c r="FF17" s="62"/>
      <c r="FG17" s="62"/>
      <c r="FH17" s="62"/>
      <c r="FI17" s="62"/>
      <c r="FJ17" s="62"/>
      <c r="FK17" s="62"/>
      <c r="FL17" s="62"/>
      <c r="FM17" s="62"/>
      <c r="FN17" s="62"/>
      <c r="FO17" s="62"/>
      <c r="FP17" s="62"/>
      <c r="FQ17" s="62"/>
      <c r="FR17" s="62"/>
      <c r="FS17" s="62"/>
      <c r="FT17" s="62"/>
      <c r="FU17" s="62"/>
      <c r="FV17" s="62"/>
      <c r="FW17" s="62"/>
      <c r="FX17" s="62"/>
      <c r="FY17" s="62"/>
      <c r="FZ17" s="62"/>
      <c r="GA17" s="62"/>
      <c r="GB17" s="62"/>
      <c r="GC17" s="62"/>
      <c r="GD17" s="62"/>
      <c r="GE17" s="62"/>
      <c r="GF17" s="62"/>
      <c r="GG17" s="62"/>
      <c r="GH17" s="62"/>
      <c r="GI17" s="62"/>
      <c r="GJ17" s="62"/>
      <c r="GK17" s="62"/>
      <c r="GL17" s="62"/>
      <c r="GM17" s="62"/>
      <c r="GN17" s="62"/>
      <c r="GO17" s="62"/>
      <c r="GP17" s="62"/>
      <c r="GQ17" s="62"/>
      <c r="GR17" s="62"/>
      <c r="GS17" s="62"/>
      <c r="GT17" s="62"/>
      <c r="GU17" s="62"/>
      <c r="GV17" s="62"/>
      <c r="GW17" s="62"/>
      <c r="GX17" s="62"/>
      <c r="GY17" s="62"/>
      <c r="GZ17" s="62"/>
      <c r="HA17" s="62"/>
      <c r="HB17" s="62"/>
      <c r="HC17" s="62"/>
      <c r="HD17" s="62"/>
      <c r="HE17" s="62"/>
      <c r="HF17" s="62"/>
      <c r="HG17" s="62"/>
      <c r="HH17" s="62"/>
      <c r="HI17" s="62"/>
      <c r="HJ17" s="62"/>
      <c r="HK17" s="62"/>
      <c r="HL17" s="62"/>
      <c r="HM17" s="62"/>
      <c r="HN17" s="62"/>
      <c r="HO17" s="62"/>
      <c r="HP17" s="62"/>
      <c r="HQ17" s="62"/>
      <c r="HR17" s="62"/>
      <c r="HS17" s="62"/>
      <c r="HT17" s="62"/>
      <c r="HU17" s="62"/>
      <c r="HV17" s="62"/>
      <c r="HW17" s="62"/>
      <c r="HX17" s="62"/>
      <c r="HY17" s="62"/>
      <c r="HZ17" s="62"/>
      <c r="IA17" s="62"/>
      <c r="IB17" s="62"/>
      <c r="IC17" s="62"/>
      <c r="ID17" s="62"/>
      <c r="IE17" s="62"/>
      <c r="IF17" s="62"/>
      <c r="IG17" s="62"/>
      <c r="IH17" s="62"/>
      <c r="II17" s="62"/>
      <c r="IJ17" s="62"/>
      <c r="IK17" s="62"/>
      <c r="IL17" s="62"/>
      <c r="IM17" s="62"/>
      <c r="IN17" s="62"/>
      <c r="IO17" s="62"/>
      <c r="IP17" s="62"/>
      <c r="IQ17" s="62"/>
      <c r="IR17" s="62"/>
      <c r="IS17" s="62"/>
      <c r="IT17" s="62"/>
      <c r="IU17" s="62"/>
      <c r="IV17" s="62"/>
      <c r="IW17" s="62"/>
      <c r="IX17" s="62"/>
    </row>
    <row r="18" spans="1:258">
      <c r="A18" s="277">
        <v>17</v>
      </c>
      <c r="B18" s="272">
        <f>ROUND(+'1 Mile'!E23,4)</f>
        <v>0.99199999999999999</v>
      </c>
      <c r="C18" s="72">
        <f>ROUND(+'5K'!E23,4)</f>
        <v>0.99199999999999999</v>
      </c>
      <c r="D18" s="72">
        <f>ROUND(+'6K'!E23,4)</f>
        <v>0.99199999999999999</v>
      </c>
      <c r="E18" s="72">
        <f>ROUND(+'4MI'!E23,4)</f>
        <v>0.99199999999999999</v>
      </c>
      <c r="F18" s="72">
        <f>ROUND(+'8K'!$E23,4)</f>
        <v>0.99199999999999999</v>
      </c>
      <c r="G18" s="72">
        <f>ROUND(+'5MI'!$E23,4)</f>
        <v>0.99199999999999999</v>
      </c>
      <c r="H18" s="72">
        <f>ROUND(+'10K'!$E23,4)</f>
        <v>0.99199999999999999</v>
      </c>
      <c r="I18" s="72">
        <f>ROUND(+'7MI'!$E23,4)</f>
        <v>0.99199999999999999</v>
      </c>
      <c r="J18" s="73">
        <f>ROUND(+'12K'!$E23,4)</f>
        <v>0.99199999999999999</v>
      </c>
      <c r="K18" s="72">
        <f>ROUND(+'15K'!$E23,4)</f>
        <v>0.99199999999999999</v>
      </c>
      <c r="L18" s="72">
        <f>ROUND(+'10MI'!$E23,4)</f>
        <v>0.99199999999999999</v>
      </c>
      <c r="M18" s="72">
        <f>ROUND(+'20K'!$E23,4)</f>
        <v>0.99509999999999998</v>
      </c>
      <c r="N18" s="72">
        <f>ROUND(+H.Marathon!$E23,4)</f>
        <v>0.99509999999999998</v>
      </c>
      <c r="O18" s="72">
        <f>ROUND(+'25K'!$E23,4)</f>
        <v>0.99509999999999998</v>
      </c>
      <c r="P18" s="72">
        <f>ROUND(+'30K'!$E23,4)</f>
        <v>0.99509999999999998</v>
      </c>
      <c r="Q18" s="72">
        <f>ROUND(+Marathon!$E23,4)</f>
        <v>0.99509999999999998</v>
      </c>
      <c r="R18" s="72">
        <f>ROUND(+Marathon!$E23,4)</f>
        <v>0.99509999999999998</v>
      </c>
      <c r="S18" s="72">
        <f>ROUND(+Marathon!$E23,4)</f>
        <v>0.99509999999999998</v>
      </c>
      <c r="T18" s="72">
        <f>ROUND(+Marathon!$E23,4)</f>
        <v>0.99509999999999998</v>
      </c>
      <c r="U18" s="72">
        <f>ROUND(+Marathon!$E23,4)</f>
        <v>0.99509999999999998</v>
      </c>
      <c r="V18" s="72">
        <f>ROUND(+Marathon!$E23,4)</f>
        <v>0.99509999999999998</v>
      </c>
      <c r="W18" s="72">
        <f>ROUND(+Marathon!$E23,4)</f>
        <v>0.99509999999999998</v>
      </c>
      <c r="X18" s="61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  <c r="BH18" s="62"/>
      <c r="BI18" s="62"/>
      <c r="BJ18" s="62"/>
      <c r="BK18" s="62"/>
      <c r="BL18" s="62"/>
      <c r="BM18" s="62"/>
      <c r="BN18" s="62"/>
      <c r="BO18" s="62"/>
      <c r="BP18" s="62"/>
      <c r="BQ18" s="62"/>
      <c r="BR18" s="62"/>
      <c r="BS18" s="62"/>
      <c r="BT18" s="62"/>
      <c r="BU18" s="62"/>
      <c r="BV18" s="62"/>
      <c r="BW18" s="62"/>
      <c r="BX18" s="62"/>
      <c r="BY18" s="62"/>
      <c r="BZ18" s="62"/>
      <c r="CA18" s="62"/>
      <c r="CB18" s="62"/>
      <c r="CC18" s="62"/>
      <c r="CD18" s="62"/>
      <c r="CE18" s="62"/>
      <c r="CF18" s="62"/>
      <c r="CG18" s="62"/>
      <c r="CH18" s="62"/>
      <c r="CI18" s="62"/>
      <c r="CJ18" s="62"/>
      <c r="CK18" s="62"/>
      <c r="CL18" s="62"/>
      <c r="CM18" s="62"/>
      <c r="CN18" s="62"/>
      <c r="CO18" s="62"/>
      <c r="CP18" s="62"/>
      <c r="CQ18" s="62"/>
      <c r="CR18" s="62"/>
      <c r="CS18" s="62"/>
      <c r="CT18" s="62"/>
      <c r="CU18" s="62"/>
      <c r="CV18" s="62"/>
      <c r="CW18" s="62"/>
      <c r="CX18" s="62"/>
      <c r="CY18" s="62"/>
      <c r="CZ18" s="62"/>
      <c r="DA18" s="62"/>
      <c r="DB18" s="62"/>
      <c r="DC18" s="62"/>
      <c r="DD18" s="62"/>
      <c r="DE18" s="62"/>
      <c r="DF18" s="62"/>
      <c r="DG18" s="62"/>
      <c r="DH18" s="62"/>
      <c r="DI18" s="62"/>
      <c r="DJ18" s="62"/>
      <c r="DK18" s="62"/>
      <c r="DL18" s="62"/>
      <c r="DM18" s="62"/>
      <c r="DN18" s="62"/>
      <c r="DO18" s="62"/>
      <c r="DP18" s="62"/>
      <c r="DQ18" s="62"/>
      <c r="DR18" s="62"/>
      <c r="DS18" s="62"/>
      <c r="DT18" s="62"/>
      <c r="DU18" s="62"/>
      <c r="DV18" s="62"/>
      <c r="DW18" s="62"/>
      <c r="DX18" s="62"/>
      <c r="DY18" s="62"/>
      <c r="DZ18" s="62"/>
      <c r="EA18" s="62"/>
      <c r="EB18" s="62"/>
      <c r="EC18" s="62"/>
      <c r="ED18" s="62"/>
      <c r="EE18" s="62"/>
      <c r="EF18" s="62"/>
      <c r="EG18" s="62"/>
      <c r="EH18" s="62"/>
      <c r="EI18" s="62"/>
      <c r="EJ18" s="62"/>
      <c r="EK18" s="62"/>
      <c r="EL18" s="62"/>
      <c r="EM18" s="62"/>
      <c r="EN18" s="62"/>
      <c r="EO18" s="62"/>
      <c r="EP18" s="62"/>
      <c r="EQ18" s="62"/>
      <c r="ER18" s="62"/>
      <c r="ES18" s="62"/>
      <c r="ET18" s="62"/>
      <c r="EU18" s="62"/>
      <c r="EV18" s="62"/>
      <c r="EW18" s="62"/>
      <c r="EX18" s="62"/>
      <c r="EY18" s="62"/>
      <c r="EZ18" s="62"/>
      <c r="FA18" s="62"/>
      <c r="FB18" s="62"/>
      <c r="FC18" s="62"/>
      <c r="FD18" s="62"/>
      <c r="FE18" s="62"/>
      <c r="FF18" s="62"/>
      <c r="FG18" s="62"/>
      <c r="FH18" s="62"/>
      <c r="FI18" s="62"/>
      <c r="FJ18" s="62"/>
      <c r="FK18" s="62"/>
      <c r="FL18" s="62"/>
      <c r="FM18" s="62"/>
      <c r="FN18" s="62"/>
      <c r="FO18" s="62"/>
      <c r="FP18" s="62"/>
      <c r="FQ18" s="62"/>
      <c r="FR18" s="62"/>
      <c r="FS18" s="62"/>
      <c r="FT18" s="62"/>
      <c r="FU18" s="62"/>
      <c r="FV18" s="62"/>
      <c r="FW18" s="62"/>
      <c r="FX18" s="62"/>
      <c r="FY18" s="62"/>
      <c r="FZ18" s="62"/>
      <c r="GA18" s="62"/>
      <c r="GB18" s="62"/>
      <c r="GC18" s="62"/>
      <c r="GD18" s="62"/>
      <c r="GE18" s="62"/>
      <c r="GF18" s="62"/>
      <c r="GG18" s="62"/>
      <c r="GH18" s="62"/>
      <c r="GI18" s="62"/>
      <c r="GJ18" s="62"/>
      <c r="GK18" s="62"/>
      <c r="GL18" s="62"/>
      <c r="GM18" s="62"/>
      <c r="GN18" s="62"/>
      <c r="GO18" s="62"/>
      <c r="GP18" s="62"/>
      <c r="GQ18" s="62"/>
      <c r="GR18" s="62"/>
      <c r="GS18" s="62"/>
      <c r="GT18" s="62"/>
      <c r="GU18" s="62"/>
      <c r="GV18" s="62"/>
      <c r="GW18" s="62"/>
      <c r="GX18" s="62"/>
      <c r="GY18" s="62"/>
      <c r="GZ18" s="62"/>
      <c r="HA18" s="62"/>
      <c r="HB18" s="62"/>
      <c r="HC18" s="62"/>
      <c r="HD18" s="62"/>
      <c r="HE18" s="62"/>
      <c r="HF18" s="62"/>
      <c r="HG18" s="62"/>
      <c r="HH18" s="62"/>
      <c r="HI18" s="62"/>
      <c r="HJ18" s="62"/>
      <c r="HK18" s="62"/>
      <c r="HL18" s="62"/>
      <c r="HM18" s="62"/>
      <c r="HN18" s="62"/>
      <c r="HO18" s="62"/>
      <c r="HP18" s="62"/>
      <c r="HQ18" s="62"/>
      <c r="HR18" s="62"/>
      <c r="HS18" s="62"/>
      <c r="HT18" s="62"/>
      <c r="HU18" s="62"/>
      <c r="HV18" s="62"/>
      <c r="HW18" s="62"/>
      <c r="HX18" s="62"/>
      <c r="HY18" s="62"/>
      <c r="HZ18" s="62"/>
      <c r="IA18" s="62"/>
      <c r="IB18" s="62"/>
      <c r="IC18" s="62"/>
      <c r="ID18" s="62"/>
      <c r="IE18" s="62"/>
      <c r="IF18" s="62"/>
      <c r="IG18" s="62"/>
      <c r="IH18" s="62"/>
      <c r="II18" s="62"/>
      <c r="IJ18" s="62"/>
      <c r="IK18" s="62"/>
      <c r="IL18" s="62"/>
      <c r="IM18" s="62"/>
      <c r="IN18" s="62"/>
      <c r="IO18" s="62"/>
      <c r="IP18" s="62"/>
      <c r="IQ18" s="62"/>
      <c r="IR18" s="62"/>
      <c r="IS18" s="62"/>
      <c r="IT18" s="62"/>
      <c r="IU18" s="62"/>
      <c r="IV18" s="62"/>
      <c r="IW18" s="62"/>
      <c r="IX18" s="62"/>
    </row>
    <row r="19" spans="1:258">
      <c r="A19" s="277">
        <v>18</v>
      </c>
      <c r="B19" s="272">
        <f>ROUND(+'1 Mile'!E24,4)</f>
        <v>0.998</v>
      </c>
      <c r="C19" s="72">
        <f>ROUND(+'5K'!E24,4)</f>
        <v>0.998</v>
      </c>
      <c r="D19" s="72">
        <f>ROUND(+'6K'!E24,4)</f>
        <v>0.998</v>
      </c>
      <c r="E19" s="72">
        <f>ROUND(+'4MI'!E24,4)</f>
        <v>0.998</v>
      </c>
      <c r="F19" s="72">
        <f>ROUND(+'8K'!$E24,4)</f>
        <v>0.998</v>
      </c>
      <c r="G19" s="72">
        <f>ROUND(+'5MI'!$E24,4)</f>
        <v>0.998</v>
      </c>
      <c r="H19" s="72">
        <f>ROUND(+'10K'!$E24,4)</f>
        <v>0.998</v>
      </c>
      <c r="I19" s="72">
        <f>ROUND(+'7MI'!$E24,4)</f>
        <v>0.998</v>
      </c>
      <c r="J19" s="73">
        <f>ROUND(+'12K'!$E24,4)</f>
        <v>0.998</v>
      </c>
      <c r="K19" s="72">
        <f>ROUND(+'15K'!$E24,4)</f>
        <v>0.998</v>
      </c>
      <c r="L19" s="72">
        <f>ROUND(+'10MI'!$E24,4)</f>
        <v>0.998</v>
      </c>
      <c r="M19" s="72">
        <f>ROUND(+'20K'!$E24,4)</f>
        <v>0.99960000000000004</v>
      </c>
      <c r="N19" s="72">
        <f>ROUND(+H.Marathon!$E24,4)</f>
        <v>0.99960000000000004</v>
      </c>
      <c r="O19" s="72">
        <f>ROUND(+'25K'!$E24,4)</f>
        <v>0.99960000000000004</v>
      </c>
      <c r="P19" s="72">
        <f>ROUND(+'30K'!$E24,4)</f>
        <v>0.99960000000000004</v>
      </c>
      <c r="Q19" s="72">
        <f>ROUND(+Marathon!$E24,4)</f>
        <v>0.99960000000000004</v>
      </c>
      <c r="R19" s="72">
        <f>ROUND(+Marathon!$E24,4)</f>
        <v>0.99960000000000004</v>
      </c>
      <c r="S19" s="72">
        <f>ROUND(+Marathon!$E24,4)</f>
        <v>0.99960000000000004</v>
      </c>
      <c r="T19" s="72">
        <f>ROUND(+Marathon!$E24,4)</f>
        <v>0.99960000000000004</v>
      </c>
      <c r="U19" s="72">
        <f>ROUND(+Marathon!$E24,4)</f>
        <v>0.99960000000000004</v>
      </c>
      <c r="V19" s="72">
        <f>ROUND(+Marathon!$E24,4)</f>
        <v>0.99960000000000004</v>
      </c>
      <c r="W19" s="72">
        <f>ROUND(+Marathon!$E24,4)</f>
        <v>0.99960000000000004</v>
      </c>
      <c r="X19" s="61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62"/>
      <c r="BJ19" s="62"/>
      <c r="BK19" s="62"/>
      <c r="BL19" s="62"/>
      <c r="BM19" s="62"/>
      <c r="BN19" s="62"/>
      <c r="BO19" s="62"/>
      <c r="BP19" s="62"/>
      <c r="BQ19" s="62"/>
      <c r="BR19" s="62"/>
      <c r="BS19" s="62"/>
      <c r="BT19" s="62"/>
      <c r="BU19" s="62"/>
      <c r="BV19" s="62"/>
      <c r="BW19" s="62"/>
      <c r="BX19" s="62"/>
      <c r="BY19" s="62"/>
      <c r="BZ19" s="62"/>
      <c r="CA19" s="62"/>
      <c r="CB19" s="62"/>
      <c r="CC19" s="62"/>
      <c r="CD19" s="62"/>
      <c r="CE19" s="62"/>
      <c r="CF19" s="62"/>
      <c r="CG19" s="62"/>
      <c r="CH19" s="62"/>
      <c r="CI19" s="62"/>
      <c r="CJ19" s="62"/>
      <c r="CK19" s="62"/>
      <c r="CL19" s="62"/>
      <c r="CM19" s="62"/>
      <c r="CN19" s="62"/>
      <c r="CO19" s="62"/>
      <c r="CP19" s="62"/>
      <c r="CQ19" s="62"/>
      <c r="CR19" s="62"/>
      <c r="CS19" s="62"/>
      <c r="CT19" s="62"/>
      <c r="CU19" s="62"/>
      <c r="CV19" s="62"/>
      <c r="CW19" s="62"/>
      <c r="CX19" s="62"/>
      <c r="CY19" s="62"/>
      <c r="CZ19" s="62"/>
      <c r="DA19" s="62"/>
      <c r="DB19" s="62"/>
      <c r="DC19" s="62"/>
      <c r="DD19" s="62"/>
      <c r="DE19" s="62"/>
      <c r="DF19" s="62"/>
      <c r="DG19" s="62"/>
      <c r="DH19" s="62"/>
      <c r="DI19" s="62"/>
      <c r="DJ19" s="62"/>
      <c r="DK19" s="62"/>
      <c r="DL19" s="62"/>
      <c r="DM19" s="62"/>
      <c r="DN19" s="62"/>
      <c r="DO19" s="62"/>
      <c r="DP19" s="62"/>
      <c r="DQ19" s="62"/>
      <c r="DR19" s="62"/>
      <c r="DS19" s="62"/>
      <c r="DT19" s="62"/>
      <c r="DU19" s="62"/>
      <c r="DV19" s="62"/>
      <c r="DW19" s="62"/>
      <c r="DX19" s="62"/>
      <c r="DY19" s="62"/>
      <c r="DZ19" s="62"/>
      <c r="EA19" s="62"/>
      <c r="EB19" s="62"/>
      <c r="EC19" s="62"/>
      <c r="ED19" s="62"/>
      <c r="EE19" s="62"/>
      <c r="EF19" s="62"/>
      <c r="EG19" s="62"/>
      <c r="EH19" s="62"/>
      <c r="EI19" s="62"/>
      <c r="EJ19" s="62"/>
      <c r="EK19" s="62"/>
      <c r="EL19" s="62"/>
      <c r="EM19" s="62"/>
      <c r="EN19" s="62"/>
      <c r="EO19" s="62"/>
      <c r="EP19" s="62"/>
      <c r="EQ19" s="62"/>
      <c r="ER19" s="62"/>
      <c r="ES19" s="62"/>
      <c r="ET19" s="62"/>
      <c r="EU19" s="62"/>
      <c r="EV19" s="62"/>
      <c r="EW19" s="62"/>
      <c r="EX19" s="62"/>
      <c r="EY19" s="62"/>
      <c r="EZ19" s="62"/>
      <c r="FA19" s="62"/>
      <c r="FB19" s="62"/>
      <c r="FC19" s="62"/>
      <c r="FD19" s="62"/>
      <c r="FE19" s="62"/>
      <c r="FF19" s="62"/>
      <c r="FG19" s="62"/>
      <c r="FH19" s="62"/>
      <c r="FI19" s="62"/>
      <c r="FJ19" s="62"/>
      <c r="FK19" s="62"/>
      <c r="FL19" s="62"/>
      <c r="FM19" s="62"/>
      <c r="FN19" s="62"/>
      <c r="FO19" s="62"/>
      <c r="FP19" s="62"/>
      <c r="FQ19" s="62"/>
      <c r="FR19" s="62"/>
      <c r="FS19" s="62"/>
      <c r="FT19" s="62"/>
      <c r="FU19" s="62"/>
      <c r="FV19" s="62"/>
      <c r="FW19" s="62"/>
      <c r="FX19" s="62"/>
      <c r="FY19" s="62"/>
      <c r="FZ19" s="62"/>
      <c r="GA19" s="62"/>
      <c r="GB19" s="62"/>
      <c r="GC19" s="62"/>
      <c r="GD19" s="62"/>
      <c r="GE19" s="62"/>
      <c r="GF19" s="62"/>
      <c r="GG19" s="62"/>
      <c r="GH19" s="62"/>
      <c r="GI19" s="62"/>
      <c r="GJ19" s="62"/>
      <c r="GK19" s="62"/>
      <c r="GL19" s="62"/>
      <c r="GM19" s="62"/>
      <c r="GN19" s="62"/>
      <c r="GO19" s="62"/>
      <c r="GP19" s="62"/>
      <c r="GQ19" s="62"/>
      <c r="GR19" s="62"/>
      <c r="GS19" s="62"/>
      <c r="GT19" s="62"/>
      <c r="GU19" s="62"/>
      <c r="GV19" s="62"/>
      <c r="GW19" s="62"/>
      <c r="GX19" s="62"/>
      <c r="GY19" s="62"/>
      <c r="GZ19" s="62"/>
      <c r="HA19" s="62"/>
      <c r="HB19" s="62"/>
      <c r="HC19" s="62"/>
      <c r="HD19" s="62"/>
      <c r="HE19" s="62"/>
      <c r="HF19" s="62"/>
      <c r="HG19" s="62"/>
      <c r="HH19" s="62"/>
      <c r="HI19" s="62"/>
      <c r="HJ19" s="62"/>
      <c r="HK19" s="62"/>
      <c r="HL19" s="62"/>
      <c r="HM19" s="62"/>
      <c r="HN19" s="62"/>
      <c r="HO19" s="62"/>
      <c r="HP19" s="62"/>
      <c r="HQ19" s="62"/>
      <c r="HR19" s="62"/>
      <c r="HS19" s="62"/>
      <c r="HT19" s="62"/>
      <c r="HU19" s="62"/>
      <c r="HV19" s="62"/>
      <c r="HW19" s="62"/>
      <c r="HX19" s="62"/>
      <c r="HY19" s="62"/>
      <c r="HZ19" s="62"/>
      <c r="IA19" s="62"/>
      <c r="IB19" s="62"/>
      <c r="IC19" s="62"/>
      <c r="ID19" s="62"/>
      <c r="IE19" s="62"/>
      <c r="IF19" s="62"/>
      <c r="IG19" s="62"/>
      <c r="IH19" s="62"/>
      <c r="II19" s="62"/>
      <c r="IJ19" s="62"/>
      <c r="IK19" s="62"/>
      <c r="IL19" s="62"/>
      <c r="IM19" s="62"/>
      <c r="IN19" s="62"/>
      <c r="IO19" s="62"/>
      <c r="IP19" s="62"/>
      <c r="IQ19" s="62"/>
      <c r="IR19" s="62"/>
      <c r="IS19" s="62"/>
      <c r="IT19" s="62"/>
      <c r="IU19" s="62"/>
      <c r="IV19" s="62"/>
      <c r="IW19" s="62"/>
      <c r="IX19" s="62"/>
    </row>
    <row r="20" spans="1:258">
      <c r="A20" s="277">
        <v>19</v>
      </c>
      <c r="B20" s="272">
        <f>ROUND(+'1 Mile'!E25,4)</f>
        <v>1</v>
      </c>
      <c r="C20" s="72">
        <f>ROUND(+'5K'!E25,4)</f>
        <v>1</v>
      </c>
      <c r="D20" s="72">
        <f>ROUND(+'6K'!E25,4)</f>
        <v>1</v>
      </c>
      <c r="E20" s="72">
        <f>ROUND(+'4MI'!E25,4)</f>
        <v>1</v>
      </c>
      <c r="F20" s="72">
        <f>ROUND(+'8K'!$E25,4)</f>
        <v>1</v>
      </c>
      <c r="G20" s="72">
        <f>ROUND(+'5MI'!$E25,4)</f>
        <v>1</v>
      </c>
      <c r="H20" s="72">
        <f>ROUND(+'10K'!$E25,4)</f>
        <v>1</v>
      </c>
      <c r="I20" s="72">
        <f>ROUND(+'7MI'!$E25,4)</f>
        <v>1</v>
      </c>
      <c r="J20" s="73">
        <f>ROUND(+'12K'!$E25,4)</f>
        <v>1</v>
      </c>
      <c r="K20" s="72">
        <f>ROUND(+'15K'!$E25,4)</f>
        <v>1</v>
      </c>
      <c r="L20" s="72">
        <f>ROUND(+'10MI'!$E25,4)</f>
        <v>1</v>
      </c>
      <c r="M20" s="72">
        <f>ROUND(+'20K'!$E25,4)</f>
        <v>1</v>
      </c>
      <c r="N20" s="72">
        <f>ROUND(+H.Marathon!$E25,4)</f>
        <v>1</v>
      </c>
      <c r="O20" s="72">
        <f>ROUND(+'25K'!$E25,4)</f>
        <v>1</v>
      </c>
      <c r="P20" s="72">
        <f>ROUND(+'30K'!$E25,4)</f>
        <v>1</v>
      </c>
      <c r="Q20" s="72">
        <f>ROUND(+Marathon!$E25,4)</f>
        <v>1</v>
      </c>
      <c r="R20" s="72">
        <f>ROUND(+Marathon!$E25,4)</f>
        <v>1</v>
      </c>
      <c r="S20" s="72">
        <f>ROUND(+Marathon!$E25,4)</f>
        <v>1</v>
      </c>
      <c r="T20" s="72">
        <f>ROUND(+Marathon!$E25,4)</f>
        <v>1</v>
      </c>
      <c r="U20" s="72">
        <f>ROUND(+Marathon!$E25,4)</f>
        <v>1</v>
      </c>
      <c r="V20" s="72">
        <f>ROUND(+Marathon!$E25,4)</f>
        <v>1</v>
      </c>
      <c r="W20" s="72">
        <f>ROUND(+Marathon!$E25,4)</f>
        <v>1</v>
      </c>
      <c r="X20" s="61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62"/>
      <c r="BJ20" s="62"/>
      <c r="BK20" s="62"/>
      <c r="BL20" s="62"/>
      <c r="BM20" s="62"/>
      <c r="BN20" s="62"/>
      <c r="BO20" s="62"/>
      <c r="BP20" s="62"/>
      <c r="BQ20" s="62"/>
      <c r="BR20" s="62"/>
      <c r="BS20" s="62"/>
      <c r="BT20" s="62"/>
      <c r="BU20" s="62"/>
      <c r="BV20" s="62"/>
      <c r="BW20" s="62"/>
      <c r="BX20" s="62"/>
      <c r="BY20" s="62"/>
      <c r="BZ20" s="62"/>
      <c r="CA20" s="62"/>
      <c r="CB20" s="62"/>
      <c r="CC20" s="62"/>
      <c r="CD20" s="62"/>
      <c r="CE20" s="62"/>
      <c r="CF20" s="62"/>
      <c r="CG20" s="62"/>
      <c r="CH20" s="62"/>
      <c r="CI20" s="62"/>
      <c r="CJ20" s="62"/>
      <c r="CK20" s="62"/>
      <c r="CL20" s="62"/>
      <c r="CM20" s="62"/>
      <c r="CN20" s="62"/>
      <c r="CO20" s="62"/>
      <c r="CP20" s="62"/>
      <c r="CQ20" s="62"/>
      <c r="CR20" s="62"/>
      <c r="CS20" s="62"/>
      <c r="CT20" s="62"/>
      <c r="CU20" s="62"/>
      <c r="CV20" s="62"/>
      <c r="CW20" s="62"/>
      <c r="CX20" s="62"/>
      <c r="CY20" s="62"/>
      <c r="CZ20" s="62"/>
      <c r="DA20" s="62"/>
      <c r="DB20" s="62"/>
      <c r="DC20" s="62"/>
      <c r="DD20" s="62"/>
      <c r="DE20" s="62"/>
      <c r="DF20" s="62"/>
      <c r="DG20" s="62"/>
      <c r="DH20" s="62"/>
      <c r="DI20" s="62"/>
      <c r="DJ20" s="62"/>
      <c r="DK20" s="62"/>
      <c r="DL20" s="62"/>
      <c r="DM20" s="62"/>
      <c r="DN20" s="62"/>
      <c r="DO20" s="62"/>
      <c r="DP20" s="62"/>
      <c r="DQ20" s="62"/>
      <c r="DR20" s="62"/>
      <c r="DS20" s="62"/>
      <c r="DT20" s="62"/>
      <c r="DU20" s="62"/>
      <c r="DV20" s="62"/>
      <c r="DW20" s="62"/>
      <c r="DX20" s="62"/>
      <c r="DY20" s="62"/>
      <c r="DZ20" s="62"/>
      <c r="EA20" s="62"/>
      <c r="EB20" s="62"/>
      <c r="EC20" s="62"/>
      <c r="ED20" s="62"/>
      <c r="EE20" s="62"/>
      <c r="EF20" s="62"/>
      <c r="EG20" s="62"/>
      <c r="EH20" s="62"/>
      <c r="EI20" s="62"/>
      <c r="EJ20" s="62"/>
      <c r="EK20" s="62"/>
      <c r="EL20" s="62"/>
      <c r="EM20" s="62"/>
      <c r="EN20" s="62"/>
      <c r="EO20" s="62"/>
      <c r="EP20" s="62"/>
      <c r="EQ20" s="62"/>
      <c r="ER20" s="62"/>
      <c r="ES20" s="62"/>
      <c r="ET20" s="62"/>
      <c r="EU20" s="62"/>
      <c r="EV20" s="62"/>
      <c r="EW20" s="62"/>
      <c r="EX20" s="62"/>
      <c r="EY20" s="62"/>
      <c r="EZ20" s="62"/>
      <c r="FA20" s="62"/>
      <c r="FB20" s="62"/>
      <c r="FC20" s="62"/>
      <c r="FD20" s="62"/>
      <c r="FE20" s="62"/>
      <c r="FF20" s="62"/>
      <c r="FG20" s="62"/>
      <c r="FH20" s="62"/>
      <c r="FI20" s="62"/>
      <c r="FJ20" s="62"/>
      <c r="FK20" s="62"/>
      <c r="FL20" s="62"/>
      <c r="FM20" s="62"/>
      <c r="FN20" s="62"/>
      <c r="FO20" s="62"/>
      <c r="FP20" s="62"/>
      <c r="FQ20" s="62"/>
      <c r="FR20" s="62"/>
      <c r="FS20" s="62"/>
      <c r="FT20" s="62"/>
      <c r="FU20" s="62"/>
      <c r="FV20" s="62"/>
      <c r="FW20" s="62"/>
      <c r="FX20" s="62"/>
      <c r="FY20" s="62"/>
      <c r="FZ20" s="62"/>
      <c r="GA20" s="62"/>
      <c r="GB20" s="62"/>
      <c r="GC20" s="62"/>
      <c r="GD20" s="62"/>
      <c r="GE20" s="62"/>
      <c r="GF20" s="62"/>
      <c r="GG20" s="62"/>
      <c r="GH20" s="62"/>
      <c r="GI20" s="62"/>
      <c r="GJ20" s="62"/>
      <c r="GK20" s="62"/>
      <c r="GL20" s="62"/>
      <c r="GM20" s="62"/>
      <c r="GN20" s="62"/>
      <c r="GO20" s="62"/>
      <c r="GP20" s="62"/>
      <c r="GQ20" s="62"/>
      <c r="GR20" s="62"/>
      <c r="GS20" s="62"/>
      <c r="GT20" s="62"/>
      <c r="GU20" s="62"/>
      <c r="GV20" s="62"/>
      <c r="GW20" s="62"/>
      <c r="GX20" s="62"/>
      <c r="GY20" s="62"/>
      <c r="GZ20" s="62"/>
      <c r="HA20" s="62"/>
      <c r="HB20" s="62"/>
      <c r="HC20" s="62"/>
      <c r="HD20" s="62"/>
      <c r="HE20" s="62"/>
      <c r="HF20" s="62"/>
      <c r="HG20" s="62"/>
      <c r="HH20" s="62"/>
      <c r="HI20" s="62"/>
      <c r="HJ20" s="62"/>
      <c r="HK20" s="62"/>
      <c r="HL20" s="62"/>
      <c r="HM20" s="62"/>
      <c r="HN20" s="62"/>
      <c r="HO20" s="62"/>
      <c r="HP20" s="62"/>
      <c r="HQ20" s="62"/>
      <c r="HR20" s="62"/>
      <c r="HS20" s="62"/>
      <c r="HT20" s="62"/>
      <c r="HU20" s="62"/>
      <c r="HV20" s="62"/>
      <c r="HW20" s="62"/>
      <c r="HX20" s="62"/>
      <c r="HY20" s="62"/>
      <c r="HZ20" s="62"/>
      <c r="IA20" s="62"/>
      <c r="IB20" s="62"/>
      <c r="IC20" s="62"/>
      <c r="ID20" s="62"/>
      <c r="IE20" s="62"/>
      <c r="IF20" s="62"/>
      <c r="IG20" s="62"/>
      <c r="IH20" s="62"/>
      <c r="II20" s="62"/>
      <c r="IJ20" s="62"/>
      <c r="IK20" s="62"/>
      <c r="IL20" s="62"/>
      <c r="IM20" s="62"/>
      <c r="IN20" s="62"/>
      <c r="IO20" s="62"/>
      <c r="IP20" s="62"/>
      <c r="IQ20" s="62"/>
      <c r="IR20" s="62"/>
      <c r="IS20" s="62"/>
      <c r="IT20" s="62"/>
      <c r="IU20" s="62"/>
      <c r="IV20" s="62"/>
      <c r="IW20" s="62"/>
      <c r="IX20" s="62"/>
    </row>
    <row r="21" spans="1:258">
      <c r="A21" s="278">
        <v>20</v>
      </c>
      <c r="B21" s="261">
        <f>ROUND(+'1 Mile'!E26,4)</f>
        <v>1</v>
      </c>
      <c r="C21" s="75">
        <f>ROUND(+'5K'!E26,4)</f>
        <v>1</v>
      </c>
      <c r="D21" s="75">
        <f>ROUND(+'6K'!E26,4)</f>
        <v>1</v>
      </c>
      <c r="E21" s="75">
        <f>ROUND(+'4MI'!E26,4)</f>
        <v>1</v>
      </c>
      <c r="F21" s="75">
        <f>ROUND(+'8K'!$E26,4)</f>
        <v>1</v>
      </c>
      <c r="G21" s="75">
        <f>ROUND(+'5MI'!$E26,4)</f>
        <v>1</v>
      </c>
      <c r="H21" s="75">
        <f>ROUND(+'10K'!$E26,4)</f>
        <v>1</v>
      </c>
      <c r="I21" s="75">
        <f>ROUND(+'7MI'!$E26,4)</f>
        <v>1</v>
      </c>
      <c r="J21" s="75">
        <f>ROUND(+'12K'!$E26,4)</f>
        <v>1</v>
      </c>
      <c r="K21" s="75">
        <f>ROUND(+'15K'!$E26,4)</f>
        <v>1</v>
      </c>
      <c r="L21" s="75">
        <f>ROUND(+'10MI'!$E26,4)</f>
        <v>1</v>
      </c>
      <c r="M21" s="75">
        <f>ROUND(+'20K'!$E26,4)</f>
        <v>1</v>
      </c>
      <c r="N21" s="75">
        <f>ROUND(+H.Marathon!$E26,4)</f>
        <v>1</v>
      </c>
      <c r="O21" s="75">
        <f>ROUND(+'25K'!$E26,4)</f>
        <v>1</v>
      </c>
      <c r="P21" s="75">
        <f>ROUND(+'30K'!$E26,4)</f>
        <v>1</v>
      </c>
      <c r="Q21" s="75">
        <f>ROUND(+Marathon!$E26,4)</f>
        <v>1</v>
      </c>
      <c r="R21" s="75">
        <f>ROUND(+Marathon!$E26,4)</f>
        <v>1</v>
      </c>
      <c r="S21" s="75">
        <f>ROUND(+Marathon!$E26,4)</f>
        <v>1</v>
      </c>
      <c r="T21" s="75">
        <f>ROUND(+Marathon!$E26,4)</f>
        <v>1</v>
      </c>
      <c r="U21" s="75">
        <f>ROUND(+Marathon!$E26,4)</f>
        <v>1</v>
      </c>
      <c r="V21" s="75">
        <f>ROUND(+Marathon!$E26,4)</f>
        <v>1</v>
      </c>
      <c r="W21" s="75">
        <f>ROUND(+Marathon!$E26,4)</f>
        <v>1</v>
      </c>
      <c r="X21" s="61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62"/>
      <c r="BJ21" s="62"/>
      <c r="BK21" s="62"/>
      <c r="BL21" s="62"/>
      <c r="BM21" s="62"/>
      <c r="BN21" s="62"/>
      <c r="BO21" s="62"/>
      <c r="BP21" s="62"/>
      <c r="BQ21" s="62"/>
      <c r="BR21" s="62"/>
      <c r="BS21" s="62"/>
      <c r="BT21" s="62"/>
      <c r="BU21" s="62"/>
      <c r="BV21" s="62"/>
      <c r="BW21" s="62"/>
      <c r="BX21" s="62"/>
      <c r="BY21" s="62"/>
      <c r="BZ21" s="62"/>
      <c r="CA21" s="62"/>
      <c r="CB21" s="62"/>
      <c r="CC21" s="62"/>
      <c r="CD21" s="62"/>
      <c r="CE21" s="62"/>
      <c r="CF21" s="62"/>
      <c r="CG21" s="62"/>
      <c r="CH21" s="62"/>
      <c r="CI21" s="62"/>
      <c r="CJ21" s="62"/>
      <c r="CK21" s="62"/>
      <c r="CL21" s="62"/>
      <c r="CM21" s="62"/>
      <c r="CN21" s="62"/>
      <c r="CO21" s="62"/>
      <c r="CP21" s="62"/>
      <c r="CQ21" s="62"/>
      <c r="CR21" s="62"/>
      <c r="CS21" s="62"/>
      <c r="CT21" s="62"/>
      <c r="CU21" s="62"/>
      <c r="CV21" s="62"/>
      <c r="CW21" s="62"/>
      <c r="CX21" s="62"/>
      <c r="CY21" s="62"/>
      <c r="CZ21" s="62"/>
      <c r="DA21" s="62"/>
      <c r="DB21" s="62"/>
      <c r="DC21" s="62"/>
      <c r="DD21" s="62"/>
      <c r="DE21" s="62"/>
      <c r="DF21" s="62"/>
      <c r="DG21" s="62"/>
      <c r="DH21" s="62"/>
      <c r="DI21" s="62"/>
      <c r="DJ21" s="62"/>
      <c r="DK21" s="62"/>
      <c r="DL21" s="62"/>
      <c r="DM21" s="62"/>
      <c r="DN21" s="62"/>
      <c r="DO21" s="62"/>
      <c r="DP21" s="62"/>
      <c r="DQ21" s="62"/>
      <c r="DR21" s="62"/>
      <c r="DS21" s="62"/>
      <c r="DT21" s="62"/>
      <c r="DU21" s="62"/>
      <c r="DV21" s="62"/>
      <c r="DW21" s="62"/>
      <c r="DX21" s="62"/>
      <c r="DY21" s="62"/>
      <c r="DZ21" s="62"/>
      <c r="EA21" s="62"/>
      <c r="EB21" s="62"/>
      <c r="EC21" s="62"/>
      <c r="ED21" s="62"/>
      <c r="EE21" s="62"/>
      <c r="EF21" s="62"/>
      <c r="EG21" s="62"/>
      <c r="EH21" s="62"/>
      <c r="EI21" s="62"/>
      <c r="EJ21" s="62"/>
      <c r="EK21" s="62"/>
      <c r="EL21" s="62"/>
      <c r="EM21" s="62"/>
      <c r="EN21" s="62"/>
      <c r="EO21" s="62"/>
      <c r="EP21" s="62"/>
      <c r="EQ21" s="62"/>
      <c r="ER21" s="62"/>
      <c r="ES21" s="62"/>
      <c r="ET21" s="62"/>
      <c r="EU21" s="62"/>
      <c r="EV21" s="62"/>
      <c r="EW21" s="62"/>
      <c r="EX21" s="62"/>
      <c r="EY21" s="62"/>
      <c r="EZ21" s="62"/>
      <c r="FA21" s="62"/>
      <c r="FB21" s="62"/>
      <c r="FC21" s="62"/>
      <c r="FD21" s="62"/>
      <c r="FE21" s="62"/>
      <c r="FF21" s="62"/>
      <c r="FG21" s="62"/>
      <c r="FH21" s="62"/>
      <c r="FI21" s="62"/>
      <c r="FJ21" s="62"/>
      <c r="FK21" s="62"/>
      <c r="FL21" s="62"/>
      <c r="FM21" s="62"/>
      <c r="FN21" s="62"/>
      <c r="FO21" s="62"/>
      <c r="FP21" s="62"/>
      <c r="FQ21" s="62"/>
      <c r="FR21" s="62"/>
      <c r="FS21" s="62"/>
      <c r="FT21" s="62"/>
      <c r="FU21" s="62"/>
      <c r="FV21" s="62"/>
      <c r="FW21" s="62"/>
      <c r="FX21" s="62"/>
      <c r="FY21" s="62"/>
      <c r="FZ21" s="62"/>
      <c r="GA21" s="62"/>
      <c r="GB21" s="62"/>
      <c r="GC21" s="62"/>
      <c r="GD21" s="62"/>
      <c r="GE21" s="62"/>
      <c r="GF21" s="62"/>
      <c r="GG21" s="62"/>
      <c r="GH21" s="62"/>
      <c r="GI21" s="62"/>
      <c r="GJ21" s="62"/>
      <c r="GK21" s="62"/>
      <c r="GL21" s="62"/>
      <c r="GM21" s="62"/>
      <c r="GN21" s="62"/>
      <c r="GO21" s="62"/>
      <c r="GP21" s="62"/>
      <c r="GQ21" s="62"/>
      <c r="GR21" s="62"/>
      <c r="GS21" s="62"/>
      <c r="GT21" s="62"/>
      <c r="GU21" s="62"/>
      <c r="GV21" s="62"/>
      <c r="GW21" s="62"/>
      <c r="GX21" s="62"/>
      <c r="GY21" s="62"/>
      <c r="GZ21" s="62"/>
      <c r="HA21" s="62"/>
      <c r="HB21" s="62"/>
      <c r="HC21" s="62"/>
      <c r="HD21" s="62"/>
      <c r="HE21" s="62"/>
      <c r="HF21" s="62"/>
      <c r="HG21" s="62"/>
      <c r="HH21" s="62"/>
      <c r="HI21" s="62"/>
      <c r="HJ21" s="62"/>
      <c r="HK21" s="62"/>
      <c r="HL21" s="62"/>
      <c r="HM21" s="62"/>
      <c r="HN21" s="62"/>
      <c r="HO21" s="62"/>
      <c r="HP21" s="62"/>
      <c r="HQ21" s="62"/>
      <c r="HR21" s="62"/>
      <c r="HS21" s="62"/>
      <c r="HT21" s="62"/>
      <c r="HU21" s="62"/>
      <c r="HV21" s="62"/>
      <c r="HW21" s="62"/>
      <c r="HX21" s="62"/>
      <c r="HY21" s="62"/>
      <c r="HZ21" s="62"/>
      <c r="IA21" s="62"/>
      <c r="IB21" s="62"/>
      <c r="IC21" s="62"/>
      <c r="ID21" s="62"/>
      <c r="IE21" s="62"/>
      <c r="IF21" s="62"/>
      <c r="IG21" s="62"/>
      <c r="IH21" s="62"/>
      <c r="II21" s="62"/>
      <c r="IJ21" s="62"/>
      <c r="IK21" s="62"/>
      <c r="IL21" s="62"/>
      <c r="IM21" s="62"/>
      <c r="IN21" s="62"/>
      <c r="IO21" s="62"/>
      <c r="IP21" s="62"/>
      <c r="IQ21" s="62"/>
      <c r="IR21" s="62"/>
      <c r="IS21" s="62"/>
      <c r="IT21" s="62"/>
      <c r="IU21" s="62"/>
      <c r="IV21" s="62"/>
      <c r="IW21" s="62"/>
      <c r="IX21" s="62"/>
    </row>
    <row r="22" spans="1:258">
      <c r="A22" s="277">
        <v>21</v>
      </c>
      <c r="B22" s="272">
        <f>ROUND(+'1 Mile'!E27,4)</f>
        <v>1</v>
      </c>
      <c r="C22" s="72">
        <f>ROUND(+'5K'!E27,4)</f>
        <v>1</v>
      </c>
      <c r="D22" s="72">
        <f>ROUND(+'6K'!E27,4)</f>
        <v>1</v>
      </c>
      <c r="E22" s="72">
        <f>ROUND(+'4MI'!E27,4)</f>
        <v>1</v>
      </c>
      <c r="F22" s="72">
        <f>ROUND(+'8K'!$E27,4)</f>
        <v>1</v>
      </c>
      <c r="G22" s="72">
        <f>ROUND(+'5MI'!$E27,4)</f>
        <v>1</v>
      </c>
      <c r="H22" s="72">
        <f>ROUND(+'10K'!$E27,4)</f>
        <v>1</v>
      </c>
      <c r="I22" s="72">
        <f>ROUND(+'7MI'!$E27,4)</f>
        <v>1</v>
      </c>
      <c r="J22" s="73">
        <f>ROUND(+'12K'!$E27,4)</f>
        <v>1</v>
      </c>
      <c r="K22" s="72">
        <f>ROUND(+'15K'!$E27,4)</f>
        <v>1</v>
      </c>
      <c r="L22" s="72">
        <f>ROUND(+'10MI'!$E27,4)</f>
        <v>1</v>
      </c>
      <c r="M22" s="72">
        <f>ROUND(+'20K'!$E27,4)</f>
        <v>1</v>
      </c>
      <c r="N22" s="72">
        <f>ROUND(+H.Marathon!$E27,4)</f>
        <v>1</v>
      </c>
      <c r="O22" s="72">
        <f>ROUND(+'25K'!$E27,4)</f>
        <v>1</v>
      </c>
      <c r="P22" s="72">
        <f>ROUND(+'30K'!$E27,4)</f>
        <v>1</v>
      </c>
      <c r="Q22" s="72">
        <f>ROUND(+Marathon!$E27,4)</f>
        <v>1</v>
      </c>
      <c r="R22" s="72">
        <f>ROUND(+Marathon!$E27,4)</f>
        <v>1</v>
      </c>
      <c r="S22" s="72">
        <f>ROUND(+Marathon!$E27,4)</f>
        <v>1</v>
      </c>
      <c r="T22" s="72">
        <f>ROUND(+Marathon!$E27,4)</f>
        <v>1</v>
      </c>
      <c r="U22" s="72">
        <f>ROUND(+Marathon!$E27,4)</f>
        <v>1</v>
      </c>
      <c r="V22" s="72">
        <f>ROUND(+Marathon!$E27,4)</f>
        <v>1</v>
      </c>
      <c r="W22" s="72">
        <f>ROUND(+Marathon!$E27,4)</f>
        <v>1</v>
      </c>
      <c r="X22" s="61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62"/>
      <c r="BJ22" s="62"/>
      <c r="BK22" s="62"/>
      <c r="BL22" s="62"/>
      <c r="BM22" s="62"/>
      <c r="BN22" s="62"/>
      <c r="BO22" s="62"/>
      <c r="BP22" s="62"/>
      <c r="BQ22" s="62"/>
      <c r="BR22" s="62"/>
      <c r="BS22" s="62"/>
      <c r="BT22" s="62"/>
      <c r="BU22" s="62"/>
      <c r="BV22" s="62"/>
      <c r="BW22" s="62"/>
      <c r="BX22" s="62"/>
      <c r="BY22" s="62"/>
      <c r="BZ22" s="62"/>
      <c r="CA22" s="62"/>
      <c r="CB22" s="62"/>
      <c r="CC22" s="62"/>
      <c r="CD22" s="62"/>
      <c r="CE22" s="62"/>
      <c r="CF22" s="62"/>
      <c r="CG22" s="62"/>
      <c r="CH22" s="62"/>
      <c r="CI22" s="62"/>
      <c r="CJ22" s="62"/>
      <c r="CK22" s="62"/>
      <c r="CL22" s="62"/>
      <c r="CM22" s="62"/>
      <c r="CN22" s="62"/>
      <c r="CO22" s="62"/>
      <c r="CP22" s="62"/>
      <c r="CQ22" s="62"/>
      <c r="CR22" s="62"/>
      <c r="CS22" s="62"/>
      <c r="CT22" s="62"/>
      <c r="CU22" s="62"/>
      <c r="CV22" s="62"/>
      <c r="CW22" s="62"/>
      <c r="CX22" s="62"/>
      <c r="CY22" s="62"/>
      <c r="CZ22" s="62"/>
      <c r="DA22" s="62"/>
      <c r="DB22" s="62"/>
      <c r="DC22" s="62"/>
      <c r="DD22" s="62"/>
      <c r="DE22" s="62"/>
      <c r="DF22" s="62"/>
      <c r="DG22" s="62"/>
      <c r="DH22" s="62"/>
      <c r="DI22" s="62"/>
      <c r="DJ22" s="62"/>
      <c r="DK22" s="62"/>
      <c r="DL22" s="62"/>
      <c r="DM22" s="62"/>
      <c r="DN22" s="62"/>
      <c r="DO22" s="62"/>
      <c r="DP22" s="62"/>
      <c r="DQ22" s="62"/>
      <c r="DR22" s="62"/>
      <c r="DS22" s="62"/>
      <c r="DT22" s="62"/>
      <c r="DU22" s="62"/>
      <c r="DV22" s="62"/>
      <c r="DW22" s="62"/>
      <c r="DX22" s="62"/>
      <c r="DY22" s="62"/>
      <c r="DZ22" s="62"/>
      <c r="EA22" s="62"/>
      <c r="EB22" s="62"/>
      <c r="EC22" s="62"/>
      <c r="ED22" s="62"/>
      <c r="EE22" s="62"/>
      <c r="EF22" s="62"/>
      <c r="EG22" s="62"/>
      <c r="EH22" s="62"/>
      <c r="EI22" s="62"/>
      <c r="EJ22" s="62"/>
      <c r="EK22" s="62"/>
      <c r="EL22" s="62"/>
      <c r="EM22" s="62"/>
      <c r="EN22" s="62"/>
      <c r="EO22" s="62"/>
      <c r="EP22" s="62"/>
      <c r="EQ22" s="62"/>
      <c r="ER22" s="62"/>
      <c r="ES22" s="62"/>
      <c r="ET22" s="62"/>
      <c r="EU22" s="62"/>
      <c r="EV22" s="62"/>
      <c r="EW22" s="62"/>
      <c r="EX22" s="62"/>
      <c r="EY22" s="62"/>
      <c r="EZ22" s="62"/>
      <c r="FA22" s="62"/>
      <c r="FB22" s="62"/>
      <c r="FC22" s="62"/>
      <c r="FD22" s="62"/>
      <c r="FE22" s="62"/>
      <c r="FF22" s="62"/>
      <c r="FG22" s="62"/>
      <c r="FH22" s="62"/>
      <c r="FI22" s="62"/>
      <c r="FJ22" s="62"/>
      <c r="FK22" s="62"/>
      <c r="FL22" s="62"/>
      <c r="FM22" s="62"/>
      <c r="FN22" s="62"/>
      <c r="FO22" s="62"/>
      <c r="FP22" s="62"/>
      <c r="FQ22" s="62"/>
      <c r="FR22" s="62"/>
      <c r="FS22" s="62"/>
      <c r="FT22" s="62"/>
      <c r="FU22" s="62"/>
      <c r="FV22" s="62"/>
      <c r="FW22" s="62"/>
      <c r="FX22" s="62"/>
      <c r="FY22" s="62"/>
      <c r="FZ22" s="62"/>
      <c r="GA22" s="62"/>
      <c r="GB22" s="62"/>
      <c r="GC22" s="62"/>
      <c r="GD22" s="62"/>
      <c r="GE22" s="62"/>
      <c r="GF22" s="62"/>
      <c r="GG22" s="62"/>
      <c r="GH22" s="62"/>
      <c r="GI22" s="62"/>
      <c r="GJ22" s="62"/>
      <c r="GK22" s="62"/>
      <c r="GL22" s="62"/>
      <c r="GM22" s="62"/>
      <c r="GN22" s="62"/>
      <c r="GO22" s="62"/>
      <c r="GP22" s="62"/>
      <c r="GQ22" s="62"/>
      <c r="GR22" s="62"/>
      <c r="GS22" s="62"/>
      <c r="GT22" s="62"/>
      <c r="GU22" s="62"/>
      <c r="GV22" s="62"/>
      <c r="GW22" s="62"/>
      <c r="GX22" s="62"/>
      <c r="GY22" s="62"/>
      <c r="GZ22" s="62"/>
      <c r="HA22" s="62"/>
      <c r="HB22" s="62"/>
      <c r="HC22" s="62"/>
      <c r="HD22" s="62"/>
      <c r="HE22" s="62"/>
      <c r="HF22" s="62"/>
      <c r="HG22" s="62"/>
      <c r="HH22" s="62"/>
      <c r="HI22" s="62"/>
      <c r="HJ22" s="62"/>
      <c r="HK22" s="62"/>
      <c r="HL22" s="62"/>
      <c r="HM22" s="62"/>
      <c r="HN22" s="62"/>
      <c r="HO22" s="62"/>
      <c r="HP22" s="62"/>
      <c r="HQ22" s="62"/>
      <c r="HR22" s="62"/>
      <c r="HS22" s="62"/>
      <c r="HT22" s="62"/>
      <c r="HU22" s="62"/>
      <c r="HV22" s="62"/>
      <c r="HW22" s="62"/>
      <c r="HX22" s="62"/>
      <c r="HY22" s="62"/>
      <c r="HZ22" s="62"/>
      <c r="IA22" s="62"/>
      <c r="IB22" s="62"/>
      <c r="IC22" s="62"/>
      <c r="ID22" s="62"/>
      <c r="IE22" s="62"/>
      <c r="IF22" s="62"/>
      <c r="IG22" s="62"/>
      <c r="IH22" s="62"/>
      <c r="II22" s="62"/>
      <c r="IJ22" s="62"/>
      <c r="IK22" s="62"/>
      <c r="IL22" s="62"/>
      <c r="IM22" s="62"/>
      <c r="IN22" s="62"/>
      <c r="IO22" s="62"/>
      <c r="IP22" s="62"/>
      <c r="IQ22" s="62"/>
      <c r="IR22" s="62"/>
      <c r="IS22" s="62"/>
      <c r="IT22" s="62"/>
      <c r="IU22" s="62"/>
      <c r="IV22" s="62"/>
      <c r="IW22" s="62"/>
      <c r="IX22" s="62"/>
    </row>
    <row r="23" spans="1:258">
      <c r="A23" s="277">
        <v>22</v>
      </c>
      <c r="B23" s="272">
        <f>ROUND(+'1 Mile'!E28,4)</f>
        <v>1</v>
      </c>
      <c r="C23" s="72">
        <f>ROUND(+'5K'!E28,4)</f>
        <v>1</v>
      </c>
      <c r="D23" s="72">
        <f>ROUND(+'6K'!E28,4)</f>
        <v>1</v>
      </c>
      <c r="E23" s="72">
        <f>ROUND(+'4MI'!E28,4)</f>
        <v>1</v>
      </c>
      <c r="F23" s="72">
        <f>ROUND(+'8K'!$E28,4)</f>
        <v>1</v>
      </c>
      <c r="G23" s="72">
        <f>ROUND(+'5MI'!$E28,4)</f>
        <v>1</v>
      </c>
      <c r="H23" s="72">
        <f>ROUND(+'10K'!$E28,4)</f>
        <v>1</v>
      </c>
      <c r="I23" s="72">
        <f>ROUND(+'7MI'!$E28,4)</f>
        <v>1</v>
      </c>
      <c r="J23" s="73">
        <f>ROUND(+'12K'!$E28,4)</f>
        <v>1</v>
      </c>
      <c r="K23" s="72">
        <f>ROUND(+'15K'!$E28,4)</f>
        <v>1</v>
      </c>
      <c r="L23" s="72">
        <f>ROUND(+'10MI'!$E28,4)</f>
        <v>1</v>
      </c>
      <c r="M23" s="72">
        <f>ROUND(+'20K'!$E28,4)</f>
        <v>1</v>
      </c>
      <c r="N23" s="72">
        <f>ROUND(+H.Marathon!$E28,4)</f>
        <v>1</v>
      </c>
      <c r="O23" s="72">
        <f>ROUND(+'25K'!$E28,4)</f>
        <v>1</v>
      </c>
      <c r="P23" s="72">
        <f>ROUND(+'30K'!$E28,4)</f>
        <v>1</v>
      </c>
      <c r="Q23" s="72">
        <f>ROUND(+Marathon!$E28,4)</f>
        <v>1</v>
      </c>
      <c r="R23" s="72">
        <f>ROUND(+Marathon!$E28,4)</f>
        <v>1</v>
      </c>
      <c r="S23" s="72">
        <f>ROUND(+Marathon!$E28,4)</f>
        <v>1</v>
      </c>
      <c r="T23" s="72">
        <f>ROUND(+Marathon!$E28,4)</f>
        <v>1</v>
      </c>
      <c r="U23" s="72">
        <f>ROUND(+Marathon!$E28,4)</f>
        <v>1</v>
      </c>
      <c r="V23" s="72">
        <f>ROUND(+Marathon!$E28,4)</f>
        <v>1</v>
      </c>
      <c r="W23" s="72">
        <f>ROUND(+Marathon!$E28,4)</f>
        <v>1</v>
      </c>
      <c r="X23" s="61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2"/>
      <c r="BJ23" s="62"/>
      <c r="BK23" s="62"/>
      <c r="BL23" s="62"/>
      <c r="BM23" s="62"/>
      <c r="BN23" s="62"/>
      <c r="BO23" s="62"/>
      <c r="BP23" s="62"/>
      <c r="BQ23" s="62"/>
      <c r="BR23" s="62"/>
      <c r="BS23" s="62"/>
      <c r="BT23" s="62"/>
      <c r="BU23" s="62"/>
      <c r="BV23" s="62"/>
      <c r="BW23" s="62"/>
      <c r="BX23" s="62"/>
      <c r="BY23" s="62"/>
      <c r="BZ23" s="62"/>
      <c r="CA23" s="62"/>
      <c r="CB23" s="62"/>
      <c r="CC23" s="62"/>
      <c r="CD23" s="62"/>
      <c r="CE23" s="62"/>
      <c r="CF23" s="62"/>
      <c r="CG23" s="62"/>
      <c r="CH23" s="62"/>
      <c r="CI23" s="62"/>
      <c r="CJ23" s="62"/>
      <c r="CK23" s="62"/>
      <c r="CL23" s="62"/>
      <c r="CM23" s="62"/>
      <c r="CN23" s="62"/>
      <c r="CO23" s="62"/>
      <c r="CP23" s="62"/>
      <c r="CQ23" s="62"/>
      <c r="CR23" s="62"/>
      <c r="CS23" s="62"/>
      <c r="CT23" s="62"/>
      <c r="CU23" s="62"/>
      <c r="CV23" s="62"/>
      <c r="CW23" s="62"/>
      <c r="CX23" s="62"/>
      <c r="CY23" s="62"/>
      <c r="CZ23" s="62"/>
      <c r="DA23" s="62"/>
      <c r="DB23" s="62"/>
      <c r="DC23" s="62"/>
      <c r="DD23" s="62"/>
      <c r="DE23" s="62"/>
      <c r="DF23" s="62"/>
      <c r="DG23" s="62"/>
      <c r="DH23" s="62"/>
      <c r="DI23" s="62"/>
      <c r="DJ23" s="62"/>
      <c r="DK23" s="62"/>
      <c r="DL23" s="62"/>
      <c r="DM23" s="62"/>
      <c r="DN23" s="62"/>
      <c r="DO23" s="62"/>
      <c r="DP23" s="62"/>
      <c r="DQ23" s="62"/>
      <c r="DR23" s="62"/>
      <c r="DS23" s="62"/>
      <c r="DT23" s="62"/>
      <c r="DU23" s="62"/>
      <c r="DV23" s="62"/>
      <c r="DW23" s="62"/>
      <c r="DX23" s="62"/>
      <c r="DY23" s="62"/>
      <c r="DZ23" s="62"/>
      <c r="EA23" s="62"/>
      <c r="EB23" s="62"/>
      <c r="EC23" s="62"/>
      <c r="ED23" s="62"/>
      <c r="EE23" s="62"/>
      <c r="EF23" s="62"/>
      <c r="EG23" s="62"/>
      <c r="EH23" s="62"/>
      <c r="EI23" s="62"/>
      <c r="EJ23" s="62"/>
      <c r="EK23" s="62"/>
      <c r="EL23" s="62"/>
      <c r="EM23" s="62"/>
      <c r="EN23" s="62"/>
      <c r="EO23" s="62"/>
      <c r="EP23" s="62"/>
      <c r="EQ23" s="62"/>
      <c r="ER23" s="62"/>
      <c r="ES23" s="62"/>
      <c r="ET23" s="62"/>
      <c r="EU23" s="62"/>
      <c r="EV23" s="62"/>
      <c r="EW23" s="62"/>
      <c r="EX23" s="62"/>
      <c r="EY23" s="62"/>
      <c r="EZ23" s="62"/>
      <c r="FA23" s="62"/>
      <c r="FB23" s="62"/>
      <c r="FC23" s="62"/>
      <c r="FD23" s="62"/>
      <c r="FE23" s="62"/>
      <c r="FF23" s="62"/>
      <c r="FG23" s="62"/>
      <c r="FH23" s="62"/>
      <c r="FI23" s="62"/>
      <c r="FJ23" s="62"/>
      <c r="FK23" s="62"/>
      <c r="FL23" s="62"/>
      <c r="FM23" s="62"/>
      <c r="FN23" s="62"/>
      <c r="FO23" s="62"/>
      <c r="FP23" s="62"/>
      <c r="FQ23" s="62"/>
      <c r="FR23" s="62"/>
      <c r="FS23" s="62"/>
      <c r="FT23" s="62"/>
      <c r="FU23" s="62"/>
      <c r="FV23" s="62"/>
      <c r="FW23" s="62"/>
      <c r="FX23" s="62"/>
      <c r="FY23" s="62"/>
      <c r="FZ23" s="62"/>
      <c r="GA23" s="62"/>
      <c r="GB23" s="62"/>
      <c r="GC23" s="62"/>
      <c r="GD23" s="62"/>
      <c r="GE23" s="62"/>
      <c r="GF23" s="62"/>
      <c r="GG23" s="62"/>
      <c r="GH23" s="62"/>
      <c r="GI23" s="62"/>
      <c r="GJ23" s="62"/>
      <c r="GK23" s="62"/>
      <c r="GL23" s="62"/>
      <c r="GM23" s="62"/>
      <c r="GN23" s="62"/>
      <c r="GO23" s="62"/>
      <c r="GP23" s="62"/>
      <c r="GQ23" s="62"/>
      <c r="GR23" s="62"/>
      <c r="GS23" s="62"/>
      <c r="GT23" s="62"/>
      <c r="GU23" s="62"/>
      <c r="GV23" s="62"/>
      <c r="GW23" s="62"/>
      <c r="GX23" s="62"/>
      <c r="GY23" s="62"/>
      <c r="GZ23" s="62"/>
      <c r="HA23" s="62"/>
      <c r="HB23" s="62"/>
      <c r="HC23" s="62"/>
      <c r="HD23" s="62"/>
      <c r="HE23" s="62"/>
      <c r="HF23" s="62"/>
      <c r="HG23" s="62"/>
      <c r="HH23" s="62"/>
      <c r="HI23" s="62"/>
      <c r="HJ23" s="62"/>
      <c r="HK23" s="62"/>
      <c r="HL23" s="62"/>
      <c r="HM23" s="62"/>
      <c r="HN23" s="62"/>
      <c r="HO23" s="62"/>
      <c r="HP23" s="62"/>
      <c r="HQ23" s="62"/>
      <c r="HR23" s="62"/>
      <c r="HS23" s="62"/>
      <c r="HT23" s="62"/>
      <c r="HU23" s="62"/>
      <c r="HV23" s="62"/>
      <c r="HW23" s="62"/>
      <c r="HX23" s="62"/>
      <c r="HY23" s="62"/>
      <c r="HZ23" s="62"/>
      <c r="IA23" s="62"/>
      <c r="IB23" s="62"/>
      <c r="IC23" s="62"/>
      <c r="ID23" s="62"/>
      <c r="IE23" s="62"/>
      <c r="IF23" s="62"/>
      <c r="IG23" s="62"/>
      <c r="IH23" s="62"/>
      <c r="II23" s="62"/>
      <c r="IJ23" s="62"/>
      <c r="IK23" s="62"/>
      <c r="IL23" s="62"/>
      <c r="IM23" s="62"/>
      <c r="IN23" s="62"/>
      <c r="IO23" s="62"/>
      <c r="IP23" s="62"/>
      <c r="IQ23" s="62"/>
      <c r="IR23" s="62"/>
      <c r="IS23" s="62"/>
      <c r="IT23" s="62"/>
      <c r="IU23" s="62"/>
      <c r="IV23" s="62"/>
      <c r="IW23" s="62"/>
      <c r="IX23" s="62"/>
    </row>
    <row r="24" spans="1:258">
      <c r="A24" s="277">
        <v>23</v>
      </c>
      <c r="B24" s="272">
        <f>ROUND(+'1 Mile'!E29,4)</f>
        <v>1</v>
      </c>
      <c r="C24" s="72">
        <f>ROUND(+'5K'!E29,4)</f>
        <v>1</v>
      </c>
      <c r="D24" s="72">
        <f>ROUND(+'6K'!E29,4)</f>
        <v>1</v>
      </c>
      <c r="E24" s="72">
        <f>ROUND(+'4MI'!E29,4)</f>
        <v>1</v>
      </c>
      <c r="F24" s="72">
        <f>ROUND(+'8K'!$E29,4)</f>
        <v>1</v>
      </c>
      <c r="G24" s="72">
        <f>ROUND(+'5MI'!$E29,4)</f>
        <v>1</v>
      </c>
      <c r="H24" s="72">
        <f>ROUND(+'10K'!$E29,4)</f>
        <v>1</v>
      </c>
      <c r="I24" s="72">
        <f>ROUND(+'7MI'!$E29,4)</f>
        <v>1</v>
      </c>
      <c r="J24" s="73">
        <f>ROUND(+'12K'!$E29,4)</f>
        <v>1</v>
      </c>
      <c r="K24" s="72">
        <f>ROUND(+'15K'!$E29,4)</f>
        <v>1</v>
      </c>
      <c r="L24" s="72">
        <f>ROUND(+'10MI'!$E29,4)</f>
        <v>1</v>
      </c>
      <c r="M24" s="72">
        <f>ROUND(+'20K'!$E29,4)</f>
        <v>1</v>
      </c>
      <c r="N24" s="72">
        <f>ROUND(+H.Marathon!$E29,4)</f>
        <v>1</v>
      </c>
      <c r="O24" s="72">
        <f>ROUND(+'25K'!$E29,4)</f>
        <v>1</v>
      </c>
      <c r="P24" s="72">
        <f>ROUND(+'30K'!$E29,4)</f>
        <v>1</v>
      </c>
      <c r="Q24" s="72">
        <f>ROUND(+Marathon!$E29,4)</f>
        <v>1</v>
      </c>
      <c r="R24" s="72">
        <f>ROUND(+Marathon!$E29,4)</f>
        <v>1</v>
      </c>
      <c r="S24" s="72">
        <f>ROUND(+Marathon!$E29,4)</f>
        <v>1</v>
      </c>
      <c r="T24" s="72">
        <f>ROUND(+Marathon!$E29,4)</f>
        <v>1</v>
      </c>
      <c r="U24" s="72">
        <f>ROUND(+Marathon!$E29,4)</f>
        <v>1</v>
      </c>
      <c r="V24" s="72">
        <f>ROUND(+Marathon!$E29,4)</f>
        <v>1</v>
      </c>
      <c r="W24" s="72">
        <f>ROUND(+Marathon!$E29,4)</f>
        <v>1</v>
      </c>
      <c r="X24" s="61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62"/>
      <c r="BJ24" s="62"/>
      <c r="BK24" s="62"/>
      <c r="BL24" s="62"/>
      <c r="BM24" s="62"/>
      <c r="BN24" s="62"/>
      <c r="BO24" s="62"/>
      <c r="BP24" s="62"/>
      <c r="BQ24" s="62"/>
      <c r="BR24" s="62"/>
      <c r="BS24" s="62"/>
      <c r="BT24" s="62"/>
      <c r="BU24" s="62"/>
      <c r="BV24" s="62"/>
      <c r="BW24" s="62"/>
      <c r="BX24" s="62"/>
      <c r="BY24" s="62"/>
      <c r="BZ24" s="62"/>
      <c r="CA24" s="62"/>
      <c r="CB24" s="62"/>
      <c r="CC24" s="62"/>
      <c r="CD24" s="62"/>
      <c r="CE24" s="62"/>
      <c r="CF24" s="62"/>
      <c r="CG24" s="62"/>
      <c r="CH24" s="62"/>
      <c r="CI24" s="62"/>
      <c r="CJ24" s="62"/>
      <c r="CK24" s="62"/>
      <c r="CL24" s="62"/>
      <c r="CM24" s="62"/>
      <c r="CN24" s="62"/>
      <c r="CO24" s="62"/>
      <c r="CP24" s="62"/>
      <c r="CQ24" s="62"/>
      <c r="CR24" s="62"/>
      <c r="CS24" s="62"/>
      <c r="CT24" s="62"/>
      <c r="CU24" s="62"/>
      <c r="CV24" s="62"/>
      <c r="CW24" s="62"/>
      <c r="CX24" s="62"/>
      <c r="CY24" s="62"/>
      <c r="CZ24" s="62"/>
      <c r="DA24" s="62"/>
      <c r="DB24" s="62"/>
      <c r="DC24" s="62"/>
      <c r="DD24" s="62"/>
      <c r="DE24" s="62"/>
      <c r="DF24" s="62"/>
      <c r="DG24" s="62"/>
      <c r="DH24" s="62"/>
      <c r="DI24" s="62"/>
      <c r="DJ24" s="62"/>
      <c r="DK24" s="62"/>
      <c r="DL24" s="62"/>
      <c r="DM24" s="62"/>
      <c r="DN24" s="62"/>
      <c r="DO24" s="62"/>
      <c r="DP24" s="62"/>
      <c r="DQ24" s="62"/>
      <c r="DR24" s="62"/>
      <c r="DS24" s="62"/>
      <c r="DT24" s="62"/>
      <c r="DU24" s="62"/>
      <c r="DV24" s="62"/>
      <c r="DW24" s="62"/>
      <c r="DX24" s="62"/>
      <c r="DY24" s="62"/>
      <c r="DZ24" s="62"/>
      <c r="EA24" s="62"/>
      <c r="EB24" s="62"/>
      <c r="EC24" s="62"/>
      <c r="ED24" s="62"/>
      <c r="EE24" s="62"/>
      <c r="EF24" s="62"/>
      <c r="EG24" s="62"/>
      <c r="EH24" s="62"/>
      <c r="EI24" s="62"/>
      <c r="EJ24" s="62"/>
      <c r="EK24" s="62"/>
      <c r="EL24" s="62"/>
      <c r="EM24" s="62"/>
      <c r="EN24" s="62"/>
      <c r="EO24" s="62"/>
      <c r="EP24" s="62"/>
      <c r="EQ24" s="62"/>
      <c r="ER24" s="62"/>
      <c r="ES24" s="62"/>
      <c r="ET24" s="62"/>
      <c r="EU24" s="62"/>
      <c r="EV24" s="62"/>
      <c r="EW24" s="62"/>
      <c r="EX24" s="62"/>
      <c r="EY24" s="62"/>
      <c r="EZ24" s="62"/>
      <c r="FA24" s="62"/>
      <c r="FB24" s="62"/>
      <c r="FC24" s="62"/>
      <c r="FD24" s="62"/>
      <c r="FE24" s="62"/>
      <c r="FF24" s="62"/>
      <c r="FG24" s="62"/>
      <c r="FH24" s="62"/>
      <c r="FI24" s="62"/>
      <c r="FJ24" s="62"/>
      <c r="FK24" s="62"/>
      <c r="FL24" s="62"/>
      <c r="FM24" s="62"/>
      <c r="FN24" s="62"/>
      <c r="FO24" s="62"/>
      <c r="FP24" s="62"/>
      <c r="FQ24" s="62"/>
      <c r="FR24" s="62"/>
      <c r="FS24" s="62"/>
      <c r="FT24" s="62"/>
      <c r="FU24" s="62"/>
      <c r="FV24" s="62"/>
      <c r="FW24" s="62"/>
      <c r="FX24" s="62"/>
      <c r="FY24" s="62"/>
      <c r="FZ24" s="62"/>
      <c r="GA24" s="62"/>
      <c r="GB24" s="62"/>
      <c r="GC24" s="62"/>
      <c r="GD24" s="62"/>
      <c r="GE24" s="62"/>
      <c r="GF24" s="62"/>
      <c r="GG24" s="62"/>
      <c r="GH24" s="62"/>
      <c r="GI24" s="62"/>
      <c r="GJ24" s="62"/>
      <c r="GK24" s="62"/>
      <c r="GL24" s="62"/>
      <c r="GM24" s="62"/>
      <c r="GN24" s="62"/>
      <c r="GO24" s="62"/>
      <c r="GP24" s="62"/>
      <c r="GQ24" s="62"/>
      <c r="GR24" s="62"/>
      <c r="GS24" s="62"/>
      <c r="GT24" s="62"/>
      <c r="GU24" s="62"/>
      <c r="GV24" s="62"/>
      <c r="GW24" s="62"/>
      <c r="GX24" s="62"/>
      <c r="GY24" s="62"/>
      <c r="GZ24" s="62"/>
      <c r="HA24" s="62"/>
      <c r="HB24" s="62"/>
      <c r="HC24" s="62"/>
      <c r="HD24" s="62"/>
      <c r="HE24" s="62"/>
      <c r="HF24" s="62"/>
      <c r="HG24" s="62"/>
      <c r="HH24" s="62"/>
      <c r="HI24" s="62"/>
      <c r="HJ24" s="62"/>
      <c r="HK24" s="62"/>
      <c r="HL24" s="62"/>
      <c r="HM24" s="62"/>
      <c r="HN24" s="62"/>
      <c r="HO24" s="62"/>
      <c r="HP24" s="62"/>
      <c r="HQ24" s="62"/>
      <c r="HR24" s="62"/>
      <c r="HS24" s="62"/>
      <c r="HT24" s="62"/>
      <c r="HU24" s="62"/>
      <c r="HV24" s="62"/>
      <c r="HW24" s="62"/>
      <c r="HX24" s="62"/>
      <c r="HY24" s="62"/>
      <c r="HZ24" s="62"/>
      <c r="IA24" s="62"/>
      <c r="IB24" s="62"/>
      <c r="IC24" s="62"/>
      <c r="ID24" s="62"/>
      <c r="IE24" s="62"/>
      <c r="IF24" s="62"/>
      <c r="IG24" s="62"/>
      <c r="IH24" s="62"/>
      <c r="II24" s="62"/>
      <c r="IJ24" s="62"/>
      <c r="IK24" s="62"/>
      <c r="IL24" s="62"/>
      <c r="IM24" s="62"/>
      <c r="IN24" s="62"/>
      <c r="IO24" s="62"/>
      <c r="IP24" s="62"/>
      <c r="IQ24" s="62"/>
      <c r="IR24" s="62"/>
      <c r="IS24" s="62"/>
      <c r="IT24" s="62"/>
      <c r="IU24" s="62"/>
      <c r="IV24" s="62"/>
      <c r="IW24" s="62"/>
      <c r="IX24" s="62"/>
    </row>
    <row r="25" spans="1:258">
      <c r="A25" s="277">
        <v>24</v>
      </c>
      <c r="B25" s="272">
        <f>ROUND(+'1 Mile'!E30,4)</f>
        <v>1</v>
      </c>
      <c r="C25" s="72">
        <f>ROUND(+'5K'!E30,4)</f>
        <v>1</v>
      </c>
      <c r="D25" s="72">
        <f>ROUND(+'6K'!E30,4)</f>
        <v>1</v>
      </c>
      <c r="E25" s="72">
        <f>ROUND(+'4MI'!E30,4)</f>
        <v>1</v>
      </c>
      <c r="F25" s="72">
        <f>ROUND(+'8K'!$E30,4)</f>
        <v>1</v>
      </c>
      <c r="G25" s="72">
        <f>ROUND(+'5MI'!$E30,4)</f>
        <v>1</v>
      </c>
      <c r="H25" s="72">
        <f>ROUND(+'10K'!$E30,4)</f>
        <v>1</v>
      </c>
      <c r="I25" s="72">
        <f>ROUND(+'7MI'!$E30,4)</f>
        <v>1</v>
      </c>
      <c r="J25" s="73">
        <f>ROUND(+'12K'!$E30,4)</f>
        <v>1</v>
      </c>
      <c r="K25" s="72">
        <f>ROUND(+'15K'!$E30,4)</f>
        <v>1</v>
      </c>
      <c r="L25" s="72">
        <f>ROUND(+'10MI'!$E30,4)</f>
        <v>1</v>
      </c>
      <c r="M25" s="72">
        <f>ROUND(+'20K'!$E30,4)</f>
        <v>1</v>
      </c>
      <c r="N25" s="72">
        <f>ROUND(+H.Marathon!$E30,4)</f>
        <v>1</v>
      </c>
      <c r="O25" s="72">
        <f>ROUND(+'25K'!$E30,4)</f>
        <v>1</v>
      </c>
      <c r="P25" s="72">
        <f>ROUND(+'30K'!$E30,4)</f>
        <v>1</v>
      </c>
      <c r="Q25" s="72">
        <f>ROUND(+Marathon!$E30,4)</f>
        <v>1</v>
      </c>
      <c r="R25" s="72">
        <f>ROUND(+Marathon!$E30,4)</f>
        <v>1</v>
      </c>
      <c r="S25" s="72">
        <f>ROUND(+Marathon!$E30,4)</f>
        <v>1</v>
      </c>
      <c r="T25" s="72">
        <f>ROUND(+Marathon!$E30,4)</f>
        <v>1</v>
      </c>
      <c r="U25" s="72">
        <f>ROUND(+Marathon!$E30,4)</f>
        <v>1</v>
      </c>
      <c r="V25" s="72">
        <f>ROUND(+Marathon!$E30,4)</f>
        <v>1</v>
      </c>
      <c r="W25" s="72">
        <f>ROUND(+Marathon!$E30,4)</f>
        <v>1</v>
      </c>
      <c r="X25" s="61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62"/>
      <c r="BJ25" s="62"/>
      <c r="BK25" s="62"/>
      <c r="BL25" s="62"/>
      <c r="BM25" s="62"/>
      <c r="BN25" s="62"/>
      <c r="BO25" s="62"/>
      <c r="BP25" s="62"/>
      <c r="BQ25" s="62"/>
      <c r="BR25" s="62"/>
      <c r="BS25" s="62"/>
      <c r="BT25" s="62"/>
      <c r="BU25" s="62"/>
      <c r="BV25" s="62"/>
      <c r="BW25" s="62"/>
      <c r="BX25" s="62"/>
      <c r="BY25" s="62"/>
      <c r="BZ25" s="62"/>
      <c r="CA25" s="62"/>
      <c r="CB25" s="62"/>
      <c r="CC25" s="62"/>
      <c r="CD25" s="62"/>
      <c r="CE25" s="62"/>
      <c r="CF25" s="62"/>
      <c r="CG25" s="62"/>
      <c r="CH25" s="62"/>
      <c r="CI25" s="62"/>
      <c r="CJ25" s="62"/>
      <c r="CK25" s="62"/>
      <c r="CL25" s="62"/>
      <c r="CM25" s="62"/>
      <c r="CN25" s="62"/>
      <c r="CO25" s="62"/>
      <c r="CP25" s="62"/>
      <c r="CQ25" s="62"/>
      <c r="CR25" s="62"/>
      <c r="CS25" s="62"/>
      <c r="CT25" s="62"/>
      <c r="CU25" s="62"/>
      <c r="CV25" s="62"/>
      <c r="CW25" s="62"/>
      <c r="CX25" s="62"/>
      <c r="CY25" s="62"/>
      <c r="CZ25" s="62"/>
      <c r="DA25" s="62"/>
      <c r="DB25" s="62"/>
      <c r="DC25" s="62"/>
      <c r="DD25" s="62"/>
      <c r="DE25" s="62"/>
      <c r="DF25" s="62"/>
      <c r="DG25" s="62"/>
      <c r="DH25" s="62"/>
      <c r="DI25" s="62"/>
      <c r="DJ25" s="62"/>
      <c r="DK25" s="62"/>
      <c r="DL25" s="62"/>
      <c r="DM25" s="62"/>
      <c r="DN25" s="62"/>
      <c r="DO25" s="62"/>
      <c r="DP25" s="62"/>
      <c r="DQ25" s="62"/>
      <c r="DR25" s="62"/>
      <c r="DS25" s="62"/>
      <c r="DT25" s="62"/>
      <c r="DU25" s="62"/>
      <c r="DV25" s="62"/>
      <c r="DW25" s="62"/>
      <c r="DX25" s="62"/>
      <c r="DY25" s="62"/>
      <c r="DZ25" s="62"/>
      <c r="EA25" s="62"/>
      <c r="EB25" s="62"/>
      <c r="EC25" s="62"/>
      <c r="ED25" s="62"/>
      <c r="EE25" s="62"/>
      <c r="EF25" s="62"/>
      <c r="EG25" s="62"/>
      <c r="EH25" s="62"/>
      <c r="EI25" s="62"/>
      <c r="EJ25" s="62"/>
      <c r="EK25" s="62"/>
      <c r="EL25" s="62"/>
      <c r="EM25" s="62"/>
      <c r="EN25" s="62"/>
      <c r="EO25" s="62"/>
      <c r="EP25" s="62"/>
      <c r="EQ25" s="62"/>
      <c r="ER25" s="62"/>
      <c r="ES25" s="62"/>
      <c r="ET25" s="62"/>
      <c r="EU25" s="62"/>
      <c r="EV25" s="62"/>
      <c r="EW25" s="62"/>
      <c r="EX25" s="62"/>
      <c r="EY25" s="62"/>
      <c r="EZ25" s="62"/>
      <c r="FA25" s="62"/>
      <c r="FB25" s="62"/>
      <c r="FC25" s="62"/>
      <c r="FD25" s="62"/>
      <c r="FE25" s="62"/>
      <c r="FF25" s="62"/>
      <c r="FG25" s="62"/>
      <c r="FH25" s="62"/>
      <c r="FI25" s="62"/>
      <c r="FJ25" s="62"/>
      <c r="FK25" s="62"/>
      <c r="FL25" s="62"/>
      <c r="FM25" s="62"/>
      <c r="FN25" s="62"/>
      <c r="FO25" s="62"/>
      <c r="FP25" s="62"/>
      <c r="FQ25" s="62"/>
      <c r="FR25" s="62"/>
      <c r="FS25" s="62"/>
      <c r="FT25" s="62"/>
      <c r="FU25" s="62"/>
      <c r="FV25" s="62"/>
      <c r="FW25" s="62"/>
      <c r="FX25" s="62"/>
      <c r="FY25" s="62"/>
      <c r="FZ25" s="62"/>
      <c r="GA25" s="62"/>
      <c r="GB25" s="62"/>
      <c r="GC25" s="62"/>
      <c r="GD25" s="62"/>
      <c r="GE25" s="62"/>
      <c r="GF25" s="62"/>
      <c r="GG25" s="62"/>
      <c r="GH25" s="62"/>
      <c r="GI25" s="62"/>
      <c r="GJ25" s="62"/>
      <c r="GK25" s="62"/>
      <c r="GL25" s="62"/>
      <c r="GM25" s="62"/>
      <c r="GN25" s="62"/>
      <c r="GO25" s="62"/>
      <c r="GP25" s="62"/>
      <c r="GQ25" s="62"/>
      <c r="GR25" s="62"/>
      <c r="GS25" s="62"/>
      <c r="GT25" s="62"/>
      <c r="GU25" s="62"/>
      <c r="GV25" s="62"/>
      <c r="GW25" s="62"/>
      <c r="GX25" s="62"/>
      <c r="GY25" s="62"/>
      <c r="GZ25" s="62"/>
      <c r="HA25" s="62"/>
      <c r="HB25" s="62"/>
      <c r="HC25" s="62"/>
      <c r="HD25" s="62"/>
      <c r="HE25" s="62"/>
      <c r="HF25" s="62"/>
      <c r="HG25" s="62"/>
      <c r="HH25" s="62"/>
      <c r="HI25" s="62"/>
      <c r="HJ25" s="62"/>
      <c r="HK25" s="62"/>
      <c r="HL25" s="62"/>
      <c r="HM25" s="62"/>
      <c r="HN25" s="62"/>
      <c r="HO25" s="62"/>
      <c r="HP25" s="62"/>
      <c r="HQ25" s="62"/>
      <c r="HR25" s="62"/>
      <c r="HS25" s="62"/>
      <c r="HT25" s="62"/>
      <c r="HU25" s="62"/>
      <c r="HV25" s="62"/>
      <c r="HW25" s="62"/>
      <c r="HX25" s="62"/>
      <c r="HY25" s="62"/>
      <c r="HZ25" s="62"/>
      <c r="IA25" s="62"/>
      <c r="IB25" s="62"/>
      <c r="IC25" s="62"/>
      <c r="ID25" s="62"/>
      <c r="IE25" s="62"/>
      <c r="IF25" s="62"/>
      <c r="IG25" s="62"/>
      <c r="IH25" s="62"/>
      <c r="II25" s="62"/>
      <c r="IJ25" s="62"/>
      <c r="IK25" s="62"/>
      <c r="IL25" s="62"/>
      <c r="IM25" s="62"/>
      <c r="IN25" s="62"/>
      <c r="IO25" s="62"/>
      <c r="IP25" s="62"/>
      <c r="IQ25" s="62"/>
      <c r="IR25" s="62"/>
      <c r="IS25" s="62"/>
      <c r="IT25" s="62"/>
      <c r="IU25" s="62"/>
      <c r="IV25" s="62"/>
      <c r="IW25" s="62"/>
      <c r="IX25" s="62"/>
    </row>
    <row r="26" spans="1:258">
      <c r="A26" s="278">
        <v>25</v>
      </c>
      <c r="B26" s="261">
        <f>ROUND(+'1 Mile'!E31,4)</f>
        <v>1</v>
      </c>
      <c r="C26" s="75">
        <f>ROUND(+'5K'!E31,4)</f>
        <v>1</v>
      </c>
      <c r="D26" s="75">
        <f>ROUND(+'6K'!E31,4)</f>
        <v>1</v>
      </c>
      <c r="E26" s="75">
        <f>ROUND(+'4MI'!E31,4)</f>
        <v>1</v>
      </c>
      <c r="F26" s="75">
        <f>ROUND(+'8K'!$E31,4)</f>
        <v>1</v>
      </c>
      <c r="G26" s="75">
        <f>ROUND(+'5MI'!$E31,4)</f>
        <v>1</v>
      </c>
      <c r="H26" s="75">
        <f>ROUND(+'10K'!$E31,4)</f>
        <v>1</v>
      </c>
      <c r="I26" s="75">
        <f>ROUND(+'7MI'!$E31,4)</f>
        <v>1</v>
      </c>
      <c r="J26" s="75">
        <f>ROUND(+'12K'!$E31,4)</f>
        <v>1</v>
      </c>
      <c r="K26" s="75">
        <f>ROUND(+'15K'!$E31,4)</f>
        <v>1</v>
      </c>
      <c r="L26" s="75">
        <f>ROUND(+'10MI'!$E31,4)</f>
        <v>1</v>
      </c>
      <c r="M26" s="75">
        <f>ROUND(+'20K'!$E31,4)</f>
        <v>1</v>
      </c>
      <c r="N26" s="75">
        <f>ROUND(+H.Marathon!$E31,4)</f>
        <v>1</v>
      </c>
      <c r="O26" s="75">
        <f>ROUND(+'25K'!$E31,4)</f>
        <v>1</v>
      </c>
      <c r="P26" s="75">
        <f>ROUND(+'30K'!$E31,4)</f>
        <v>1</v>
      </c>
      <c r="Q26" s="75">
        <f>ROUND(+Marathon!$E31,4)</f>
        <v>1</v>
      </c>
      <c r="R26" s="75">
        <f>ROUND(+Marathon!$E31,4)</f>
        <v>1</v>
      </c>
      <c r="S26" s="75">
        <f>ROUND(+Marathon!$E31,4)</f>
        <v>1</v>
      </c>
      <c r="T26" s="75">
        <f>ROUND(+Marathon!$E31,4)</f>
        <v>1</v>
      </c>
      <c r="U26" s="75">
        <f>ROUND(+Marathon!$E31,4)</f>
        <v>1</v>
      </c>
      <c r="V26" s="75">
        <f>ROUND(+Marathon!$E31,4)</f>
        <v>1</v>
      </c>
      <c r="W26" s="75">
        <f>ROUND(+Marathon!$E31,4)</f>
        <v>1</v>
      </c>
      <c r="X26" s="61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62"/>
      <c r="BI26" s="62"/>
      <c r="BJ26" s="62"/>
      <c r="BK26" s="62"/>
      <c r="BL26" s="62"/>
      <c r="BM26" s="62"/>
      <c r="BN26" s="62"/>
      <c r="BO26" s="62"/>
      <c r="BP26" s="62"/>
      <c r="BQ26" s="62"/>
      <c r="BR26" s="62"/>
      <c r="BS26" s="62"/>
      <c r="BT26" s="62"/>
      <c r="BU26" s="62"/>
      <c r="BV26" s="62"/>
      <c r="BW26" s="62"/>
      <c r="BX26" s="62"/>
      <c r="BY26" s="62"/>
      <c r="BZ26" s="62"/>
      <c r="CA26" s="62"/>
      <c r="CB26" s="62"/>
      <c r="CC26" s="62"/>
      <c r="CD26" s="62"/>
      <c r="CE26" s="62"/>
      <c r="CF26" s="62"/>
      <c r="CG26" s="62"/>
      <c r="CH26" s="62"/>
      <c r="CI26" s="62"/>
      <c r="CJ26" s="62"/>
      <c r="CK26" s="62"/>
      <c r="CL26" s="62"/>
      <c r="CM26" s="62"/>
      <c r="CN26" s="62"/>
      <c r="CO26" s="62"/>
      <c r="CP26" s="62"/>
      <c r="CQ26" s="62"/>
      <c r="CR26" s="62"/>
      <c r="CS26" s="62"/>
      <c r="CT26" s="62"/>
      <c r="CU26" s="62"/>
      <c r="CV26" s="62"/>
      <c r="CW26" s="62"/>
      <c r="CX26" s="62"/>
      <c r="CY26" s="62"/>
      <c r="CZ26" s="62"/>
      <c r="DA26" s="62"/>
      <c r="DB26" s="62"/>
      <c r="DC26" s="62"/>
      <c r="DD26" s="62"/>
      <c r="DE26" s="62"/>
      <c r="DF26" s="62"/>
      <c r="DG26" s="62"/>
      <c r="DH26" s="62"/>
      <c r="DI26" s="62"/>
      <c r="DJ26" s="62"/>
      <c r="DK26" s="62"/>
      <c r="DL26" s="62"/>
      <c r="DM26" s="62"/>
      <c r="DN26" s="62"/>
      <c r="DO26" s="62"/>
      <c r="DP26" s="62"/>
      <c r="DQ26" s="62"/>
      <c r="DR26" s="62"/>
      <c r="DS26" s="62"/>
      <c r="DT26" s="62"/>
      <c r="DU26" s="62"/>
      <c r="DV26" s="62"/>
      <c r="DW26" s="62"/>
      <c r="DX26" s="62"/>
      <c r="DY26" s="62"/>
      <c r="DZ26" s="62"/>
      <c r="EA26" s="62"/>
      <c r="EB26" s="62"/>
      <c r="EC26" s="62"/>
      <c r="ED26" s="62"/>
      <c r="EE26" s="62"/>
      <c r="EF26" s="62"/>
      <c r="EG26" s="62"/>
      <c r="EH26" s="62"/>
      <c r="EI26" s="62"/>
      <c r="EJ26" s="62"/>
      <c r="EK26" s="62"/>
      <c r="EL26" s="62"/>
      <c r="EM26" s="62"/>
      <c r="EN26" s="62"/>
      <c r="EO26" s="62"/>
      <c r="EP26" s="62"/>
      <c r="EQ26" s="62"/>
      <c r="ER26" s="62"/>
      <c r="ES26" s="62"/>
      <c r="ET26" s="62"/>
      <c r="EU26" s="62"/>
      <c r="EV26" s="62"/>
      <c r="EW26" s="62"/>
      <c r="EX26" s="62"/>
      <c r="EY26" s="62"/>
      <c r="EZ26" s="62"/>
      <c r="FA26" s="62"/>
      <c r="FB26" s="62"/>
      <c r="FC26" s="62"/>
      <c r="FD26" s="62"/>
      <c r="FE26" s="62"/>
      <c r="FF26" s="62"/>
      <c r="FG26" s="62"/>
      <c r="FH26" s="62"/>
      <c r="FI26" s="62"/>
      <c r="FJ26" s="62"/>
      <c r="FK26" s="62"/>
      <c r="FL26" s="62"/>
      <c r="FM26" s="62"/>
      <c r="FN26" s="62"/>
      <c r="FO26" s="62"/>
      <c r="FP26" s="62"/>
      <c r="FQ26" s="62"/>
      <c r="FR26" s="62"/>
      <c r="FS26" s="62"/>
      <c r="FT26" s="62"/>
      <c r="FU26" s="62"/>
      <c r="FV26" s="62"/>
      <c r="FW26" s="62"/>
      <c r="FX26" s="62"/>
      <c r="FY26" s="62"/>
      <c r="FZ26" s="62"/>
      <c r="GA26" s="62"/>
      <c r="GB26" s="62"/>
      <c r="GC26" s="62"/>
      <c r="GD26" s="62"/>
      <c r="GE26" s="62"/>
      <c r="GF26" s="62"/>
      <c r="GG26" s="62"/>
      <c r="GH26" s="62"/>
      <c r="GI26" s="62"/>
      <c r="GJ26" s="62"/>
      <c r="GK26" s="62"/>
      <c r="GL26" s="62"/>
      <c r="GM26" s="62"/>
      <c r="GN26" s="62"/>
      <c r="GO26" s="62"/>
      <c r="GP26" s="62"/>
      <c r="GQ26" s="62"/>
      <c r="GR26" s="62"/>
      <c r="GS26" s="62"/>
      <c r="GT26" s="62"/>
      <c r="GU26" s="62"/>
      <c r="GV26" s="62"/>
      <c r="GW26" s="62"/>
      <c r="GX26" s="62"/>
      <c r="GY26" s="62"/>
      <c r="GZ26" s="62"/>
      <c r="HA26" s="62"/>
      <c r="HB26" s="62"/>
      <c r="HC26" s="62"/>
      <c r="HD26" s="62"/>
      <c r="HE26" s="62"/>
      <c r="HF26" s="62"/>
      <c r="HG26" s="62"/>
      <c r="HH26" s="62"/>
      <c r="HI26" s="62"/>
      <c r="HJ26" s="62"/>
      <c r="HK26" s="62"/>
      <c r="HL26" s="62"/>
      <c r="HM26" s="62"/>
      <c r="HN26" s="62"/>
      <c r="HO26" s="62"/>
      <c r="HP26" s="62"/>
      <c r="HQ26" s="62"/>
      <c r="HR26" s="62"/>
      <c r="HS26" s="62"/>
      <c r="HT26" s="62"/>
      <c r="HU26" s="62"/>
      <c r="HV26" s="62"/>
      <c r="HW26" s="62"/>
      <c r="HX26" s="62"/>
      <c r="HY26" s="62"/>
      <c r="HZ26" s="62"/>
      <c r="IA26" s="62"/>
      <c r="IB26" s="62"/>
      <c r="IC26" s="62"/>
      <c r="ID26" s="62"/>
      <c r="IE26" s="62"/>
      <c r="IF26" s="62"/>
      <c r="IG26" s="62"/>
      <c r="IH26" s="62"/>
      <c r="II26" s="62"/>
      <c r="IJ26" s="62"/>
      <c r="IK26" s="62"/>
      <c r="IL26" s="62"/>
      <c r="IM26" s="62"/>
      <c r="IN26" s="62"/>
      <c r="IO26" s="62"/>
      <c r="IP26" s="62"/>
      <c r="IQ26" s="62"/>
      <c r="IR26" s="62"/>
      <c r="IS26" s="62"/>
      <c r="IT26" s="62"/>
      <c r="IU26" s="62"/>
      <c r="IV26" s="62"/>
      <c r="IW26" s="62"/>
      <c r="IX26" s="62"/>
    </row>
    <row r="27" spans="1:258">
      <c r="A27" s="277">
        <v>26</v>
      </c>
      <c r="B27" s="272">
        <f>ROUND(+'1 Mile'!E32,4)</f>
        <v>1</v>
      </c>
      <c r="C27" s="72">
        <f>ROUND(+'5K'!E32,4)</f>
        <v>1</v>
      </c>
      <c r="D27" s="72">
        <f>ROUND(+'6K'!E32,4)</f>
        <v>1</v>
      </c>
      <c r="E27" s="72">
        <f>ROUND(+'4MI'!E32,4)</f>
        <v>1</v>
      </c>
      <c r="F27" s="72">
        <f>ROUND(+'8K'!$E32,4)</f>
        <v>1</v>
      </c>
      <c r="G27" s="72">
        <f>ROUND(+'5MI'!$E32,4)</f>
        <v>1</v>
      </c>
      <c r="H27" s="72">
        <f>ROUND(+'10K'!$E32,4)</f>
        <v>1</v>
      </c>
      <c r="I27" s="72">
        <f>ROUND(+'7MI'!$E32,4)</f>
        <v>1</v>
      </c>
      <c r="J27" s="73">
        <f>ROUND(+'12K'!$E32,4)</f>
        <v>1</v>
      </c>
      <c r="K27" s="72">
        <f>ROUND(+'15K'!$E32,4)</f>
        <v>1</v>
      </c>
      <c r="L27" s="72">
        <f>ROUND(+'10MI'!$E32,4)</f>
        <v>1</v>
      </c>
      <c r="M27" s="72">
        <f>ROUND(+'20K'!$E32,4)</f>
        <v>1</v>
      </c>
      <c r="N27" s="72">
        <f>ROUND(+H.Marathon!$E32,4)</f>
        <v>1</v>
      </c>
      <c r="O27" s="72">
        <f>ROUND(+'25K'!$E32,4)</f>
        <v>1</v>
      </c>
      <c r="P27" s="72">
        <f>ROUND(+'30K'!$E32,4)</f>
        <v>1</v>
      </c>
      <c r="Q27" s="72">
        <f>ROUND(+Marathon!$E32,4)</f>
        <v>1</v>
      </c>
      <c r="R27" s="72">
        <f>ROUND(+Marathon!$E32,4)</f>
        <v>1</v>
      </c>
      <c r="S27" s="72">
        <f>ROUND(+Marathon!$E32,4)</f>
        <v>1</v>
      </c>
      <c r="T27" s="72">
        <f>ROUND(+Marathon!$E32,4)</f>
        <v>1</v>
      </c>
      <c r="U27" s="72">
        <f>ROUND(+Marathon!$E32,4)</f>
        <v>1</v>
      </c>
      <c r="V27" s="72">
        <f>ROUND(+Marathon!$E32,4)</f>
        <v>1</v>
      </c>
      <c r="W27" s="72">
        <f>ROUND(+Marathon!$E32,4)</f>
        <v>1</v>
      </c>
      <c r="X27" s="61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  <c r="BH27" s="62"/>
      <c r="BI27" s="62"/>
      <c r="BJ27" s="62"/>
      <c r="BK27" s="62"/>
      <c r="BL27" s="62"/>
      <c r="BM27" s="62"/>
      <c r="BN27" s="62"/>
      <c r="BO27" s="62"/>
      <c r="BP27" s="62"/>
      <c r="BQ27" s="62"/>
      <c r="BR27" s="62"/>
      <c r="BS27" s="62"/>
      <c r="BT27" s="62"/>
      <c r="BU27" s="62"/>
      <c r="BV27" s="62"/>
      <c r="BW27" s="62"/>
      <c r="BX27" s="62"/>
      <c r="BY27" s="62"/>
      <c r="BZ27" s="62"/>
      <c r="CA27" s="62"/>
      <c r="CB27" s="62"/>
      <c r="CC27" s="62"/>
      <c r="CD27" s="62"/>
      <c r="CE27" s="62"/>
      <c r="CF27" s="62"/>
      <c r="CG27" s="62"/>
      <c r="CH27" s="62"/>
      <c r="CI27" s="62"/>
      <c r="CJ27" s="62"/>
      <c r="CK27" s="62"/>
      <c r="CL27" s="62"/>
      <c r="CM27" s="62"/>
      <c r="CN27" s="62"/>
      <c r="CO27" s="62"/>
      <c r="CP27" s="62"/>
      <c r="CQ27" s="62"/>
      <c r="CR27" s="62"/>
      <c r="CS27" s="62"/>
      <c r="CT27" s="62"/>
      <c r="CU27" s="62"/>
      <c r="CV27" s="62"/>
      <c r="CW27" s="62"/>
      <c r="CX27" s="62"/>
      <c r="CY27" s="62"/>
      <c r="CZ27" s="62"/>
      <c r="DA27" s="62"/>
      <c r="DB27" s="62"/>
      <c r="DC27" s="62"/>
      <c r="DD27" s="62"/>
      <c r="DE27" s="62"/>
      <c r="DF27" s="62"/>
      <c r="DG27" s="62"/>
      <c r="DH27" s="62"/>
      <c r="DI27" s="62"/>
      <c r="DJ27" s="62"/>
      <c r="DK27" s="62"/>
      <c r="DL27" s="62"/>
      <c r="DM27" s="62"/>
      <c r="DN27" s="62"/>
      <c r="DO27" s="62"/>
      <c r="DP27" s="62"/>
      <c r="DQ27" s="62"/>
      <c r="DR27" s="62"/>
      <c r="DS27" s="62"/>
      <c r="DT27" s="62"/>
      <c r="DU27" s="62"/>
      <c r="DV27" s="62"/>
      <c r="DW27" s="62"/>
      <c r="DX27" s="62"/>
      <c r="DY27" s="62"/>
      <c r="DZ27" s="62"/>
      <c r="EA27" s="62"/>
      <c r="EB27" s="62"/>
      <c r="EC27" s="62"/>
      <c r="ED27" s="62"/>
      <c r="EE27" s="62"/>
      <c r="EF27" s="62"/>
      <c r="EG27" s="62"/>
      <c r="EH27" s="62"/>
      <c r="EI27" s="62"/>
      <c r="EJ27" s="62"/>
      <c r="EK27" s="62"/>
      <c r="EL27" s="62"/>
      <c r="EM27" s="62"/>
      <c r="EN27" s="62"/>
      <c r="EO27" s="62"/>
      <c r="EP27" s="62"/>
      <c r="EQ27" s="62"/>
      <c r="ER27" s="62"/>
      <c r="ES27" s="62"/>
      <c r="ET27" s="62"/>
      <c r="EU27" s="62"/>
      <c r="EV27" s="62"/>
      <c r="EW27" s="62"/>
      <c r="EX27" s="62"/>
      <c r="EY27" s="62"/>
      <c r="EZ27" s="62"/>
      <c r="FA27" s="62"/>
      <c r="FB27" s="62"/>
      <c r="FC27" s="62"/>
      <c r="FD27" s="62"/>
      <c r="FE27" s="62"/>
      <c r="FF27" s="62"/>
      <c r="FG27" s="62"/>
      <c r="FH27" s="62"/>
      <c r="FI27" s="62"/>
      <c r="FJ27" s="62"/>
      <c r="FK27" s="62"/>
      <c r="FL27" s="62"/>
      <c r="FM27" s="62"/>
      <c r="FN27" s="62"/>
      <c r="FO27" s="62"/>
      <c r="FP27" s="62"/>
      <c r="FQ27" s="62"/>
      <c r="FR27" s="62"/>
      <c r="FS27" s="62"/>
      <c r="FT27" s="62"/>
      <c r="FU27" s="62"/>
      <c r="FV27" s="62"/>
      <c r="FW27" s="62"/>
      <c r="FX27" s="62"/>
      <c r="FY27" s="62"/>
      <c r="FZ27" s="62"/>
      <c r="GA27" s="62"/>
      <c r="GB27" s="62"/>
      <c r="GC27" s="62"/>
      <c r="GD27" s="62"/>
      <c r="GE27" s="62"/>
      <c r="GF27" s="62"/>
      <c r="GG27" s="62"/>
      <c r="GH27" s="62"/>
      <c r="GI27" s="62"/>
      <c r="GJ27" s="62"/>
      <c r="GK27" s="62"/>
      <c r="GL27" s="62"/>
      <c r="GM27" s="62"/>
      <c r="GN27" s="62"/>
      <c r="GO27" s="62"/>
      <c r="GP27" s="62"/>
      <c r="GQ27" s="62"/>
      <c r="GR27" s="62"/>
      <c r="GS27" s="62"/>
      <c r="GT27" s="62"/>
      <c r="GU27" s="62"/>
      <c r="GV27" s="62"/>
      <c r="GW27" s="62"/>
      <c r="GX27" s="62"/>
      <c r="GY27" s="62"/>
      <c r="GZ27" s="62"/>
      <c r="HA27" s="62"/>
      <c r="HB27" s="62"/>
      <c r="HC27" s="62"/>
      <c r="HD27" s="62"/>
      <c r="HE27" s="62"/>
      <c r="HF27" s="62"/>
      <c r="HG27" s="62"/>
      <c r="HH27" s="62"/>
      <c r="HI27" s="62"/>
      <c r="HJ27" s="62"/>
      <c r="HK27" s="62"/>
      <c r="HL27" s="62"/>
      <c r="HM27" s="62"/>
      <c r="HN27" s="62"/>
      <c r="HO27" s="62"/>
      <c r="HP27" s="62"/>
      <c r="HQ27" s="62"/>
      <c r="HR27" s="62"/>
      <c r="HS27" s="62"/>
      <c r="HT27" s="62"/>
      <c r="HU27" s="62"/>
      <c r="HV27" s="62"/>
      <c r="HW27" s="62"/>
      <c r="HX27" s="62"/>
      <c r="HY27" s="62"/>
      <c r="HZ27" s="62"/>
      <c r="IA27" s="62"/>
      <c r="IB27" s="62"/>
      <c r="IC27" s="62"/>
      <c r="ID27" s="62"/>
      <c r="IE27" s="62"/>
      <c r="IF27" s="62"/>
      <c r="IG27" s="62"/>
      <c r="IH27" s="62"/>
      <c r="II27" s="62"/>
      <c r="IJ27" s="62"/>
      <c r="IK27" s="62"/>
      <c r="IL27" s="62"/>
      <c r="IM27" s="62"/>
      <c r="IN27" s="62"/>
      <c r="IO27" s="62"/>
      <c r="IP27" s="62"/>
      <c r="IQ27" s="62"/>
      <c r="IR27" s="62"/>
      <c r="IS27" s="62"/>
      <c r="IT27" s="62"/>
      <c r="IU27" s="62"/>
      <c r="IV27" s="62"/>
      <c r="IW27" s="62"/>
      <c r="IX27" s="62"/>
    </row>
    <row r="28" spans="1:258">
      <c r="A28" s="277">
        <v>27</v>
      </c>
      <c r="B28" s="272">
        <f>ROUND(+'1 Mile'!E33,4)</f>
        <v>1</v>
      </c>
      <c r="C28" s="72">
        <f>ROUND(+'5K'!E33,4)</f>
        <v>1</v>
      </c>
      <c r="D28" s="72">
        <f>ROUND(+'6K'!E33,4)</f>
        <v>1</v>
      </c>
      <c r="E28" s="72">
        <f>ROUND(+'4MI'!E33,4)</f>
        <v>1</v>
      </c>
      <c r="F28" s="72">
        <f>ROUND(+'8K'!$E33,4)</f>
        <v>1</v>
      </c>
      <c r="G28" s="72">
        <f>ROUND(+'5MI'!$E33,4)</f>
        <v>1</v>
      </c>
      <c r="H28" s="72">
        <f>ROUND(+'10K'!$E33,4)</f>
        <v>1</v>
      </c>
      <c r="I28" s="72">
        <f>ROUND(+'7MI'!$E33,4)</f>
        <v>1</v>
      </c>
      <c r="J28" s="73">
        <f>ROUND(+'12K'!$E33,4)</f>
        <v>1</v>
      </c>
      <c r="K28" s="72">
        <f>ROUND(+'15K'!$E33,4)</f>
        <v>1</v>
      </c>
      <c r="L28" s="72">
        <f>ROUND(+'10MI'!$E33,4)</f>
        <v>1</v>
      </c>
      <c r="M28" s="72">
        <f>ROUND(+'20K'!$E33,4)</f>
        <v>1</v>
      </c>
      <c r="N28" s="72">
        <f>ROUND(+H.Marathon!$E33,4)</f>
        <v>1</v>
      </c>
      <c r="O28" s="72">
        <f>ROUND(+'25K'!$E33,4)</f>
        <v>1</v>
      </c>
      <c r="P28" s="72">
        <f>ROUND(+'30K'!$E33,4)</f>
        <v>1</v>
      </c>
      <c r="Q28" s="72">
        <f>ROUND(+Marathon!$E33,4)</f>
        <v>1</v>
      </c>
      <c r="R28" s="72">
        <f>ROUND(+Marathon!$E33,4)</f>
        <v>1</v>
      </c>
      <c r="S28" s="72">
        <f>ROUND(+Marathon!$E33,4)</f>
        <v>1</v>
      </c>
      <c r="T28" s="72">
        <f>ROUND(+Marathon!$E33,4)</f>
        <v>1</v>
      </c>
      <c r="U28" s="72">
        <f>ROUND(+Marathon!$E33,4)</f>
        <v>1</v>
      </c>
      <c r="V28" s="72">
        <f>ROUND(+Marathon!$E33,4)</f>
        <v>1</v>
      </c>
      <c r="W28" s="72">
        <f>ROUND(+Marathon!$E33,4)</f>
        <v>1</v>
      </c>
      <c r="X28" s="61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62"/>
      <c r="BI28" s="62"/>
      <c r="BJ28" s="62"/>
      <c r="BK28" s="62"/>
      <c r="BL28" s="62"/>
      <c r="BM28" s="62"/>
      <c r="BN28" s="62"/>
      <c r="BO28" s="62"/>
      <c r="BP28" s="62"/>
      <c r="BQ28" s="62"/>
      <c r="BR28" s="62"/>
      <c r="BS28" s="62"/>
      <c r="BT28" s="62"/>
      <c r="BU28" s="62"/>
      <c r="BV28" s="62"/>
      <c r="BW28" s="62"/>
      <c r="BX28" s="62"/>
      <c r="BY28" s="62"/>
      <c r="BZ28" s="62"/>
      <c r="CA28" s="62"/>
      <c r="CB28" s="62"/>
      <c r="CC28" s="62"/>
      <c r="CD28" s="62"/>
      <c r="CE28" s="62"/>
      <c r="CF28" s="62"/>
      <c r="CG28" s="62"/>
      <c r="CH28" s="62"/>
      <c r="CI28" s="62"/>
      <c r="CJ28" s="62"/>
      <c r="CK28" s="62"/>
      <c r="CL28" s="62"/>
      <c r="CM28" s="62"/>
      <c r="CN28" s="62"/>
      <c r="CO28" s="62"/>
      <c r="CP28" s="62"/>
      <c r="CQ28" s="62"/>
      <c r="CR28" s="62"/>
      <c r="CS28" s="62"/>
      <c r="CT28" s="62"/>
      <c r="CU28" s="62"/>
      <c r="CV28" s="62"/>
      <c r="CW28" s="62"/>
      <c r="CX28" s="62"/>
      <c r="CY28" s="62"/>
      <c r="CZ28" s="62"/>
      <c r="DA28" s="62"/>
      <c r="DB28" s="62"/>
      <c r="DC28" s="62"/>
      <c r="DD28" s="62"/>
      <c r="DE28" s="62"/>
      <c r="DF28" s="62"/>
      <c r="DG28" s="62"/>
      <c r="DH28" s="62"/>
      <c r="DI28" s="62"/>
      <c r="DJ28" s="62"/>
      <c r="DK28" s="62"/>
      <c r="DL28" s="62"/>
      <c r="DM28" s="62"/>
      <c r="DN28" s="62"/>
      <c r="DO28" s="62"/>
      <c r="DP28" s="62"/>
      <c r="DQ28" s="62"/>
      <c r="DR28" s="62"/>
      <c r="DS28" s="62"/>
      <c r="DT28" s="62"/>
      <c r="DU28" s="62"/>
      <c r="DV28" s="62"/>
      <c r="DW28" s="62"/>
      <c r="DX28" s="62"/>
      <c r="DY28" s="62"/>
      <c r="DZ28" s="62"/>
      <c r="EA28" s="62"/>
      <c r="EB28" s="62"/>
      <c r="EC28" s="62"/>
      <c r="ED28" s="62"/>
      <c r="EE28" s="62"/>
      <c r="EF28" s="62"/>
      <c r="EG28" s="62"/>
      <c r="EH28" s="62"/>
      <c r="EI28" s="62"/>
      <c r="EJ28" s="62"/>
      <c r="EK28" s="62"/>
      <c r="EL28" s="62"/>
      <c r="EM28" s="62"/>
      <c r="EN28" s="62"/>
      <c r="EO28" s="62"/>
      <c r="EP28" s="62"/>
      <c r="EQ28" s="62"/>
      <c r="ER28" s="62"/>
      <c r="ES28" s="62"/>
      <c r="ET28" s="62"/>
      <c r="EU28" s="62"/>
      <c r="EV28" s="62"/>
      <c r="EW28" s="62"/>
      <c r="EX28" s="62"/>
      <c r="EY28" s="62"/>
      <c r="EZ28" s="62"/>
      <c r="FA28" s="62"/>
      <c r="FB28" s="62"/>
      <c r="FC28" s="62"/>
      <c r="FD28" s="62"/>
      <c r="FE28" s="62"/>
      <c r="FF28" s="62"/>
      <c r="FG28" s="62"/>
      <c r="FH28" s="62"/>
      <c r="FI28" s="62"/>
      <c r="FJ28" s="62"/>
      <c r="FK28" s="62"/>
      <c r="FL28" s="62"/>
      <c r="FM28" s="62"/>
      <c r="FN28" s="62"/>
      <c r="FO28" s="62"/>
      <c r="FP28" s="62"/>
      <c r="FQ28" s="62"/>
      <c r="FR28" s="62"/>
      <c r="FS28" s="62"/>
      <c r="FT28" s="62"/>
      <c r="FU28" s="62"/>
      <c r="FV28" s="62"/>
      <c r="FW28" s="62"/>
      <c r="FX28" s="62"/>
      <c r="FY28" s="62"/>
      <c r="FZ28" s="62"/>
      <c r="GA28" s="62"/>
      <c r="GB28" s="62"/>
      <c r="GC28" s="62"/>
      <c r="GD28" s="62"/>
      <c r="GE28" s="62"/>
      <c r="GF28" s="62"/>
      <c r="GG28" s="62"/>
      <c r="GH28" s="62"/>
      <c r="GI28" s="62"/>
      <c r="GJ28" s="62"/>
      <c r="GK28" s="62"/>
      <c r="GL28" s="62"/>
      <c r="GM28" s="62"/>
      <c r="GN28" s="62"/>
      <c r="GO28" s="62"/>
      <c r="GP28" s="62"/>
      <c r="GQ28" s="62"/>
      <c r="GR28" s="62"/>
      <c r="GS28" s="62"/>
      <c r="GT28" s="62"/>
      <c r="GU28" s="62"/>
      <c r="GV28" s="62"/>
      <c r="GW28" s="62"/>
      <c r="GX28" s="62"/>
      <c r="GY28" s="62"/>
      <c r="GZ28" s="62"/>
      <c r="HA28" s="62"/>
      <c r="HB28" s="62"/>
      <c r="HC28" s="62"/>
      <c r="HD28" s="62"/>
      <c r="HE28" s="62"/>
      <c r="HF28" s="62"/>
      <c r="HG28" s="62"/>
      <c r="HH28" s="62"/>
      <c r="HI28" s="62"/>
      <c r="HJ28" s="62"/>
      <c r="HK28" s="62"/>
      <c r="HL28" s="62"/>
      <c r="HM28" s="62"/>
      <c r="HN28" s="62"/>
      <c r="HO28" s="62"/>
      <c r="HP28" s="62"/>
      <c r="HQ28" s="62"/>
      <c r="HR28" s="62"/>
      <c r="HS28" s="62"/>
      <c r="HT28" s="62"/>
      <c r="HU28" s="62"/>
      <c r="HV28" s="62"/>
      <c r="HW28" s="62"/>
      <c r="HX28" s="62"/>
      <c r="HY28" s="62"/>
      <c r="HZ28" s="62"/>
      <c r="IA28" s="62"/>
      <c r="IB28" s="62"/>
      <c r="IC28" s="62"/>
      <c r="ID28" s="62"/>
      <c r="IE28" s="62"/>
      <c r="IF28" s="62"/>
      <c r="IG28" s="62"/>
      <c r="IH28" s="62"/>
      <c r="II28" s="62"/>
      <c r="IJ28" s="62"/>
      <c r="IK28" s="62"/>
      <c r="IL28" s="62"/>
      <c r="IM28" s="62"/>
      <c r="IN28" s="62"/>
      <c r="IO28" s="62"/>
      <c r="IP28" s="62"/>
      <c r="IQ28" s="62"/>
      <c r="IR28" s="62"/>
      <c r="IS28" s="62"/>
      <c r="IT28" s="62"/>
      <c r="IU28" s="62"/>
      <c r="IV28" s="62"/>
      <c r="IW28" s="62"/>
      <c r="IX28" s="62"/>
    </row>
    <row r="29" spans="1:258">
      <c r="A29" s="277">
        <v>28</v>
      </c>
      <c r="B29" s="272">
        <f>ROUND(+'1 Mile'!E34,4)</f>
        <v>1</v>
      </c>
      <c r="C29" s="72">
        <f>ROUND(+'5K'!E34,4)</f>
        <v>1</v>
      </c>
      <c r="D29" s="72">
        <f>ROUND(+'6K'!E34,4)</f>
        <v>1</v>
      </c>
      <c r="E29" s="72">
        <f>ROUND(+'4MI'!E34,4)</f>
        <v>1</v>
      </c>
      <c r="F29" s="72">
        <f>ROUND(+'8K'!$E34,4)</f>
        <v>1</v>
      </c>
      <c r="G29" s="72">
        <f>ROUND(+'5MI'!$E34,4)</f>
        <v>1</v>
      </c>
      <c r="H29" s="72">
        <f>ROUND(+'10K'!$E34,4)</f>
        <v>1</v>
      </c>
      <c r="I29" s="72">
        <f>ROUND(+'7MI'!$E34,4)</f>
        <v>1</v>
      </c>
      <c r="J29" s="73">
        <f>ROUND(+'12K'!$E34,4)</f>
        <v>1</v>
      </c>
      <c r="K29" s="72">
        <f>ROUND(+'15K'!$E34,4)</f>
        <v>1</v>
      </c>
      <c r="L29" s="72">
        <f>ROUND(+'10MI'!$E34,4)</f>
        <v>1</v>
      </c>
      <c r="M29" s="72">
        <f>ROUND(+'20K'!$E34,4)</f>
        <v>1</v>
      </c>
      <c r="N29" s="72">
        <f>ROUND(+H.Marathon!$E34,4)</f>
        <v>1</v>
      </c>
      <c r="O29" s="72">
        <f>ROUND(+'25K'!$E34,4)</f>
        <v>1</v>
      </c>
      <c r="P29" s="72">
        <f>ROUND(+'30K'!$E34,4)</f>
        <v>1</v>
      </c>
      <c r="Q29" s="72">
        <f>ROUND(+Marathon!$E34,4)</f>
        <v>1</v>
      </c>
      <c r="R29" s="72">
        <f>ROUND(+Marathon!$E34,4)</f>
        <v>1</v>
      </c>
      <c r="S29" s="72">
        <f>ROUND(+Marathon!$E34,4)</f>
        <v>1</v>
      </c>
      <c r="T29" s="72">
        <f>ROUND(+Marathon!$E34,4)</f>
        <v>1</v>
      </c>
      <c r="U29" s="72">
        <f>ROUND(+Marathon!$E34,4)</f>
        <v>1</v>
      </c>
      <c r="V29" s="72">
        <f>ROUND(+Marathon!$E34,4)</f>
        <v>1</v>
      </c>
      <c r="W29" s="72">
        <f>ROUND(+Marathon!$E34,4)</f>
        <v>1</v>
      </c>
      <c r="X29" s="61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  <c r="BH29" s="62"/>
      <c r="BI29" s="62"/>
      <c r="BJ29" s="62"/>
      <c r="BK29" s="62"/>
      <c r="BL29" s="62"/>
      <c r="BM29" s="62"/>
      <c r="BN29" s="62"/>
      <c r="BO29" s="62"/>
      <c r="BP29" s="62"/>
      <c r="BQ29" s="62"/>
      <c r="BR29" s="62"/>
      <c r="BS29" s="62"/>
      <c r="BT29" s="62"/>
      <c r="BU29" s="62"/>
      <c r="BV29" s="62"/>
      <c r="BW29" s="62"/>
      <c r="BX29" s="62"/>
      <c r="BY29" s="62"/>
      <c r="BZ29" s="62"/>
      <c r="CA29" s="62"/>
      <c r="CB29" s="62"/>
      <c r="CC29" s="62"/>
      <c r="CD29" s="62"/>
      <c r="CE29" s="62"/>
      <c r="CF29" s="62"/>
      <c r="CG29" s="62"/>
      <c r="CH29" s="62"/>
      <c r="CI29" s="62"/>
      <c r="CJ29" s="62"/>
      <c r="CK29" s="62"/>
      <c r="CL29" s="62"/>
      <c r="CM29" s="62"/>
      <c r="CN29" s="62"/>
      <c r="CO29" s="62"/>
      <c r="CP29" s="62"/>
      <c r="CQ29" s="62"/>
      <c r="CR29" s="62"/>
      <c r="CS29" s="62"/>
      <c r="CT29" s="62"/>
      <c r="CU29" s="62"/>
      <c r="CV29" s="62"/>
      <c r="CW29" s="62"/>
      <c r="CX29" s="62"/>
      <c r="CY29" s="62"/>
      <c r="CZ29" s="62"/>
      <c r="DA29" s="62"/>
      <c r="DB29" s="62"/>
      <c r="DC29" s="62"/>
      <c r="DD29" s="62"/>
      <c r="DE29" s="62"/>
      <c r="DF29" s="62"/>
      <c r="DG29" s="62"/>
      <c r="DH29" s="62"/>
      <c r="DI29" s="62"/>
      <c r="DJ29" s="62"/>
      <c r="DK29" s="62"/>
      <c r="DL29" s="62"/>
      <c r="DM29" s="62"/>
      <c r="DN29" s="62"/>
      <c r="DO29" s="62"/>
      <c r="DP29" s="62"/>
      <c r="DQ29" s="62"/>
      <c r="DR29" s="62"/>
      <c r="DS29" s="62"/>
      <c r="DT29" s="62"/>
      <c r="DU29" s="62"/>
      <c r="DV29" s="62"/>
      <c r="DW29" s="62"/>
      <c r="DX29" s="62"/>
      <c r="DY29" s="62"/>
      <c r="DZ29" s="62"/>
      <c r="EA29" s="62"/>
      <c r="EB29" s="62"/>
      <c r="EC29" s="62"/>
      <c r="ED29" s="62"/>
      <c r="EE29" s="62"/>
      <c r="EF29" s="62"/>
      <c r="EG29" s="62"/>
      <c r="EH29" s="62"/>
      <c r="EI29" s="62"/>
      <c r="EJ29" s="62"/>
      <c r="EK29" s="62"/>
      <c r="EL29" s="62"/>
      <c r="EM29" s="62"/>
      <c r="EN29" s="62"/>
      <c r="EO29" s="62"/>
      <c r="EP29" s="62"/>
      <c r="EQ29" s="62"/>
      <c r="ER29" s="62"/>
      <c r="ES29" s="62"/>
      <c r="ET29" s="62"/>
      <c r="EU29" s="62"/>
      <c r="EV29" s="62"/>
      <c r="EW29" s="62"/>
      <c r="EX29" s="62"/>
      <c r="EY29" s="62"/>
      <c r="EZ29" s="62"/>
      <c r="FA29" s="62"/>
      <c r="FB29" s="62"/>
      <c r="FC29" s="62"/>
      <c r="FD29" s="62"/>
      <c r="FE29" s="62"/>
      <c r="FF29" s="62"/>
      <c r="FG29" s="62"/>
      <c r="FH29" s="62"/>
      <c r="FI29" s="62"/>
      <c r="FJ29" s="62"/>
      <c r="FK29" s="62"/>
      <c r="FL29" s="62"/>
      <c r="FM29" s="62"/>
      <c r="FN29" s="62"/>
      <c r="FO29" s="62"/>
      <c r="FP29" s="62"/>
      <c r="FQ29" s="62"/>
      <c r="FR29" s="62"/>
      <c r="FS29" s="62"/>
      <c r="FT29" s="62"/>
      <c r="FU29" s="62"/>
      <c r="FV29" s="62"/>
      <c r="FW29" s="62"/>
      <c r="FX29" s="62"/>
      <c r="FY29" s="62"/>
      <c r="FZ29" s="62"/>
      <c r="GA29" s="62"/>
      <c r="GB29" s="62"/>
      <c r="GC29" s="62"/>
      <c r="GD29" s="62"/>
      <c r="GE29" s="62"/>
      <c r="GF29" s="62"/>
      <c r="GG29" s="62"/>
      <c r="GH29" s="62"/>
      <c r="GI29" s="62"/>
      <c r="GJ29" s="62"/>
      <c r="GK29" s="62"/>
      <c r="GL29" s="62"/>
      <c r="GM29" s="62"/>
      <c r="GN29" s="62"/>
      <c r="GO29" s="62"/>
      <c r="GP29" s="62"/>
      <c r="GQ29" s="62"/>
      <c r="GR29" s="62"/>
      <c r="GS29" s="62"/>
      <c r="GT29" s="62"/>
      <c r="GU29" s="62"/>
      <c r="GV29" s="62"/>
      <c r="GW29" s="62"/>
      <c r="GX29" s="62"/>
      <c r="GY29" s="62"/>
      <c r="GZ29" s="62"/>
      <c r="HA29" s="62"/>
      <c r="HB29" s="62"/>
      <c r="HC29" s="62"/>
      <c r="HD29" s="62"/>
      <c r="HE29" s="62"/>
      <c r="HF29" s="62"/>
      <c r="HG29" s="62"/>
      <c r="HH29" s="62"/>
      <c r="HI29" s="62"/>
      <c r="HJ29" s="62"/>
      <c r="HK29" s="62"/>
      <c r="HL29" s="62"/>
      <c r="HM29" s="62"/>
      <c r="HN29" s="62"/>
      <c r="HO29" s="62"/>
      <c r="HP29" s="62"/>
      <c r="HQ29" s="62"/>
      <c r="HR29" s="62"/>
      <c r="HS29" s="62"/>
      <c r="HT29" s="62"/>
      <c r="HU29" s="62"/>
      <c r="HV29" s="62"/>
      <c r="HW29" s="62"/>
      <c r="HX29" s="62"/>
      <c r="HY29" s="62"/>
      <c r="HZ29" s="62"/>
      <c r="IA29" s="62"/>
      <c r="IB29" s="62"/>
      <c r="IC29" s="62"/>
      <c r="ID29" s="62"/>
      <c r="IE29" s="62"/>
      <c r="IF29" s="62"/>
      <c r="IG29" s="62"/>
      <c r="IH29" s="62"/>
      <c r="II29" s="62"/>
      <c r="IJ29" s="62"/>
      <c r="IK29" s="62"/>
      <c r="IL29" s="62"/>
      <c r="IM29" s="62"/>
      <c r="IN29" s="62"/>
      <c r="IO29" s="62"/>
      <c r="IP29" s="62"/>
      <c r="IQ29" s="62"/>
      <c r="IR29" s="62"/>
      <c r="IS29" s="62"/>
      <c r="IT29" s="62"/>
      <c r="IU29" s="62"/>
      <c r="IV29" s="62"/>
      <c r="IW29" s="62"/>
      <c r="IX29" s="62"/>
    </row>
    <row r="30" spans="1:258">
      <c r="A30" s="277">
        <v>29</v>
      </c>
      <c r="B30" s="272">
        <f>ROUND(+'1 Mile'!E35,4)</f>
        <v>0.99990000000000001</v>
      </c>
      <c r="C30" s="72">
        <f>ROUND(+'5K'!E35,4)</f>
        <v>1</v>
      </c>
      <c r="D30" s="72">
        <f>ROUND(+'6K'!E35,4)</f>
        <v>1</v>
      </c>
      <c r="E30" s="72">
        <f>ROUND(+'4MI'!E35,4)</f>
        <v>1</v>
      </c>
      <c r="F30" s="72">
        <f>ROUND(+'8K'!$E35,4)</f>
        <v>1</v>
      </c>
      <c r="G30" s="72">
        <f>ROUND(+'5MI'!$E35,4)</f>
        <v>1</v>
      </c>
      <c r="H30" s="72">
        <f>ROUND(+'10K'!$E35,4)</f>
        <v>1</v>
      </c>
      <c r="I30" s="72">
        <f>ROUND(+'7MI'!$E35,4)</f>
        <v>1</v>
      </c>
      <c r="J30" s="73">
        <f>ROUND(+'12K'!$E35,4)</f>
        <v>1</v>
      </c>
      <c r="K30" s="72">
        <f>ROUND(+'15K'!$E35,4)</f>
        <v>1</v>
      </c>
      <c r="L30" s="72">
        <f>ROUND(+'10MI'!$E35,4)</f>
        <v>1</v>
      </c>
      <c r="M30" s="72">
        <f>ROUND(+'20K'!$E35,4)</f>
        <v>1</v>
      </c>
      <c r="N30" s="72">
        <f>ROUND(+H.Marathon!$E35,4)</f>
        <v>1</v>
      </c>
      <c r="O30" s="72">
        <f>ROUND(+'25K'!$E35,4)</f>
        <v>1</v>
      </c>
      <c r="P30" s="72">
        <f>ROUND(+'30K'!$E35,4)</f>
        <v>1</v>
      </c>
      <c r="Q30" s="72">
        <f>ROUND(+Marathon!$E35,4)</f>
        <v>1</v>
      </c>
      <c r="R30" s="72">
        <f>ROUND(+Marathon!$E35,4)</f>
        <v>1</v>
      </c>
      <c r="S30" s="72">
        <f>ROUND(+Marathon!$E35,4)</f>
        <v>1</v>
      </c>
      <c r="T30" s="72">
        <f>ROUND(+Marathon!$E35,4)</f>
        <v>1</v>
      </c>
      <c r="U30" s="72">
        <f>ROUND(+Marathon!$E35,4)</f>
        <v>1</v>
      </c>
      <c r="V30" s="72">
        <f>ROUND(+Marathon!$E35,4)</f>
        <v>1</v>
      </c>
      <c r="W30" s="72">
        <f>ROUND(+Marathon!$E35,4)</f>
        <v>1</v>
      </c>
      <c r="X30" s="61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  <c r="BH30" s="62"/>
      <c r="BI30" s="62"/>
      <c r="BJ30" s="62"/>
      <c r="BK30" s="62"/>
      <c r="BL30" s="62"/>
      <c r="BM30" s="62"/>
      <c r="BN30" s="62"/>
      <c r="BO30" s="62"/>
      <c r="BP30" s="62"/>
      <c r="BQ30" s="62"/>
      <c r="BR30" s="62"/>
      <c r="BS30" s="62"/>
      <c r="BT30" s="62"/>
      <c r="BU30" s="62"/>
      <c r="BV30" s="62"/>
      <c r="BW30" s="62"/>
      <c r="BX30" s="62"/>
      <c r="BY30" s="62"/>
      <c r="BZ30" s="62"/>
      <c r="CA30" s="62"/>
      <c r="CB30" s="62"/>
      <c r="CC30" s="62"/>
      <c r="CD30" s="62"/>
      <c r="CE30" s="62"/>
      <c r="CF30" s="62"/>
      <c r="CG30" s="62"/>
      <c r="CH30" s="62"/>
      <c r="CI30" s="62"/>
      <c r="CJ30" s="62"/>
      <c r="CK30" s="62"/>
      <c r="CL30" s="62"/>
      <c r="CM30" s="62"/>
      <c r="CN30" s="62"/>
      <c r="CO30" s="62"/>
      <c r="CP30" s="62"/>
      <c r="CQ30" s="62"/>
      <c r="CR30" s="62"/>
      <c r="CS30" s="62"/>
      <c r="CT30" s="62"/>
      <c r="CU30" s="62"/>
      <c r="CV30" s="62"/>
      <c r="CW30" s="62"/>
      <c r="CX30" s="62"/>
      <c r="CY30" s="62"/>
      <c r="CZ30" s="62"/>
      <c r="DA30" s="62"/>
      <c r="DB30" s="62"/>
      <c r="DC30" s="62"/>
      <c r="DD30" s="62"/>
      <c r="DE30" s="62"/>
      <c r="DF30" s="62"/>
      <c r="DG30" s="62"/>
      <c r="DH30" s="62"/>
      <c r="DI30" s="62"/>
      <c r="DJ30" s="62"/>
      <c r="DK30" s="62"/>
      <c r="DL30" s="62"/>
      <c r="DM30" s="62"/>
      <c r="DN30" s="62"/>
      <c r="DO30" s="62"/>
      <c r="DP30" s="62"/>
      <c r="DQ30" s="62"/>
      <c r="DR30" s="62"/>
      <c r="DS30" s="62"/>
      <c r="DT30" s="62"/>
      <c r="DU30" s="62"/>
      <c r="DV30" s="62"/>
      <c r="DW30" s="62"/>
      <c r="DX30" s="62"/>
      <c r="DY30" s="62"/>
      <c r="DZ30" s="62"/>
      <c r="EA30" s="62"/>
      <c r="EB30" s="62"/>
      <c r="EC30" s="62"/>
      <c r="ED30" s="62"/>
      <c r="EE30" s="62"/>
      <c r="EF30" s="62"/>
      <c r="EG30" s="62"/>
      <c r="EH30" s="62"/>
      <c r="EI30" s="62"/>
      <c r="EJ30" s="62"/>
      <c r="EK30" s="62"/>
      <c r="EL30" s="62"/>
      <c r="EM30" s="62"/>
      <c r="EN30" s="62"/>
      <c r="EO30" s="62"/>
      <c r="EP30" s="62"/>
      <c r="EQ30" s="62"/>
      <c r="ER30" s="62"/>
      <c r="ES30" s="62"/>
      <c r="ET30" s="62"/>
      <c r="EU30" s="62"/>
      <c r="EV30" s="62"/>
      <c r="EW30" s="62"/>
      <c r="EX30" s="62"/>
      <c r="EY30" s="62"/>
      <c r="EZ30" s="62"/>
      <c r="FA30" s="62"/>
      <c r="FB30" s="62"/>
      <c r="FC30" s="62"/>
      <c r="FD30" s="62"/>
      <c r="FE30" s="62"/>
      <c r="FF30" s="62"/>
      <c r="FG30" s="62"/>
      <c r="FH30" s="62"/>
      <c r="FI30" s="62"/>
      <c r="FJ30" s="62"/>
      <c r="FK30" s="62"/>
      <c r="FL30" s="62"/>
      <c r="FM30" s="62"/>
      <c r="FN30" s="62"/>
      <c r="FO30" s="62"/>
      <c r="FP30" s="62"/>
      <c r="FQ30" s="62"/>
      <c r="FR30" s="62"/>
      <c r="FS30" s="62"/>
      <c r="FT30" s="62"/>
      <c r="FU30" s="62"/>
      <c r="FV30" s="62"/>
      <c r="FW30" s="62"/>
      <c r="FX30" s="62"/>
      <c r="FY30" s="62"/>
      <c r="FZ30" s="62"/>
      <c r="GA30" s="62"/>
      <c r="GB30" s="62"/>
      <c r="GC30" s="62"/>
      <c r="GD30" s="62"/>
      <c r="GE30" s="62"/>
      <c r="GF30" s="62"/>
      <c r="GG30" s="62"/>
      <c r="GH30" s="62"/>
      <c r="GI30" s="62"/>
      <c r="GJ30" s="62"/>
      <c r="GK30" s="62"/>
      <c r="GL30" s="62"/>
      <c r="GM30" s="62"/>
      <c r="GN30" s="62"/>
      <c r="GO30" s="62"/>
      <c r="GP30" s="62"/>
      <c r="GQ30" s="62"/>
      <c r="GR30" s="62"/>
      <c r="GS30" s="62"/>
      <c r="GT30" s="62"/>
      <c r="GU30" s="62"/>
      <c r="GV30" s="62"/>
      <c r="GW30" s="62"/>
      <c r="GX30" s="62"/>
      <c r="GY30" s="62"/>
      <c r="GZ30" s="62"/>
      <c r="HA30" s="62"/>
      <c r="HB30" s="62"/>
      <c r="HC30" s="62"/>
      <c r="HD30" s="62"/>
      <c r="HE30" s="62"/>
      <c r="HF30" s="62"/>
      <c r="HG30" s="62"/>
      <c r="HH30" s="62"/>
      <c r="HI30" s="62"/>
      <c r="HJ30" s="62"/>
      <c r="HK30" s="62"/>
      <c r="HL30" s="62"/>
      <c r="HM30" s="62"/>
      <c r="HN30" s="62"/>
      <c r="HO30" s="62"/>
      <c r="HP30" s="62"/>
      <c r="HQ30" s="62"/>
      <c r="HR30" s="62"/>
      <c r="HS30" s="62"/>
      <c r="HT30" s="62"/>
      <c r="HU30" s="62"/>
      <c r="HV30" s="62"/>
      <c r="HW30" s="62"/>
      <c r="HX30" s="62"/>
      <c r="HY30" s="62"/>
      <c r="HZ30" s="62"/>
      <c r="IA30" s="62"/>
      <c r="IB30" s="62"/>
      <c r="IC30" s="62"/>
      <c r="ID30" s="62"/>
      <c r="IE30" s="62"/>
      <c r="IF30" s="62"/>
      <c r="IG30" s="62"/>
      <c r="IH30" s="62"/>
      <c r="II30" s="62"/>
      <c r="IJ30" s="62"/>
      <c r="IK30" s="62"/>
      <c r="IL30" s="62"/>
      <c r="IM30" s="62"/>
      <c r="IN30" s="62"/>
      <c r="IO30" s="62"/>
      <c r="IP30" s="62"/>
      <c r="IQ30" s="62"/>
      <c r="IR30" s="62"/>
      <c r="IS30" s="62"/>
      <c r="IT30" s="62"/>
      <c r="IU30" s="62"/>
      <c r="IV30" s="62"/>
      <c r="IW30" s="62"/>
      <c r="IX30" s="62"/>
    </row>
    <row r="31" spans="1:258">
      <c r="A31" s="278">
        <v>30</v>
      </c>
      <c r="B31" s="261">
        <f>ROUND(+'1 Mile'!E36,4)</f>
        <v>0.99919999999999998</v>
      </c>
      <c r="C31" s="75">
        <f>ROUND(+'5K'!E36,4)</f>
        <v>0.99990000000000001</v>
      </c>
      <c r="D31" s="75">
        <f>ROUND(+'6K'!E36,4)</f>
        <v>1</v>
      </c>
      <c r="E31" s="75">
        <f>ROUND(+'4MI'!E36,4)</f>
        <v>1</v>
      </c>
      <c r="F31" s="75">
        <f>ROUND(+'8K'!$E36,4)</f>
        <v>1</v>
      </c>
      <c r="G31" s="75">
        <f>ROUND(+'5MI'!$E36,4)</f>
        <v>1</v>
      </c>
      <c r="H31" s="75">
        <f>ROUND(+'10K'!$E36,4)</f>
        <v>1</v>
      </c>
      <c r="I31" s="75">
        <f>ROUND(+'7MI'!$E36,4)</f>
        <v>1</v>
      </c>
      <c r="J31" s="75">
        <f>ROUND(+'12K'!$E36,4)</f>
        <v>1</v>
      </c>
      <c r="K31" s="75">
        <f>ROUND(+'15K'!$E36,4)</f>
        <v>1</v>
      </c>
      <c r="L31" s="75">
        <f>ROUND(+'10MI'!$E36,4)</f>
        <v>1</v>
      </c>
      <c r="M31" s="75">
        <f>ROUND(+'20K'!$E36,4)</f>
        <v>1</v>
      </c>
      <c r="N31" s="75">
        <f>ROUND(+H.Marathon!$E36,4)</f>
        <v>1</v>
      </c>
      <c r="O31" s="75">
        <f>ROUND(+'25K'!$E36,4)</f>
        <v>1</v>
      </c>
      <c r="P31" s="75">
        <f>ROUND(+'30K'!$E36,4)</f>
        <v>1</v>
      </c>
      <c r="Q31" s="75">
        <f>ROUND(+Marathon!$E36,4)</f>
        <v>1</v>
      </c>
      <c r="R31" s="75">
        <f>ROUND(+Marathon!$E36,4)</f>
        <v>1</v>
      </c>
      <c r="S31" s="75">
        <f>ROUND(+Marathon!$E36,4)</f>
        <v>1</v>
      </c>
      <c r="T31" s="75">
        <f>ROUND(+Marathon!$E36,4)</f>
        <v>1</v>
      </c>
      <c r="U31" s="75">
        <f>ROUND(+Marathon!$E36,4)</f>
        <v>1</v>
      </c>
      <c r="V31" s="75">
        <f>ROUND(+Marathon!$E36,4)</f>
        <v>1</v>
      </c>
      <c r="W31" s="75">
        <f>ROUND(+Marathon!$E36,4)</f>
        <v>1</v>
      </c>
      <c r="X31" s="61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62"/>
      <c r="BH31" s="62"/>
      <c r="BI31" s="62"/>
      <c r="BJ31" s="62"/>
      <c r="BK31" s="62"/>
      <c r="BL31" s="62"/>
      <c r="BM31" s="62"/>
      <c r="BN31" s="62"/>
      <c r="BO31" s="62"/>
      <c r="BP31" s="62"/>
      <c r="BQ31" s="62"/>
      <c r="BR31" s="62"/>
      <c r="BS31" s="62"/>
      <c r="BT31" s="62"/>
      <c r="BU31" s="62"/>
      <c r="BV31" s="62"/>
      <c r="BW31" s="62"/>
      <c r="BX31" s="62"/>
      <c r="BY31" s="62"/>
      <c r="BZ31" s="62"/>
      <c r="CA31" s="62"/>
      <c r="CB31" s="62"/>
      <c r="CC31" s="62"/>
      <c r="CD31" s="62"/>
      <c r="CE31" s="62"/>
      <c r="CF31" s="62"/>
      <c r="CG31" s="62"/>
      <c r="CH31" s="62"/>
      <c r="CI31" s="62"/>
      <c r="CJ31" s="62"/>
      <c r="CK31" s="62"/>
      <c r="CL31" s="62"/>
      <c r="CM31" s="62"/>
      <c r="CN31" s="62"/>
      <c r="CO31" s="62"/>
      <c r="CP31" s="62"/>
      <c r="CQ31" s="62"/>
      <c r="CR31" s="62"/>
      <c r="CS31" s="62"/>
      <c r="CT31" s="62"/>
      <c r="CU31" s="62"/>
      <c r="CV31" s="62"/>
      <c r="CW31" s="62"/>
      <c r="CX31" s="62"/>
      <c r="CY31" s="62"/>
      <c r="CZ31" s="62"/>
      <c r="DA31" s="62"/>
      <c r="DB31" s="62"/>
      <c r="DC31" s="62"/>
      <c r="DD31" s="62"/>
      <c r="DE31" s="62"/>
      <c r="DF31" s="62"/>
      <c r="DG31" s="62"/>
      <c r="DH31" s="62"/>
      <c r="DI31" s="62"/>
      <c r="DJ31" s="62"/>
      <c r="DK31" s="62"/>
      <c r="DL31" s="62"/>
      <c r="DM31" s="62"/>
      <c r="DN31" s="62"/>
      <c r="DO31" s="62"/>
      <c r="DP31" s="62"/>
      <c r="DQ31" s="62"/>
      <c r="DR31" s="62"/>
      <c r="DS31" s="62"/>
      <c r="DT31" s="62"/>
      <c r="DU31" s="62"/>
      <c r="DV31" s="62"/>
      <c r="DW31" s="62"/>
      <c r="DX31" s="62"/>
      <c r="DY31" s="62"/>
      <c r="DZ31" s="62"/>
      <c r="EA31" s="62"/>
      <c r="EB31" s="62"/>
      <c r="EC31" s="62"/>
      <c r="ED31" s="62"/>
      <c r="EE31" s="62"/>
      <c r="EF31" s="62"/>
      <c r="EG31" s="62"/>
      <c r="EH31" s="62"/>
      <c r="EI31" s="62"/>
      <c r="EJ31" s="62"/>
      <c r="EK31" s="62"/>
      <c r="EL31" s="62"/>
      <c r="EM31" s="62"/>
      <c r="EN31" s="62"/>
      <c r="EO31" s="62"/>
      <c r="EP31" s="62"/>
      <c r="EQ31" s="62"/>
      <c r="ER31" s="62"/>
      <c r="ES31" s="62"/>
      <c r="ET31" s="62"/>
      <c r="EU31" s="62"/>
      <c r="EV31" s="62"/>
      <c r="EW31" s="62"/>
      <c r="EX31" s="62"/>
      <c r="EY31" s="62"/>
      <c r="EZ31" s="62"/>
      <c r="FA31" s="62"/>
      <c r="FB31" s="62"/>
      <c r="FC31" s="62"/>
      <c r="FD31" s="62"/>
      <c r="FE31" s="62"/>
      <c r="FF31" s="62"/>
      <c r="FG31" s="62"/>
      <c r="FH31" s="62"/>
      <c r="FI31" s="62"/>
      <c r="FJ31" s="62"/>
      <c r="FK31" s="62"/>
      <c r="FL31" s="62"/>
      <c r="FM31" s="62"/>
      <c r="FN31" s="62"/>
      <c r="FO31" s="62"/>
      <c r="FP31" s="62"/>
      <c r="FQ31" s="62"/>
      <c r="FR31" s="62"/>
      <c r="FS31" s="62"/>
      <c r="FT31" s="62"/>
      <c r="FU31" s="62"/>
      <c r="FV31" s="62"/>
      <c r="FW31" s="62"/>
      <c r="FX31" s="62"/>
      <c r="FY31" s="62"/>
      <c r="FZ31" s="62"/>
      <c r="GA31" s="62"/>
      <c r="GB31" s="62"/>
      <c r="GC31" s="62"/>
      <c r="GD31" s="62"/>
      <c r="GE31" s="62"/>
      <c r="GF31" s="62"/>
      <c r="GG31" s="62"/>
      <c r="GH31" s="62"/>
      <c r="GI31" s="62"/>
      <c r="GJ31" s="62"/>
      <c r="GK31" s="62"/>
      <c r="GL31" s="62"/>
      <c r="GM31" s="62"/>
      <c r="GN31" s="62"/>
      <c r="GO31" s="62"/>
      <c r="GP31" s="62"/>
      <c r="GQ31" s="62"/>
      <c r="GR31" s="62"/>
      <c r="GS31" s="62"/>
      <c r="GT31" s="62"/>
      <c r="GU31" s="62"/>
      <c r="GV31" s="62"/>
      <c r="GW31" s="62"/>
      <c r="GX31" s="62"/>
      <c r="GY31" s="62"/>
      <c r="GZ31" s="62"/>
      <c r="HA31" s="62"/>
      <c r="HB31" s="62"/>
      <c r="HC31" s="62"/>
      <c r="HD31" s="62"/>
      <c r="HE31" s="62"/>
      <c r="HF31" s="62"/>
      <c r="HG31" s="62"/>
      <c r="HH31" s="62"/>
      <c r="HI31" s="62"/>
      <c r="HJ31" s="62"/>
      <c r="HK31" s="62"/>
      <c r="HL31" s="62"/>
      <c r="HM31" s="62"/>
      <c r="HN31" s="62"/>
      <c r="HO31" s="62"/>
      <c r="HP31" s="62"/>
      <c r="HQ31" s="62"/>
      <c r="HR31" s="62"/>
      <c r="HS31" s="62"/>
      <c r="HT31" s="62"/>
      <c r="HU31" s="62"/>
      <c r="HV31" s="62"/>
      <c r="HW31" s="62"/>
      <c r="HX31" s="62"/>
      <c r="HY31" s="62"/>
      <c r="HZ31" s="62"/>
      <c r="IA31" s="62"/>
      <c r="IB31" s="62"/>
      <c r="IC31" s="62"/>
      <c r="ID31" s="62"/>
      <c r="IE31" s="62"/>
      <c r="IF31" s="62"/>
      <c r="IG31" s="62"/>
      <c r="IH31" s="62"/>
      <c r="II31" s="62"/>
      <c r="IJ31" s="62"/>
      <c r="IK31" s="62"/>
      <c r="IL31" s="62"/>
      <c r="IM31" s="62"/>
      <c r="IN31" s="62"/>
      <c r="IO31" s="62"/>
      <c r="IP31" s="62"/>
      <c r="IQ31" s="62"/>
      <c r="IR31" s="62"/>
      <c r="IS31" s="62"/>
      <c r="IT31" s="62"/>
      <c r="IU31" s="62"/>
      <c r="IV31" s="62"/>
      <c r="IW31" s="62"/>
      <c r="IX31" s="62"/>
    </row>
    <row r="32" spans="1:258">
      <c r="A32" s="277">
        <v>31</v>
      </c>
      <c r="B32" s="272">
        <f>ROUND(+'1 Mile'!E37,4)</f>
        <v>0.99760000000000004</v>
      </c>
      <c r="C32" s="72">
        <f>ROUND(+'5K'!E37,4)</f>
        <v>0.99890000000000001</v>
      </c>
      <c r="D32" s="72">
        <f>ROUND(+'6K'!E37,4)</f>
        <v>0.99919999999999998</v>
      </c>
      <c r="E32" s="72">
        <f>ROUND(+'4MI'!E37,4)</f>
        <v>0.99929999999999997</v>
      </c>
      <c r="F32" s="72">
        <f>ROUND(+'8K'!$E37,4)</f>
        <v>0.99950000000000006</v>
      </c>
      <c r="G32" s="72">
        <f>ROUND(+'5MI'!$E37,4)</f>
        <v>0.99950000000000006</v>
      </c>
      <c r="H32" s="72">
        <f>ROUND(+'10K'!$E37,4)</f>
        <v>0.99970000000000003</v>
      </c>
      <c r="I32" s="72">
        <f>ROUND(+'7MI'!$E37,4)</f>
        <v>0.99980000000000002</v>
      </c>
      <c r="J32" s="73">
        <f>ROUND(+'12K'!$E37,4)</f>
        <v>0.99980000000000002</v>
      </c>
      <c r="K32" s="72">
        <f>ROUND(+'15K'!$E37,4)</f>
        <v>1</v>
      </c>
      <c r="L32" s="72">
        <f>ROUND(+'10MI'!$E37,4)</f>
        <v>1</v>
      </c>
      <c r="M32" s="72">
        <f>ROUND(+'20K'!$E37,4)</f>
        <v>1</v>
      </c>
      <c r="N32" s="72">
        <f>ROUND(+H.Marathon!$E37,4)</f>
        <v>1</v>
      </c>
      <c r="O32" s="72">
        <f>ROUND(+'25K'!$E37,4)</f>
        <v>1</v>
      </c>
      <c r="P32" s="72">
        <f>ROUND(+'30K'!$E37,4)</f>
        <v>1</v>
      </c>
      <c r="Q32" s="72">
        <f>ROUND(+Marathon!$E37,4)</f>
        <v>1</v>
      </c>
      <c r="R32" s="72">
        <f>ROUND(+Marathon!$E37,4)</f>
        <v>1</v>
      </c>
      <c r="S32" s="72">
        <f>ROUND(+Marathon!$E37,4)</f>
        <v>1</v>
      </c>
      <c r="T32" s="72">
        <f>ROUND(+Marathon!$E37,4)</f>
        <v>1</v>
      </c>
      <c r="U32" s="72">
        <f>ROUND(+Marathon!$E37,4)</f>
        <v>1</v>
      </c>
      <c r="V32" s="72">
        <f>ROUND(+Marathon!$E37,4)</f>
        <v>1</v>
      </c>
      <c r="W32" s="72">
        <f>ROUND(+Marathon!$E37,4)</f>
        <v>1</v>
      </c>
      <c r="X32" s="61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  <c r="BH32" s="62"/>
      <c r="BI32" s="62"/>
      <c r="BJ32" s="62"/>
      <c r="BK32" s="62"/>
      <c r="BL32" s="62"/>
      <c r="BM32" s="62"/>
      <c r="BN32" s="62"/>
      <c r="BO32" s="62"/>
      <c r="BP32" s="62"/>
      <c r="BQ32" s="62"/>
      <c r="BR32" s="62"/>
      <c r="BS32" s="62"/>
      <c r="BT32" s="62"/>
      <c r="BU32" s="62"/>
      <c r="BV32" s="62"/>
      <c r="BW32" s="62"/>
      <c r="BX32" s="62"/>
      <c r="BY32" s="62"/>
      <c r="BZ32" s="62"/>
      <c r="CA32" s="62"/>
      <c r="CB32" s="62"/>
      <c r="CC32" s="62"/>
      <c r="CD32" s="62"/>
      <c r="CE32" s="62"/>
      <c r="CF32" s="62"/>
      <c r="CG32" s="62"/>
      <c r="CH32" s="62"/>
      <c r="CI32" s="62"/>
      <c r="CJ32" s="62"/>
      <c r="CK32" s="62"/>
      <c r="CL32" s="62"/>
      <c r="CM32" s="62"/>
      <c r="CN32" s="62"/>
      <c r="CO32" s="62"/>
      <c r="CP32" s="62"/>
      <c r="CQ32" s="62"/>
      <c r="CR32" s="62"/>
      <c r="CS32" s="62"/>
      <c r="CT32" s="62"/>
      <c r="CU32" s="62"/>
      <c r="CV32" s="62"/>
      <c r="CW32" s="62"/>
      <c r="CX32" s="62"/>
      <c r="CY32" s="62"/>
      <c r="CZ32" s="62"/>
      <c r="DA32" s="62"/>
      <c r="DB32" s="62"/>
      <c r="DC32" s="62"/>
      <c r="DD32" s="62"/>
      <c r="DE32" s="62"/>
      <c r="DF32" s="62"/>
      <c r="DG32" s="62"/>
      <c r="DH32" s="62"/>
      <c r="DI32" s="62"/>
      <c r="DJ32" s="62"/>
      <c r="DK32" s="62"/>
      <c r="DL32" s="62"/>
      <c r="DM32" s="62"/>
      <c r="DN32" s="62"/>
      <c r="DO32" s="62"/>
      <c r="DP32" s="62"/>
      <c r="DQ32" s="62"/>
      <c r="DR32" s="62"/>
      <c r="DS32" s="62"/>
      <c r="DT32" s="62"/>
      <c r="DU32" s="62"/>
      <c r="DV32" s="62"/>
      <c r="DW32" s="62"/>
      <c r="DX32" s="62"/>
      <c r="DY32" s="62"/>
      <c r="DZ32" s="62"/>
      <c r="EA32" s="62"/>
      <c r="EB32" s="62"/>
      <c r="EC32" s="62"/>
      <c r="ED32" s="62"/>
      <c r="EE32" s="62"/>
      <c r="EF32" s="62"/>
      <c r="EG32" s="62"/>
      <c r="EH32" s="62"/>
      <c r="EI32" s="62"/>
      <c r="EJ32" s="62"/>
      <c r="EK32" s="62"/>
      <c r="EL32" s="62"/>
      <c r="EM32" s="62"/>
      <c r="EN32" s="62"/>
      <c r="EO32" s="62"/>
      <c r="EP32" s="62"/>
      <c r="EQ32" s="62"/>
      <c r="ER32" s="62"/>
      <c r="ES32" s="62"/>
      <c r="ET32" s="62"/>
      <c r="EU32" s="62"/>
      <c r="EV32" s="62"/>
      <c r="EW32" s="62"/>
      <c r="EX32" s="62"/>
      <c r="EY32" s="62"/>
      <c r="EZ32" s="62"/>
      <c r="FA32" s="62"/>
      <c r="FB32" s="62"/>
      <c r="FC32" s="62"/>
      <c r="FD32" s="62"/>
      <c r="FE32" s="62"/>
      <c r="FF32" s="62"/>
      <c r="FG32" s="62"/>
      <c r="FH32" s="62"/>
      <c r="FI32" s="62"/>
      <c r="FJ32" s="62"/>
      <c r="FK32" s="62"/>
      <c r="FL32" s="62"/>
      <c r="FM32" s="62"/>
      <c r="FN32" s="62"/>
      <c r="FO32" s="62"/>
      <c r="FP32" s="62"/>
      <c r="FQ32" s="62"/>
      <c r="FR32" s="62"/>
      <c r="FS32" s="62"/>
      <c r="FT32" s="62"/>
      <c r="FU32" s="62"/>
      <c r="FV32" s="62"/>
      <c r="FW32" s="62"/>
      <c r="FX32" s="62"/>
      <c r="FY32" s="62"/>
      <c r="FZ32" s="62"/>
      <c r="GA32" s="62"/>
      <c r="GB32" s="62"/>
      <c r="GC32" s="62"/>
      <c r="GD32" s="62"/>
      <c r="GE32" s="62"/>
      <c r="GF32" s="62"/>
      <c r="GG32" s="62"/>
      <c r="GH32" s="62"/>
      <c r="GI32" s="62"/>
      <c r="GJ32" s="62"/>
      <c r="GK32" s="62"/>
      <c r="GL32" s="62"/>
      <c r="GM32" s="62"/>
      <c r="GN32" s="62"/>
      <c r="GO32" s="62"/>
      <c r="GP32" s="62"/>
      <c r="GQ32" s="62"/>
      <c r="GR32" s="62"/>
      <c r="GS32" s="62"/>
      <c r="GT32" s="62"/>
      <c r="GU32" s="62"/>
      <c r="GV32" s="62"/>
      <c r="GW32" s="62"/>
      <c r="GX32" s="62"/>
      <c r="GY32" s="62"/>
      <c r="GZ32" s="62"/>
      <c r="HA32" s="62"/>
      <c r="HB32" s="62"/>
      <c r="HC32" s="62"/>
      <c r="HD32" s="62"/>
      <c r="HE32" s="62"/>
      <c r="HF32" s="62"/>
      <c r="HG32" s="62"/>
      <c r="HH32" s="62"/>
      <c r="HI32" s="62"/>
      <c r="HJ32" s="62"/>
      <c r="HK32" s="62"/>
      <c r="HL32" s="62"/>
      <c r="HM32" s="62"/>
      <c r="HN32" s="62"/>
      <c r="HO32" s="62"/>
      <c r="HP32" s="62"/>
      <c r="HQ32" s="62"/>
      <c r="HR32" s="62"/>
      <c r="HS32" s="62"/>
      <c r="HT32" s="62"/>
      <c r="HU32" s="62"/>
      <c r="HV32" s="62"/>
      <c r="HW32" s="62"/>
      <c r="HX32" s="62"/>
      <c r="HY32" s="62"/>
      <c r="HZ32" s="62"/>
      <c r="IA32" s="62"/>
      <c r="IB32" s="62"/>
      <c r="IC32" s="62"/>
      <c r="ID32" s="62"/>
      <c r="IE32" s="62"/>
      <c r="IF32" s="62"/>
      <c r="IG32" s="62"/>
      <c r="IH32" s="62"/>
      <c r="II32" s="62"/>
      <c r="IJ32" s="62"/>
      <c r="IK32" s="62"/>
      <c r="IL32" s="62"/>
      <c r="IM32" s="62"/>
      <c r="IN32" s="62"/>
      <c r="IO32" s="62"/>
      <c r="IP32" s="62"/>
      <c r="IQ32" s="62"/>
      <c r="IR32" s="62"/>
      <c r="IS32" s="62"/>
      <c r="IT32" s="62"/>
      <c r="IU32" s="62"/>
      <c r="IV32" s="62"/>
      <c r="IW32" s="62"/>
      <c r="IX32" s="62"/>
    </row>
    <row r="33" spans="1:258">
      <c r="A33" s="277">
        <v>32</v>
      </c>
      <c r="B33" s="272">
        <f>ROUND(+'1 Mile'!E38,4)</f>
        <v>0.99529999999999996</v>
      </c>
      <c r="C33" s="72">
        <f>ROUND(+'5K'!E38,4)</f>
        <v>0.99690000000000001</v>
      </c>
      <c r="D33" s="72">
        <f>ROUND(+'6K'!E38,4)</f>
        <v>0.99750000000000005</v>
      </c>
      <c r="E33" s="72">
        <f>ROUND(+'4MI'!E38,4)</f>
        <v>0.99780000000000002</v>
      </c>
      <c r="F33" s="72">
        <f>ROUND(+'8K'!$E38,4)</f>
        <v>0.99829999999999997</v>
      </c>
      <c r="G33" s="72">
        <f>ROUND(+'5MI'!$E38,4)</f>
        <v>0.99829999999999997</v>
      </c>
      <c r="H33" s="72">
        <f>ROUND(+'10K'!$E38,4)</f>
        <v>0.99860000000000004</v>
      </c>
      <c r="I33" s="72">
        <f>ROUND(+'7MI'!$E38,4)</f>
        <v>0.99890000000000001</v>
      </c>
      <c r="J33" s="73">
        <f>ROUND(+'12K'!$E38,4)</f>
        <v>0.999</v>
      </c>
      <c r="K33" s="72">
        <f>ROUND(+'15K'!$E38,4)</f>
        <v>0.99939999999999996</v>
      </c>
      <c r="L33" s="72">
        <f>ROUND(+'10MI'!$E38,4)</f>
        <v>0.99950000000000006</v>
      </c>
      <c r="M33" s="72">
        <f>ROUND(+'20K'!$E38,4)</f>
        <v>0.99980000000000002</v>
      </c>
      <c r="N33" s="72">
        <f>ROUND(+H.Marathon!$E38,4)</f>
        <v>0.99980000000000002</v>
      </c>
      <c r="O33" s="72">
        <f>ROUND(+'25K'!$E38,4)</f>
        <v>0.99980000000000002</v>
      </c>
      <c r="P33" s="72">
        <f>ROUND(+'30K'!$E38,4)</f>
        <v>0.99980000000000002</v>
      </c>
      <c r="Q33" s="72">
        <f>ROUND(+Marathon!$E38,4)</f>
        <v>0.99980000000000002</v>
      </c>
      <c r="R33" s="72">
        <f>ROUND(+Marathon!$E38,4)</f>
        <v>0.99980000000000002</v>
      </c>
      <c r="S33" s="72">
        <f>ROUND(+Marathon!$E38,4)</f>
        <v>0.99980000000000002</v>
      </c>
      <c r="T33" s="72">
        <f>ROUND(+Marathon!$E38,4)</f>
        <v>0.99980000000000002</v>
      </c>
      <c r="U33" s="72">
        <f>ROUND(+Marathon!$E38,4)</f>
        <v>0.99980000000000002</v>
      </c>
      <c r="V33" s="72">
        <f>ROUND(+Marathon!$E38,4)</f>
        <v>0.99980000000000002</v>
      </c>
      <c r="W33" s="72">
        <f>ROUND(+Marathon!$E38,4)</f>
        <v>0.99980000000000002</v>
      </c>
      <c r="X33" s="61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2"/>
      <c r="BH33" s="62"/>
      <c r="BI33" s="62"/>
      <c r="BJ33" s="62"/>
      <c r="BK33" s="62"/>
      <c r="BL33" s="62"/>
      <c r="BM33" s="62"/>
      <c r="BN33" s="62"/>
      <c r="BO33" s="62"/>
      <c r="BP33" s="62"/>
      <c r="BQ33" s="62"/>
      <c r="BR33" s="62"/>
      <c r="BS33" s="62"/>
      <c r="BT33" s="62"/>
      <c r="BU33" s="62"/>
      <c r="BV33" s="62"/>
      <c r="BW33" s="62"/>
      <c r="BX33" s="62"/>
      <c r="BY33" s="62"/>
      <c r="BZ33" s="62"/>
      <c r="CA33" s="62"/>
      <c r="CB33" s="62"/>
      <c r="CC33" s="62"/>
      <c r="CD33" s="62"/>
      <c r="CE33" s="62"/>
      <c r="CF33" s="62"/>
      <c r="CG33" s="62"/>
      <c r="CH33" s="62"/>
      <c r="CI33" s="62"/>
      <c r="CJ33" s="62"/>
      <c r="CK33" s="62"/>
      <c r="CL33" s="62"/>
      <c r="CM33" s="62"/>
      <c r="CN33" s="62"/>
      <c r="CO33" s="62"/>
      <c r="CP33" s="62"/>
      <c r="CQ33" s="62"/>
      <c r="CR33" s="62"/>
      <c r="CS33" s="62"/>
      <c r="CT33" s="62"/>
      <c r="CU33" s="62"/>
      <c r="CV33" s="62"/>
      <c r="CW33" s="62"/>
      <c r="CX33" s="62"/>
      <c r="CY33" s="62"/>
      <c r="CZ33" s="62"/>
      <c r="DA33" s="62"/>
      <c r="DB33" s="62"/>
      <c r="DC33" s="62"/>
      <c r="DD33" s="62"/>
      <c r="DE33" s="62"/>
      <c r="DF33" s="62"/>
      <c r="DG33" s="62"/>
      <c r="DH33" s="62"/>
      <c r="DI33" s="62"/>
      <c r="DJ33" s="62"/>
      <c r="DK33" s="62"/>
      <c r="DL33" s="62"/>
      <c r="DM33" s="62"/>
      <c r="DN33" s="62"/>
      <c r="DO33" s="62"/>
      <c r="DP33" s="62"/>
      <c r="DQ33" s="62"/>
      <c r="DR33" s="62"/>
      <c r="DS33" s="62"/>
      <c r="DT33" s="62"/>
      <c r="DU33" s="62"/>
      <c r="DV33" s="62"/>
      <c r="DW33" s="62"/>
      <c r="DX33" s="62"/>
      <c r="DY33" s="62"/>
      <c r="DZ33" s="62"/>
      <c r="EA33" s="62"/>
      <c r="EB33" s="62"/>
      <c r="EC33" s="62"/>
      <c r="ED33" s="62"/>
      <c r="EE33" s="62"/>
      <c r="EF33" s="62"/>
      <c r="EG33" s="62"/>
      <c r="EH33" s="62"/>
      <c r="EI33" s="62"/>
      <c r="EJ33" s="62"/>
      <c r="EK33" s="62"/>
      <c r="EL33" s="62"/>
      <c r="EM33" s="62"/>
      <c r="EN33" s="62"/>
      <c r="EO33" s="62"/>
      <c r="EP33" s="62"/>
      <c r="EQ33" s="62"/>
      <c r="ER33" s="62"/>
      <c r="ES33" s="62"/>
      <c r="ET33" s="62"/>
      <c r="EU33" s="62"/>
      <c r="EV33" s="62"/>
      <c r="EW33" s="62"/>
      <c r="EX33" s="62"/>
      <c r="EY33" s="62"/>
      <c r="EZ33" s="62"/>
      <c r="FA33" s="62"/>
      <c r="FB33" s="62"/>
      <c r="FC33" s="62"/>
      <c r="FD33" s="62"/>
      <c r="FE33" s="62"/>
      <c r="FF33" s="62"/>
      <c r="FG33" s="62"/>
      <c r="FH33" s="62"/>
      <c r="FI33" s="62"/>
      <c r="FJ33" s="62"/>
      <c r="FK33" s="62"/>
      <c r="FL33" s="62"/>
      <c r="FM33" s="62"/>
      <c r="FN33" s="62"/>
      <c r="FO33" s="62"/>
      <c r="FP33" s="62"/>
      <c r="FQ33" s="62"/>
      <c r="FR33" s="62"/>
      <c r="FS33" s="62"/>
      <c r="FT33" s="62"/>
      <c r="FU33" s="62"/>
      <c r="FV33" s="62"/>
      <c r="FW33" s="62"/>
      <c r="FX33" s="62"/>
      <c r="FY33" s="62"/>
      <c r="FZ33" s="62"/>
      <c r="GA33" s="62"/>
      <c r="GB33" s="62"/>
      <c r="GC33" s="62"/>
      <c r="GD33" s="62"/>
      <c r="GE33" s="62"/>
      <c r="GF33" s="62"/>
      <c r="GG33" s="62"/>
      <c r="GH33" s="62"/>
      <c r="GI33" s="62"/>
      <c r="GJ33" s="62"/>
      <c r="GK33" s="62"/>
      <c r="GL33" s="62"/>
      <c r="GM33" s="62"/>
      <c r="GN33" s="62"/>
      <c r="GO33" s="62"/>
      <c r="GP33" s="62"/>
      <c r="GQ33" s="62"/>
      <c r="GR33" s="62"/>
      <c r="GS33" s="62"/>
      <c r="GT33" s="62"/>
      <c r="GU33" s="62"/>
      <c r="GV33" s="62"/>
      <c r="GW33" s="62"/>
      <c r="GX33" s="62"/>
      <c r="GY33" s="62"/>
      <c r="GZ33" s="62"/>
      <c r="HA33" s="62"/>
      <c r="HB33" s="62"/>
      <c r="HC33" s="62"/>
      <c r="HD33" s="62"/>
      <c r="HE33" s="62"/>
      <c r="HF33" s="62"/>
      <c r="HG33" s="62"/>
      <c r="HH33" s="62"/>
      <c r="HI33" s="62"/>
      <c r="HJ33" s="62"/>
      <c r="HK33" s="62"/>
      <c r="HL33" s="62"/>
      <c r="HM33" s="62"/>
      <c r="HN33" s="62"/>
      <c r="HO33" s="62"/>
      <c r="HP33" s="62"/>
      <c r="HQ33" s="62"/>
      <c r="HR33" s="62"/>
      <c r="HS33" s="62"/>
      <c r="HT33" s="62"/>
      <c r="HU33" s="62"/>
      <c r="HV33" s="62"/>
      <c r="HW33" s="62"/>
      <c r="HX33" s="62"/>
      <c r="HY33" s="62"/>
      <c r="HZ33" s="62"/>
      <c r="IA33" s="62"/>
      <c r="IB33" s="62"/>
      <c r="IC33" s="62"/>
      <c r="ID33" s="62"/>
      <c r="IE33" s="62"/>
      <c r="IF33" s="62"/>
      <c r="IG33" s="62"/>
      <c r="IH33" s="62"/>
      <c r="II33" s="62"/>
      <c r="IJ33" s="62"/>
      <c r="IK33" s="62"/>
      <c r="IL33" s="62"/>
      <c r="IM33" s="62"/>
      <c r="IN33" s="62"/>
      <c r="IO33" s="62"/>
      <c r="IP33" s="62"/>
      <c r="IQ33" s="62"/>
      <c r="IR33" s="62"/>
      <c r="IS33" s="62"/>
      <c r="IT33" s="62"/>
      <c r="IU33" s="62"/>
      <c r="IV33" s="62"/>
      <c r="IW33" s="62"/>
      <c r="IX33" s="62"/>
    </row>
    <row r="34" spans="1:258">
      <c r="A34" s="277">
        <v>33</v>
      </c>
      <c r="B34" s="272">
        <f>ROUND(+'1 Mile'!E39,4)</f>
        <v>0.99199999999999999</v>
      </c>
      <c r="C34" s="72">
        <f>ROUND(+'5K'!E39,4)</f>
        <v>0.99370000000000003</v>
      </c>
      <c r="D34" s="72">
        <f>ROUND(+'6K'!E39,4)</f>
        <v>0.99490000000000001</v>
      </c>
      <c r="E34" s="72">
        <f>ROUND(+'4MI'!E39,4)</f>
        <v>0.99529999999999996</v>
      </c>
      <c r="F34" s="72">
        <f>ROUND(+'8K'!$E39,4)</f>
        <v>0.99629999999999996</v>
      </c>
      <c r="G34" s="72">
        <f>ROUND(+'5MI'!$E39,4)</f>
        <v>0.99629999999999996</v>
      </c>
      <c r="H34" s="72">
        <f>ROUND(+'10K'!$E39,4)</f>
        <v>0.997</v>
      </c>
      <c r="I34" s="72">
        <f>ROUND(+'7MI'!$E39,4)</f>
        <v>0.99729999999999996</v>
      </c>
      <c r="J34" s="73">
        <f>ROUND(+'12K'!$E39,4)</f>
        <v>0.99750000000000005</v>
      </c>
      <c r="K34" s="72">
        <f>ROUND(+'15K'!$E39,4)</f>
        <v>0.99809999999999999</v>
      </c>
      <c r="L34" s="72">
        <f>ROUND(+'10MI'!$E39,4)</f>
        <v>0.99819999999999998</v>
      </c>
      <c r="M34" s="72">
        <f>ROUND(+'20K'!$E39,4)</f>
        <v>0.99870000000000003</v>
      </c>
      <c r="N34" s="72">
        <f>ROUND(+H.Marathon!$E39,4)</f>
        <v>0.99880000000000002</v>
      </c>
      <c r="O34" s="72">
        <f>ROUND(+'25K'!$E39,4)</f>
        <v>0.99880000000000002</v>
      </c>
      <c r="P34" s="72">
        <f>ROUND(+'30K'!$E39,4)</f>
        <v>0.99880000000000002</v>
      </c>
      <c r="Q34" s="72">
        <f>ROUND(+Marathon!$E39,4)</f>
        <v>0.99880000000000002</v>
      </c>
      <c r="R34" s="72">
        <f>ROUND(+Marathon!$E39,4)</f>
        <v>0.99880000000000002</v>
      </c>
      <c r="S34" s="72">
        <f>ROUND(+Marathon!$E39,4)</f>
        <v>0.99880000000000002</v>
      </c>
      <c r="T34" s="72">
        <f>ROUND(+Marathon!$E39,4)</f>
        <v>0.99880000000000002</v>
      </c>
      <c r="U34" s="72">
        <f>ROUND(+Marathon!$E39,4)</f>
        <v>0.99880000000000002</v>
      </c>
      <c r="V34" s="72">
        <f>ROUND(+Marathon!$E39,4)</f>
        <v>0.99880000000000002</v>
      </c>
      <c r="W34" s="72">
        <f>ROUND(+Marathon!$E39,4)</f>
        <v>0.99880000000000002</v>
      </c>
      <c r="X34" s="61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  <c r="BA34" s="62"/>
      <c r="BB34" s="62"/>
      <c r="BC34" s="62"/>
      <c r="BD34" s="62"/>
      <c r="BE34" s="62"/>
      <c r="BF34" s="62"/>
      <c r="BG34" s="62"/>
      <c r="BH34" s="62"/>
      <c r="BI34" s="62"/>
      <c r="BJ34" s="62"/>
      <c r="BK34" s="62"/>
      <c r="BL34" s="62"/>
      <c r="BM34" s="62"/>
      <c r="BN34" s="62"/>
      <c r="BO34" s="62"/>
      <c r="BP34" s="62"/>
      <c r="BQ34" s="62"/>
      <c r="BR34" s="62"/>
      <c r="BS34" s="62"/>
      <c r="BT34" s="62"/>
      <c r="BU34" s="62"/>
      <c r="BV34" s="62"/>
      <c r="BW34" s="62"/>
      <c r="BX34" s="62"/>
      <c r="BY34" s="62"/>
      <c r="BZ34" s="62"/>
      <c r="CA34" s="62"/>
      <c r="CB34" s="62"/>
      <c r="CC34" s="62"/>
      <c r="CD34" s="62"/>
      <c r="CE34" s="62"/>
      <c r="CF34" s="62"/>
      <c r="CG34" s="62"/>
      <c r="CH34" s="62"/>
      <c r="CI34" s="62"/>
      <c r="CJ34" s="62"/>
      <c r="CK34" s="62"/>
      <c r="CL34" s="62"/>
      <c r="CM34" s="62"/>
      <c r="CN34" s="62"/>
      <c r="CO34" s="62"/>
      <c r="CP34" s="62"/>
      <c r="CQ34" s="62"/>
      <c r="CR34" s="62"/>
      <c r="CS34" s="62"/>
      <c r="CT34" s="62"/>
      <c r="CU34" s="62"/>
      <c r="CV34" s="62"/>
      <c r="CW34" s="62"/>
      <c r="CX34" s="62"/>
      <c r="CY34" s="62"/>
      <c r="CZ34" s="62"/>
      <c r="DA34" s="62"/>
      <c r="DB34" s="62"/>
      <c r="DC34" s="62"/>
      <c r="DD34" s="62"/>
      <c r="DE34" s="62"/>
      <c r="DF34" s="62"/>
      <c r="DG34" s="62"/>
      <c r="DH34" s="62"/>
      <c r="DI34" s="62"/>
      <c r="DJ34" s="62"/>
      <c r="DK34" s="62"/>
      <c r="DL34" s="62"/>
      <c r="DM34" s="62"/>
      <c r="DN34" s="62"/>
      <c r="DO34" s="62"/>
      <c r="DP34" s="62"/>
      <c r="DQ34" s="62"/>
      <c r="DR34" s="62"/>
      <c r="DS34" s="62"/>
      <c r="DT34" s="62"/>
      <c r="DU34" s="62"/>
      <c r="DV34" s="62"/>
      <c r="DW34" s="62"/>
      <c r="DX34" s="62"/>
      <c r="DY34" s="62"/>
      <c r="DZ34" s="62"/>
      <c r="EA34" s="62"/>
      <c r="EB34" s="62"/>
      <c r="EC34" s="62"/>
      <c r="ED34" s="62"/>
      <c r="EE34" s="62"/>
      <c r="EF34" s="62"/>
      <c r="EG34" s="62"/>
      <c r="EH34" s="62"/>
      <c r="EI34" s="62"/>
      <c r="EJ34" s="62"/>
      <c r="EK34" s="62"/>
      <c r="EL34" s="62"/>
      <c r="EM34" s="62"/>
      <c r="EN34" s="62"/>
      <c r="EO34" s="62"/>
      <c r="EP34" s="62"/>
      <c r="EQ34" s="62"/>
      <c r="ER34" s="62"/>
      <c r="ES34" s="62"/>
      <c r="ET34" s="62"/>
      <c r="EU34" s="62"/>
      <c r="EV34" s="62"/>
      <c r="EW34" s="62"/>
      <c r="EX34" s="62"/>
      <c r="EY34" s="62"/>
      <c r="EZ34" s="62"/>
      <c r="FA34" s="62"/>
      <c r="FB34" s="62"/>
      <c r="FC34" s="62"/>
      <c r="FD34" s="62"/>
      <c r="FE34" s="62"/>
      <c r="FF34" s="62"/>
      <c r="FG34" s="62"/>
      <c r="FH34" s="62"/>
      <c r="FI34" s="62"/>
      <c r="FJ34" s="62"/>
      <c r="FK34" s="62"/>
      <c r="FL34" s="62"/>
      <c r="FM34" s="62"/>
      <c r="FN34" s="62"/>
      <c r="FO34" s="62"/>
      <c r="FP34" s="62"/>
      <c r="FQ34" s="62"/>
      <c r="FR34" s="62"/>
      <c r="FS34" s="62"/>
      <c r="FT34" s="62"/>
      <c r="FU34" s="62"/>
      <c r="FV34" s="62"/>
      <c r="FW34" s="62"/>
      <c r="FX34" s="62"/>
      <c r="FY34" s="62"/>
      <c r="FZ34" s="62"/>
      <c r="GA34" s="62"/>
      <c r="GB34" s="62"/>
      <c r="GC34" s="62"/>
      <c r="GD34" s="62"/>
      <c r="GE34" s="62"/>
      <c r="GF34" s="62"/>
      <c r="GG34" s="62"/>
      <c r="GH34" s="62"/>
      <c r="GI34" s="62"/>
      <c r="GJ34" s="62"/>
      <c r="GK34" s="62"/>
      <c r="GL34" s="62"/>
      <c r="GM34" s="62"/>
      <c r="GN34" s="62"/>
      <c r="GO34" s="62"/>
      <c r="GP34" s="62"/>
      <c r="GQ34" s="62"/>
      <c r="GR34" s="62"/>
      <c r="GS34" s="62"/>
      <c r="GT34" s="62"/>
      <c r="GU34" s="62"/>
      <c r="GV34" s="62"/>
      <c r="GW34" s="62"/>
      <c r="GX34" s="62"/>
      <c r="GY34" s="62"/>
      <c r="GZ34" s="62"/>
      <c r="HA34" s="62"/>
      <c r="HB34" s="62"/>
      <c r="HC34" s="62"/>
      <c r="HD34" s="62"/>
      <c r="HE34" s="62"/>
      <c r="HF34" s="62"/>
      <c r="HG34" s="62"/>
      <c r="HH34" s="62"/>
      <c r="HI34" s="62"/>
      <c r="HJ34" s="62"/>
      <c r="HK34" s="62"/>
      <c r="HL34" s="62"/>
      <c r="HM34" s="62"/>
      <c r="HN34" s="62"/>
      <c r="HO34" s="62"/>
      <c r="HP34" s="62"/>
      <c r="HQ34" s="62"/>
      <c r="HR34" s="62"/>
      <c r="HS34" s="62"/>
      <c r="HT34" s="62"/>
      <c r="HU34" s="62"/>
      <c r="HV34" s="62"/>
      <c r="HW34" s="62"/>
      <c r="HX34" s="62"/>
      <c r="HY34" s="62"/>
      <c r="HZ34" s="62"/>
      <c r="IA34" s="62"/>
      <c r="IB34" s="62"/>
      <c r="IC34" s="62"/>
      <c r="ID34" s="62"/>
      <c r="IE34" s="62"/>
      <c r="IF34" s="62"/>
      <c r="IG34" s="62"/>
      <c r="IH34" s="62"/>
      <c r="II34" s="62"/>
      <c r="IJ34" s="62"/>
      <c r="IK34" s="62"/>
      <c r="IL34" s="62"/>
      <c r="IM34" s="62"/>
      <c r="IN34" s="62"/>
      <c r="IO34" s="62"/>
      <c r="IP34" s="62"/>
      <c r="IQ34" s="62"/>
      <c r="IR34" s="62"/>
      <c r="IS34" s="62"/>
      <c r="IT34" s="62"/>
      <c r="IU34" s="62"/>
      <c r="IV34" s="62"/>
      <c r="IW34" s="62"/>
      <c r="IX34" s="62"/>
    </row>
    <row r="35" spans="1:258">
      <c r="A35" s="277">
        <v>34</v>
      </c>
      <c r="B35" s="272">
        <f>ROUND(+'1 Mile'!E40,4)</f>
        <v>0.98799999999999999</v>
      </c>
      <c r="C35" s="72">
        <f>ROUND(+'5K'!E40,4)</f>
        <v>0.98939999999999995</v>
      </c>
      <c r="D35" s="72">
        <f>ROUND(+'6K'!E40,4)</f>
        <v>0.99139999999999995</v>
      </c>
      <c r="E35" s="72">
        <f>ROUND(+'4MI'!E40,4)</f>
        <v>0.99199999999999999</v>
      </c>
      <c r="F35" s="72">
        <f>ROUND(+'8K'!$E40,4)</f>
        <v>0.99350000000000005</v>
      </c>
      <c r="G35" s="72">
        <f>ROUND(+'5MI'!$E40,4)</f>
        <v>0.99350000000000005</v>
      </c>
      <c r="H35" s="72">
        <f>ROUND(+'10K'!$E40,4)</f>
        <v>0.99460000000000004</v>
      </c>
      <c r="I35" s="72">
        <f>ROUND(+'7MI'!$E40,4)</f>
        <v>0.995</v>
      </c>
      <c r="J35" s="73">
        <f>ROUND(+'12K'!$E40,4)</f>
        <v>0.99519999999999997</v>
      </c>
      <c r="K35" s="72">
        <f>ROUND(+'15K'!$E40,4)</f>
        <v>0.996</v>
      </c>
      <c r="L35" s="72">
        <f>ROUND(+'10MI'!$E40,4)</f>
        <v>0.99619999999999997</v>
      </c>
      <c r="M35" s="72">
        <f>ROUND(+'20K'!$E40,4)</f>
        <v>0.99690000000000001</v>
      </c>
      <c r="N35" s="72">
        <f>ROUND(+H.Marathon!$E40,4)</f>
        <v>0.99709999999999999</v>
      </c>
      <c r="O35" s="72">
        <f>ROUND(+'25K'!$E40,4)</f>
        <v>0.99709999999999999</v>
      </c>
      <c r="P35" s="72">
        <f>ROUND(+'30K'!$E40,4)</f>
        <v>0.99709999999999999</v>
      </c>
      <c r="Q35" s="72">
        <f>ROUND(+Marathon!$E40,4)</f>
        <v>0.99709999999999999</v>
      </c>
      <c r="R35" s="72">
        <f>ROUND(+Marathon!$E40,4)</f>
        <v>0.99709999999999999</v>
      </c>
      <c r="S35" s="72">
        <f>ROUND(+Marathon!$E40,4)</f>
        <v>0.99709999999999999</v>
      </c>
      <c r="T35" s="72">
        <f>ROUND(+Marathon!$E40,4)</f>
        <v>0.99709999999999999</v>
      </c>
      <c r="U35" s="72">
        <f>ROUND(+Marathon!$E40,4)</f>
        <v>0.99709999999999999</v>
      </c>
      <c r="V35" s="72">
        <f>ROUND(+Marathon!$E40,4)</f>
        <v>0.99709999999999999</v>
      </c>
      <c r="W35" s="72">
        <f>ROUND(+Marathon!$E40,4)</f>
        <v>0.99709999999999999</v>
      </c>
      <c r="X35" s="61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2"/>
      <c r="BA35" s="62"/>
      <c r="BB35" s="62"/>
      <c r="BC35" s="62"/>
      <c r="BD35" s="62"/>
      <c r="BE35" s="62"/>
      <c r="BF35" s="62"/>
      <c r="BG35" s="62"/>
      <c r="BH35" s="62"/>
      <c r="BI35" s="62"/>
      <c r="BJ35" s="62"/>
      <c r="BK35" s="62"/>
      <c r="BL35" s="62"/>
      <c r="BM35" s="62"/>
      <c r="BN35" s="62"/>
      <c r="BO35" s="62"/>
      <c r="BP35" s="62"/>
      <c r="BQ35" s="62"/>
      <c r="BR35" s="62"/>
      <c r="BS35" s="62"/>
      <c r="BT35" s="62"/>
      <c r="BU35" s="62"/>
      <c r="BV35" s="62"/>
      <c r="BW35" s="62"/>
      <c r="BX35" s="62"/>
      <c r="BY35" s="62"/>
      <c r="BZ35" s="62"/>
      <c r="CA35" s="62"/>
      <c r="CB35" s="62"/>
      <c r="CC35" s="62"/>
      <c r="CD35" s="62"/>
      <c r="CE35" s="62"/>
      <c r="CF35" s="62"/>
      <c r="CG35" s="62"/>
      <c r="CH35" s="62"/>
      <c r="CI35" s="62"/>
      <c r="CJ35" s="62"/>
      <c r="CK35" s="62"/>
      <c r="CL35" s="62"/>
      <c r="CM35" s="62"/>
      <c r="CN35" s="62"/>
      <c r="CO35" s="62"/>
      <c r="CP35" s="62"/>
      <c r="CQ35" s="62"/>
      <c r="CR35" s="62"/>
      <c r="CS35" s="62"/>
      <c r="CT35" s="62"/>
      <c r="CU35" s="62"/>
      <c r="CV35" s="62"/>
      <c r="CW35" s="62"/>
      <c r="CX35" s="62"/>
      <c r="CY35" s="62"/>
      <c r="CZ35" s="62"/>
      <c r="DA35" s="62"/>
      <c r="DB35" s="62"/>
      <c r="DC35" s="62"/>
      <c r="DD35" s="62"/>
      <c r="DE35" s="62"/>
      <c r="DF35" s="62"/>
      <c r="DG35" s="62"/>
      <c r="DH35" s="62"/>
      <c r="DI35" s="62"/>
      <c r="DJ35" s="62"/>
      <c r="DK35" s="62"/>
      <c r="DL35" s="62"/>
      <c r="DM35" s="62"/>
      <c r="DN35" s="62"/>
      <c r="DO35" s="62"/>
      <c r="DP35" s="62"/>
      <c r="DQ35" s="62"/>
      <c r="DR35" s="62"/>
      <c r="DS35" s="62"/>
      <c r="DT35" s="62"/>
      <c r="DU35" s="62"/>
      <c r="DV35" s="62"/>
      <c r="DW35" s="62"/>
      <c r="DX35" s="62"/>
      <c r="DY35" s="62"/>
      <c r="DZ35" s="62"/>
      <c r="EA35" s="62"/>
      <c r="EB35" s="62"/>
      <c r="EC35" s="62"/>
      <c r="ED35" s="62"/>
      <c r="EE35" s="62"/>
      <c r="EF35" s="62"/>
      <c r="EG35" s="62"/>
      <c r="EH35" s="62"/>
      <c r="EI35" s="62"/>
      <c r="EJ35" s="62"/>
      <c r="EK35" s="62"/>
      <c r="EL35" s="62"/>
      <c r="EM35" s="62"/>
      <c r="EN35" s="62"/>
      <c r="EO35" s="62"/>
      <c r="EP35" s="62"/>
      <c r="EQ35" s="62"/>
      <c r="ER35" s="62"/>
      <c r="ES35" s="62"/>
      <c r="ET35" s="62"/>
      <c r="EU35" s="62"/>
      <c r="EV35" s="62"/>
      <c r="EW35" s="62"/>
      <c r="EX35" s="62"/>
      <c r="EY35" s="62"/>
      <c r="EZ35" s="62"/>
      <c r="FA35" s="62"/>
      <c r="FB35" s="62"/>
      <c r="FC35" s="62"/>
      <c r="FD35" s="62"/>
      <c r="FE35" s="62"/>
      <c r="FF35" s="62"/>
      <c r="FG35" s="62"/>
      <c r="FH35" s="62"/>
      <c r="FI35" s="62"/>
      <c r="FJ35" s="62"/>
      <c r="FK35" s="62"/>
      <c r="FL35" s="62"/>
      <c r="FM35" s="62"/>
      <c r="FN35" s="62"/>
      <c r="FO35" s="62"/>
      <c r="FP35" s="62"/>
      <c r="FQ35" s="62"/>
      <c r="FR35" s="62"/>
      <c r="FS35" s="62"/>
      <c r="FT35" s="62"/>
      <c r="FU35" s="62"/>
      <c r="FV35" s="62"/>
      <c r="FW35" s="62"/>
      <c r="FX35" s="62"/>
      <c r="FY35" s="62"/>
      <c r="FZ35" s="62"/>
      <c r="GA35" s="62"/>
      <c r="GB35" s="62"/>
      <c r="GC35" s="62"/>
      <c r="GD35" s="62"/>
      <c r="GE35" s="62"/>
      <c r="GF35" s="62"/>
      <c r="GG35" s="62"/>
      <c r="GH35" s="62"/>
      <c r="GI35" s="62"/>
      <c r="GJ35" s="62"/>
      <c r="GK35" s="62"/>
      <c r="GL35" s="62"/>
      <c r="GM35" s="62"/>
      <c r="GN35" s="62"/>
      <c r="GO35" s="62"/>
      <c r="GP35" s="62"/>
      <c r="GQ35" s="62"/>
      <c r="GR35" s="62"/>
      <c r="GS35" s="62"/>
      <c r="GT35" s="62"/>
      <c r="GU35" s="62"/>
      <c r="GV35" s="62"/>
      <c r="GW35" s="62"/>
      <c r="GX35" s="62"/>
      <c r="GY35" s="62"/>
      <c r="GZ35" s="62"/>
      <c r="HA35" s="62"/>
      <c r="HB35" s="62"/>
      <c r="HC35" s="62"/>
      <c r="HD35" s="62"/>
      <c r="HE35" s="62"/>
      <c r="HF35" s="62"/>
      <c r="HG35" s="62"/>
      <c r="HH35" s="62"/>
      <c r="HI35" s="62"/>
      <c r="HJ35" s="62"/>
      <c r="HK35" s="62"/>
      <c r="HL35" s="62"/>
      <c r="HM35" s="62"/>
      <c r="HN35" s="62"/>
      <c r="HO35" s="62"/>
      <c r="HP35" s="62"/>
      <c r="HQ35" s="62"/>
      <c r="HR35" s="62"/>
      <c r="HS35" s="62"/>
      <c r="HT35" s="62"/>
      <c r="HU35" s="62"/>
      <c r="HV35" s="62"/>
      <c r="HW35" s="62"/>
      <c r="HX35" s="62"/>
      <c r="HY35" s="62"/>
      <c r="HZ35" s="62"/>
      <c r="IA35" s="62"/>
      <c r="IB35" s="62"/>
      <c r="IC35" s="62"/>
      <c r="ID35" s="62"/>
      <c r="IE35" s="62"/>
      <c r="IF35" s="62"/>
      <c r="IG35" s="62"/>
      <c r="IH35" s="62"/>
      <c r="II35" s="62"/>
      <c r="IJ35" s="62"/>
      <c r="IK35" s="62"/>
      <c r="IL35" s="62"/>
      <c r="IM35" s="62"/>
      <c r="IN35" s="62"/>
      <c r="IO35" s="62"/>
      <c r="IP35" s="62"/>
      <c r="IQ35" s="62"/>
      <c r="IR35" s="62"/>
      <c r="IS35" s="62"/>
      <c r="IT35" s="62"/>
      <c r="IU35" s="62"/>
      <c r="IV35" s="62"/>
      <c r="IW35" s="62"/>
      <c r="IX35" s="62"/>
    </row>
    <row r="36" spans="1:258">
      <c r="A36" s="278">
        <v>35</v>
      </c>
      <c r="B36" s="261">
        <f>ROUND(+'1 Mile'!E41,4)</f>
        <v>0.98319999999999996</v>
      </c>
      <c r="C36" s="75">
        <f>ROUND(+'5K'!E41,4)</f>
        <v>0.98409999999999997</v>
      </c>
      <c r="D36" s="75">
        <f>ROUND(+'6K'!E41,4)</f>
        <v>0.9869</v>
      </c>
      <c r="E36" s="75">
        <f>ROUND(+'4MI'!E41,4)</f>
        <v>0.98780000000000001</v>
      </c>
      <c r="F36" s="75">
        <f>ROUND(+'8K'!$E41,4)</f>
        <v>0.9899</v>
      </c>
      <c r="G36" s="75">
        <f>ROUND(+'5MI'!$E41,4)</f>
        <v>0.99</v>
      </c>
      <c r="H36" s="75">
        <f>ROUND(+'10K'!$E41,4)</f>
        <v>0.99160000000000004</v>
      </c>
      <c r="I36" s="75">
        <f>ROUND(+'7MI'!$E41,4)</f>
        <v>0.99199999999999999</v>
      </c>
      <c r="J36" s="75">
        <f>ROUND(+'12K'!$E41,4)</f>
        <v>0.99229999999999996</v>
      </c>
      <c r="K36" s="75">
        <f>ROUND(+'15K'!$E41,4)</f>
        <v>0.99319999999999997</v>
      </c>
      <c r="L36" s="75">
        <f>ROUND(+'10MI'!$E41,4)</f>
        <v>0.99350000000000005</v>
      </c>
      <c r="M36" s="75">
        <f>ROUND(+'20K'!$E41,4)</f>
        <v>0.99429999999999996</v>
      </c>
      <c r="N36" s="75">
        <f>ROUND(+H.Marathon!$E41,4)</f>
        <v>0.99450000000000005</v>
      </c>
      <c r="O36" s="75">
        <f>ROUND(+'25K'!$E41,4)</f>
        <v>0.99450000000000005</v>
      </c>
      <c r="P36" s="75">
        <f>ROUND(+'30K'!$E41,4)</f>
        <v>0.99450000000000005</v>
      </c>
      <c r="Q36" s="75">
        <f>ROUND(+Marathon!$E41,4)</f>
        <v>0.99450000000000005</v>
      </c>
      <c r="R36" s="75">
        <f>ROUND(+Marathon!$E41,4)</f>
        <v>0.99450000000000005</v>
      </c>
      <c r="S36" s="75">
        <f>ROUND(+Marathon!$E41,4)</f>
        <v>0.99450000000000005</v>
      </c>
      <c r="T36" s="75">
        <f>ROUND(+Marathon!$E41,4)</f>
        <v>0.99450000000000005</v>
      </c>
      <c r="U36" s="75">
        <f>ROUND(+Marathon!$E41,4)</f>
        <v>0.99450000000000005</v>
      </c>
      <c r="V36" s="75">
        <f>ROUND(+Marathon!$E41,4)</f>
        <v>0.99450000000000005</v>
      </c>
      <c r="W36" s="75">
        <f>ROUND(+Marathon!$E41,4)</f>
        <v>0.99450000000000005</v>
      </c>
      <c r="X36" s="61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62"/>
      <c r="BE36" s="62"/>
      <c r="BF36" s="62"/>
      <c r="BG36" s="62"/>
      <c r="BH36" s="62"/>
      <c r="BI36" s="62"/>
      <c r="BJ36" s="62"/>
      <c r="BK36" s="62"/>
      <c r="BL36" s="62"/>
      <c r="BM36" s="62"/>
      <c r="BN36" s="62"/>
      <c r="BO36" s="62"/>
      <c r="BP36" s="62"/>
      <c r="BQ36" s="62"/>
      <c r="BR36" s="62"/>
      <c r="BS36" s="62"/>
      <c r="BT36" s="62"/>
      <c r="BU36" s="62"/>
      <c r="BV36" s="62"/>
      <c r="BW36" s="62"/>
      <c r="BX36" s="62"/>
      <c r="BY36" s="62"/>
      <c r="BZ36" s="62"/>
      <c r="CA36" s="62"/>
      <c r="CB36" s="62"/>
      <c r="CC36" s="62"/>
      <c r="CD36" s="62"/>
      <c r="CE36" s="62"/>
      <c r="CF36" s="62"/>
      <c r="CG36" s="62"/>
      <c r="CH36" s="62"/>
      <c r="CI36" s="62"/>
      <c r="CJ36" s="62"/>
      <c r="CK36" s="62"/>
      <c r="CL36" s="62"/>
      <c r="CM36" s="62"/>
      <c r="CN36" s="62"/>
      <c r="CO36" s="62"/>
      <c r="CP36" s="62"/>
      <c r="CQ36" s="62"/>
      <c r="CR36" s="62"/>
      <c r="CS36" s="62"/>
      <c r="CT36" s="62"/>
      <c r="CU36" s="62"/>
      <c r="CV36" s="62"/>
      <c r="CW36" s="62"/>
      <c r="CX36" s="62"/>
      <c r="CY36" s="62"/>
      <c r="CZ36" s="62"/>
      <c r="DA36" s="62"/>
      <c r="DB36" s="62"/>
      <c r="DC36" s="62"/>
      <c r="DD36" s="62"/>
      <c r="DE36" s="62"/>
      <c r="DF36" s="62"/>
      <c r="DG36" s="62"/>
      <c r="DH36" s="62"/>
      <c r="DI36" s="62"/>
      <c r="DJ36" s="62"/>
      <c r="DK36" s="62"/>
      <c r="DL36" s="62"/>
      <c r="DM36" s="62"/>
      <c r="DN36" s="62"/>
      <c r="DO36" s="62"/>
      <c r="DP36" s="62"/>
      <c r="DQ36" s="62"/>
      <c r="DR36" s="62"/>
      <c r="DS36" s="62"/>
      <c r="DT36" s="62"/>
      <c r="DU36" s="62"/>
      <c r="DV36" s="62"/>
      <c r="DW36" s="62"/>
      <c r="DX36" s="62"/>
      <c r="DY36" s="62"/>
      <c r="DZ36" s="62"/>
      <c r="EA36" s="62"/>
      <c r="EB36" s="62"/>
      <c r="EC36" s="62"/>
      <c r="ED36" s="62"/>
      <c r="EE36" s="62"/>
      <c r="EF36" s="62"/>
      <c r="EG36" s="62"/>
      <c r="EH36" s="62"/>
      <c r="EI36" s="62"/>
      <c r="EJ36" s="62"/>
      <c r="EK36" s="62"/>
      <c r="EL36" s="62"/>
      <c r="EM36" s="62"/>
      <c r="EN36" s="62"/>
      <c r="EO36" s="62"/>
      <c r="EP36" s="62"/>
      <c r="EQ36" s="62"/>
      <c r="ER36" s="62"/>
      <c r="ES36" s="62"/>
      <c r="ET36" s="62"/>
      <c r="EU36" s="62"/>
      <c r="EV36" s="62"/>
      <c r="EW36" s="62"/>
      <c r="EX36" s="62"/>
      <c r="EY36" s="62"/>
      <c r="EZ36" s="62"/>
      <c r="FA36" s="62"/>
      <c r="FB36" s="62"/>
      <c r="FC36" s="62"/>
      <c r="FD36" s="62"/>
      <c r="FE36" s="62"/>
      <c r="FF36" s="62"/>
      <c r="FG36" s="62"/>
      <c r="FH36" s="62"/>
      <c r="FI36" s="62"/>
      <c r="FJ36" s="62"/>
      <c r="FK36" s="62"/>
      <c r="FL36" s="62"/>
      <c r="FM36" s="62"/>
      <c r="FN36" s="62"/>
      <c r="FO36" s="62"/>
      <c r="FP36" s="62"/>
      <c r="FQ36" s="62"/>
      <c r="FR36" s="62"/>
      <c r="FS36" s="62"/>
      <c r="FT36" s="62"/>
      <c r="FU36" s="62"/>
      <c r="FV36" s="62"/>
      <c r="FW36" s="62"/>
      <c r="FX36" s="62"/>
      <c r="FY36" s="62"/>
      <c r="FZ36" s="62"/>
      <c r="GA36" s="62"/>
      <c r="GB36" s="62"/>
      <c r="GC36" s="62"/>
      <c r="GD36" s="62"/>
      <c r="GE36" s="62"/>
      <c r="GF36" s="62"/>
      <c r="GG36" s="62"/>
      <c r="GH36" s="62"/>
      <c r="GI36" s="62"/>
      <c r="GJ36" s="62"/>
      <c r="GK36" s="62"/>
      <c r="GL36" s="62"/>
      <c r="GM36" s="62"/>
      <c r="GN36" s="62"/>
      <c r="GO36" s="62"/>
      <c r="GP36" s="62"/>
      <c r="GQ36" s="62"/>
      <c r="GR36" s="62"/>
      <c r="GS36" s="62"/>
      <c r="GT36" s="62"/>
      <c r="GU36" s="62"/>
      <c r="GV36" s="62"/>
      <c r="GW36" s="62"/>
      <c r="GX36" s="62"/>
      <c r="GY36" s="62"/>
      <c r="GZ36" s="62"/>
      <c r="HA36" s="62"/>
      <c r="HB36" s="62"/>
      <c r="HC36" s="62"/>
      <c r="HD36" s="62"/>
      <c r="HE36" s="62"/>
      <c r="HF36" s="62"/>
      <c r="HG36" s="62"/>
      <c r="HH36" s="62"/>
      <c r="HI36" s="62"/>
      <c r="HJ36" s="62"/>
      <c r="HK36" s="62"/>
      <c r="HL36" s="62"/>
      <c r="HM36" s="62"/>
      <c r="HN36" s="62"/>
      <c r="HO36" s="62"/>
      <c r="HP36" s="62"/>
      <c r="HQ36" s="62"/>
      <c r="HR36" s="62"/>
      <c r="HS36" s="62"/>
      <c r="HT36" s="62"/>
      <c r="HU36" s="62"/>
      <c r="HV36" s="62"/>
      <c r="HW36" s="62"/>
      <c r="HX36" s="62"/>
      <c r="HY36" s="62"/>
      <c r="HZ36" s="62"/>
      <c r="IA36" s="62"/>
      <c r="IB36" s="62"/>
      <c r="IC36" s="62"/>
      <c r="ID36" s="62"/>
      <c r="IE36" s="62"/>
      <c r="IF36" s="62"/>
      <c r="IG36" s="62"/>
      <c r="IH36" s="62"/>
      <c r="II36" s="62"/>
      <c r="IJ36" s="62"/>
      <c r="IK36" s="62"/>
      <c r="IL36" s="62"/>
      <c r="IM36" s="62"/>
      <c r="IN36" s="62"/>
      <c r="IO36" s="62"/>
      <c r="IP36" s="62"/>
      <c r="IQ36" s="62"/>
      <c r="IR36" s="62"/>
      <c r="IS36" s="62"/>
      <c r="IT36" s="62"/>
      <c r="IU36" s="62"/>
      <c r="IV36" s="62"/>
      <c r="IW36" s="62"/>
      <c r="IX36" s="62"/>
    </row>
    <row r="37" spans="1:258">
      <c r="A37" s="277">
        <v>36</v>
      </c>
      <c r="B37" s="272">
        <f>ROUND(+'1 Mile'!E42,4)</f>
        <v>0.97750000000000004</v>
      </c>
      <c r="C37" s="72">
        <f>ROUND(+'5K'!E42,4)</f>
        <v>0.97760000000000002</v>
      </c>
      <c r="D37" s="72">
        <f>ROUND(+'6K'!E42,4)</f>
        <v>0.98150000000000004</v>
      </c>
      <c r="E37" s="72">
        <f>ROUND(+'4MI'!E42,4)</f>
        <v>0.98270000000000002</v>
      </c>
      <c r="F37" s="72">
        <f>ROUND(+'8K'!$E42,4)</f>
        <v>0.98560000000000003</v>
      </c>
      <c r="G37" s="72">
        <f>ROUND(+'5MI'!$E42,4)</f>
        <v>0.98570000000000002</v>
      </c>
      <c r="H37" s="72">
        <f>ROUND(+'10K'!$E42,4)</f>
        <v>0.98780000000000001</v>
      </c>
      <c r="I37" s="72">
        <f>ROUND(+'7MI'!$E42,4)</f>
        <v>0.98839999999999995</v>
      </c>
      <c r="J37" s="73">
        <f>ROUND(+'12K'!$E42,4)</f>
        <v>0.98860000000000003</v>
      </c>
      <c r="K37" s="72">
        <f>ROUND(+'15K'!$E42,4)</f>
        <v>0.98960000000000004</v>
      </c>
      <c r="L37" s="72">
        <f>ROUND(+'10MI'!$E42,4)</f>
        <v>0.9899</v>
      </c>
      <c r="M37" s="72">
        <f>ROUND(+'20K'!$E42,4)</f>
        <v>0.9909</v>
      </c>
      <c r="N37" s="72">
        <f>ROUND(+H.Marathon!$E42,4)</f>
        <v>0.99109999999999998</v>
      </c>
      <c r="O37" s="72">
        <f>ROUND(+'25K'!$E42,4)</f>
        <v>0.99109999999999998</v>
      </c>
      <c r="P37" s="72">
        <f>ROUND(+'30K'!$E42,4)</f>
        <v>0.99109999999999998</v>
      </c>
      <c r="Q37" s="72">
        <f>ROUND(+Marathon!$E42,4)</f>
        <v>0.99109999999999998</v>
      </c>
      <c r="R37" s="72">
        <f>ROUND(+Marathon!$E42,4)</f>
        <v>0.99109999999999998</v>
      </c>
      <c r="S37" s="72">
        <f>ROUND(+Marathon!$E42,4)</f>
        <v>0.99109999999999998</v>
      </c>
      <c r="T37" s="72">
        <f>ROUND(+Marathon!$E42,4)</f>
        <v>0.99109999999999998</v>
      </c>
      <c r="U37" s="72">
        <f>ROUND(+Marathon!$E42,4)</f>
        <v>0.99109999999999998</v>
      </c>
      <c r="V37" s="72">
        <f>ROUND(+Marathon!$E42,4)</f>
        <v>0.99109999999999998</v>
      </c>
      <c r="W37" s="72">
        <f>ROUND(+Marathon!$E42,4)</f>
        <v>0.99109999999999998</v>
      </c>
      <c r="X37" s="61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2"/>
      <c r="AM37" s="62"/>
      <c r="AN37" s="62"/>
      <c r="AO37" s="62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62"/>
      <c r="BH37" s="62"/>
      <c r="BI37" s="62"/>
      <c r="BJ37" s="62"/>
      <c r="BK37" s="62"/>
      <c r="BL37" s="62"/>
      <c r="BM37" s="62"/>
      <c r="BN37" s="62"/>
      <c r="BO37" s="62"/>
      <c r="BP37" s="62"/>
      <c r="BQ37" s="62"/>
      <c r="BR37" s="62"/>
      <c r="BS37" s="62"/>
      <c r="BT37" s="62"/>
      <c r="BU37" s="62"/>
      <c r="BV37" s="62"/>
      <c r="BW37" s="62"/>
      <c r="BX37" s="62"/>
      <c r="BY37" s="62"/>
      <c r="BZ37" s="62"/>
      <c r="CA37" s="62"/>
      <c r="CB37" s="62"/>
      <c r="CC37" s="62"/>
      <c r="CD37" s="62"/>
      <c r="CE37" s="62"/>
      <c r="CF37" s="62"/>
      <c r="CG37" s="62"/>
      <c r="CH37" s="62"/>
      <c r="CI37" s="62"/>
      <c r="CJ37" s="62"/>
      <c r="CK37" s="62"/>
      <c r="CL37" s="62"/>
      <c r="CM37" s="62"/>
      <c r="CN37" s="62"/>
      <c r="CO37" s="62"/>
      <c r="CP37" s="62"/>
      <c r="CQ37" s="62"/>
      <c r="CR37" s="62"/>
      <c r="CS37" s="62"/>
      <c r="CT37" s="62"/>
      <c r="CU37" s="62"/>
      <c r="CV37" s="62"/>
      <c r="CW37" s="62"/>
      <c r="CX37" s="62"/>
      <c r="CY37" s="62"/>
      <c r="CZ37" s="62"/>
      <c r="DA37" s="62"/>
      <c r="DB37" s="62"/>
      <c r="DC37" s="62"/>
      <c r="DD37" s="62"/>
      <c r="DE37" s="62"/>
      <c r="DF37" s="62"/>
      <c r="DG37" s="62"/>
      <c r="DH37" s="62"/>
      <c r="DI37" s="62"/>
      <c r="DJ37" s="62"/>
      <c r="DK37" s="62"/>
      <c r="DL37" s="62"/>
      <c r="DM37" s="62"/>
      <c r="DN37" s="62"/>
      <c r="DO37" s="62"/>
      <c r="DP37" s="62"/>
      <c r="DQ37" s="62"/>
      <c r="DR37" s="62"/>
      <c r="DS37" s="62"/>
      <c r="DT37" s="62"/>
      <c r="DU37" s="62"/>
      <c r="DV37" s="62"/>
      <c r="DW37" s="62"/>
      <c r="DX37" s="62"/>
      <c r="DY37" s="62"/>
      <c r="DZ37" s="62"/>
      <c r="EA37" s="62"/>
      <c r="EB37" s="62"/>
      <c r="EC37" s="62"/>
      <c r="ED37" s="62"/>
      <c r="EE37" s="62"/>
      <c r="EF37" s="62"/>
      <c r="EG37" s="62"/>
      <c r="EH37" s="62"/>
      <c r="EI37" s="62"/>
      <c r="EJ37" s="62"/>
      <c r="EK37" s="62"/>
      <c r="EL37" s="62"/>
      <c r="EM37" s="62"/>
      <c r="EN37" s="62"/>
      <c r="EO37" s="62"/>
      <c r="EP37" s="62"/>
      <c r="EQ37" s="62"/>
      <c r="ER37" s="62"/>
      <c r="ES37" s="62"/>
      <c r="ET37" s="62"/>
      <c r="EU37" s="62"/>
      <c r="EV37" s="62"/>
      <c r="EW37" s="62"/>
      <c r="EX37" s="62"/>
      <c r="EY37" s="62"/>
      <c r="EZ37" s="62"/>
      <c r="FA37" s="62"/>
      <c r="FB37" s="62"/>
      <c r="FC37" s="62"/>
      <c r="FD37" s="62"/>
      <c r="FE37" s="62"/>
      <c r="FF37" s="62"/>
      <c r="FG37" s="62"/>
      <c r="FH37" s="62"/>
      <c r="FI37" s="62"/>
      <c r="FJ37" s="62"/>
      <c r="FK37" s="62"/>
      <c r="FL37" s="62"/>
      <c r="FM37" s="62"/>
      <c r="FN37" s="62"/>
      <c r="FO37" s="62"/>
      <c r="FP37" s="62"/>
      <c r="FQ37" s="62"/>
      <c r="FR37" s="62"/>
      <c r="FS37" s="62"/>
      <c r="FT37" s="62"/>
      <c r="FU37" s="62"/>
      <c r="FV37" s="62"/>
      <c r="FW37" s="62"/>
      <c r="FX37" s="62"/>
      <c r="FY37" s="62"/>
      <c r="FZ37" s="62"/>
      <c r="GA37" s="62"/>
      <c r="GB37" s="62"/>
      <c r="GC37" s="62"/>
      <c r="GD37" s="62"/>
      <c r="GE37" s="62"/>
      <c r="GF37" s="62"/>
      <c r="GG37" s="62"/>
      <c r="GH37" s="62"/>
      <c r="GI37" s="62"/>
      <c r="GJ37" s="62"/>
      <c r="GK37" s="62"/>
      <c r="GL37" s="62"/>
      <c r="GM37" s="62"/>
      <c r="GN37" s="62"/>
      <c r="GO37" s="62"/>
      <c r="GP37" s="62"/>
      <c r="GQ37" s="62"/>
      <c r="GR37" s="62"/>
      <c r="GS37" s="62"/>
      <c r="GT37" s="62"/>
      <c r="GU37" s="62"/>
      <c r="GV37" s="62"/>
      <c r="GW37" s="62"/>
      <c r="GX37" s="62"/>
      <c r="GY37" s="62"/>
      <c r="GZ37" s="62"/>
      <c r="HA37" s="62"/>
      <c r="HB37" s="62"/>
      <c r="HC37" s="62"/>
      <c r="HD37" s="62"/>
      <c r="HE37" s="62"/>
      <c r="HF37" s="62"/>
      <c r="HG37" s="62"/>
      <c r="HH37" s="62"/>
      <c r="HI37" s="62"/>
      <c r="HJ37" s="62"/>
      <c r="HK37" s="62"/>
      <c r="HL37" s="62"/>
      <c r="HM37" s="62"/>
      <c r="HN37" s="62"/>
      <c r="HO37" s="62"/>
      <c r="HP37" s="62"/>
      <c r="HQ37" s="62"/>
      <c r="HR37" s="62"/>
      <c r="HS37" s="62"/>
      <c r="HT37" s="62"/>
      <c r="HU37" s="62"/>
      <c r="HV37" s="62"/>
      <c r="HW37" s="62"/>
      <c r="HX37" s="62"/>
      <c r="HY37" s="62"/>
      <c r="HZ37" s="62"/>
      <c r="IA37" s="62"/>
      <c r="IB37" s="62"/>
      <c r="IC37" s="62"/>
      <c r="ID37" s="62"/>
      <c r="IE37" s="62"/>
      <c r="IF37" s="62"/>
      <c r="IG37" s="62"/>
      <c r="IH37" s="62"/>
      <c r="II37" s="62"/>
      <c r="IJ37" s="62"/>
      <c r="IK37" s="62"/>
      <c r="IL37" s="62"/>
      <c r="IM37" s="62"/>
      <c r="IN37" s="62"/>
      <c r="IO37" s="62"/>
      <c r="IP37" s="62"/>
      <c r="IQ37" s="62"/>
      <c r="IR37" s="62"/>
      <c r="IS37" s="62"/>
      <c r="IT37" s="62"/>
      <c r="IU37" s="62"/>
      <c r="IV37" s="62"/>
      <c r="IW37" s="62"/>
      <c r="IX37" s="62"/>
    </row>
    <row r="38" spans="1:258">
      <c r="A38" s="277">
        <v>37</v>
      </c>
      <c r="B38" s="272">
        <f>ROUND(+'1 Mile'!E43,4)</f>
        <v>0.97099999999999997</v>
      </c>
      <c r="C38" s="72">
        <f>ROUND(+'5K'!E43,4)</f>
        <v>0.97060000000000002</v>
      </c>
      <c r="D38" s="72">
        <f>ROUND(+'6K'!E43,4)</f>
        <v>0.97519999999999996</v>
      </c>
      <c r="E38" s="72">
        <f>ROUND(+'4MI'!E43,4)</f>
        <v>0.97670000000000001</v>
      </c>
      <c r="F38" s="72">
        <f>ROUND(+'8K'!$E43,4)</f>
        <v>0.98050000000000004</v>
      </c>
      <c r="G38" s="72">
        <f>ROUND(+'5MI'!$E43,4)</f>
        <v>0.98060000000000003</v>
      </c>
      <c r="H38" s="72">
        <f>ROUND(+'10K'!$E43,4)</f>
        <v>0.98340000000000005</v>
      </c>
      <c r="I38" s="72">
        <f>ROUND(+'7MI'!$E43,4)</f>
        <v>0.98399999999999999</v>
      </c>
      <c r="J38" s="73">
        <f>ROUND(+'12K'!$E43,4)</f>
        <v>0.98429999999999995</v>
      </c>
      <c r="K38" s="72">
        <f>ROUND(+'15K'!$E43,4)</f>
        <v>0.98529999999999995</v>
      </c>
      <c r="L38" s="72">
        <f>ROUND(+'10MI'!$E43,4)</f>
        <v>0.98570000000000002</v>
      </c>
      <c r="M38" s="72">
        <f>ROUND(+'20K'!$E43,4)</f>
        <v>0.98670000000000002</v>
      </c>
      <c r="N38" s="72">
        <f>ROUND(+H.Marathon!$E43,4)</f>
        <v>0.98699999999999999</v>
      </c>
      <c r="O38" s="72">
        <f>ROUND(+'25K'!$E43,4)</f>
        <v>0.98699999999999999</v>
      </c>
      <c r="P38" s="72">
        <f>ROUND(+'30K'!$E43,4)</f>
        <v>0.98699999999999999</v>
      </c>
      <c r="Q38" s="72">
        <f>ROUND(+Marathon!$E43,4)</f>
        <v>0.98699999999999999</v>
      </c>
      <c r="R38" s="72">
        <f>ROUND(+Marathon!$E43,4)</f>
        <v>0.98699999999999999</v>
      </c>
      <c r="S38" s="72">
        <f>ROUND(+Marathon!$E43,4)</f>
        <v>0.98699999999999999</v>
      </c>
      <c r="T38" s="72">
        <f>ROUND(+Marathon!$E43,4)</f>
        <v>0.98699999999999999</v>
      </c>
      <c r="U38" s="72">
        <f>ROUND(+Marathon!$E43,4)</f>
        <v>0.98699999999999999</v>
      </c>
      <c r="V38" s="72">
        <f>ROUND(+Marathon!$E43,4)</f>
        <v>0.98699999999999999</v>
      </c>
      <c r="W38" s="72">
        <f>ROUND(+Marathon!$E43,4)</f>
        <v>0.98699999999999999</v>
      </c>
      <c r="X38" s="61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2"/>
      <c r="BL38" s="62"/>
      <c r="BM38" s="62"/>
      <c r="BN38" s="62"/>
      <c r="BO38" s="62"/>
      <c r="BP38" s="62"/>
      <c r="BQ38" s="62"/>
      <c r="BR38" s="62"/>
      <c r="BS38" s="62"/>
      <c r="BT38" s="62"/>
      <c r="BU38" s="62"/>
      <c r="BV38" s="62"/>
      <c r="BW38" s="62"/>
      <c r="BX38" s="62"/>
      <c r="BY38" s="62"/>
      <c r="BZ38" s="62"/>
      <c r="CA38" s="62"/>
      <c r="CB38" s="62"/>
      <c r="CC38" s="62"/>
      <c r="CD38" s="62"/>
      <c r="CE38" s="62"/>
      <c r="CF38" s="62"/>
      <c r="CG38" s="62"/>
      <c r="CH38" s="62"/>
      <c r="CI38" s="62"/>
      <c r="CJ38" s="62"/>
      <c r="CK38" s="62"/>
      <c r="CL38" s="62"/>
      <c r="CM38" s="62"/>
      <c r="CN38" s="62"/>
      <c r="CO38" s="62"/>
      <c r="CP38" s="62"/>
      <c r="CQ38" s="62"/>
      <c r="CR38" s="62"/>
      <c r="CS38" s="62"/>
      <c r="CT38" s="62"/>
      <c r="CU38" s="62"/>
      <c r="CV38" s="62"/>
      <c r="CW38" s="62"/>
      <c r="CX38" s="62"/>
      <c r="CY38" s="62"/>
      <c r="CZ38" s="62"/>
      <c r="DA38" s="62"/>
      <c r="DB38" s="62"/>
      <c r="DC38" s="62"/>
      <c r="DD38" s="62"/>
      <c r="DE38" s="62"/>
      <c r="DF38" s="62"/>
      <c r="DG38" s="62"/>
      <c r="DH38" s="62"/>
      <c r="DI38" s="62"/>
      <c r="DJ38" s="62"/>
      <c r="DK38" s="62"/>
      <c r="DL38" s="62"/>
      <c r="DM38" s="62"/>
      <c r="DN38" s="62"/>
      <c r="DO38" s="62"/>
      <c r="DP38" s="62"/>
      <c r="DQ38" s="62"/>
      <c r="DR38" s="62"/>
      <c r="DS38" s="62"/>
      <c r="DT38" s="62"/>
      <c r="DU38" s="62"/>
      <c r="DV38" s="62"/>
      <c r="DW38" s="62"/>
      <c r="DX38" s="62"/>
      <c r="DY38" s="62"/>
      <c r="DZ38" s="62"/>
      <c r="EA38" s="62"/>
      <c r="EB38" s="62"/>
      <c r="EC38" s="62"/>
      <c r="ED38" s="62"/>
      <c r="EE38" s="62"/>
      <c r="EF38" s="62"/>
      <c r="EG38" s="62"/>
      <c r="EH38" s="62"/>
      <c r="EI38" s="62"/>
      <c r="EJ38" s="62"/>
      <c r="EK38" s="62"/>
      <c r="EL38" s="62"/>
      <c r="EM38" s="62"/>
      <c r="EN38" s="62"/>
      <c r="EO38" s="62"/>
      <c r="EP38" s="62"/>
      <c r="EQ38" s="62"/>
      <c r="ER38" s="62"/>
      <c r="ES38" s="62"/>
      <c r="ET38" s="62"/>
      <c r="EU38" s="62"/>
      <c r="EV38" s="62"/>
      <c r="EW38" s="62"/>
      <c r="EX38" s="62"/>
      <c r="EY38" s="62"/>
      <c r="EZ38" s="62"/>
      <c r="FA38" s="62"/>
      <c r="FB38" s="62"/>
      <c r="FC38" s="62"/>
      <c r="FD38" s="62"/>
      <c r="FE38" s="62"/>
      <c r="FF38" s="62"/>
      <c r="FG38" s="62"/>
      <c r="FH38" s="62"/>
      <c r="FI38" s="62"/>
      <c r="FJ38" s="62"/>
      <c r="FK38" s="62"/>
      <c r="FL38" s="62"/>
      <c r="FM38" s="62"/>
      <c r="FN38" s="62"/>
      <c r="FO38" s="62"/>
      <c r="FP38" s="62"/>
      <c r="FQ38" s="62"/>
      <c r="FR38" s="62"/>
      <c r="FS38" s="62"/>
      <c r="FT38" s="62"/>
      <c r="FU38" s="62"/>
      <c r="FV38" s="62"/>
      <c r="FW38" s="62"/>
      <c r="FX38" s="62"/>
      <c r="FY38" s="62"/>
      <c r="FZ38" s="62"/>
      <c r="GA38" s="62"/>
      <c r="GB38" s="62"/>
      <c r="GC38" s="62"/>
      <c r="GD38" s="62"/>
      <c r="GE38" s="62"/>
      <c r="GF38" s="62"/>
      <c r="GG38" s="62"/>
      <c r="GH38" s="62"/>
      <c r="GI38" s="62"/>
      <c r="GJ38" s="62"/>
      <c r="GK38" s="62"/>
      <c r="GL38" s="62"/>
      <c r="GM38" s="62"/>
      <c r="GN38" s="62"/>
      <c r="GO38" s="62"/>
      <c r="GP38" s="62"/>
      <c r="GQ38" s="62"/>
      <c r="GR38" s="62"/>
      <c r="GS38" s="62"/>
      <c r="GT38" s="62"/>
      <c r="GU38" s="62"/>
      <c r="GV38" s="62"/>
      <c r="GW38" s="62"/>
      <c r="GX38" s="62"/>
      <c r="GY38" s="62"/>
      <c r="GZ38" s="62"/>
      <c r="HA38" s="62"/>
      <c r="HB38" s="62"/>
      <c r="HC38" s="62"/>
      <c r="HD38" s="62"/>
      <c r="HE38" s="62"/>
      <c r="HF38" s="62"/>
      <c r="HG38" s="62"/>
      <c r="HH38" s="62"/>
      <c r="HI38" s="62"/>
      <c r="HJ38" s="62"/>
      <c r="HK38" s="62"/>
      <c r="HL38" s="62"/>
      <c r="HM38" s="62"/>
      <c r="HN38" s="62"/>
      <c r="HO38" s="62"/>
      <c r="HP38" s="62"/>
      <c r="HQ38" s="62"/>
      <c r="HR38" s="62"/>
      <c r="HS38" s="62"/>
      <c r="HT38" s="62"/>
      <c r="HU38" s="62"/>
      <c r="HV38" s="62"/>
      <c r="HW38" s="62"/>
      <c r="HX38" s="62"/>
      <c r="HY38" s="62"/>
      <c r="HZ38" s="62"/>
      <c r="IA38" s="62"/>
      <c r="IB38" s="62"/>
      <c r="IC38" s="62"/>
      <c r="ID38" s="62"/>
      <c r="IE38" s="62"/>
      <c r="IF38" s="62"/>
      <c r="IG38" s="62"/>
      <c r="IH38" s="62"/>
      <c r="II38" s="62"/>
      <c r="IJ38" s="62"/>
      <c r="IK38" s="62"/>
      <c r="IL38" s="62"/>
      <c r="IM38" s="62"/>
      <c r="IN38" s="62"/>
      <c r="IO38" s="62"/>
      <c r="IP38" s="62"/>
      <c r="IQ38" s="62"/>
      <c r="IR38" s="62"/>
      <c r="IS38" s="62"/>
      <c r="IT38" s="62"/>
      <c r="IU38" s="62"/>
      <c r="IV38" s="62"/>
      <c r="IW38" s="62"/>
      <c r="IX38" s="62"/>
    </row>
    <row r="39" spans="1:258">
      <c r="A39" s="277">
        <v>38</v>
      </c>
      <c r="B39" s="272">
        <f>ROUND(+'1 Mile'!E44,4)</f>
        <v>0.96409999999999996</v>
      </c>
      <c r="C39" s="72">
        <f>ROUND(+'5K'!E44,4)</f>
        <v>0.96360000000000001</v>
      </c>
      <c r="D39" s="72">
        <f>ROUND(+'6K'!E44,4)</f>
        <v>0.96809999999999996</v>
      </c>
      <c r="E39" s="72">
        <f>ROUND(+'4MI'!E44,4)</f>
        <v>0.96989999999999998</v>
      </c>
      <c r="F39" s="72">
        <f>ROUND(+'8K'!$E44,4)</f>
        <v>0.97470000000000001</v>
      </c>
      <c r="G39" s="72">
        <f>ROUND(+'5MI'!$E44,4)</f>
        <v>0.9748</v>
      </c>
      <c r="H39" s="72">
        <f>ROUND(+'10K'!$E44,4)</f>
        <v>0.97840000000000005</v>
      </c>
      <c r="I39" s="72">
        <f>ROUND(+'7MI'!$E44,4)</f>
        <v>0.97889999999999999</v>
      </c>
      <c r="J39" s="73">
        <f>ROUND(+'12K'!$E44,4)</f>
        <v>0.97919999999999996</v>
      </c>
      <c r="K39" s="72">
        <f>ROUND(+'15K'!$E44,4)</f>
        <v>0.98029999999999995</v>
      </c>
      <c r="L39" s="72">
        <f>ROUND(+'10MI'!$E44,4)</f>
        <v>0.98070000000000002</v>
      </c>
      <c r="M39" s="72">
        <f>ROUND(+'20K'!$E44,4)</f>
        <v>0.98170000000000002</v>
      </c>
      <c r="N39" s="72">
        <f>ROUND(+H.Marathon!$E44,4)</f>
        <v>0.98199999999999998</v>
      </c>
      <c r="O39" s="72">
        <f>ROUND(+'25K'!$E44,4)</f>
        <v>0.98199999999999998</v>
      </c>
      <c r="P39" s="72">
        <f>ROUND(+'30K'!$E44,4)</f>
        <v>0.98199999999999998</v>
      </c>
      <c r="Q39" s="72">
        <f>ROUND(+Marathon!$E44,4)</f>
        <v>0.98199999999999998</v>
      </c>
      <c r="R39" s="72">
        <f>ROUND(+Marathon!$E44,4)</f>
        <v>0.98199999999999998</v>
      </c>
      <c r="S39" s="72">
        <f>ROUND(+Marathon!$E44,4)</f>
        <v>0.98199999999999998</v>
      </c>
      <c r="T39" s="72">
        <f>ROUND(+Marathon!$E44,4)</f>
        <v>0.98199999999999998</v>
      </c>
      <c r="U39" s="72">
        <f>ROUND(+Marathon!$E44,4)</f>
        <v>0.98199999999999998</v>
      </c>
      <c r="V39" s="72">
        <f>ROUND(+Marathon!$E44,4)</f>
        <v>0.98199999999999998</v>
      </c>
      <c r="W39" s="72">
        <f>ROUND(+Marathon!$E44,4)</f>
        <v>0.98199999999999998</v>
      </c>
      <c r="X39" s="61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62"/>
      <c r="BH39" s="62"/>
      <c r="BI39" s="62"/>
      <c r="BJ39" s="62"/>
      <c r="BK39" s="62"/>
      <c r="BL39" s="62"/>
      <c r="BM39" s="62"/>
      <c r="BN39" s="62"/>
      <c r="BO39" s="62"/>
      <c r="BP39" s="62"/>
      <c r="BQ39" s="62"/>
      <c r="BR39" s="62"/>
      <c r="BS39" s="62"/>
      <c r="BT39" s="62"/>
      <c r="BU39" s="62"/>
      <c r="BV39" s="62"/>
      <c r="BW39" s="62"/>
      <c r="BX39" s="62"/>
      <c r="BY39" s="62"/>
      <c r="BZ39" s="62"/>
      <c r="CA39" s="62"/>
      <c r="CB39" s="62"/>
      <c r="CC39" s="62"/>
      <c r="CD39" s="62"/>
      <c r="CE39" s="62"/>
      <c r="CF39" s="62"/>
      <c r="CG39" s="62"/>
      <c r="CH39" s="62"/>
      <c r="CI39" s="62"/>
      <c r="CJ39" s="62"/>
      <c r="CK39" s="62"/>
      <c r="CL39" s="62"/>
      <c r="CM39" s="62"/>
      <c r="CN39" s="62"/>
      <c r="CO39" s="62"/>
      <c r="CP39" s="62"/>
      <c r="CQ39" s="62"/>
      <c r="CR39" s="62"/>
      <c r="CS39" s="62"/>
      <c r="CT39" s="62"/>
      <c r="CU39" s="62"/>
      <c r="CV39" s="62"/>
      <c r="CW39" s="62"/>
      <c r="CX39" s="62"/>
      <c r="CY39" s="62"/>
      <c r="CZ39" s="62"/>
      <c r="DA39" s="62"/>
      <c r="DB39" s="62"/>
      <c r="DC39" s="62"/>
      <c r="DD39" s="62"/>
      <c r="DE39" s="62"/>
      <c r="DF39" s="62"/>
      <c r="DG39" s="62"/>
      <c r="DH39" s="62"/>
      <c r="DI39" s="62"/>
      <c r="DJ39" s="62"/>
      <c r="DK39" s="62"/>
      <c r="DL39" s="62"/>
      <c r="DM39" s="62"/>
      <c r="DN39" s="62"/>
      <c r="DO39" s="62"/>
      <c r="DP39" s="62"/>
      <c r="DQ39" s="62"/>
      <c r="DR39" s="62"/>
      <c r="DS39" s="62"/>
      <c r="DT39" s="62"/>
      <c r="DU39" s="62"/>
      <c r="DV39" s="62"/>
      <c r="DW39" s="62"/>
      <c r="DX39" s="62"/>
      <c r="DY39" s="62"/>
      <c r="DZ39" s="62"/>
      <c r="EA39" s="62"/>
      <c r="EB39" s="62"/>
      <c r="EC39" s="62"/>
      <c r="ED39" s="62"/>
      <c r="EE39" s="62"/>
      <c r="EF39" s="62"/>
      <c r="EG39" s="62"/>
      <c r="EH39" s="62"/>
      <c r="EI39" s="62"/>
      <c r="EJ39" s="62"/>
      <c r="EK39" s="62"/>
      <c r="EL39" s="62"/>
      <c r="EM39" s="62"/>
      <c r="EN39" s="62"/>
      <c r="EO39" s="62"/>
      <c r="EP39" s="62"/>
      <c r="EQ39" s="62"/>
      <c r="ER39" s="62"/>
      <c r="ES39" s="62"/>
      <c r="ET39" s="62"/>
      <c r="EU39" s="62"/>
      <c r="EV39" s="62"/>
      <c r="EW39" s="62"/>
      <c r="EX39" s="62"/>
      <c r="EY39" s="62"/>
      <c r="EZ39" s="62"/>
      <c r="FA39" s="62"/>
      <c r="FB39" s="62"/>
      <c r="FC39" s="62"/>
      <c r="FD39" s="62"/>
      <c r="FE39" s="62"/>
      <c r="FF39" s="62"/>
      <c r="FG39" s="62"/>
      <c r="FH39" s="62"/>
      <c r="FI39" s="62"/>
      <c r="FJ39" s="62"/>
      <c r="FK39" s="62"/>
      <c r="FL39" s="62"/>
      <c r="FM39" s="62"/>
      <c r="FN39" s="62"/>
      <c r="FO39" s="62"/>
      <c r="FP39" s="62"/>
      <c r="FQ39" s="62"/>
      <c r="FR39" s="62"/>
      <c r="FS39" s="62"/>
      <c r="FT39" s="62"/>
      <c r="FU39" s="62"/>
      <c r="FV39" s="62"/>
      <c r="FW39" s="62"/>
      <c r="FX39" s="62"/>
      <c r="FY39" s="62"/>
      <c r="FZ39" s="62"/>
      <c r="GA39" s="62"/>
      <c r="GB39" s="62"/>
      <c r="GC39" s="62"/>
      <c r="GD39" s="62"/>
      <c r="GE39" s="62"/>
      <c r="GF39" s="62"/>
      <c r="GG39" s="62"/>
      <c r="GH39" s="62"/>
      <c r="GI39" s="62"/>
      <c r="GJ39" s="62"/>
      <c r="GK39" s="62"/>
      <c r="GL39" s="62"/>
      <c r="GM39" s="62"/>
      <c r="GN39" s="62"/>
      <c r="GO39" s="62"/>
      <c r="GP39" s="62"/>
      <c r="GQ39" s="62"/>
      <c r="GR39" s="62"/>
      <c r="GS39" s="62"/>
      <c r="GT39" s="62"/>
      <c r="GU39" s="62"/>
      <c r="GV39" s="62"/>
      <c r="GW39" s="62"/>
      <c r="GX39" s="62"/>
      <c r="GY39" s="62"/>
      <c r="GZ39" s="62"/>
      <c r="HA39" s="62"/>
      <c r="HB39" s="62"/>
      <c r="HC39" s="62"/>
      <c r="HD39" s="62"/>
      <c r="HE39" s="62"/>
      <c r="HF39" s="62"/>
      <c r="HG39" s="62"/>
      <c r="HH39" s="62"/>
      <c r="HI39" s="62"/>
      <c r="HJ39" s="62"/>
      <c r="HK39" s="62"/>
      <c r="HL39" s="62"/>
      <c r="HM39" s="62"/>
      <c r="HN39" s="62"/>
      <c r="HO39" s="62"/>
      <c r="HP39" s="62"/>
      <c r="HQ39" s="62"/>
      <c r="HR39" s="62"/>
      <c r="HS39" s="62"/>
      <c r="HT39" s="62"/>
      <c r="HU39" s="62"/>
      <c r="HV39" s="62"/>
      <c r="HW39" s="62"/>
      <c r="HX39" s="62"/>
      <c r="HY39" s="62"/>
      <c r="HZ39" s="62"/>
      <c r="IA39" s="62"/>
      <c r="IB39" s="62"/>
      <c r="IC39" s="62"/>
      <c r="ID39" s="62"/>
      <c r="IE39" s="62"/>
      <c r="IF39" s="62"/>
      <c r="IG39" s="62"/>
      <c r="IH39" s="62"/>
      <c r="II39" s="62"/>
      <c r="IJ39" s="62"/>
      <c r="IK39" s="62"/>
      <c r="IL39" s="62"/>
      <c r="IM39" s="62"/>
      <c r="IN39" s="62"/>
      <c r="IO39" s="62"/>
      <c r="IP39" s="62"/>
      <c r="IQ39" s="62"/>
      <c r="IR39" s="62"/>
      <c r="IS39" s="62"/>
      <c r="IT39" s="62"/>
      <c r="IU39" s="62"/>
      <c r="IV39" s="62"/>
      <c r="IW39" s="62"/>
      <c r="IX39" s="62"/>
    </row>
    <row r="40" spans="1:258">
      <c r="A40" s="277">
        <v>39</v>
      </c>
      <c r="B40" s="272">
        <f>ROUND(+'1 Mile'!E45,4)</f>
        <v>0.95720000000000005</v>
      </c>
      <c r="C40" s="72">
        <f>ROUND(+'5K'!E45,4)</f>
        <v>0.95660000000000001</v>
      </c>
      <c r="D40" s="72">
        <f>ROUND(+'6K'!E45,4)</f>
        <v>0.96089999999999998</v>
      </c>
      <c r="E40" s="72">
        <f>ROUND(+'4MI'!E45,4)</f>
        <v>0.9627</v>
      </c>
      <c r="F40" s="72">
        <f>ROUND(+'8K'!$E45,4)</f>
        <v>0.96809999999999996</v>
      </c>
      <c r="G40" s="72">
        <f>ROUND(+'5MI'!$E45,4)</f>
        <v>0.96819999999999995</v>
      </c>
      <c r="H40" s="72">
        <f>ROUND(+'10K'!$E45,4)</f>
        <v>0.97260000000000002</v>
      </c>
      <c r="I40" s="72">
        <f>ROUND(+'7MI'!$E45,4)</f>
        <v>0.97319999999999995</v>
      </c>
      <c r="J40" s="73">
        <f>ROUND(+'12K'!$E45,4)</f>
        <v>0.97350000000000003</v>
      </c>
      <c r="K40" s="72">
        <f>ROUND(+'15K'!$E45,4)</f>
        <v>0.97450000000000003</v>
      </c>
      <c r="L40" s="72">
        <f>ROUND(+'10MI'!$E45,4)</f>
        <v>0.97489999999999999</v>
      </c>
      <c r="M40" s="72">
        <f>ROUND(+'20K'!$E45,4)</f>
        <v>0.97599999999999998</v>
      </c>
      <c r="N40" s="72">
        <f>ROUND(+H.Marathon!$E45,4)</f>
        <v>0.97619999999999996</v>
      </c>
      <c r="O40" s="72">
        <f>ROUND(+'25K'!$E45,4)</f>
        <v>0.97619999999999996</v>
      </c>
      <c r="P40" s="72">
        <f>ROUND(+'30K'!$E45,4)</f>
        <v>0.97619999999999996</v>
      </c>
      <c r="Q40" s="72">
        <f>ROUND(+Marathon!$E45,4)</f>
        <v>0.97619999999999996</v>
      </c>
      <c r="R40" s="72">
        <f>ROUND(+Marathon!$E45,4)</f>
        <v>0.97619999999999996</v>
      </c>
      <c r="S40" s="72">
        <f>ROUND(+Marathon!$E45,4)</f>
        <v>0.97619999999999996</v>
      </c>
      <c r="T40" s="72">
        <f>ROUND(+Marathon!$E45,4)</f>
        <v>0.97619999999999996</v>
      </c>
      <c r="U40" s="72">
        <f>ROUND(+Marathon!$E45,4)</f>
        <v>0.97619999999999996</v>
      </c>
      <c r="V40" s="72">
        <f>ROUND(+Marathon!$E45,4)</f>
        <v>0.97619999999999996</v>
      </c>
      <c r="W40" s="72">
        <f>ROUND(+Marathon!$E45,4)</f>
        <v>0.97619999999999996</v>
      </c>
      <c r="X40" s="61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2"/>
      <c r="AM40" s="62"/>
      <c r="AN40" s="62"/>
      <c r="AO40" s="62"/>
      <c r="AP40" s="62"/>
      <c r="AQ40" s="62"/>
      <c r="AR40" s="62"/>
      <c r="AS40" s="62"/>
      <c r="AT40" s="62"/>
      <c r="AU40" s="62"/>
      <c r="AV40" s="62"/>
      <c r="AW40" s="62"/>
      <c r="AX40" s="62"/>
      <c r="AY40" s="62"/>
      <c r="AZ40" s="62"/>
      <c r="BA40" s="62"/>
      <c r="BB40" s="62"/>
      <c r="BC40" s="62"/>
      <c r="BD40" s="62"/>
      <c r="BE40" s="62"/>
      <c r="BF40" s="62"/>
      <c r="BG40" s="62"/>
      <c r="BH40" s="62"/>
      <c r="BI40" s="62"/>
      <c r="BJ40" s="62"/>
      <c r="BK40" s="62"/>
      <c r="BL40" s="62"/>
      <c r="BM40" s="62"/>
      <c r="BN40" s="62"/>
      <c r="BO40" s="62"/>
      <c r="BP40" s="62"/>
      <c r="BQ40" s="62"/>
      <c r="BR40" s="62"/>
      <c r="BS40" s="62"/>
      <c r="BT40" s="62"/>
      <c r="BU40" s="62"/>
      <c r="BV40" s="62"/>
      <c r="BW40" s="62"/>
      <c r="BX40" s="62"/>
      <c r="BY40" s="62"/>
      <c r="BZ40" s="62"/>
      <c r="CA40" s="62"/>
      <c r="CB40" s="62"/>
      <c r="CC40" s="62"/>
      <c r="CD40" s="62"/>
      <c r="CE40" s="62"/>
      <c r="CF40" s="62"/>
      <c r="CG40" s="62"/>
      <c r="CH40" s="62"/>
      <c r="CI40" s="62"/>
      <c r="CJ40" s="62"/>
      <c r="CK40" s="62"/>
      <c r="CL40" s="62"/>
      <c r="CM40" s="62"/>
      <c r="CN40" s="62"/>
      <c r="CO40" s="62"/>
      <c r="CP40" s="62"/>
      <c r="CQ40" s="62"/>
      <c r="CR40" s="62"/>
      <c r="CS40" s="62"/>
      <c r="CT40" s="62"/>
      <c r="CU40" s="62"/>
      <c r="CV40" s="62"/>
      <c r="CW40" s="62"/>
      <c r="CX40" s="62"/>
      <c r="CY40" s="62"/>
      <c r="CZ40" s="62"/>
      <c r="DA40" s="62"/>
      <c r="DB40" s="62"/>
      <c r="DC40" s="62"/>
      <c r="DD40" s="62"/>
      <c r="DE40" s="62"/>
      <c r="DF40" s="62"/>
      <c r="DG40" s="62"/>
      <c r="DH40" s="62"/>
      <c r="DI40" s="62"/>
      <c r="DJ40" s="62"/>
      <c r="DK40" s="62"/>
      <c r="DL40" s="62"/>
      <c r="DM40" s="62"/>
      <c r="DN40" s="62"/>
      <c r="DO40" s="62"/>
      <c r="DP40" s="62"/>
      <c r="DQ40" s="62"/>
      <c r="DR40" s="62"/>
      <c r="DS40" s="62"/>
      <c r="DT40" s="62"/>
      <c r="DU40" s="62"/>
      <c r="DV40" s="62"/>
      <c r="DW40" s="62"/>
      <c r="DX40" s="62"/>
      <c r="DY40" s="62"/>
      <c r="DZ40" s="62"/>
      <c r="EA40" s="62"/>
      <c r="EB40" s="62"/>
      <c r="EC40" s="62"/>
      <c r="ED40" s="62"/>
      <c r="EE40" s="62"/>
      <c r="EF40" s="62"/>
      <c r="EG40" s="62"/>
      <c r="EH40" s="62"/>
      <c r="EI40" s="62"/>
      <c r="EJ40" s="62"/>
      <c r="EK40" s="62"/>
      <c r="EL40" s="62"/>
      <c r="EM40" s="62"/>
      <c r="EN40" s="62"/>
      <c r="EO40" s="62"/>
      <c r="EP40" s="62"/>
      <c r="EQ40" s="62"/>
      <c r="ER40" s="62"/>
      <c r="ES40" s="62"/>
      <c r="ET40" s="62"/>
      <c r="EU40" s="62"/>
      <c r="EV40" s="62"/>
      <c r="EW40" s="62"/>
      <c r="EX40" s="62"/>
      <c r="EY40" s="62"/>
      <c r="EZ40" s="62"/>
      <c r="FA40" s="62"/>
      <c r="FB40" s="62"/>
      <c r="FC40" s="62"/>
      <c r="FD40" s="62"/>
      <c r="FE40" s="62"/>
      <c r="FF40" s="62"/>
      <c r="FG40" s="62"/>
      <c r="FH40" s="62"/>
      <c r="FI40" s="62"/>
      <c r="FJ40" s="62"/>
      <c r="FK40" s="62"/>
      <c r="FL40" s="62"/>
      <c r="FM40" s="62"/>
      <c r="FN40" s="62"/>
      <c r="FO40" s="62"/>
      <c r="FP40" s="62"/>
      <c r="FQ40" s="62"/>
      <c r="FR40" s="62"/>
      <c r="FS40" s="62"/>
      <c r="FT40" s="62"/>
      <c r="FU40" s="62"/>
      <c r="FV40" s="62"/>
      <c r="FW40" s="62"/>
      <c r="FX40" s="62"/>
      <c r="FY40" s="62"/>
      <c r="FZ40" s="62"/>
      <c r="GA40" s="62"/>
      <c r="GB40" s="62"/>
      <c r="GC40" s="62"/>
      <c r="GD40" s="62"/>
      <c r="GE40" s="62"/>
      <c r="GF40" s="62"/>
      <c r="GG40" s="62"/>
      <c r="GH40" s="62"/>
      <c r="GI40" s="62"/>
      <c r="GJ40" s="62"/>
      <c r="GK40" s="62"/>
      <c r="GL40" s="62"/>
      <c r="GM40" s="62"/>
      <c r="GN40" s="62"/>
      <c r="GO40" s="62"/>
      <c r="GP40" s="62"/>
      <c r="GQ40" s="62"/>
      <c r="GR40" s="62"/>
      <c r="GS40" s="62"/>
      <c r="GT40" s="62"/>
      <c r="GU40" s="62"/>
      <c r="GV40" s="62"/>
      <c r="GW40" s="62"/>
      <c r="GX40" s="62"/>
      <c r="GY40" s="62"/>
      <c r="GZ40" s="62"/>
      <c r="HA40" s="62"/>
      <c r="HB40" s="62"/>
      <c r="HC40" s="62"/>
      <c r="HD40" s="62"/>
      <c r="HE40" s="62"/>
      <c r="HF40" s="62"/>
      <c r="HG40" s="62"/>
      <c r="HH40" s="62"/>
      <c r="HI40" s="62"/>
      <c r="HJ40" s="62"/>
      <c r="HK40" s="62"/>
      <c r="HL40" s="62"/>
      <c r="HM40" s="62"/>
      <c r="HN40" s="62"/>
      <c r="HO40" s="62"/>
      <c r="HP40" s="62"/>
      <c r="HQ40" s="62"/>
      <c r="HR40" s="62"/>
      <c r="HS40" s="62"/>
      <c r="HT40" s="62"/>
      <c r="HU40" s="62"/>
      <c r="HV40" s="62"/>
      <c r="HW40" s="62"/>
      <c r="HX40" s="62"/>
      <c r="HY40" s="62"/>
      <c r="HZ40" s="62"/>
      <c r="IA40" s="62"/>
      <c r="IB40" s="62"/>
      <c r="IC40" s="62"/>
      <c r="ID40" s="62"/>
      <c r="IE40" s="62"/>
      <c r="IF40" s="62"/>
      <c r="IG40" s="62"/>
      <c r="IH40" s="62"/>
      <c r="II40" s="62"/>
      <c r="IJ40" s="62"/>
      <c r="IK40" s="62"/>
      <c r="IL40" s="62"/>
      <c r="IM40" s="62"/>
      <c r="IN40" s="62"/>
      <c r="IO40" s="62"/>
      <c r="IP40" s="62"/>
      <c r="IQ40" s="62"/>
      <c r="IR40" s="62"/>
      <c r="IS40" s="62"/>
      <c r="IT40" s="62"/>
      <c r="IU40" s="62"/>
      <c r="IV40" s="62"/>
      <c r="IW40" s="62"/>
      <c r="IX40" s="62"/>
    </row>
    <row r="41" spans="1:258">
      <c r="A41" s="278">
        <v>40</v>
      </c>
      <c r="B41" s="261">
        <f>ROUND(+'1 Mile'!E46,4)</f>
        <v>0.95030000000000003</v>
      </c>
      <c r="C41" s="75">
        <f>ROUND(+'5K'!E46,4)</f>
        <v>0.9496</v>
      </c>
      <c r="D41" s="75">
        <f>ROUND(+'6K'!E46,4)</f>
        <v>0.95379999999999998</v>
      </c>
      <c r="E41" s="75">
        <f>ROUND(+'4MI'!E46,4)</f>
        <v>0.95550000000000002</v>
      </c>
      <c r="F41" s="75">
        <f>ROUND(+'8K'!$E46,4)</f>
        <v>0.96079999999999999</v>
      </c>
      <c r="G41" s="75">
        <f>ROUND(+'5MI'!$E46,4)</f>
        <v>0.96099999999999997</v>
      </c>
      <c r="H41" s="75">
        <f>ROUND(+'10K'!$E46,4)</f>
        <v>0.96619999999999995</v>
      </c>
      <c r="I41" s="75">
        <f>ROUND(+'7MI'!$E46,4)</f>
        <v>0.9667</v>
      </c>
      <c r="J41" s="75">
        <f>ROUND(+'12K'!$E46,4)</f>
        <v>0.96699999999999997</v>
      </c>
      <c r="K41" s="75">
        <f>ROUND(+'15K'!$E46,4)</f>
        <v>0.96799999999999997</v>
      </c>
      <c r="L41" s="75">
        <f>ROUND(+'10MI'!$E46,4)</f>
        <v>0.96840000000000004</v>
      </c>
      <c r="M41" s="75">
        <f>ROUND(+'20K'!$E46,4)</f>
        <v>0.96940000000000004</v>
      </c>
      <c r="N41" s="75">
        <f>ROUND(+H.Marathon!$E46,4)</f>
        <v>0.96960000000000002</v>
      </c>
      <c r="O41" s="75">
        <f>ROUND(+'25K'!$E46,4)</f>
        <v>0.96960000000000002</v>
      </c>
      <c r="P41" s="75">
        <f>ROUND(+'30K'!$E46,4)</f>
        <v>0.96960000000000002</v>
      </c>
      <c r="Q41" s="75">
        <f>ROUND(+Marathon!$E46,4)</f>
        <v>0.96960000000000002</v>
      </c>
      <c r="R41" s="75">
        <f>ROUND(+Marathon!$E46,4)</f>
        <v>0.96960000000000002</v>
      </c>
      <c r="S41" s="75">
        <f>ROUND(+Marathon!$E46,4)</f>
        <v>0.96960000000000002</v>
      </c>
      <c r="T41" s="75">
        <f>ROUND(+Marathon!$E46,4)</f>
        <v>0.96960000000000002</v>
      </c>
      <c r="U41" s="75">
        <f>ROUND(+Marathon!$E46,4)</f>
        <v>0.96960000000000002</v>
      </c>
      <c r="V41" s="75">
        <f>ROUND(+Marathon!$E46,4)</f>
        <v>0.96960000000000002</v>
      </c>
      <c r="W41" s="75">
        <f>ROUND(+Marathon!$E46,4)</f>
        <v>0.96960000000000002</v>
      </c>
      <c r="X41" s="61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2"/>
      <c r="BH41" s="62"/>
      <c r="BI41" s="62"/>
      <c r="BJ41" s="62"/>
      <c r="BK41" s="62"/>
      <c r="BL41" s="62"/>
      <c r="BM41" s="62"/>
      <c r="BN41" s="62"/>
      <c r="BO41" s="62"/>
      <c r="BP41" s="62"/>
      <c r="BQ41" s="62"/>
      <c r="BR41" s="62"/>
      <c r="BS41" s="62"/>
      <c r="BT41" s="62"/>
      <c r="BU41" s="62"/>
      <c r="BV41" s="62"/>
      <c r="BW41" s="62"/>
      <c r="BX41" s="62"/>
      <c r="BY41" s="62"/>
      <c r="BZ41" s="62"/>
      <c r="CA41" s="62"/>
      <c r="CB41" s="62"/>
      <c r="CC41" s="62"/>
      <c r="CD41" s="62"/>
      <c r="CE41" s="62"/>
      <c r="CF41" s="62"/>
      <c r="CG41" s="62"/>
      <c r="CH41" s="62"/>
      <c r="CI41" s="62"/>
      <c r="CJ41" s="62"/>
      <c r="CK41" s="62"/>
      <c r="CL41" s="62"/>
      <c r="CM41" s="62"/>
      <c r="CN41" s="62"/>
      <c r="CO41" s="62"/>
      <c r="CP41" s="62"/>
      <c r="CQ41" s="62"/>
      <c r="CR41" s="62"/>
      <c r="CS41" s="62"/>
      <c r="CT41" s="62"/>
      <c r="CU41" s="62"/>
      <c r="CV41" s="62"/>
      <c r="CW41" s="62"/>
      <c r="CX41" s="62"/>
      <c r="CY41" s="62"/>
      <c r="CZ41" s="62"/>
      <c r="DA41" s="62"/>
      <c r="DB41" s="62"/>
      <c r="DC41" s="62"/>
      <c r="DD41" s="62"/>
      <c r="DE41" s="62"/>
      <c r="DF41" s="62"/>
      <c r="DG41" s="62"/>
      <c r="DH41" s="62"/>
      <c r="DI41" s="62"/>
      <c r="DJ41" s="62"/>
      <c r="DK41" s="62"/>
      <c r="DL41" s="62"/>
      <c r="DM41" s="62"/>
      <c r="DN41" s="62"/>
      <c r="DO41" s="62"/>
      <c r="DP41" s="62"/>
      <c r="DQ41" s="62"/>
      <c r="DR41" s="62"/>
      <c r="DS41" s="62"/>
      <c r="DT41" s="62"/>
      <c r="DU41" s="62"/>
      <c r="DV41" s="62"/>
      <c r="DW41" s="62"/>
      <c r="DX41" s="62"/>
      <c r="DY41" s="62"/>
      <c r="DZ41" s="62"/>
      <c r="EA41" s="62"/>
      <c r="EB41" s="62"/>
      <c r="EC41" s="62"/>
      <c r="ED41" s="62"/>
      <c r="EE41" s="62"/>
      <c r="EF41" s="62"/>
      <c r="EG41" s="62"/>
      <c r="EH41" s="62"/>
      <c r="EI41" s="62"/>
      <c r="EJ41" s="62"/>
      <c r="EK41" s="62"/>
      <c r="EL41" s="62"/>
      <c r="EM41" s="62"/>
      <c r="EN41" s="62"/>
      <c r="EO41" s="62"/>
      <c r="EP41" s="62"/>
      <c r="EQ41" s="62"/>
      <c r="ER41" s="62"/>
      <c r="ES41" s="62"/>
      <c r="ET41" s="62"/>
      <c r="EU41" s="62"/>
      <c r="EV41" s="62"/>
      <c r="EW41" s="62"/>
      <c r="EX41" s="62"/>
      <c r="EY41" s="62"/>
      <c r="EZ41" s="62"/>
      <c r="FA41" s="62"/>
      <c r="FB41" s="62"/>
      <c r="FC41" s="62"/>
      <c r="FD41" s="62"/>
      <c r="FE41" s="62"/>
      <c r="FF41" s="62"/>
      <c r="FG41" s="62"/>
      <c r="FH41" s="62"/>
      <c r="FI41" s="62"/>
      <c r="FJ41" s="62"/>
      <c r="FK41" s="62"/>
      <c r="FL41" s="62"/>
      <c r="FM41" s="62"/>
      <c r="FN41" s="62"/>
      <c r="FO41" s="62"/>
      <c r="FP41" s="62"/>
      <c r="FQ41" s="62"/>
      <c r="FR41" s="62"/>
      <c r="FS41" s="62"/>
      <c r="FT41" s="62"/>
      <c r="FU41" s="62"/>
      <c r="FV41" s="62"/>
      <c r="FW41" s="62"/>
      <c r="FX41" s="62"/>
      <c r="FY41" s="62"/>
      <c r="FZ41" s="62"/>
      <c r="GA41" s="62"/>
      <c r="GB41" s="62"/>
      <c r="GC41" s="62"/>
      <c r="GD41" s="62"/>
      <c r="GE41" s="62"/>
      <c r="GF41" s="62"/>
      <c r="GG41" s="62"/>
      <c r="GH41" s="62"/>
      <c r="GI41" s="62"/>
      <c r="GJ41" s="62"/>
      <c r="GK41" s="62"/>
      <c r="GL41" s="62"/>
      <c r="GM41" s="62"/>
      <c r="GN41" s="62"/>
      <c r="GO41" s="62"/>
      <c r="GP41" s="62"/>
      <c r="GQ41" s="62"/>
      <c r="GR41" s="62"/>
      <c r="GS41" s="62"/>
      <c r="GT41" s="62"/>
      <c r="GU41" s="62"/>
      <c r="GV41" s="62"/>
      <c r="GW41" s="62"/>
      <c r="GX41" s="62"/>
      <c r="GY41" s="62"/>
      <c r="GZ41" s="62"/>
      <c r="HA41" s="62"/>
      <c r="HB41" s="62"/>
      <c r="HC41" s="62"/>
      <c r="HD41" s="62"/>
      <c r="HE41" s="62"/>
      <c r="HF41" s="62"/>
      <c r="HG41" s="62"/>
      <c r="HH41" s="62"/>
      <c r="HI41" s="62"/>
      <c r="HJ41" s="62"/>
      <c r="HK41" s="62"/>
      <c r="HL41" s="62"/>
      <c r="HM41" s="62"/>
      <c r="HN41" s="62"/>
      <c r="HO41" s="62"/>
      <c r="HP41" s="62"/>
      <c r="HQ41" s="62"/>
      <c r="HR41" s="62"/>
      <c r="HS41" s="62"/>
      <c r="HT41" s="62"/>
      <c r="HU41" s="62"/>
      <c r="HV41" s="62"/>
      <c r="HW41" s="62"/>
      <c r="HX41" s="62"/>
      <c r="HY41" s="62"/>
      <c r="HZ41" s="62"/>
      <c r="IA41" s="62"/>
      <c r="IB41" s="62"/>
      <c r="IC41" s="62"/>
      <c r="ID41" s="62"/>
      <c r="IE41" s="62"/>
      <c r="IF41" s="62"/>
      <c r="IG41" s="62"/>
      <c r="IH41" s="62"/>
      <c r="II41" s="62"/>
      <c r="IJ41" s="62"/>
      <c r="IK41" s="62"/>
      <c r="IL41" s="62"/>
      <c r="IM41" s="62"/>
      <c r="IN41" s="62"/>
      <c r="IO41" s="62"/>
      <c r="IP41" s="62"/>
      <c r="IQ41" s="62"/>
      <c r="IR41" s="62"/>
      <c r="IS41" s="62"/>
      <c r="IT41" s="62"/>
      <c r="IU41" s="62"/>
      <c r="IV41" s="62"/>
      <c r="IW41" s="62"/>
      <c r="IX41" s="62"/>
    </row>
    <row r="42" spans="1:258">
      <c r="A42" s="277">
        <v>41</v>
      </c>
      <c r="B42" s="272">
        <f>ROUND(+'1 Mile'!E47,4)</f>
        <v>0.94340000000000002</v>
      </c>
      <c r="C42" s="72">
        <f>ROUND(+'5K'!E47,4)</f>
        <v>0.94259999999999999</v>
      </c>
      <c r="D42" s="72">
        <f>ROUND(+'6K'!E47,4)</f>
        <v>0.94669999999999999</v>
      </c>
      <c r="E42" s="72">
        <f>ROUND(+'4MI'!E47,4)</f>
        <v>0.94830000000000003</v>
      </c>
      <c r="F42" s="72">
        <f>ROUND(+'8K'!$E47,4)</f>
        <v>0.95350000000000001</v>
      </c>
      <c r="G42" s="72">
        <f>ROUND(+'5MI'!$E47,4)</f>
        <v>0.9536</v>
      </c>
      <c r="H42" s="72">
        <f>ROUND(+'10K'!$E47,4)</f>
        <v>0.95909999999999995</v>
      </c>
      <c r="I42" s="72">
        <f>ROUND(+'7MI'!$E47,4)</f>
        <v>0.95960000000000001</v>
      </c>
      <c r="J42" s="73">
        <f>ROUND(+'12K'!$E47,4)</f>
        <v>0.95989999999999998</v>
      </c>
      <c r="K42" s="72">
        <f>ROUND(+'15K'!$E47,4)</f>
        <v>0.96079999999999999</v>
      </c>
      <c r="L42" s="72">
        <f>ROUND(+'10MI'!$E47,4)</f>
        <v>0.96109999999999995</v>
      </c>
      <c r="M42" s="72">
        <f>ROUND(+'20K'!$E47,4)</f>
        <v>0.96199999999999997</v>
      </c>
      <c r="N42" s="72">
        <f>ROUND(+H.Marathon!$E47,4)</f>
        <v>0.96230000000000004</v>
      </c>
      <c r="O42" s="72">
        <f>ROUND(+'25K'!$E47,4)</f>
        <v>0.96230000000000004</v>
      </c>
      <c r="P42" s="72">
        <f>ROUND(+'30K'!$E47,4)</f>
        <v>0.96230000000000004</v>
      </c>
      <c r="Q42" s="72">
        <f>ROUND(+Marathon!$E47,4)</f>
        <v>0.96230000000000004</v>
      </c>
      <c r="R42" s="72">
        <f>ROUND(+Marathon!$E47,4)</f>
        <v>0.96230000000000004</v>
      </c>
      <c r="S42" s="72">
        <f>ROUND(+Marathon!$E47,4)</f>
        <v>0.96230000000000004</v>
      </c>
      <c r="T42" s="72">
        <f>ROUND(+Marathon!$E47,4)</f>
        <v>0.96230000000000004</v>
      </c>
      <c r="U42" s="72">
        <f>ROUND(+Marathon!$E47,4)</f>
        <v>0.96230000000000004</v>
      </c>
      <c r="V42" s="72">
        <f>ROUND(+Marathon!$E47,4)</f>
        <v>0.96230000000000004</v>
      </c>
      <c r="W42" s="72">
        <f>ROUND(+Marathon!$E47,4)</f>
        <v>0.96230000000000004</v>
      </c>
      <c r="X42" s="61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62"/>
      <c r="AO42" s="62"/>
      <c r="AP42" s="62"/>
      <c r="AQ42" s="62"/>
      <c r="AR42" s="62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62"/>
      <c r="BH42" s="62"/>
      <c r="BI42" s="62"/>
      <c r="BJ42" s="62"/>
      <c r="BK42" s="62"/>
      <c r="BL42" s="62"/>
      <c r="BM42" s="62"/>
      <c r="BN42" s="62"/>
      <c r="BO42" s="62"/>
      <c r="BP42" s="62"/>
      <c r="BQ42" s="62"/>
      <c r="BR42" s="62"/>
      <c r="BS42" s="62"/>
      <c r="BT42" s="62"/>
      <c r="BU42" s="62"/>
      <c r="BV42" s="62"/>
      <c r="BW42" s="62"/>
      <c r="BX42" s="62"/>
      <c r="BY42" s="62"/>
      <c r="BZ42" s="62"/>
      <c r="CA42" s="62"/>
      <c r="CB42" s="62"/>
      <c r="CC42" s="62"/>
      <c r="CD42" s="62"/>
      <c r="CE42" s="62"/>
      <c r="CF42" s="62"/>
      <c r="CG42" s="62"/>
      <c r="CH42" s="62"/>
      <c r="CI42" s="62"/>
      <c r="CJ42" s="62"/>
      <c r="CK42" s="62"/>
      <c r="CL42" s="62"/>
      <c r="CM42" s="62"/>
      <c r="CN42" s="62"/>
      <c r="CO42" s="62"/>
      <c r="CP42" s="62"/>
      <c r="CQ42" s="62"/>
      <c r="CR42" s="62"/>
      <c r="CS42" s="62"/>
      <c r="CT42" s="62"/>
      <c r="CU42" s="62"/>
      <c r="CV42" s="62"/>
      <c r="CW42" s="62"/>
      <c r="CX42" s="62"/>
      <c r="CY42" s="62"/>
      <c r="CZ42" s="62"/>
      <c r="DA42" s="62"/>
      <c r="DB42" s="62"/>
      <c r="DC42" s="62"/>
      <c r="DD42" s="62"/>
      <c r="DE42" s="62"/>
      <c r="DF42" s="62"/>
      <c r="DG42" s="62"/>
      <c r="DH42" s="62"/>
      <c r="DI42" s="62"/>
      <c r="DJ42" s="62"/>
      <c r="DK42" s="62"/>
      <c r="DL42" s="62"/>
      <c r="DM42" s="62"/>
      <c r="DN42" s="62"/>
      <c r="DO42" s="62"/>
      <c r="DP42" s="62"/>
      <c r="DQ42" s="62"/>
      <c r="DR42" s="62"/>
      <c r="DS42" s="62"/>
      <c r="DT42" s="62"/>
      <c r="DU42" s="62"/>
      <c r="DV42" s="62"/>
      <c r="DW42" s="62"/>
      <c r="DX42" s="62"/>
      <c r="DY42" s="62"/>
      <c r="DZ42" s="62"/>
      <c r="EA42" s="62"/>
      <c r="EB42" s="62"/>
      <c r="EC42" s="62"/>
      <c r="ED42" s="62"/>
      <c r="EE42" s="62"/>
      <c r="EF42" s="62"/>
      <c r="EG42" s="62"/>
      <c r="EH42" s="62"/>
      <c r="EI42" s="62"/>
      <c r="EJ42" s="62"/>
      <c r="EK42" s="62"/>
      <c r="EL42" s="62"/>
      <c r="EM42" s="62"/>
      <c r="EN42" s="62"/>
      <c r="EO42" s="62"/>
      <c r="EP42" s="62"/>
      <c r="EQ42" s="62"/>
      <c r="ER42" s="62"/>
      <c r="ES42" s="62"/>
      <c r="ET42" s="62"/>
      <c r="EU42" s="62"/>
      <c r="EV42" s="62"/>
      <c r="EW42" s="62"/>
      <c r="EX42" s="62"/>
      <c r="EY42" s="62"/>
      <c r="EZ42" s="62"/>
      <c r="FA42" s="62"/>
      <c r="FB42" s="62"/>
      <c r="FC42" s="62"/>
      <c r="FD42" s="62"/>
      <c r="FE42" s="62"/>
      <c r="FF42" s="62"/>
      <c r="FG42" s="62"/>
      <c r="FH42" s="62"/>
      <c r="FI42" s="62"/>
      <c r="FJ42" s="62"/>
      <c r="FK42" s="62"/>
      <c r="FL42" s="62"/>
      <c r="FM42" s="62"/>
      <c r="FN42" s="62"/>
      <c r="FO42" s="62"/>
      <c r="FP42" s="62"/>
      <c r="FQ42" s="62"/>
      <c r="FR42" s="62"/>
      <c r="FS42" s="62"/>
      <c r="FT42" s="62"/>
      <c r="FU42" s="62"/>
      <c r="FV42" s="62"/>
      <c r="FW42" s="62"/>
      <c r="FX42" s="62"/>
      <c r="FY42" s="62"/>
      <c r="FZ42" s="62"/>
      <c r="GA42" s="62"/>
      <c r="GB42" s="62"/>
      <c r="GC42" s="62"/>
      <c r="GD42" s="62"/>
      <c r="GE42" s="62"/>
      <c r="GF42" s="62"/>
      <c r="GG42" s="62"/>
      <c r="GH42" s="62"/>
      <c r="GI42" s="62"/>
      <c r="GJ42" s="62"/>
      <c r="GK42" s="62"/>
      <c r="GL42" s="62"/>
      <c r="GM42" s="62"/>
      <c r="GN42" s="62"/>
      <c r="GO42" s="62"/>
      <c r="GP42" s="62"/>
      <c r="GQ42" s="62"/>
      <c r="GR42" s="62"/>
      <c r="GS42" s="62"/>
      <c r="GT42" s="62"/>
      <c r="GU42" s="62"/>
      <c r="GV42" s="62"/>
      <c r="GW42" s="62"/>
      <c r="GX42" s="62"/>
      <c r="GY42" s="62"/>
      <c r="GZ42" s="62"/>
      <c r="HA42" s="62"/>
      <c r="HB42" s="62"/>
      <c r="HC42" s="62"/>
      <c r="HD42" s="62"/>
      <c r="HE42" s="62"/>
      <c r="HF42" s="62"/>
      <c r="HG42" s="62"/>
      <c r="HH42" s="62"/>
      <c r="HI42" s="62"/>
      <c r="HJ42" s="62"/>
      <c r="HK42" s="62"/>
      <c r="HL42" s="62"/>
      <c r="HM42" s="62"/>
      <c r="HN42" s="62"/>
      <c r="HO42" s="62"/>
      <c r="HP42" s="62"/>
      <c r="HQ42" s="62"/>
      <c r="HR42" s="62"/>
      <c r="HS42" s="62"/>
      <c r="HT42" s="62"/>
      <c r="HU42" s="62"/>
      <c r="HV42" s="62"/>
      <c r="HW42" s="62"/>
      <c r="HX42" s="62"/>
      <c r="HY42" s="62"/>
      <c r="HZ42" s="62"/>
      <c r="IA42" s="62"/>
      <c r="IB42" s="62"/>
      <c r="IC42" s="62"/>
      <c r="ID42" s="62"/>
      <c r="IE42" s="62"/>
      <c r="IF42" s="62"/>
      <c r="IG42" s="62"/>
      <c r="IH42" s="62"/>
      <c r="II42" s="62"/>
      <c r="IJ42" s="62"/>
      <c r="IK42" s="62"/>
      <c r="IL42" s="62"/>
      <c r="IM42" s="62"/>
      <c r="IN42" s="62"/>
      <c r="IO42" s="62"/>
      <c r="IP42" s="62"/>
      <c r="IQ42" s="62"/>
      <c r="IR42" s="62"/>
      <c r="IS42" s="62"/>
      <c r="IT42" s="62"/>
      <c r="IU42" s="62"/>
      <c r="IV42" s="62"/>
      <c r="IW42" s="62"/>
      <c r="IX42" s="62"/>
    </row>
    <row r="43" spans="1:258">
      <c r="A43" s="277">
        <v>42</v>
      </c>
      <c r="B43" s="272">
        <f>ROUND(+'1 Mile'!E48,4)</f>
        <v>0.9365</v>
      </c>
      <c r="C43" s="72">
        <f>ROUND(+'5K'!E48,4)</f>
        <v>0.93559999999999999</v>
      </c>
      <c r="D43" s="72">
        <f>ROUND(+'6K'!E48,4)</f>
        <v>0.9395</v>
      </c>
      <c r="E43" s="72">
        <f>ROUND(+'4MI'!E48,4)</f>
        <v>0.94110000000000005</v>
      </c>
      <c r="F43" s="72">
        <f>ROUND(+'8K'!$E48,4)</f>
        <v>0.94620000000000004</v>
      </c>
      <c r="G43" s="72">
        <f>ROUND(+'5MI'!$E48,4)</f>
        <v>0.94630000000000003</v>
      </c>
      <c r="H43" s="72">
        <f>ROUND(+'10K'!$E48,4)</f>
        <v>0.9516</v>
      </c>
      <c r="I43" s="72">
        <f>ROUND(+'7MI'!$E48,4)</f>
        <v>0.95209999999999995</v>
      </c>
      <c r="J43" s="73">
        <f>ROUND(+'12K'!$E48,4)</f>
        <v>0.95230000000000004</v>
      </c>
      <c r="K43" s="72">
        <f>ROUND(+'15K'!$E48,4)</f>
        <v>0.95309999999999995</v>
      </c>
      <c r="L43" s="72">
        <f>ROUND(+'10MI'!$E48,4)</f>
        <v>0.95340000000000003</v>
      </c>
      <c r="M43" s="72">
        <f>ROUND(+'20K'!$E48,4)</f>
        <v>0.95430000000000004</v>
      </c>
      <c r="N43" s="72">
        <f>ROUND(+H.Marathon!$E48,4)</f>
        <v>0.95450000000000002</v>
      </c>
      <c r="O43" s="72">
        <f>ROUND(+'25K'!$E48,4)</f>
        <v>0.95450000000000002</v>
      </c>
      <c r="P43" s="72">
        <f>ROUND(+'30K'!$E48,4)</f>
        <v>0.95450000000000002</v>
      </c>
      <c r="Q43" s="72">
        <f>ROUND(+Marathon!$E48,4)</f>
        <v>0.95450000000000002</v>
      </c>
      <c r="R43" s="72">
        <f>ROUND(+Marathon!$E48,4)</f>
        <v>0.95450000000000002</v>
      </c>
      <c r="S43" s="72">
        <f>ROUND(+Marathon!$E48,4)</f>
        <v>0.95450000000000002</v>
      </c>
      <c r="T43" s="72">
        <f>ROUND(+Marathon!$E48,4)</f>
        <v>0.95450000000000002</v>
      </c>
      <c r="U43" s="72">
        <f>ROUND(+Marathon!$E48,4)</f>
        <v>0.95450000000000002</v>
      </c>
      <c r="V43" s="72">
        <f>ROUND(+Marathon!$E48,4)</f>
        <v>0.95450000000000002</v>
      </c>
      <c r="W43" s="72">
        <f>ROUND(+Marathon!$E48,4)</f>
        <v>0.95450000000000002</v>
      </c>
      <c r="X43" s="61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2"/>
      <c r="BH43" s="62"/>
      <c r="BI43" s="62"/>
      <c r="BJ43" s="62"/>
      <c r="BK43" s="62"/>
      <c r="BL43" s="62"/>
      <c r="BM43" s="62"/>
      <c r="BN43" s="62"/>
      <c r="BO43" s="62"/>
      <c r="BP43" s="62"/>
      <c r="BQ43" s="62"/>
      <c r="BR43" s="62"/>
      <c r="BS43" s="62"/>
      <c r="BT43" s="62"/>
      <c r="BU43" s="62"/>
      <c r="BV43" s="62"/>
      <c r="BW43" s="62"/>
      <c r="BX43" s="62"/>
      <c r="BY43" s="62"/>
      <c r="BZ43" s="62"/>
      <c r="CA43" s="62"/>
      <c r="CB43" s="62"/>
      <c r="CC43" s="62"/>
      <c r="CD43" s="62"/>
      <c r="CE43" s="62"/>
      <c r="CF43" s="62"/>
      <c r="CG43" s="62"/>
      <c r="CH43" s="62"/>
      <c r="CI43" s="62"/>
      <c r="CJ43" s="62"/>
      <c r="CK43" s="62"/>
      <c r="CL43" s="62"/>
      <c r="CM43" s="62"/>
      <c r="CN43" s="62"/>
      <c r="CO43" s="62"/>
      <c r="CP43" s="62"/>
      <c r="CQ43" s="62"/>
      <c r="CR43" s="62"/>
      <c r="CS43" s="62"/>
      <c r="CT43" s="62"/>
      <c r="CU43" s="62"/>
      <c r="CV43" s="62"/>
      <c r="CW43" s="62"/>
      <c r="CX43" s="62"/>
      <c r="CY43" s="62"/>
      <c r="CZ43" s="62"/>
      <c r="DA43" s="62"/>
      <c r="DB43" s="62"/>
      <c r="DC43" s="62"/>
      <c r="DD43" s="62"/>
      <c r="DE43" s="62"/>
      <c r="DF43" s="62"/>
      <c r="DG43" s="62"/>
      <c r="DH43" s="62"/>
      <c r="DI43" s="62"/>
      <c r="DJ43" s="62"/>
      <c r="DK43" s="62"/>
      <c r="DL43" s="62"/>
      <c r="DM43" s="62"/>
      <c r="DN43" s="62"/>
      <c r="DO43" s="62"/>
      <c r="DP43" s="62"/>
      <c r="DQ43" s="62"/>
      <c r="DR43" s="62"/>
      <c r="DS43" s="62"/>
      <c r="DT43" s="62"/>
      <c r="DU43" s="62"/>
      <c r="DV43" s="62"/>
      <c r="DW43" s="62"/>
      <c r="DX43" s="62"/>
      <c r="DY43" s="62"/>
      <c r="DZ43" s="62"/>
      <c r="EA43" s="62"/>
      <c r="EB43" s="62"/>
      <c r="EC43" s="62"/>
      <c r="ED43" s="62"/>
      <c r="EE43" s="62"/>
      <c r="EF43" s="62"/>
      <c r="EG43" s="62"/>
      <c r="EH43" s="62"/>
      <c r="EI43" s="62"/>
      <c r="EJ43" s="62"/>
      <c r="EK43" s="62"/>
      <c r="EL43" s="62"/>
      <c r="EM43" s="62"/>
      <c r="EN43" s="62"/>
      <c r="EO43" s="62"/>
      <c r="EP43" s="62"/>
      <c r="EQ43" s="62"/>
      <c r="ER43" s="62"/>
      <c r="ES43" s="62"/>
      <c r="ET43" s="62"/>
      <c r="EU43" s="62"/>
      <c r="EV43" s="62"/>
      <c r="EW43" s="62"/>
      <c r="EX43" s="62"/>
      <c r="EY43" s="62"/>
      <c r="EZ43" s="62"/>
      <c r="FA43" s="62"/>
      <c r="FB43" s="62"/>
      <c r="FC43" s="62"/>
      <c r="FD43" s="62"/>
      <c r="FE43" s="62"/>
      <c r="FF43" s="62"/>
      <c r="FG43" s="62"/>
      <c r="FH43" s="62"/>
      <c r="FI43" s="62"/>
      <c r="FJ43" s="62"/>
      <c r="FK43" s="62"/>
      <c r="FL43" s="62"/>
      <c r="FM43" s="62"/>
      <c r="FN43" s="62"/>
      <c r="FO43" s="62"/>
      <c r="FP43" s="62"/>
      <c r="FQ43" s="62"/>
      <c r="FR43" s="62"/>
      <c r="FS43" s="62"/>
      <c r="FT43" s="62"/>
      <c r="FU43" s="62"/>
      <c r="FV43" s="62"/>
      <c r="FW43" s="62"/>
      <c r="FX43" s="62"/>
      <c r="FY43" s="62"/>
      <c r="FZ43" s="62"/>
      <c r="GA43" s="62"/>
      <c r="GB43" s="62"/>
      <c r="GC43" s="62"/>
      <c r="GD43" s="62"/>
      <c r="GE43" s="62"/>
      <c r="GF43" s="62"/>
      <c r="GG43" s="62"/>
      <c r="GH43" s="62"/>
      <c r="GI43" s="62"/>
      <c r="GJ43" s="62"/>
      <c r="GK43" s="62"/>
      <c r="GL43" s="62"/>
      <c r="GM43" s="62"/>
      <c r="GN43" s="62"/>
      <c r="GO43" s="62"/>
      <c r="GP43" s="62"/>
      <c r="GQ43" s="62"/>
      <c r="GR43" s="62"/>
      <c r="GS43" s="62"/>
      <c r="GT43" s="62"/>
      <c r="GU43" s="62"/>
      <c r="GV43" s="62"/>
      <c r="GW43" s="62"/>
      <c r="GX43" s="62"/>
      <c r="GY43" s="62"/>
      <c r="GZ43" s="62"/>
      <c r="HA43" s="62"/>
      <c r="HB43" s="62"/>
      <c r="HC43" s="62"/>
      <c r="HD43" s="62"/>
      <c r="HE43" s="62"/>
      <c r="HF43" s="62"/>
      <c r="HG43" s="62"/>
      <c r="HH43" s="62"/>
      <c r="HI43" s="62"/>
      <c r="HJ43" s="62"/>
      <c r="HK43" s="62"/>
      <c r="HL43" s="62"/>
      <c r="HM43" s="62"/>
      <c r="HN43" s="62"/>
      <c r="HO43" s="62"/>
      <c r="HP43" s="62"/>
      <c r="HQ43" s="62"/>
      <c r="HR43" s="62"/>
      <c r="HS43" s="62"/>
      <c r="HT43" s="62"/>
      <c r="HU43" s="62"/>
      <c r="HV43" s="62"/>
      <c r="HW43" s="62"/>
      <c r="HX43" s="62"/>
      <c r="HY43" s="62"/>
      <c r="HZ43" s="62"/>
      <c r="IA43" s="62"/>
      <c r="IB43" s="62"/>
      <c r="IC43" s="62"/>
      <c r="ID43" s="62"/>
      <c r="IE43" s="62"/>
      <c r="IF43" s="62"/>
      <c r="IG43" s="62"/>
      <c r="IH43" s="62"/>
      <c r="II43" s="62"/>
      <c r="IJ43" s="62"/>
      <c r="IK43" s="62"/>
      <c r="IL43" s="62"/>
      <c r="IM43" s="62"/>
      <c r="IN43" s="62"/>
      <c r="IO43" s="62"/>
      <c r="IP43" s="62"/>
      <c r="IQ43" s="62"/>
      <c r="IR43" s="62"/>
      <c r="IS43" s="62"/>
      <c r="IT43" s="62"/>
      <c r="IU43" s="62"/>
      <c r="IV43" s="62"/>
      <c r="IW43" s="62"/>
      <c r="IX43" s="62"/>
    </row>
    <row r="44" spans="1:258">
      <c r="A44" s="277">
        <v>43</v>
      </c>
      <c r="B44" s="272">
        <f>ROUND(+'1 Mile'!E49,4)</f>
        <v>0.92959999999999998</v>
      </c>
      <c r="C44" s="72">
        <f>ROUND(+'5K'!E49,4)</f>
        <v>0.92859999999999998</v>
      </c>
      <c r="D44" s="72">
        <f>ROUND(+'6K'!E49,4)</f>
        <v>0.93240000000000001</v>
      </c>
      <c r="E44" s="72">
        <f>ROUND(+'4MI'!E49,4)</f>
        <v>0.93389999999999995</v>
      </c>
      <c r="F44" s="72">
        <f>ROUND(+'8K'!$E49,4)</f>
        <v>0.93879999999999997</v>
      </c>
      <c r="G44" s="72">
        <f>ROUND(+'5MI'!$E49,4)</f>
        <v>0.93899999999999995</v>
      </c>
      <c r="H44" s="72">
        <f>ROUND(+'10K'!$E49,4)</f>
        <v>0.94410000000000005</v>
      </c>
      <c r="I44" s="72">
        <f>ROUND(+'7MI'!$E49,4)</f>
        <v>0.94450000000000001</v>
      </c>
      <c r="J44" s="73">
        <f>ROUND(+'12K'!$E49,4)</f>
        <v>0.94469999999999998</v>
      </c>
      <c r="K44" s="72">
        <f>ROUND(+'15K'!$E49,4)</f>
        <v>0.94550000000000001</v>
      </c>
      <c r="L44" s="72">
        <f>ROUND(+'10MI'!$E49,4)</f>
        <v>0.94569999999999999</v>
      </c>
      <c r="M44" s="72">
        <f>ROUND(+'20K'!$E49,4)</f>
        <v>0.94650000000000001</v>
      </c>
      <c r="N44" s="72">
        <f>ROUND(+H.Marathon!$E49,4)</f>
        <v>0.94669999999999999</v>
      </c>
      <c r="O44" s="72">
        <f>ROUND(+'25K'!$E49,4)</f>
        <v>0.94669999999999999</v>
      </c>
      <c r="P44" s="72">
        <f>ROUND(+'30K'!$E49,4)</f>
        <v>0.94669999999999999</v>
      </c>
      <c r="Q44" s="72">
        <f>ROUND(+Marathon!$E49,4)</f>
        <v>0.94669999999999999</v>
      </c>
      <c r="R44" s="72">
        <f>ROUND(+Marathon!$E49,4)</f>
        <v>0.94669999999999999</v>
      </c>
      <c r="S44" s="72">
        <f>ROUND(+Marathon!$E49,4)</f>
        <v>0.94669999999999999</v>
      </c>
      <c r="T44" s="72">
        <f>ROUND(+Marathon!$E49,4)</f>
        <v>0.94669999999999999</v>
      </c>
      <c r="U44" s="72">
        <f>ROUND(+Marathon!$E49,4)</f>
        <v>0.94669999999999999</v>
      </c>
      <c r="V44" s="72">
        <f>ROUND(+Marathon!$E49,4)</f>
        <v>0.94669999999999999</v>
      </c>
      <c r="W44" s="72">
        <f>ROUND(+Marathon!$E49,4)</f>
        <v>0.94669999999999999</v>
      </c>
      <c r="X44" s="61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62"/>
      <c r="BA44" s="62"/>
      <c r="BB44" s="62"/>
      <c r="BC44" s="62"/>
      <c r="BD44" s="62"/>
      <c r="BE44" s="62"/>
      <c r="BF44" s="62"/>
      <c r="BG44" s="62"/>
      <c r="BH44" s="62"/>
      <c r="BI44" s="62"/>
      <c r="BJ44" s="62"/>
      <c r="BK44" s="62"/>
      <c r="BL44" s="62"/>
      <c r="BM44" s="62"/>
      <c r="BN44" s="62"/>
      <c r="BO44" s="62"/>
      <c r="BP44" s="62"/>
      <c r="BQ44" s="62"/>
      <c r="BR44" s="62"/>
      <c r="BS44" s="62"/>
      <c r="BT44" s="62"/>
      <c r="BU44" s="62"/>
      <c r="BV44" s="62"/>
      <c r="BW44" s="62"/>
      <c r="BX44" s="62"/>
      <c r="BY44" s="62"/>
      <c r="BZ44" s="62"/>
      <c r="CA44" s="62"/>
      <c r="CB44" s="62"/>
      <c r="CC44" s="62"/>
      <c r="CD44" s="62"/>
      <c r="CE44" s="62"/>
      <c r="CF44" s="62"/>
      <c r="CG44" s="62"/>
      <c r="CH44" s="62"/>
      <c r="CI44" s="62"/>
      <c r="CJ44" s="62"/>
      <c r="CK44" s="62"/>
      <c r="CL44" s="62"/>
      <c r="CM44" s="62"/>
      <c r="CN44" s="62"/>
      <c r="CO44" s="62"/>
      <c r="CP44" s="62"/>
      <c r="CQ44" s="62"/>
      <c r="CR44" s="62"/>
      <c r="CS44" s="62"/>
      <c r="CT44" s="62"/>
      <c r="CU44" s="62"/>
      <c r="CV44" s="62"/>
      <c r="CW44" s="62"/>
      <c r="CX44" s="62"/>
      <c r="CY44" s="62"/>
      <c r="CZ44" s="62"/>
      <c r="DA44" s="62"/>
      <c r="DB44" s="62"/>
      <c r="DC44" s="62"/>
      <c r="DD44" s="62"/>
      <c r="DE44" s="62"/>
      <c r="DF44" s="62"/>
      <c r="DG44" s="62"/>
      <c r="DH44" s="62"/>
      <c r="DI44" s="62"/>
      <c r="DJ44" s="62"/>
      <c r="DK44" s="62"/>
      <c r="DL44" s="62"/>
      <c r="DM44" s="62"/>
      <c r="DN44" s="62"/>
      <c r="DO44" s="62"/>
      <c r="DP44" s="62"/>
      <c r="DQ44" s="62"/>
      <c r="DR44" s="62"/>
      <c r="DS44" s="62"/>
      <c r="DT44" s="62"/>
      <c r="DU44" s="62"/>
      <c r="DV44" s="62"/>
      <c r="DW44" s="62"/>
      <c r="DX44" s="62"/>
      <c r="DY44" s="62"/>
      <c r="DZ44" s="62"/>
      <c r="EA44" s="62"/>
      <c r="EB44" s="62"/>
      <c r="EC44" s="62"/>
      <c r="ED44" s="62"/>
      <c r="EE44" s="62"/>
      <c r="EF44" s="62"/>
      <c r="EG44" s="62"/>
      <c r="EH44" s="62"/>
      <c r="EI44" s="62"/>
      <c r="EJ44" s="62"/>
      <c r="EK44" s="62"/>
      <c r="EL44" s="62"/>
      <c r="EM44" s="62"/>
      <c r="EN44" s="62"/>
      <c r="EO44" s="62"/>
      <c r="EP44" s="62"/>
      <c r="EQ44" s="62"/>
      <c r="ER44" s="62"/>
      <c r="ES44" s="62"/>
      <c r="ET44" s="62"/>
      <c r="EU44" s="62"/>
      <c r="EV44" s="62"/>
      <c r="EW44" s="62"/>
      <c r="EX44" s="62"/>
      <c r="EY44" s="62"/>
      <c r="EZ44" s="62"/>
      <c r="FA44" s="62"/>
      <c r="FB44" s="62"/>
      <c r="FC44" s="62"/>
      <c r="FD44" s="62"/>
      <c r="FE44" s="62"/>
      <c r="FF44" s="62"/>
      <c r="FG44" s="62"/>
      <c r="FH44" s="62"/>
      <c r="FI44" s="62"/>
      <c r="FJ44" s="62"/>
      <c r="FK44" s="62"/>
      <c r="FL44" s="62"/>
      <c r="FM44" s="62"/>
      <c r="FN44" s="62"/>
      <c r="FO44" s="62"/>
      <c r="FP44" s="62"/>
      <c r="FQ44" s="62"/>
      <c r="FR44" s="62"/>
      <c r="FS44" s="62"/>
      <c r="FT44" s="62"/>
      <c r="FU44" s="62"/>
      <c r="FV44" s="62"/>
      <c r="FW44" s="62"/>
      <c r="FX44" s="62"/>
      <c r="FY44" s="62"/>
      <c r="FZ44" s="62"/>
      <c r="GA44" s="62"/>
      <c r="GB44" s="62"/>
      <c r="GC44" s="62"/>
      <c r="GD44" s="62"/>
      <c r="GE44" s="62"/>
      <c r="GF44" s="62"/>
      <c r="GG44" s="62"/>
      <c r="GH44" s="62"/>
      <c r="GI44" s="62"/>
      <c r="GJ44" s="62"/>
      <c r="GK44" s="62"/>
      <c r="GL44" s="62"/>
      <c r="GM44" s="62"/>
      <c r="GN44" s="62"/>
      <c r="GO44" s="62"/>
      <c r="GP44" s="62"/>
      <c r="GQ44" s="62"/>
      <c r="GR44" s="62"/>
      <c r="GS44" s="62"/>
      <c r="GT44" s="62"/>
      <c r="GU44" s="62"/>
      <c r="GV44" s="62"/>
      <c r="GW44" s="62"/>
      <c r="GX44" s="62"/>
      <c r="GY44" s="62"/>
      <c r="GZ44" s="62"/>
      <c r="HA44" s="62"/>
      <c r="HB44" s="62"/>
      <c r="HC44" s="62"/>
      <c r="HD44" s="62"/>
      <c r="HE44" s="62"/>
      <c r="HF44" s="62"/>
      <c r="HG44" s="62"/>
      <c r="HH44" s="62"/>
      <c r="HI44" s="62"/>
      <c r="HJ44" s="62"/>
      <c r="HK44" s="62"/>
      <c r="HL44" s="62"/>
      <c r="HM44" s="62"/>
      <c r="HN44" s="62"/>
      <c r="HO44" s="62"/>
      <c r="HP44" s="62"/>
      <c r="HQ44" s="62"/>
      <c r="HR44" s="62"/>
      <c r="HS44" s="62"/>
      <c r="HT44" s="62"/>
      <c r="HU44" s="62"/>
      <c r="HV44" s="62"/>
      <c r="HW44" s="62"/>
      <c r="HX44" s="62"/>
      <c r="HY44" s="62"/>
      <c r="HZ44" s="62"/>
      <c r="IA44" s="62"/>
      <c r="IB44" s="62"/>
      <c r="IC44" s="62"/>
      <c r="ID44" s="62"/>
      <c r="IE44" s="62"/>
      <c r="IF44" s="62"/>
      <c r="IG44" s="62"/>
      <c r="IH44" s="62"/>
      <c r="II44" s="62"/>
      <c r="IJ44" s="62"/>
      <c r="IK44" s="62"/>
      <c r="IL44" s="62"/>
      <c r="IM44" s="62"/>
      <c r="IN44" s="62"/>
      <c r="IO44" s="62"/>
      <c r="IP44" s="62"/>
      <c r="IQ44" s="62"/>
      <c r="IR44" s="62"/>
      <c r="IS44" s="62"/>
      <c r="IT44" s="62"/>
      <c r="IU44" s="62"/>
      <c r="IV44" s="62"/>
      <c r="IW44" s="62"/>
      <c r="IX44" s="62"/>
    </row>
    <row r="45" spans="1:258">
      <c r="A45" s="277">
        <v>44</v>
      </c>
      <c r="B45" s="272">
        <f>ROUND(+'1 Mile'!E50,4)</f>
        <v>0.92269999999999996</v>
      </c>
      <c r="C45" s="72">
        <f>ROUND(+'5K'!E50,4)</f>
        <v>0.92159999999999997</v>
      </c>
      <c r="D45" s="72">
        <f>ROUND(+'6K'!E50,4)</f>
        <v>0.92530000000000001</v>
      </c>
      <c r="E45" s="72">
        <f>ROUND(+'4MI'!E50,4)</f>
        <v>0.92679999999999996</v>
      </c>
      <c r="F45" s="72">
        <f>ROUND(+'8K'!$E50,4)</f>
        <v>0.93149999999999999</v>
      </c>
      <c r="G45" s="72">
        <f>ROUND(+'5MI'!$E50,4)</f>
        <v>0.93159999999999998</v>
      </c>
      <c r="H45" s="72">
        <f>ROUND(+'10K'!$E50,4)</f>
        <v>0.93659999999999999</v>
      </c>
      <c r="I45" s="72">
        <f>ROUND(+'7MI'!$E50,4)</f>
        <v>0.93700000000000006</v>
      </c>
      <c r="J45" s="73">
        <f>ROUND(+'12K'!$E50,4)</f>
        <v>0.93720000000000003</v>
      </c>
      <c r="K45" s="72">
        <f>ROUND(+'15K'!$E50,4)</f>
        <v>0.93779999999999997</v>
      </c>
      <c r="L45" s="72">
        <f>ROUND(+'10MI'!$E50,4)</f>
        <v>0.93810000000000004</v>
      </c>
      <c r="M45" s="72">
        <f>ROUND(+'20K'!$E50,4)</f>
        <v>0.93879999999999997</v>
      </c>
      <c r="N45" s="72">
        <f>ROUND(+H.Marathon!$E50,4)</f>
        <v>0.93889999999999996</v>
      </c>
      <c r="O45" s="72">
        <f>ROUND(+'25K'!$E50,4)</f>
        <v>0.93889999999999996</v>
      </c>
      <c r="P45" s="72">
        <f>ROUND(+'30K'!$E50,4)</f>
        <v>0.93889999999999996</v>
      </c>
      <c r="Q45" s="72">
        <f>ROUND(+Marathon!$E50,4)</f>
        <v>0.93889999999999996</v>
      </c>
      <c r="R45" s="72">
        <f>ROUND(+Marathon!$E50,4)</f>
        <v>0.93889999999999996</v>
      </c>
      <c r="S45" s="72">
        <f>ROUND(+Marathon!$E50,4)</f>
        <v>0.93889999999999996</v>
      </c>
      <c r="T45" s="72">
        <f>ROUND(+Marathon!$E50,4)</f>
        <v>0.93889999999999996</v>
      </c>
      <c r="U45" s="72">
        <f>ROUND(+Marathon!$E50,4)</f>
        <v>0.93889999999999996</v>
      </c>
      <c r="V45" s="72">
        <f>ROUND(+Marathon!$E50,4)</f>
        <v>0.93889999999999996</v>
      </c>
      <c r="W45" s="72">
        <f>ROUND(+Marathon!$E50,4)</f>
        <v>0.93889999999999996</v>
      </c>
      <c r="X45" s="61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  <c r="AN45" s="62"/>
      <c r="AO45" s="62"/>
      <c r="AP45" s="62"/>
      <c r="AQ45" s="62"/>
      <c r="AR45" s="62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2"/>
      <c r="BH45" s="62"/>
      <c r="BI45" s="62"/>
      <c r="BJ45" s="62"/>
      <c r="BK45" s="62"/>
      <c r="BL45" s="62"/>
      <c r="BM45" s="62"/>
      <c r="BN45" s="62"/>
      <c r="BO45" s="62"/>
      <c r="BP45" s="62"/>
      <c r="BQ45" s="62"/>
      <c r="BR45" s="62"/>
      <c r="BS45" s="62"/>
      <c r="BT45" s="62"/>
      <c r="BU45" s="62"/>
      <c r="BV45" s="62"/>
      <c r="BW45" s="62"/>
      <c r="BX45" s="62"/>
      <c r="BY45" s="62"/>
      <c r="BZ45" s="62"/>
      <c r="CA45" s="62"/>
      <c r="CB45" s="62"/>
      <c r="CC45" s="62"/>
      <c r="CD45" s="62"/>
      <c r="CE45" s="62"/>
      <c r="CF45" s="62"/>
      <c r="CG45" s="62"/>
      <c r="CH45" s="62"/>
      <c r="CI45" s="62"/>
      <c r="CJ45" s="62"/>
      <c r="CK45" s="62"/>
      <c r="CL45" s="62"/>
      <c r="CM45" s="62"/>
      <c r="CN45" s="62"/>
      <c r="CO45" s="62"/>
      <c r="CP45" s="62"/>
      <c r="CQ45" s="62"/>
      <c r="CR45" s="62"/>
      <c r="CS45" s="62"/>
      <c r="CT45" s="62"/>
      <c r="CU45" s="62"/>
      <c r="CV45" s="62"/>
      <c r="CW45" s="62"/>
      <c r="CX45" s="62"/>
      <c r="CY45" s="62"/>
      <c r="CZ45" s="62"/>
      <c r="DA45" s="62"/>
      <c r="DB45" s="62"/>
      <c r="DC45" s="62"/>
      <c r="DD45" s="62"/>
      <c r="DE45" s="62"/>
      <c r="DF45" s="62"/>
      <c r="DG45" s="62"/>
      <c r="DH45" s="62"/>
      <c r="DI45" s="62"/>
      <c r="DJ45" s="62"/>
      <c r="DK45" s="62"/>
      <c r="DL45" s="62"/>
      <c r="DM45" s="62"/>
      <c r="DN45" s="62"/>
      <c r="DO45" s="62"/>
      <c r="DP45" s="62"/>
      <c r="DQ45" s="62"/>
      <c r="DR45" s="62"/>
      <c r="DS45" s="62"/>
      <c r="DT45" s="62"/>
      <c r="DU45" s="62"/>
      <c r="DV45" s="62"/>
      <c r="DW45" s="62"/>
      <c r="DX45" s="62"/>
      <c r="DY45" s="62"/>
      <c r="DZ45" s="62"/>
      <c r="EA45" s="62"/>
      <c r="EB45" s="62"/>
      <c r="EC45" s="62"/>
      <c r="ED45" s="62"/>
      <c r="EE45" s="62"/>
      <c r="EF45" s="62"/>
      <c r="EG45" s="62"/>
      <c r="EH45" s="62"/>
      <c r="EI45" s="62"/>
      <c r="EJ45" s="62"/>
      <c r="EK45" s="62"/>
      <c r="EL45" s="62"/>
      <c r="EM45" s="62"/>
      <c r="EN45" s="62"/>
      <c r="EO45" s="62"/>
      <c r="EP45" s="62"/>
      <c r="EQ45" s="62"/>
      <c r="ER45" s="62"/>
      <c r="ES45" s="62"/>
      <c r="ET45" s="62"/>
      <c r="EU45" s="62"/>
      <c r="EV45" s="62"/>
      <c r="EW45" s="62"/>
      <c r="EX45" s="62"/>
      <c r="EY45" s="62"/>
      <c r="EZ45" s="62"/>
      <c r="FA45" s="62"/>
      <c r="FB45" s="62"/>
      <c r="FC45" s="62"/>
      <c r="FD45" s="62"/>
      <c r="FE45" s="62"/>
      <c r="FF45" s="62"/>
      <c r="FG45" s="62"/>
      <c r="FH45" s="62"/>
      <c r="FI45" s="62"/>
      <c r="FJ45" s="62"/>
      <c r="FK45" s="62"/>
      <c r="FL45" s="62"/>
      <c r="FM45" s="62"/>
      <c r="FN45" s="62"/>
      <c r="FO45" s="62"/>
      <c r="FP45" s="62"/>
      <c r="FQ45" s="62"/>
      <c r="FR45" s="62"/>
      <c r="FS45" s="62"/>
      <c r="FT45" s="62"/>
      <c r="FU45" s="62"/>
      <c r="FV45" s="62"/>
      <c r="FW45" s="62"/>
      <c r="FX45" s="62"/>
      <c r="FY45" s="62"/>
      <c r="FZ45" s="62"/>
      <c r="GA45" s="62"/>
      <c r="GB45" s="62"/>
      <c r="GC45" s="62"/>
      <c r="GD45" s="62"/>
      <c r="GE45" s="62"/>
      <c r="GF45" s="62"/>
      <c r="GG45" s="62"/>
      <c r="GH45" s="62"/>
      <c r="GI45" s="62"/>
      <c r="GJ45" s="62"/>
      <c r="GK45" s="62"/>
      <c r="GL45" s="62"/>
      <c r="GM45" s="62"/>
      <c r="GN45" s="62"/>
      <c r="GO45" s="62"/>
      <c r="GP45" s="62"/>
      <c r="GQ45" s="62"/>
      <c r="GR45" s="62"/>
      <c r="GS45" s="62"/>
      <c r="GT45" s="62"/>
      <c r="GU45" s="62"/>
      <c r="GV45" s="62"/>
      <c r="GW45" s="62"/>
      <c r="GX45" s="62"/>
      <c r="GY45" s="62"/>
      <c r="GZ45" s="62"/>
      <c r="HA45" s="62"/>
      <c r="HB45" s="62"/>
      <c r="HC45" s="62"/>
      <c r="HD45" s="62"/>
      <c r="HE45" s="62"/>
      <c r="HF45" s="62"/>
      <c r="HG45" s="62"/>
      <c r="HH45" s="62"/>
      <c r="HI45" s="62"/>
      <c r="HJ45" s="62"/>
      <c r="HK45" s="62"/>
      <c r="HL45" s="62"/>
      <c r="HM45" s="62"/>
      <c r="HN45" s="62"/>
      <c r="HO45" s="62"/>
      <c r="HP45" s="62"/>
      <c r="HQ45" s="62"/>
      <c r="HR45" s="62"/>
      <c r="HS45" s="62"/>
      <c r="HT45" s="62"/>
      <c r="HU45" s="62"/>
      <c r="HV45" s="62"/>
      <c r="HW45" s="62"/>
      <c r="HX45" s="62"/>
      <c r="HY45" s="62"/>
      <c r="HZ45" s="62"/>
      <c r="IA45" s="62"/>
      <c r="IB45" s="62"/>
      <c r="IC45" s="62"/>
      <c r="ID45" s="62"/>
      <c r="IE45" s="62"/>
      <c r="IF45" s="62"/>
      <c r="IG45" s="62"/>
      <c r="IH45" s="62"/>
      <c r="II45" s="62"/>
      <c r="IJ45" s="62"/>
      <c r="IK45" s="62"/>
      <c r="IL45" s="62"/>
      <c r="IM45" s="62"/>
      <c r="IN45" s="62"/>
      <c r="IO45" s="62"/>
      <c r="IP45" s="62"/>
      <c r="IQ45" s="62"/>
      <c r="IR45" s="62"/>
      <c r="IS45" s="62"/>
      <c r="IT45" s="62"/>
      <c r="IU45" s="62"/>
      <c r="IV45" s="62"/>
      <c r="IW45" s="62"/>
      <c r="IX45" s="62"/>
    </row>
    <row r="46" spans="1:258">
      <c r="A46" s="278">
        <v>45</v>
      </c>
      <c r="B46" s="261">
        <f>ROUND(+'1 Mile'!E51,4)</f>
        <v>0.91579999999999995</v>
      </c>
      <c r="C46" s="75">
        <f>ROUND(+'5K'!E51,4)</f>
        <v>0.91459999999999997</v>
      </c>
      <c r="D46" s="75">
        <f>ROUND(+'6K'!E51,4)</f>
        <v>0.91820000000000002</v>
      </c>
      <c r="E46" s="75">
        <f>ROUND(+'4MI'!E51,4)</f>
        <v>0.91959999999999997</v>
      </c>
      <c r="F46" s="75">
        <f>ROUND(+'8K'!$E51,4)</f>
        <v>0.92410000000000003</v>
      </c>
      <c r="G46" s="75">
        <f>ROUND(+'5MI'!$E51,4)</f>
        <v>0.92430000000000001</v>
      </c>
      <c r="H46" s="75">
        <f>ROUND(+'10K'!$E51,4)</f>
        <v>0.92910000000000004</v>
      </c>
      <c r="I46" s="75">
        <f>ROUND(+'7MI'!$E51,4)</f>
        <v>0.9294</v>
      </c>
      <c r="J46" s="75">
        <f>ROUND(+'12K'!$E51,4)</f>
        <v>0.92959999999999998</v>
      </c>
      <c r="K46" s="75">
        <f>ROUND(+'15K'!$E51,4)</f>
        <v>0.93020000000000003</v>
      </c>
      <c r="L46" s="75">
        <f>ROUND(+'10MI'!$E51,4)</f>
        <v>0.9304</v>
      </c>
      <c r="M46" s="75">
        <f>ROUND(+'20K'!$E51,4)</f>
        <v>0.93100000000000005</v>
      </c>
      <c r="N46" s="75">
        <f>ROUND(+H.Marathon!$E51,4)</f>
        <v>0.93110000000000004</v>
      </c>
      <c r="O46" s="75">
        <f>ROUND(+'25K'!$E51,4)</f>
        <v>0.93110000000000004</v>
      </c>
      <c r="P46" s="75">
        <f>ROUND(+'30K'!$E51,4)</f>
        <v>0.93110000000000004</v>
      </c>
      <c r="Q46" s="75">
        <f>ROUND(+Marathon!$E51,4)</f>
        <v>0.93110000000000004</v>
      </c>
      <c r="R46" s="75">
        <f>ROUND(+Marathon!$E51,4)</f>
        <v>0.93110000000000004</v>
      </c>
      <c r="S46" s="75">
        <f>ROUND(+Marathon!$E51,4)</f>
        <v>0.93110000000000004</v>
      </c>
      <c r="T46" s="75">
        <f>ROUND(+Marathon!$E51,4)</f>
        <v>0.93110000000000004</v>
      </c>
      <c r="U46" s="75">
        <f>ROUND(+Marathon!$E51,4)</f>
        <v>0.93110000000000004</v>
      </c>
      <c r="V46" s="75">
        <f>ROUND(+Marathon!$E51,4)</f>
        <v>0.93110000000000004</v>
      </c>
      <c r="W46" s="75">
        <f>ROUND(+Marathon!$E51,4)</f>
        <v>0.93110000000000004</v>
      </c>
      <c r="X46" s="61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2"/>
      <c r="BH46" s="62"/>
      <c r="BI46" s="62"/>
      <c r="BJ46" s="62"/>
      <c r="BK46" s="62"/>
      <c r="BL46" s="62"/>
      <c r="BM46" s="62"/>
      <c r="BN46" s="62"/>
      <c r="BO46" s="62"/>
      <c r="BP46" s="62"/>
      <c r="BQ46" s="62"/>
      <c r="BR46" s="62"/>
      <c r="BS46" s="62"/>
      <c r="BT46" s="62"/>
      <c r="BU46" s="62"/>
      <c r="BV46" s="62"/>
      <c r="BW46" s="62"/>
      <c r="BX46" s="62"/>
      <c r="BY46" s="62"/>
      <c r="BZ46" s="62"/>
      <c r="CA46" s="62"/>
      <c r="CB46" s="62"/>
      <c r="CC46" s="62"/>
      <c r="CD46" s="62"/>
      <c r="CE46" s="62"/>
      <c r="CF46" s="62"/>
      <c r="CG46" s="62"/>
      <c r="CH46" s="62"/>
      <c r="CI46" s="62"/>
      <c r="CJ46" s="62"/>
      <c r="CK46" s="62"/>
      <c r="CL46" s="62"/>
      <c r="CM46" s="62"/>
      <c r="CN46" s="62"/>
      <c r="CO46" s="62"/>
      <c r="CP46" s="62"/>
      <c r="CQ46" s="62"/>
      <c r="CR46" s="62"/>
      <c r="CS46" s="62"/>
      <c r="CT46" s="62"/>
      <c r="CU46" s="62"/>
      <c r="CV46" s="62"/>
      <c r="CW46" s="62"/>
      <c r="CX46" s="62"/>
      <c r="CY46" s="62"/>
      <c r="CZ46" s="62"/>
      <c r="DA46" s="62"/>
      <c r="DB46" s="62"/>
      <c r="DC46" s="62"/>
      <c r="DD46" s="62"/>
      <c r="DE46" s="62"/>
      <c r="DF46" s="62"/>
      <c r="DG46" s="62"/>
      <c r="DH46" s="62"/>
      <c r="DI46" s="62"/>
      <c r="DJ46" s="62"/>
      <c r="DK46" s="62"/>
      <c r="DL46" s="62"/>
      <c r="DM46" s="62"/>
      <c r="DN46" s="62"/>
      <c r="DO46" s="62"/>
      <c r="DP46" s="62"/>
      <c r="DQ46" s="62"/>
      <c r="DR46" s="62"/>
      <c r="DS46" s="62"/>
      <c r="DT46" s="62"/>
      <c r="DU46" s="62"/>
      <c r="DV46" s="62"/>
      <c r="DW46" s="62"/>
      <c r="DX46" s="62"/>
      <c r="DY46" s="62"/>
      <c r="DZ46" s="62"/>
      <c r="EA46" s="62"/>
      <c r="EB46" s="62"/>
      <c r="EC46" s="62"/>
      <c r="ED46" s="62"/>
      <c r="EE46" s="62"/>
      <c r="EF46" s="62"/>
      <c r="EG46" s="62"/>
      <c r="EH46" s="62"/>
      <c r="EI46" s="62"/>
      <c r="EJ46" s="62"/>
      <c r="EK46" s="62"/>
      <c r="EL46" s="62"/>
      <c r="EM46" s="62"/>
      <c r="EN46" s="62"/>
      <c r="EO46" s="62"/>
      <c r="EP46" s="62"/>
      <c r="EQ46" s="62"/>
      <c r="ER46" s="62"/>
      <c r="ES46" s="62"/>
      <c r="ET46" s="62"/>
      <c r="EU46" s="62"/>
      <c r="EV46" s="62"/>
      <c r="EW46" s="62"/>
      <c r="EX46" s="62"/>
      <c r="EY46" s="62"/>
      <c r="EZ46" s="62"/>
      <c r="FA46" s="62"/>
      <c r="FB46" s="62"/>
      <c r="FC46" s="62"/>
      <c r="FD46" s="62"/>
      <c r="FE46" s="62"/>
      <c r="FF46" s="62"/>
      <c r="FG46" s="62"/>
      <c r="FH46" s="62"/>
      <c r="FI46" s="62"/>
      <c r="FJ46" s="62"/>
      <c r="FK46" s="62"/>
      <c r="FL46" s="62"/>
      <c r="FM46" s="62"/>
      <c r="FN46" s="62"/>
      <c r="FO46" s="62"/>
      <c r="FP46" s="62"/>
      <c r="FQ46" s="62"/>
      <c r="FR46" s="62"/>
      <c r="FS46" s="62"/>
      <c r="FT46" s="62"/>
      <c r="FU46" s="62"/>
      <c r="FV46" s="62"/>
      <c r="FW46" s="62"/>
      <c r="FX46" s="62"/>
      <c r="FY46" s="62"/>
      <c r="FZ46" s="62"/>
      <c r="GA46" s="62"/>
      <c r="GB46" s="62"/>
      <c r="GC46" s="62"/>
      <c r="GD46" s="62"/>
      <c r="GE46" s="62"/>
      <c r="GF46" s="62"/>
      <c r="GG46" s="62"/>
      <c r="GH46" s="62"/>
      <c r="GI46" s="62"/>
      <c r="GJ46" s="62"/>
      <c r="GK46" s="62"/>
      <c r="GL46" s="62"/>
      <c r="GM46" s="62"/>
      <c r="GN46" s="62"/>
      <c r="GO46" s="62"/>
      <c r="GP46" s="62"/>
      <c r="GQ46" s="62"/>
      <c r="GR46" s="62"/>
      <c r="GS46" s="62"/>
      <c r="GT46" s="62"/>
      <c r="GU46" s="62"/>
      <c r="GV46" s="62"/>
      <c r="GW46" s="62"/>
      <c r="GX46" s="62"/>
      <c r="GY46" s="62"/>
      <c r="GZ46" s="62"/>
      <c r="HA46" s="62"/>
      <c r="HB46" s="62"/>
      <c r="HC46" s="62"/>
      <c r="HD46" s="62"/>
      <c r="HE46" s="62"/>
      <c r="HF46" s="62"/>
      <c r="HG46" s="62"/>
      <c r="HH46" s="62"/>
      <c r="HI46" s="62"/>
      <c r="HJ46" s="62"/>
      <c r="HK46" s="62"/>
      <c r="HL46" s="62"/>
      <c r="HM46" s="62"/>
      <c r="HN46" s="62"/>
      <c r="HO46" s="62"/>
      <c r="HP46" s="62"/>
      <c r="HQ46" s="62"/>
      <c r="HR46" s="62"/>
      <c r="HS46" s="62"/>
      <c r="HT46" s="62"/>
      <c r="HU46" s="62"/>
      <c r="HV46" s="62"/>
      <c r="HW46" s="62"/>
      <c r="HX46" s="62"/>
      <c r="HY46" s="62"/>
      <c r="HZ46" s="62"/>
      <c r="IA46" s="62"/>
      <c r="IB46" s="62"/>
      <c r="IC46" s="62"/>
      <c r="ID46" s="62"/>
      <c r="IE46" s="62"/>
      <c r="IF46" s="62"/>
      <c r="IG46" s="62"/>
      <c r="IH46" s="62"/>
      <c r="II46" s="62"/>
      <c r="IJ46" s="62"/>
      <c r="IK46" s="62"/>
      <c r="IL46" s="62"/>
      <c r="IM46" s="62"/>
      <c r="IN46" s="62"/>
      <c r="IO46" s="62"/>
      <c r="IP46" s="62"/>
      <c r="IQ46" s="62"/>
      <c r="IR46" s="62"/>
      <c r="IS46" s="62"/>
      <c r="IT46" s="62"/>
      <c r="IU46" s="62"/>
      <c r="IV46" s="62"/>
      <c r="IW46" s="62"/>
      <c r="IX46" s="62"/>
    </row>
    <row r="47" spans="1:258">
      <c r="A47" s="277">
        <v>46</v>
      </c>
      <c r="B47" s="272">
        <f>ROUND(+'1 Mile'!E52,4)</f>
        <v>0.90890000000000004</v>
      </c>
      <c r="C47" s="72">
        <f>ROUND(+'5K'!E52,4)</f>
        <v>0.90759999999999996</v>
      </c>
      <c r="D47" s="72">
        <f>ROUND(+'6K'!E52,4)</f>
        <v>0.91100000000000003</v>
      </c>
      <c r="E47" s="72">
        <f>ROUND(+'4MI'!E52,4)</f>
        <v>0.91239999999999999</v>
      </c>
      <c r="F47" s="72">
        <f>ROUND(+'8K'!$E52,4)</f>
        <v>0.91679999999999995</v>
      </c>
      <c r="G47" s="72">
        <f>ROUND(+'5MI'!$E52,4)</f>
        <v>0.91690000000000005</v>
      </c>
      <c r="H47" s="72">
        <f>ROUND(+'10K'!$E52,4)</f>
        <v>0.92159999999999997</v>
      </c>
      <c r="I47" s="72">
        <f>ROUND(+'7MI'!$E52,4)</f>
        <v>0.92190000000000005</v>
      </c>
      <c r="J47" s="73">
        <f>ROUND(+'12K'!$E52,4)</f>
        <v>0.92200000000000004</v>
      </c>
      <c r="K47" s="72">
        <f>ROUND(+'15K'!$E52,4)</f>
        <v>0.92249999999999999</v>
      </c>
      <c r="L47" s="72">
        <f>ROUND(+'10MI'!$E52,4)</f>
        <v>0.92269999999999996</v>
      </c>
      <c r="M47" s="72">
        <f>ROUND(+'20K'!$E52,4)</f>
        <v>0.92320000000000002</v>
      </c>
      <c r="N47" s="72">
        <f>ROUND(+H.Marathon!$E52,4)</f>
        <v>0.9234</v>
      </c>
      <c r="O47" s="72">
        <f>ROUND(+'25K'!$E52,4)</f>
        <v>0.9234</v>
      </c>
      <c r="P47" s="72">
        <f>ROUND(+'30K'!$E52,4)</f>
        <v>0.9234</v>
      </c>
      <c r="Q47" s="72">
        <f>ROUND(+Marathon!$E52,4)</f>
        <v>0.9234</v>
      </c>
      <c r="R47" s="72">
        <f>ROUND(+Marathon!$E52,4)</f>
        <v>0.9234</v>
      </c>
      <c r="S47" s="72">
        <f>ROUND(+Marathon!$E52,4)</f>
        <v>0.9234</v>
      </c>
      <c r="T47" s="72">
        <f>ROUND(+Marathon!$E52,4)</f>
        <v>0.9234</v>
      </c>
      <c r="U47" s="72">
        <f>ROUND(+Marathon!$E52,4)</f>
        <v>0.9234</v>
      </c>
      <c r="V47" s="72">
        <f>ROUND(+Marathon!$E52,4)</f>
        <v>0.9234</v>
      </c>
      <c r="W47" s="72">
        <f>ROUND(+Marathon!$E52,4)</f>
        <v>0.9234</v>
      </c>
      <c r="X47" s="61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  <c r="AK47" s="62"/>
      <c r="AL47" s="62"/>
      <c r="AM47" s="62"/>
      <c r="AN47" s="62"/>
      <c r="AO47" s="62"/>
      <c r="AP47" s="62"/>
      <c r="AQ47" s="62"/>
      <c r="AR47" s="62"/>
      <c r="AS47" s="62"/>
      <c r="AT47" s="62"/>
      <c r="AU47" s="62"/>
      <c r="AV47" s="62"/>
      <c r="AW47" s="62"/>
      <c r="AX47" s="62"/>
      <c r="AY47" s="62"/>
      <c r="AZ47" s="62"/>
      <c r="BA47" s="62"/>
      <c r="BB47" s="62"/>
      <c r="BC47" s="62"/>
      <c r="BD47" s="62"/>
      <c r="BE47" s="62"/>
      <c r="BF47" s="62"/>
      <c r="BG47" s="62"/>
      <c r="BH47" s="62"/>
      <c r="BI47" s="62"/>
      <c r="BJ47" s="62"/>
      <c r="BK47" s="62"/>
      <c r="BL47" s="62"/>
      <c r="BM47" s="62"/>
      <c r="BN47" s="62"/>
      <c r="BO47" s="62"/>
      <c r="BP47" s="62"/>
      <c r="BQ47" s="62"/>
      <c r="BR47" s="62"/>
      <c r="BS47" s="62"/>
      <c r="BT47" s="62"/>
      <c r="BU47" s="62"/>
      <c r="BV47" s="62"/>
      <c r="BW47" s="62"/>
      <c r="BX47" s="62"/>
      <c r="BY47" s="62"/>
      <c r="BZ47" s="62"/>
      <c r="CA47" s="62"/>
      <c r="CB47" s="62"/>
      <c r="CC47" s="62"/>
      <c r="CD47" s="62"/>
      <c r="CE47" s="62"/>
      <c r="CF47" s="62"/>
      <c r="CG47" s="62"/>
      <c r="CH47" s="62"/>
      <c r="CI47" s="62"/>
      <c r="CJ47" s="62"/>
      <c r="CK47" s="62"/>
      <c r="CL47" s="62"/>
      <c r="CM47" s="62"/>
      <c r="CN47" s="62"/>
      <c r="CO47" s="62"/>
      <c r="CP47" s="62"/>
      <c r="CQ47" s="62"/>
      <c r="CR47" s="62"/>
      <c r="CS47" s="62"/>
      <c r="CT47" s="62"/>
      <c r="CU47" s="62"/>
      <c r="CV47" s="62"/>
      <c r="CW47" s="62"/>
      <c r="CX47" s="62"/>
      <c r="CY47" s="62"/>
      <c r="CZ47" s="62"/>
      <c r="DA47" s="62"/>
      <c r="DB47" s="62"/>
      <c r="DC47" s="62"/>
      <c r="DD47" s="62"/>
      <c r="DE47" s="62"/>
      <c r="DF47" s="62"/>
      <c r="DG47" s="62"/>
      <c r="DH47" s="62"/>
      <c r="DI47" s="62"/>
      <c r="DJ47" s="62"/>
      <c r="DK47" s="62"/>
      <c r="DL47" s="62"/>
      <c r="DM47" s="62"/>
      <c r="DN47" s="62"/>
      <c r="DO47" s="62"/>
      <c r="DP47" s="62"/>
      <c r="DQ47" s="62"/>
      <c r="DR47" s="62"/>
      <c r="DS47" s="62"/>
      <c r="DT47" s="62"/>
      <c r="DU47" s="62"/>
      <c r="DV47" s="62"/>
      <c r="DW47" s="62"/>
      <c r="DX47" s="62"/>
      <c r="DY47" s="62"/>
      <c r="DZ47" s="62"/>
      <c r="EA47" s="62"/>
      <c r="EB47" s="62"/>
      <c r="EC47" s="62"/>
      <c r="ED47" s="62"/>
      <c r="EE47" s="62"/>
      <c r="EF47" s="62"/>
      <c r="EG47" s="62"/>
      <c r="EH47" s="62"/>
      <c r="EI47" s="62"/>
      <c r="EJ47" s="62"/>
      <c r="EK47" s="62"/>
      <c r="EL47" s="62"/>
      <c r="EM47" s="62"/>
      <c r="EN47" s="62"/>
      <c r="EO47" s="62"/>
      <c r="EP47" s="62"/>
      <c r="EQ47" s="62"/>
      <c r="ER47" s="62"/>
      <c r="ES47" s="62"/>
      <c r="ET47" s="62"/>
      <c r="EU47" s="62"/>
      <c r="EV47" s="62"/>
      <c r="EW47" s="62"/>
      <c r="EX47" s="62"/>
      <c r="EY47" s="62"/>
      <c r="EZ47" s="62"/>
      <c r="FA47" s="62"/>
      <c r="FB47" s="62"/>
      <c r="FC47" s="62"/>
      <c r="FD47" s="62"/>
      <c r="FE47" s="62"/>
      <c r="FF47" s="62"/>
      <c r="FG47" s="62"/>
      <c r="FH47" s="62"/>
      <c r="FI47" s="62"/>
      <c r="FJ47" s="62"/>
      <c r="FK47" s="62"/>
      <c r="FL47" s="62"/>
      <c r="FM47" s="62"/>
      <c r="FN47" s="62"/>
      <c r="FO47" s="62"/>
      <c r="FP47" s="62"/>
      <c r="FQ47" s="62"/>
      <c r="FR47" s="62"/>
      <c r="FS47" s="62"/>
      <c r="FT47" s="62"/>
      <c r="FU47" s="62"/>
      <c r="FV47" s="62"/>
      <c r="FW47" s="62"/>
      <c r="FX47" s="62"/>
      <c r="FY47" s="62"/>
      <c r="FZ47" s="62"/>
      <c r="GA47" s="62"/>
      <c r="GB47" s="62"/>
      <c r="GC47" s="62"/>
      <c r="GD47" s="62"/>
      <c r="GE47" s="62"/>
      <c r="GF47" s="62"/>
      <c r="GG47" s="62"/>
      <c r="GH47" s="62"/>
      <c r="GI47" s="62"/>
      <c r="GJ47" s="62"/>
      <c r="GK47" s="62"/>
      <c r="GL47" s="62"/>
      <c r="GM47" s="62"/>
      <c r="GN47" s="62"/>
      <c r="GO47" s="62"/>
      <c r="GP47" s="62"/>
      <c r="GQ47" s="62"/>
      <c r="GR47" s="62"/>
      <c r="GS47" s="62"/>
      <c r="GT47" s="62"/>
      <c r="GU47" s="62"/>
      <c r="GV47" s="62"/>
      <c r="GW47" s="62"/>
      <c r="GX47" s="62"/>
      <c r="GY47" s="62"/>
      <c r="GZ47" s="62"/>
      <c r="HA47" s="62"/>
      <c r="HB47" s="62"/>
      <c r="HC47" s="62"/>
      <c r="HD47" s="62"/>
      <c r="HE47" s="62"/>
      <c r="HF47" s="62"/>
      <c r="HG47" s="62"/>
      <c r="HH47" s="62"/>
      <c r="HI47" s="62"/>
      <c r="HJ47" s="62"/>
      <c r="HK47" s="62"/>
      <c r="HL47" s="62"/>
      <c r="HM47" s="62"/>
      <c r="HN47" s="62"/>
      <c r="HO47" s="62"/>
      <c r="HP47" s="62"/>
      <c r="HQ47" s="62"/>
      <c r="HR47" s="62"/>
      <c r="HS47" s="62"/>
      <c r="HT47" s="62"/>
      <c r="HU47" s="62"/>
      <c r="HV47" s="62"/>
      <c r="HW47" s="62"/>
      <c r="HX47" s="62"/>
      <c r="HY47" s="62"/>
      <c r="HZ47" s="62"/>
      <c r="IA47" s="62"/>
      <c r="IB47" s="62"/>
      <c r="IC47" s="62"/>
      <c r="ID47" s="62"/>
      <c r="IE47" s="62"/>
      <c r="IF47" s="62"/>
      <c r="IG47" s="62"/>
      <c r="IH47" s="62"/>
      <c r="II47" s="62"/>
      <c r="IJ47" s="62"/>
      <c r="IK47" s="62"/>
      <c r="IL47" s="62"/>
      <c r="IM47" s="62"/>
      <c r="IN47" s="62"/>
      <c r="IO47" s="62"/>
      <c r="IP47" s="62"/>
      <c r="IQ47" s="62"/>
      <c r="IR47" s="62"/>
      <c r="IS47" s="62"/>
      <c r="IT47" s="62"/>
      <c r="IU47" s="62"/>
      <c r="IV47" s="62"/>
      <c r="IW47" s="62"/>
      <c r="IX47" s="62"/>
    </row>
    <row r="48" spans="1:258">
      <c r="A48" s="277">
        <v>47</v>
      </c>
      <c r="B48" s="272">
        <f>ROUND(+'1 Mile'!E53,4)</f>
        <v>0.90200000000000002</v>
      </c>
      <c r="C48" s="72">
        <f>ROUND(+'5K'!E53,4)</f>
        <v>0.90059999999999996</v>
      </c>
      <c r="D48" s="72">
        <f>ROUND(+'6K'!E53,4)</f>
        <v>0.90390000000000004</v>
      </c>
      <c r="E48" s="72">
        <f>ROUND(+'4MI'!E53,4)</f>
        <v>0.9052</v>
      </c>
      <c r="F48" s="72">
        <f>ROUND(+'8K'!$E53,4)</f>
        <v>0.90949999999999998</v>
      </c>
      <c r="G48" s="72">
        <f>ROUND(+'5MI'!$E53,4)</f>
        <v>0.90959999999999996</v>
      </c>
      <c r="H48" s="72">
        <f>ROUND(+'10K'!$E53,4)</f>
        <v>0.91410000000000002</v>
      </c>
      <c r="I48" s="72">
        <f>ROUND(+'7MI'!$E53,4)</f>
        <v>0.9143</v>
      </c>
      <c r="J48" s="73">
        <f>ROUND(+'12K'!$E53,4)</f>
        <v>0.91449999999999998</v>
      </c>
      <c r="K48" s="72">
        <f>ROUND(+'15K'!$E53,4)</f>
        <v>0.91490000000000005</v>
      </c>
      <c r="L48" s="72">
        <f>ROUND(+'10MI'!$E53,4)</f>
        <v>0.91500000000000004</v>
      </c>
      <c r="M48" s="72">
        <f>ROUND(+'20K'!$E53,4)</f>
        <v>0.91549999999999998</v>
      </c>
      <c r="N48" s="72">
        <f>ROUND(+H.Marathon!$E53,4)</f>
        <v>0.91559999999999997</v>
      </c>
      <c r="O48" s="72">
        <f>ROUND(+'25K'!$E53,4)</f>
        <v>0.91559999999999997</v>
      </c>
      <c r="P48" s="72">
        <f>ROUND(+'30K'!$E53,4)</f>
        <v>0.91559999999999997</v>
      </c>
      <c r="Q48" s="72">
        <f>ROUND(+Marathon!$E53,4)</f>
        <v>0.91559999999999997</v>
      </c>
      <c r="R48" s="72">
        <f>ROUND(+Marathon!$E53,4)</f>
        <v>0.91559999999999997</v>
      </c>
      <c r="S48" s="72">
        <f>ROUND(+Marathon!$E53,4)</f>
        <v>0.91559999999999997</v>
      </c>
      <c r="T48" s="72">
        <f>ROUND(+Marathon!$E53,4)</f>
        <v>0.91559999999999997</v>
      </c>
      <c r="U48" s="72">
        <f>ROUND(+Marathon!$E53,4)</f>
        <v>0.91559999999999997</v>
      </c>
      <c r="V48" s="72">
        <f>ROUND(+Marathon!$E53,4)</f>
        <v>0.91559999999999997</v>
      </c>
      <c r="W48" s="72">
        <f>ROUND(+Marathon!$E53,4)</f>
        <v>0.91559999999999997</v>
      </c>
      <c r="X48" s="61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  <c r="AK48" s="62"/>
      <c r="AL48" s="62"/>
      <c r="AM48" s="62"/>
      <c r="AN48" s="62"/>
      <c r="AO48" s="62"/>
      <c r="AP48" s="62"/>
      <c r="AQ48" s="62"/>
      <c r="AR48" s="62"/>
      <c r="AS48" s="62"/>
      <c r="AT48" s="62"/>
      <c r="AU48" s="62"/>
      <c r="AV48" s="62"/>
      <c r="AW48" s="62"/>
      <c r="AX48" s="62"/>
      <c r="AY48" s="62"/>
      <c r="AZ48" s="62"/>
      <c r="BA48" s="62"/>
      <c r="BB48" s="62"/>
      <c r="BC48" s="62"/>
      <c r="BD48" s="62"/>
      <c r="BE48" s="62"/>
      <c r="BF48" s="62"/>
      <c r="BG48" s="62"/>
      <c r="BH48" s="62"/>
      <c r="BI48" s="62"/>
      <c r="BJ48" s="62"/>
      <c r="BK48" s="62"/>
      <c r="BL48" s="62"/>
      <c r="BM48" s="62"/>
      <c r="BN48" s="62"/>
      <c r="BO48" s="62"/>
      <c r="BP48" s="62"/>
      <c r="BQ48" s="62"/>
      <c r="BR48" s="62"/>
      <c r="BS48" s="62"/>
      <c r="BT48" s="62"/>
      <c r="BU48" s="62"/>
      <c r="BV48" s="62"/>
      <c r="BW48" s="62"/>
      <c r="BX48" s="62"/>
      <c r="BY48" s="62"/>
      <c r="BZ48" s="62"/>
      <c r="CA48" s="62"/>
      <c r="CB48" s="62"/>
      <c r="CC48" s="62"/>
      <c r="CD48" s="62"/>
      <c r="CE48" s="62"/>
      <c r="CF48" s="62"/>
      <c r="CG48" s="62"/>
      <c r="CH48" s="62"/>
      <c r="CI48" s="62"/>
      <c r="CJ48" s="62"/>
      <c r="CK48" s="62"/>
      <c r="CL48" s="62"/>
      <c r="CM48" s="62"/>
      <c r="CN48" s="62"/>
      <c r="CO48" s="62"/>
      <c r="CP48" s="62"/>
      <c r="CQ48" s="62"/>
      <c r="CR48" s="62"/>
      <c r="CS48" s="62"/>
      <c r="CT48" s="62"/>
      <c r="CU48" s="62"/>
      <c r="CV48" s="62"/>
      <c r="CW48" s="62"/>
      <c r="CX48" s="62"/>
      <c r="CY48" s="62"/>
      <c r="CZ48" s="62"/>
      <c r="DA48" s="62"/>
      <c r="DB48" s="62"/>
      <c r="DC48" s="62"/>
      <c r="DD48" s="62"/>
      <c r="DE48" s="62"/>
      <c r="DF48" s="62"/>
      <c r="DG48" s="62"/>
      <c r="DH48" s="62"/>
      <c r="DI48" s="62"/>
      <c r="DJ48" s="62"/>
      <c r="DK48" s="62"/>
      <c r="DL48" s="62"/>
      <c r="DM48" s="62"/>
      <c r="DN48" s="62"/>
      <c r="DO48" s="62"/>
      <c r="DP48" s="62"/>
      <c r="DQ48" s="62"/>
      <c r="DR48" s="62"/>
      <c r="DS48" s="62"/>
      <c r="DT48" s="62"/>
      <c r="DU48" s="62"/>
      <c r="DV48" s="62"/>
      <c r="DW48" s="62"/>
      <c r="DX48" s="62"/>
      <c r="DY48" s="62"/>
      <c r="DZ48" s="62"/>
      <c r="EA48" s="62"/>
      <c r="EB48" s="62"/>
      <c r="EC48" s="62"/>
      <c r="ED48" s="62"/>
      <c r="EE48" s="62"/>
      <c r="EF48" s="62"/>
      <c r="EG48" s="62"/>
      <c r="EH48" s="62"/>
      <c r="EI48" s="62"/>
      <c r="EJ48" s="62"/>
      <c r="EK48" s="62"/>
      <c r="EL48" s="62"/>
      <c r="EM48" s="62"/>
      <c r="EN48" s="62"/>
      <c r="EO48" s="62"/>
      <c r="EP48" s="62"/>
      <c r="EQ48" s="62"/>
      <c r="ER48" s="62"/>
      <c r="ES48" s="62"/>
      <c r="ET48" s="62"/>
      <c r="EU48" s="62"/>
      <c r="EV48" s="62"/>
      <c r="EW48" s="62"/>
      <c r="EX48" s="62"/>
      <c r="EY48" s="62"/>
      <c r="EZ48" s="62"/>
      <c r="FA48" s="62"/>
      <c r="FB48" s="62"/>
      <c r="FC48" s="62"/>
      <c r="FD48" s="62"/>
      <c r="FE48" s="62"/>
      <c r="FF48" s="62"/>
      <c r="FG48" s="62"/>
      <c r="FH48" s="62"/>
      <c r="FI48" s="62"/>
      <c r="FJ48" s="62"/>
      <c r="FK48" s="62"/>
      <c r="FL48" s="62"/>
      <c r="FM48" s="62"/>
      <c r="FN48" s="62"/>
      <c r="FO48" s="62"/>
      <c r="FP48" s="62"/>
      <c r="FQ48" s="62"/>
      <c r="FR48" s="62"/>
      <c r="FS48" s="62"/>
      <c r="FT48" s="62"/>
      <c r="FU48" s="62"/>
      <c r="FV48" s="62"/>
      <c r="FW48" s="62"/>
      <c r="FX48" s="62"/>
      <c r="FY48" s="62"/>
      <c r="FZ48" s="62"/>
      <c r="GA48" s="62"/>
      <c r="GB48" s="62"/>
      <c r="GC48" s="62"/>
      <c r="GD48" s="62"/>
      <c r="GE48" s="62"/>
      <c r="GF48" s="62"/>
      <c r="GG48" s="62"/>
      <c r="GH48" s="62"/>
      <c r="GI48" s="62"/>
      <c r="GJ48" s="62"/>
      <c r="GK48" s="62"/>
      <c r="GL48" s="62"/>
      <c r="GM48" s="62"/>
      <c r="GN48" s="62"/>
      <c r="GO48" s="62"/>
      <c r="GP48" s="62"/>
      <c r="GQ48" s="62"/>
      <c r="GR48" s="62"/>
      <c r="GS48" s="62"/>
      <c r="GT48" s="62"/>
      <c r="GU48" s="62"/>
      <c r="GV48" s="62"/>
      <c r="GW48" s="62"/>
      <c r="GX48" s="62"/>
      <c r="GY48" s="62"/>
      <c r="GZ48" s="62"/>
      <c r="HA48" s="62"/>
      <c r="HB48" s="62"/>
      <c r="HC48" s="62"/>
      <c r="HD48" s="62"/>
      <c r="HE48" s="62"/>
      <c r="HF48" s="62"/>
      <c r="HG48" s="62"/>
      <c r="HH48" s="62"/>
      <c r="HI48" s="62"/>
      <c r="HJ48" s="62"/>
      <c r="HK48" s="62"/>
      <c r="HL48" s="62"/>
      <c r="HM48" s="62"/>
      <c r="HN48" s="62"/>
      <c r="HO48" s="62"/>
      <c r="HP48" s="62"/>
      <c r="HQ48" s="62"/>
      <c r="HR48" s="62"/>
      <c r="HS48" s="62"/>
      <c r="HT48" s="62"/>
      <c r="HU48" s="62"/>
      <c r="HV48" s="62"/>
      <c r="HW48" s="62"/>
      <c r="HX48" s="62"/>
      <c r="HY48" s="62"/>
      <c r="HZ48" s="62"/>
      <c r="IA48" s="62"/>
      <c r="IB48" s="62"/>
      <c r="IC48" s="62"/>
      <c r="ID48" s="62"/>
      <c r="IE48" s="62"/>
      <c r="IF48" s="62"/>
      <c r="IG48" s="62"/>
      <c r="IH48" s="62"/>
      <c r="II48" s="62"/>
      <c r="IJ48" s="62"/>
      <c r="IK48" s="62"/>
      <c r="IL48" s="62"/>
      <c r="IM48" s="62"/>
      <c r="IN48" s="62"/>
      <c r="IO48" s="62"/>
      <c r="IP48" s="62"/>
      <c r="IQ48" s="62"/>
      <c r="IR48" s="62"/>
      <c r="IS48" s="62"/>
      <c r="IT48" s="62"/>
      <c r="IU48" s="62"/>
      <c r="IV48" s="62"/>
      <c r="IW48" s="62"/>
      <c r="IX48" s="62"/>
    </row>
    <row r="49" spans="1:258">
      <c r="A49" s="277">
        <v>48</v>
      </c>
      <c r="B49" s="272">
        <f>ROUND(+'1 Mile'!E54,4)</f>
        <v>0.89510000000000001</v>
      </c>
      <c r="C49" s="72">
        <f>ROUND(+'5K'!E54,4)</f>
        <v>0.89359999999999995</v>
      </c>
      <c r="D49" s="72">
        <f>ROUND(+'6K'!E54,4)</f>
        <v>0.89680000000000004</v>
      </c>
      <c r="E49" s="72">
        <f>ROUND(+'4MI'!E54,4)</f>
        <v>0.89800000000000002</v>
      </c>
      <c r="F49" s="72">
        <f>ROUND(+'8K'!$E54,4)</f>
        <v>0.90210000000000001</v>
      </c>
      <c r="G49" s="72">
        <f>ROUND(+'5MI'!$E54,4)</f>
        <v>0.9022</v>
      </c>
      <c r="H49" s="72">
        <f>ROUND(+'10K'!$E54,4)</f>
        <v>0.90659999999999996</v>
      </c>
      <c r="I49" s="72">
        <f>ROUND(+'7MI'!$E54,4)</f>
        <v>0.90680000000000005</v>
      </c>
      <c r="J49" s="73">
        <f>ROUND(+'12K'!$E54,4)</f>
        <v>0.90690000000000004</v>
      </c>
      <c r="K49" s="72">
        <f>ROUND(+'15K'!$E54,4)</f>
        <v>0.90720000000000001</v>
      </c>
      <c r="L49" s="72">
        <f>ROUND(+'10MI'!$E54,4)</f>
        <v>0.9073</v>
      </c>
      <c r="M49" s="72">
        <f>ROUND(+'20K'!$E54,4)</f>
        <v>0.90769999999999995</v>
      </c>
      <c r="N49" s="72">
        <f>ROUND(+H.Marathon!$E54,4)</f>
        <v>0.90780000000000005</v>
      </c>
      <c r="O49" s="72">
        <f>ROUND(+'25K'!$E54,4)</f>
        <v>0.90780000000000005</v>
      </c>
      <c r="P49" s="72">
        <f>ROUND(+'30K'!$E54,4)</f>
        <v>0.90780000000000005</v>
      </c>
      <c r="Q49" s="72">
        <f>ROUND(+Marathon!$E54,4)</f>
        <v>0.90780000000000005</v>
      </c>
      <c r="R49" s="72">
        <f>ROUND(+Marathon!$E54,4)</f>
        <v>0.90780000000000005</v>
      </c>
      <c r="S49" s="72">
        <f>ROUND(+Marathon!$E54,4)</f>
        <v>0.90780000000000005</v>
      </c>
      <c r="T49" s="72">
        <f>ROUND(+Marathon!$E54,4)</f>
        <v>0.90780000000000005</v>
      </c>
      <c r="U49" s="72">
        <f>ROUND(+Marathon!$E54,4)</f>
        <v>0.90780000000000005</v>
      </c>
      <c r="V49" s="72">
        <f>ROUND(+Marathon!$E54,4)</f>
        <v>0.90780000000000005</v>
      </c>
      <c r="W49" s="72">
        <f>ROUND(+Marathon!$E54,4)</f>
        <v>0.90780000000000005</v>
      </c>
      <c r="X49" s="61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  <c r="AK49" s="62"/>
      <c r="AL49" s="62"/>
      <c r="AM49" s="62"/>
      <c r="AN49" s="62"/>
      <c r="AO49" s="62"/>
      <c r="AP49" s="62"/>
      <c r="AQ49" s="62"/>
      <c r="AR49" s="62"/>
      <c r="AS49" s="62"/>
      <c r="AT49" s="62"/>
      <c r="AU49" s="62"/>
      <c r="AV49" s="62"/>
      <c r="AW49" s="62"/>
      <c r="AX49" s="62"/>
      <c r="AY49" s="62"/>
      <c r="AZ49" s="62"/>
      <c r="BA49" s="62"/>
      <c r="BB49" s="62"/>
      <c r="BC49" s="62"/>
      <c r="BD49" s="62"/>
      <c r="BE49" s="62"/>
      <c r="BF49" s="62"/>
      <c r="BG49" s="62"/>
      <c r="BH49" s="62"/>
      <c r="BI49" s="62"/>
      <c r="BJ49" s="62"/>
      <c r="BK49" s="62"/>
      <c r="BL49" s="62"/>
      <c r="BM49" s="62"/>
      <c r="BN49" s="62"/>
      <c r="BO49" s="62"/>
      <c r="BP49" s="62"/>
      <c r="BQ49" s="62"/>
      <c r="BR49" s="62"/>
      <c r="BS49" s="62"/>
      <c r="BT49" s="62"/>
      <c r="BU49" s="62"/>
      <c r="BV49" s="62"/>
      <c r="BW49" s="62"/>
      <c r="BX49" s="62"/>
      <c r="BY49" s="62"/>
      <c r="BZ49" s="62"/>
      <c r="CA49" s="62"/>
      <c r="CB49" s="62"/>
      <c r="CC49" s="62"/>
      <c r="CD49" s="62"/>
      <c r="CE49" s="62"/>
      <c r="CF49" s="62"/>
      <c r="CG49" s="62"/>
      <c r="CH49" s="62"/>
      <c r="CI49" s="62"/>
      <c r="CJ49" s="62"/>
      <c r="CK49" s="62"/>
      <c r="CL49" s="62"/>
      <c r="CM49" s="62"/>
      <c r="CN49" s="62"/>
      <c r="CO49" s="62"/>
      <c r="CP49" s="62"/>
      <c r="CQ49" s="62"/>
      <c r="CR49" s="62"/>
      <c r="CS49" s="62"/>
      <c r="CT49" s="62"/>
      <c r="CU49" s="62"/>
      <c r="CV49" s="62"/>
      <c r="CW49" s="62"/>
      <c r="CX49" s="62"/>
      <c r="CY49" s="62"/>
      <c r="CZ49" s="62"/>
      <c r="DA49" s="62"/>
      <c r="DB49" s="62"/>
      <c r="DC49" s="62"/>
      <c r="DD49" s="62"/>
      <c r="DE49" s="62"/>
      <c r="DF49" s="62"/>
      <c r="DG49" s="62"/>
      <c r="DH49" s="62"/>
      <c r="DI49" s="62"/>
      <c r="DJ49" s="62"/>
      <c r="DK49" s="62"/>
      <c r="DL49" s="62"/>
      <c r="DM49" s="62"/>
      <c r="DN49" s="62"/>
      <c r="DO49" s="62"/>
      <c r="DP49" s="62"/>
      <c r="DQ49" s="62"/>
      <c r="DR49" s="62"/>
      <c r="DS49" s="62"/>
      <c r="DT49" s="62"/>
      <c r="DU49" s="62"/>
      <c r="DV49" s="62"/>
      <c r="DW49" s="62"/>
      <c r="DX49" s="62"/>
      <c r="DY49" s="62"/>
      <c r="DZ49" s="62"/>
      <c r="EA49" s="62"/>
      <c r="EB49" s="62"/>
      <c r="EC49" s="62"/>
      <c r="ED49" s="62"/>
      <c r="EE49" s="62"/>
      <c r="EF49" s="62"/>
      <c r="EG49" s="62"/>
      <c r="EH49" s="62"/>
      <c r="EI49" s="62"/>
      <c r="EJ49" s="62"/>
      <c r="EK49" s="62"/>
      <c r="EL49" s="62"/>
      <c r="EM49" s="62"/>
      <c r="EN49" s="62"/>
      <c r="EO49" s="62"/>
      <c r="EP49" s="62"/>
      <c r="EQ49" s="62"/>
      <c r="ER49" s="62"/>
      <c r="ES49" s="62"/>
      <c r="ET49" s="62"/>
      <c r="EU49" s="62"/>
      <c r="EV49" s="62"/>
      <c r="EW49" s="62"/>
      <c r="EX49" s="62"/>
      <c r="EY49" s="62"/>
      <c r="EZ49" s="62"/>
      <c r="FA49" s="62"/>
      <c r="FB49" s="62"/>
      <c r="FC49" s="62"/>
      <c r="FD49" s="62"/>
      <c r="FE49" s="62"/>
      <c r="FF49" s="62"/>
      <c r="FG49" s="62"/>
      <c r="FH49" s="62"/>
      <c r="FI49" s="62"/>
      <c r="FJ49" s="62"/>
      <c r="FK49" s="62"/>
      <c r="FL49" s="62"/>
      <c r="FM49" s="62"/>
      <c r="FN49" s="62"/>
      <c r="FO49" s="62"/>
      <c r="FP49" s="62"/>
      <c r="FQ49" s="62"/>
      <c r="FR49" s="62"/>
      <c r="FS49" s="62"/>
      <c r="FT49" s="62"/>
      <c r="FU49" s="62"/>
      <c r="FV49" s="62"/>
      <c r="FW49" s="62"/>
      <c r="FX49" s="62"/>
      <c r="FY49" s="62"/>
      <c r="FZ49" s="62"/>
      <c r="GA49" s="62"/>
      <c r="GB49" s="62"/>
      <c r="GC49" s="62"/>
      <c r="GD49" s="62"/>
      <c r="GE49" s="62"/>
      <c r="GF49" s="62"/>
      <c r="GG49" s="62"/>
      <c r="GH49" s="62"/>
      <c r="GI49" s="62"/>
      <c r="GJ49" s="62"/>
      <c r="GK49" s="62"/>
      <c r="GL49" s="62"/>
      <c r="GM49" s="62"/>
      <c r="GN49" s="62"/>
      <c r="GO49" s="62"/>
      <c r="GP49" s="62"/>
      <c r="GQ49" s="62"/>
      <c r="GR49" s="62"/>
      <c r="GS49" s="62"/>
      <c r="GT49" s="62"/>
      <c r="GU49" s="62"/>
      <c r="GV49" s="62"/>
      <c r="GW49" s="62"/>
      <c r="GX49" s="62"/>
      <c r="GY49" s="62"/>
      <c r="GZ49" s="62"/>
      <c r="HA49" s="62"/>
      <c r="HB49" s="62"/>
      <c r="HC49" s="62"/>
      <c r="HD49" s="62"/>
      <c r="HE49" s="62"/>
      <c r="HF49" s="62"/>
      <c r="HG49" s="62"/>
      <c r="HH49" s="62"/>
      <c r="HI49" s="62"/>
      <c r="HJ49" s="62"/>
      <c r="HK49" s="62"/>
      <c r="HL49" s="62"/>
      <c r="HM49" s="62"/>
      <c r="HN49" s="62"/>
      <c r="HO49" s="62"/>
      <c r="HP49" s="62"/>
      <c r="HQ49" s="62"/>
      <c r="HR49" s="62"/>
      <c r="HS49" s="62"/>
      <c r="HT49" s="62"/>
      <c r="HU49" s="62"/>
      <c r="HV49" s="62"/>
      <c r="HW49" s="62"/>
      <c r="HX49" s="62"/>
      <c r="HY49" s="62"/>
      <c r="HZ49" s="62"/>
      <c r="IA49" s="62"/>
      <c r="IB49" s="62"/>
      <c r="IC49" s="62"/>
      <c r="ID49" s="62"/>
      <c r="IE49" s="62"/>
      <c r="IF49" s="62"/>
      <c r="IG49" s="62"/>
      <c r="IH49" s="62"/>
      <c r="II49" s="62"/>
      <c r="IJ49" s="62"/>
      <c r="IK49" s="62"/>
      <c r="IL49" s="62"/>
      <c r="IM49" s="62"/>
      <c r="IN49" s="62"/>
      <c r="IO49" s="62"/>
      <c r="IP49" s="62"/>
      <c r="IQ49" s="62"/>
      <c r="IR49" s="62"/>
      <c r="IS49" s="62"/>
      <c r="IT49" s="62"/>
      <c r="IU49" s="62"/>
      <c r="IV49" s="62"/>
      <c r="IW49" s="62"/>
      <c r="IX49" s="62"/>
    </row>
    <row r="50" spans="1:258">
      <c r="A50" s="277">
        <v>49</v>
      </c>
      <c r="B50" s="272">
        <f>ROUND(+'1 Mile'!E55,4)</f>
        <v>0.88819999999999999</v>
      </c>
      <c r="C50" s="72">
        <f>ROUND(+'5K'!E55,4)</f>
        <v>0.88660000000000005</v>
      </c>
      <c r="D50" s="72">
        <f>ROUND(+'6K'!E55,4)</f>
        <v>0.88959999999999995</v>
      </c>
      <c r="E50" s="72">
        <f>ROUND(+'4MI'!E55,4)</f>
        <v>0.89080000000000004</v>
      </c>
      <c r="F50" s="72">
        <f>ROUND(+'8K'!$E55,4)</f>
        <v>0.89480000000000004</v>
      </c>
      <c r="G50" s="72">
        <f>ROUND(+'5MI'!$E55,4)</f>
        <v>0.89490000000000003</v>
      </c>
      <c r="H50" s="72">
        <f>ROUND(+'10K'!$E55,4)</f>
        <v>0.89910000000000001</v>
      </c>
      <c r="I50" s="72">
        <f>ROUND(+'7MI'!$E55,4)</f>
        <v>0.8992</v>
      </c>
      <c r="J50" s="73">
        <f>ROUND(+'12K'!$E55,4)</f>
        <v>0.89929999999999999</v>
      </c>
      <c r="K50" s="72">
        <f>ROUND(+'15K'!$E55,4)</f>
        <v>0.89959999999999996</v>
      </c>
      <c r="L50" s="72">
        <f>ROUND(+'10MI'!$E55,4)</f>
        <v>0.89970000000000006</v>
      </c>
      <c r="M50" s="72">
        <f>ROUND(+'20K'!$E55,4)</f>
        <v>0.9</v>
      </c>
      <c r="N50" s="72">
        <f>ROUND(+H.Marathon!$E55,4)</f>
        <v>0.9</v>
      </c>
      <c r="O50" s="72">
        <f>ROUND(+'25K'!$E55,4)</f>
        <v>0.9</v>
      </c>
      <c r="P50" s="72">
        <f>ROUND(+'30K'!$E55,4)</f>
        <v>0.9</v>
      </c>
      <c r="Q50" s="72">
        <f>ROUND(+Marathon!$E55,4)</f>
        <v>0.9</v>
      </c>
      <c r="R50" s="72">
        <f>ROUND(+Marathon!$E55,4)</f>
        <v>0.9</v>
      </c>
      <c r="S50" s="72">
        <f>ROUND(+Marathon!$E55,4)</f>
        <v>0.9</v>
      </c>
      <c r="T50" s="72">
        <f>ROUND(+Marathon!$E55,4)</f>
        <v>0.9</v>
      </c>
      <c r="U50" s="72">
        <f>ROUND(+Marathon!$E55,4)</f>
        <v>0.9</v>
      </c>
      <c r="V50" s="72">
        <f>ROUND(+Marathon!$E55,4)</f>
        <v>0.9</v>
      </c>
      <c r="W50" s="72">
        <f>ROUND(+Marathon!$E55,4)</f>
        <v>0.9</v>
      </c>
      <c r="X50" s="61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2"/>
      <c r="AM50" s="62"/>
      <c r="AN50" s="62"/>
      <c r="AO50" s="62"/>
      <c r="AP50" s="62"/>
      <c r="AQ50" s="62"/>
      <c r="AR50" s="62"/>
      <c r="AS50" s="62"/>
      <c r="AT50" s="62"/>
      <c r="AU50" s="62"/>
      <c r="AV50" s="62"/>
      <c r="AW50" s="62"/>
      <c r="AX50" s="62"/>
      <c r="AY50" s="62"/>
      <c r="AZ50" s="62"/>
      <c r="BA50" s="62"/>
      <c r="BB50" s="62"/>
      <c r="BC50" s="62"/>
      <c r="BD50" s="62"/>
      <c r="BE50" s="62"/>
      <c r="BF50" s="62"/>
      <c r="BG50" s="62"/>
      <c r="BH50" s="62"/>
      <c r="BI50" s="62"/>
      <c r="BJ50" s="62"/>
      <c r="BK50" s="62"/>
      <c r="BL50" s="62"/>
      <c r="BM50" s="62"/>
      <c r="BN50" s="62"/>
      <c r="BO50" s="62"/>
      <c r="BP50" s="62"/>
      <c r="BQ50" s="62"/>
      <c r="BR50" s="62"/>
      <c r="BS50" s="62"/>
      <c r="BT50" s="62"/>
      <c r="BU50" s="62"/>
      <c r="BV50" s="62"/>
      <c r="BW50" s="62"/>
      <c r="BX50" s="62"/>
      <c r="BY50" s="62"/>
      <c r="BZ50" s="62"/>
      <c r="CA50" s="62"/>
      <c r="CB50" s="62"/>
      <c r="CC50" s="62"/>
      <c r="CD50" s="62"/>
      <c r="CE50" s="62"/>
      <c r="CF50" s="62"/>
      <c r="CG50" s="62"/>
      <c r="CH50" s="62"/>
      <c r="CI50" s="62"/>
      <c r="CJ50" s="62"/>
      <c r="CK50" s="62"/>
      <c r="CL50" s="62"/>
      <c r="CM50" s="62"/>
      <c r="CN50" s="62"/>
      <c r="CO50" s="62"/>
      <c r="CP50" s="62"/>
      <c r="CQ50" s="62"/>
      <c r="CR50" s="62"/>
      <c r="CS50" s="62"/>
      <c r="CT50" s="62"/>
      <c r="CU50" s="62"/>
      <c r="CV50" s="62"/>
      <c r="CW50" s="62"/>
      <c r="CX50" s="62"/>
      <c r="CY50" s="62"/>
      <c r="CZ50" s="62"/>
      <c r="DA50" s="62"/>
      <c r="DB50" s="62"/>
      <c r="DC50" s="62"/>
      <c r="DD50" s="62"/>
      <c r="DE50" s="62"/>
      <c r="DF50" s="62"/>
      <c r="DG50" s="62"/>
      <c r="DH50" s="62"/>
      <c r="DI50" s="62"/>
      <c r="DJ50" s="62"/>
      <c r="DK50" s="62"/>
      <c r="DL50" s="62"/>
      <c r="DM50" s="62"/>
      <c r="DN50" s="62"/>
      <c r="DO50" s="62"/>
      <c r="DP50" s="62"/>
      <c r="DQ50" s="62"/>
      <c r="DR50" s="62"/>
      <c r="DS50" s="62"/>
      <c r="DT50" s="62"/>
      <c r="DU50" s="62"/>
      <c r="DV50" s="62"/>
      <c r="DW50" s="62"/>
      <c r="DX50" s="62"/>
      <c r="DY50" s="62"/>
      <c r="DZ50" s="62"/>
      <c r="EA50" s="62"/>
      <c r="EB50" s="62"/>
      <c r="EC50" s="62"/>
      <c r="ED50" s="62"/>
      <c r="EE50" s="62"/>
      <c r="EF50" s="62"/>
      <c r="EG50" s="62"/>
      <c r="EH50" s="62"/>
      <c r="EI50" s="62"/>
      <c r="EJ50" s="62"/>
      <c r="EK50" s="62"/>
      <c r="EL50" s="62"/>
      <c r="EM50" s="62"/>
      <c r="EN50" s="62"/>
      <c r="EO50" s="62"/>
      <c r="EP50" s="62"/>
      <c r="EQ50" s="62"/>
      <c r="ER50" s="62"/>
      <c r="ES50" s="62"/>
      <c r="ET50" s="62"/>
      <c r="EU50" s="62"/>
      <c r="EV50" s="62"/>
      <c r="EW50" s="62"/>
      <c r="EX50" s="62"/>
      <c r="EY50" s="62"/>
      <c r="EZ50" s="62"/>
      <c r="FA50" s="62"/>
      <c r="FB50" s="62"/>
      <c r="FC50" s="62"/>
      <c r="FD50" s="62"/>
      <c r="FE50" s="62"/>
      <c r="FF50" s="62"/>
      <c r="FG50" s="62"/>
      <c r="FH50" s="62"/>
      <c r="FI50" s="62"/>
      <c r="FJ50" s="62"/>
      <c r="FK50" s="62"/>
      <c r="FL50" s="62"/>
      <c r="FM50" s="62"/>
      <c r="FN50" s="62"/>
      <c r="FO50" s="62"/>
      <c r="FP50" s="62"/>
      <c r="FQ50" s="62"/>
      <c r="FR50" s="62"/>
      <c r="FS50" s="62"/>
      <c r="FT50" s="62"/>
      <c r="FU50" s="62"/>
      <c r="FV50" s="62"/>
      <c r="FW50" s="62"/>
      <c r="FX50" s="62"/>
      <c r="FY50" s="62"/>
      <c r="FZ50" s="62"/>
      <c r="GA50" s="62"/>
      <c r="GB50" s="62"/>
      <c r="GC50" s="62"/>
      <c r="GD50" s="62"/>
      <c r="GE50" s="62"/>
      <c r="GF50" s="62"/>
      <c r="GG50" s="62"/>
      <c r="GH50" s="62"/>
      <c r="GI50" s="62"/>
      <c r="GJ50" s="62"/>
      <c r="GK50" s="62"/>
      <c r="GL50" s="62"/>
      <c r="GM50" s="62"/>
      <c r="GN50" s="62"/>
      <c r="GO50" s="62"/>
      <c r="GP50" s="62"/>
      <c r="GQ50" s="62"/>
      <c r="GR50" s="62"/>
      <c r="GS50" s="62"/>
      <c r="GT50" s="62"/>
      <c r="GU50" s="62"/>
      <c r="GV50" s="62"/>
      <c r="GW50" s="62"/>
      <c r="GX50" s="62"/>
      <c r="GY50" s="62"/>
      <c r="GZ50" s="62"/>
      <c r="HA50" s="62"/>
      <c r="HB50" s="62"/>
      <c r="HC50" s="62"/>
      <c r="HD50" s="62"/>
      <c r="HE50" s="62"/>
      <c r="HF50" s="62"/>
      <c r="HG50" s="62"/>
      <c r="HH50" s="62"/>
      <c r="HI50" s="62"/>
      <c r="HJ50" s="62"/>
      <c r="HK50" s="62"/>
      <c r="HL50" s="62"/>
      <c r="HM50" s="62"/>
      <c r="HN50" s="62"/>
      <c r="HO50" s="62"/>
      <c r="HP50" s="62"/>
      <c r="HQ50" s="62"/>
      <c r="HR50" s="62"/>
      <c r="HS50" s="62"/>
      <c r="HT50" s="62"/>
      <c r="HU50" s="62"/>
      <c r="HV50" s="62"/>
      <c r="HW50" s="62"/>
      <c r="HX50" s="62"/>
      <c r="HY50" s="62"/>
      <c r="HZ50" s="62"/>
      <c r="IA50" s="62"/>
      <c r="IB50" s="62"/>
      <c r="IC50" s="62"/>
      <c r="ID50" s="62"/>
      <c r="IE50" s="62"/>
      <c r="IF50" s="62"/>
      <c r="IG50" s="62"/>
      <c r="IH50" s="62"/>
      <c r="II50" s="62"/>
      <c r="IJ50" s="62"/>
      <c r="IK50" s="62"/>
      <c r="IL50" s="62"/>
      <c r="IM50" s="62"/>
      <c r="IN50" s="62"/>
      <c r="IO50" s="62"/>
      <c r="IP50" s="62"/>
      <c r="IQ50" s="62"/>
      <c r="IR50" s="62"/>
      <c r="IS50" s="62"/>
      <c r="IT50" s="62"/>
      <c r="IU50" s="62"/>
      <c r="IV50" s="62"/>
      <c r="IW50" s="62"/>
      <c r="IX50" s="62"/>
    </row>
    <row r="51" spans="1:258">
      <c r="A51" s="278">
        <v>50</v>
      </c>
      <c r="B51" s="261">
        <f>ROUND(+'1 Mile'!E56,4)</f>
        <v>0.88129999999999997</v>
      </c>
      <c r="C51" s="75">
        <f>ROUND(+'5K'!E56,4)</f>
        <v>0.87960000000000005</v>
      </c>
      <c r="D51" s="75">
        <f>ROUND(+'6K'!E56,4)</f>
        <v>0.88249999999999995</v>
      </c>
      <c r="E51" s="75">
        <f>ROUND(+'4MI'!E56,4)</f>
        <v>0.88370000000000004</v>
      </c>
      <c r="F51" s="75">
        <f>ROUND(+'8K'!$E56,4)</f>
        <v>0.88749999999999996</v>
      </c>
      <c r="G51" s="75">
        <f>ROUND(+'5MI'!$E56,4)</f>
        <v>0.88759999999999994</v>
      </c>
      <c r="H51" s="75">
        <f>ROUND(+'10K'!$E56,4)</f>
        <v>0.89159999999999995</v>
      </c>
      <c r="I51" s="75">
        <f>ROUND(+'7MI'!$E56,4)</f>
        <v>0.89170000000000005</v>
      </c>
      <c r="J51" s="75">
        <f>ROUND(+'12K'!$E56,4)</f>
        <v>0.89170000000000005</v>
      </c>
      <c r="K51" s="75">
        <f>ROUND(+'15K'!$E56,4)</f>
        <v>0.89190000000000003</v>
      </c>
      <c r="L51" s="75">
        <f>ROUND(+'10MI'!$E56,4)</f>
        <v>0.89200000000000002</v>
      </c>
      <c r="M51" s="75">
        <f>ROUND(+'20K'!$E56,4)</f>
        <v>0.89219999999999999</v>
      </c>
      <c r="N51" s="75">
        <f>ROUND(+H.Marathon!$E56,4)</f>
        <v>0.89219999999999999</v>
      </c>
      <c r="O51" s="75">
        <f>ROUND(+'25K'!$E56,4)</f>
        <v>0.89219999999999999</v>
      </c>
      <c r="P51" s="75">
        <f>ROUND(+'30K'!$E56,4)</f>
        <v>0.89219999999999999</v>
      </c>
      <c r="Q51" s="75">
        <f>ROUND(+Marathon!$E56,4)</f>
        <v>0.89219999999999999</v>
      </c>
      <c r="R51" s="75">
        <f>ROUND(+Marathon!$E56,4)</f>
        <v>0.89219999999999999</v>
      </c>
      <c r="S51" s="75">
        <f>ROUND(+Marathon!$E56,4)</f>
        <v>0.89219999999999999</v>
      </c>
      <c r="T51" s="75">
        <f>ROUND(+Marathon!$E56,4)</f>
        <v>0.89219999999999999</v>
      </c>
      <c r="U51" s="75">
        <f>ROUND(+Marathon!$E56,4)</f>
        <v>0.89219999999999999</v>
      </c>
      <c r="V51" s="75">
        <f>ROUND(+Marathon!$E56,4)</f>
        <v>0.89219999999999999</v>
      </c>
      <c r="W51" s="75">
        <f>ROUND(+Marathon!$E56,4)</f>
        <v>0.89219999999999999</v>
      </c>
      <c r="X51" s="61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2"/>
      <c r="AN51" s="62"/>
      <c r="AO51" s="62"/>
      <c r="AP51" s="62"/>
      <c r="AQ51" s="62"/>
      <c r="AR51" s="62"/>
      <c r="AS51" s="62"/>
      <c r="AT51" s="62"/>
      <c r="AU51" s="62"/>
      <c r="AV51" s="62"/>
      <c r="AW51" s="62"/>
      <c r="AX51" s="62"/>
      <c r="AY51" s="62"/>
      <c r="AZ51" s="62"/>
      <c r="BA51" s="62"/>
      <c r="BB51" s="62"/>
      <c r="BC51" s="62"/>
      <c r="BD51" s="62"/>
      <c r="BE51" s="62"/>
      <c r="BF51" s="62"/>
      <c r="BG51" s="62"/>
      <c r="BH51" s="62"/>
      <c r="BI51" s="62"/>
      <c r="BJ51" s="62"/>
      <c r="BK51" s="62"/>
      <c r="BL51" s="62"/>
      <c r="BM51" s="62"/>
      <c r="BN51" s="62"/>
      <c r="BO51" s="62"/>
      <c r="BP51" s="62"/>
      <c r="BQ51" s="62"/>
      <c r="BR51" s="62"/>
      <c r="BS51" s="62"/>
      <c r="BT51" s="62"/>
      <c r="BU51" s="62"/>
      <c r="BV51" s="62"/>
      <c r="BW51" s="62"/>
      <c r="BX51" s="62"/>
      <c r="BY51" s="62"/>
      <c r="BZ51" s="62"/>
      <c r="CA51" s="62"/>
      <c r="CB51" s="62"/>
      <c r="CC51" s="62"/>
      <c r="CD51" s="62"/>
      <c r="CE51" s="62"/>
      <c r="CF51" s="62"/>
      <c r="CG51" s="62"/>
      <c r="CH51" s="62"/>
      <c r="CI51" s="62"/>
      <c r="CJ51" s="62"/>
      <c r="CK51" s="62"/>
      <c r="CL51" s="62"/>
      <c r="CM51" s="62"/>
      <c r="CN51" s="62"/>
      <c r="CO51" s="62"/>
      <c r="CP51" s="62"/>
      <c r="CQ51" s="62"/>
      <c r="CR51" s="62"/>
      <c r="CS51" s="62"/>
      <c r="CT51" s="62"/>
      <c r="CU51" s="62"/>
      <c r="CV51" s="62"/>
      <c r="CW51" s="62"/>
      <c r="CX51" s="62"/>
      <c r="CY51" s="62"/>
      <c r="CZ51" s="62"/>
      <c r="DA51" s="62"/>
      <c r="DB51" s="62"/>
      <c r="DC51" s="62"/>
      <c r="DD51" s="62"/>
      <c r="DE51" s="62"/>
      <c r="DF51" s="62"/>
      <c r="DG51" s="62"/>
      <c r="DH51" s="62"/>
      <c r="DI51" s="62"/>
      <c r="DJ51" s="62"/>
      <c r="DK51" s="62"/>
      <c r="DL51" s="62"/>
      <c r="DM51" s="62"/>
      <c r="DN51" s="62"/>
      <c r="DO51" s="62"/>
      <c r="DP51" s="62"/>
      <c r="DQ51" s="62"/>
      <c r="DR51" s="62"/>
      <c r="DS51" s="62"/>
      <c r="DT51" s="62"/>
      <c r="DU51" s="62"/>
      <c r="DV51" s="62"/>
      <c r="DW51" s="62"/>
      <c r="DX51" s="62"/>
      <c r="DY51" s="62"/>
      <c r="DZ51" s="62"/>
      <c r="EA51" s="62"/>
      <c r="EB51" s="62"/>
      <c r="EC51" s="62"/>
      <c r="ED51" s="62"/>
      <c r="EE51" s="62"/>
      <c r="EF51" s="62"/>
      <c r="EG51" s="62"/>
      <c r="EH51" s="62"/>
      <c r="EI51" s="62"/>
      <c r="EJ51" s="62"/>
      <c r="EK51" s="62"/>
      <c r="EL51" s="62"/>
      <c r="EM51" s="62"/>
      <c r="EN51" s="62"/>
      <c r="EO51" s="62"/>
      <c r="EP51" s="62"/>
      <c r="EQ51" s="62"/>
      <c r="ER51" s="62"/>
      <c r="ES51" s="62"/>
      <c r="ET51" s="62"/>
      <c r="EU51" s="62"/>
      <c r="EV51" s="62"/>
      <c r="EW51" s="62"/>
      <c r="EX51" s="62"/>
      <c r="EY51" s="62"/>
      <c r="EZ51" s="62"/>
      <c r="FA51" s="62"/>
      <c r="FB51" s="62"/>
      <c r="FC51" s="62"/>
      <c r="FD51" s="62"/>
      <c r="FE51" s="62"/>
      <c r="FF51" s="62"/>
      <c r="FG51" s="62"/>
      <c r="FH51" s="62"/>
      <c r="FI51" s="62"/>
      <c r="FJ51" s="62"/>
      <c r="FK51" s="62"/>
      <c r="FL51" s="62"/>
      <c r="FM51" s="62"/>
      <c r="FN51" s="62"/>
      <c r="FO51" s="62"/>
      <c r="FP51" s="62"/>
      <c r="FQ51" s="62"/>
      <c r="FR51" s="62"/>
      <c r="FS51" s="62"/>
      <c r="FT51" s="62"/>
      <c r="FU51" s="62"/>
      <c r="FV51" s="62"/>
      <c r="FW51" s="62"/>
      <c r="FX51" s="62"/>
      <c r="FY51" s="62"/>
      <c r="FZ51" s="62"/>
      <c r="GA51" s="62"/>
      <c r="GB51" s="62"/>
      <c r="GC51" s="62"/>
      <c r="GD51" s="62"/>
      <c r="GE51" s="62"/>
      <c r="GF51" s="62"/>
      <c r="GG51" s="62"/>
      <c r="GH51" s="62"/>
      <c r="GI51" s="62"/>
      <c r="GJ51" s="62"/>
      <c r="GK51" s="62"/>
      <c r="GL51" s="62"/>
      <c r="GM51" s="62"/>
      <c r="GN51" s="62"/>
      <c r="GO51" s="62"/>
      <c r="GP51" s="62"/>
      <c r="GQ51" s="62"/>
      <c r="GR51" s="62"/>
      <c r="GS51" s="62"/>
      <c r="GT51" s="62"/>
      <c r="GU51" s="62"/>
      <c r="GV51" s="62"/>
      <c r="GW51" s="62"/>
      <c r="GX51" s="62"/>
      <c r="GY51" s="62"/>
      <c r="GZ51" s="62"/>
      <c r="HA51" s="62"/>
      <c r="HB51" s="62"/>
      <c r="HC51" s="62"/>
      <c r="HD51" s="62"/>
      <c r="HE51" s="62"/>
      <c r="HF51" s="62"/>
      <c r="HG51" s="62"/>
      <c r="HH51" s="62"/>
      <c r="HI51" s="62"/>
      <c r="HJ51" s="62"/>
      <c r="HK51" s="62"/>
      <c r="HL51" s="62"/>
      <c r="HM51" s="62"/>
      <c r="HN51" s="62"/>
      <c r="HO51" s="62"/>
      <c r="HP51" s="62"/>
      <c r="HQ51" s="62"/>
      <c r="HR51" s="62"/>
      <c r="HS51" s="62"/>
      <c r="HT51" s="62"/>
      <c r="HU51" s="62"/>
      <c r="HV51" s="62"/>
      <c r="HW51" s="62"/>
      <c r="HX51" s="62"/>
      <c r="HY51" s="62"/>
      <c r="HZ51" s="62"/>
      <c r="IA51" s="62"/>
      <c r="IB51" s="62"/>
      <c r="IC51" s="62"/>
      <c r="ID51" s="62"/>
      <c r="IE51" s="62"/>
      <c r="IF51" s="62"/>
      <c r="IG51" s="62"/>
      <c r="IH51" s="62"/>
      <c r="II51" s="62"/>
      <c r="IJ51" s="62"/>
      <c r="IK51" s="62"/>
      <c r="IL51" s="62"/>
      <c r="IM51" s="62"/>
      <c r="IN51" s="62"/>
      <c r="IO51" s="62"/>
      <c r="IP51" s="62"/>
      <c r="IQ51" s="62"/>
      <c r="IR51" s="62"/>
      <c r="IS51" s="62"/>
      <c r="IT51" s="62"/>
      <c r="IU51" s="62"/>
      <c r="IV51" s="62"/>
      <c r="IW51" s="62"/>
      <c r="IX51" s="62"/>
    </row>
    <row r="52" spans="1:258">
      <c r="A52" s="277">
        <v>51</v>
      </c>
      <c r="B52" s="272">
        <f>ROUND(+'1 Mile'!E57,4)</f>
        <v>0.87439999999999996</v>
      </c>
      <c r="C52" s="72">
        <f>ROUND(+'5K'!E57,4)</f>
        <v>0.87260000000000004</v>
      </c>
      <c r="D52" s="72">
        <f>ROUND(+'6K'!E57,4)</f>
        <v>0.87539999999999996</v>
      </c>
      <c r="E52" s="72">
        <f>ROUND(+'4MI'!E57,4)</f>
        <v>0.87649999999999995</v>
      </c>
      <c r="F52" s="72">
        <f>ROUND(+'8K'!$E57,4)</f>
        <v>0.88009999999999999</v>
      </c>
      <c r="G52" s="72">
        <f>ROUND(+'5MI'!$E57,4)</f>
        <v>0.88019999999999998</v>
      </c>
      <c r="H52" s="72">
        <f>ROUND(+'10K'!$E57,4)</f>
        <v>0.8841</v>
      </c>
      <c r="I52" s="72">
        <f>ROUND(+'7MI'!$E57,4)</f>
        <v>0.88419999999999999</v>
      </c>
      <c r="J52" s="73">
        <f>ROUND(+'12K'!$E57,4)</f>
        <v>0.88419999999999999</v>
      </c>
      <c r="K52" s="72">
        <f>ROUND(+'15K'!$E57,4)</f>
        <v>0.88429999999999997</v>
      </c>
      <c r="L52" s="72">
        <f>ROUND(+'10MI'!$E57,4)</f>
        <v>0.88429999999999997</v>
      </c>
      <c r="M52" s="72">
        <f>ROUND(+'20K'!$E57,4)</f>
        <v>0.88439999999999996</v>
      </c>
      <c r="N52" s="72">
        <f>ROUND(+H.Marathon!$E57,4)</f>
        <v>0.88449999999999995</v>
      </c>
      <c r="O52" s="72">
        <f>ROUND(+'25K'!$E57,4)</f>
        <v>0.88449999999999995</v>
      </c>
      <c r="P52" s="72">
        <f>ROUND(+'30K'!$E57,4)</f>
        <v>0.88449999999999995</v>
      </c>
      <c r="Q52" s="72">
        <f>ROUND(+Marathon!$E57,4)</f>
        <v>0.88449999999999995</v>
      </c>
      <c r="R52" s="72">
        <f>ROUND(+Marathon!$E57,4)</f>
        <v>0.88449999999999995</v>
      </c>
      <c r="S52" s="72">
        <f>ROUND(+Marathon!$E57,4)</f>
        <v>0.88449999999999995</v>
      </c>
      <c r="T52" s="72">
        <f>ROUND(+Marathon!$E57,4)</f>
        <v>0.88449999999999995</v>
      </c>
      <c r="U52" s="72">
        <f>ROUND(+Marathon!$E57,4)</f>
        <v>0.88449999999999995</v>
      </c>
      <c r="V52" s="72">
        <f>ROUND(+Marathon!$E57,4)</f>
        <v>0.88449999999999995</v>
      </c>
      <c r="W52" s="72">
        <f>ROUND(+Marathon!$E57,4)</f>
        <v>0.88449999999999995</v>
      </c>
      <c r="X52" s="61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  <c r="AK52" s="62"/>
      <c r="AL52" s="62"/>
      <c r="AM52" s="62"/>
      <c r="AN52" s="62"/>
      <c r="AO52" s="62"/>
      <c r="AP52" s="62"/>
      <c r="AQ52" s="62"/>
      <c r="AR52" s="62"/>
      <c r="AS52" s="62"/>
      <c r="AT52" s="62"/>
      <c r="AU52" s="62"/>
      <c r="AV52" s="62"/>
      <c r="AW52" s="62"/>
      <c r="AX52" s="62"/>
      <c r="AY52" s="62"/>
      <c r="AZ52" s="62"/>
      <c r="BA52" s="62"/>
      <c r="BB52" s="62"/>
      <c r="BC52" s="62"/>
      <c r="BD52" s="62"/>
      <c r="BE52" s="62"/>
      <c r="BF52" s="62"/>
      <c r="BG52" s="62"/>
      <c r="BH52" s="62"/>
      <c r="BI52" s="62"/>
      <c r="BJ52" s="62"/>
      <c r="BK52" s="62"/>
      <c r="BL52" s="62"/>
      <c r="BM52" s="62"/>
      <c r="BN52" s="62"/>
      <c r="BO52" s="62"/>
      <c r="BP52" s="62"/>
      <c r="BQ52" s="62"/>
      <c r="BR52" s="62"/>
      <c r="BS52" s="62"/>
      <c r="BT52" s="62"/>
      <c r="BU52" s="62"/>
      <c r="BV52" s="62"/>
      <c r="BW52" s="62"/>
      <c r="BX52" s="62"/>
      <c r="BY52" s="62"/>
      <c r="BZ52" s="62"/>
      <c r="CA52" s="62"/>
      <c r="CB52" s="62"/>
      <c r="CC52" s="62"/>
      <c r="CD52" s="62"/>
      <c r="CE52" s="62"/>
      <c r="CF52" s="62"/>
      <c r="CG52" s="62"/>
      <c r="CH52" s="62"/>
      <c r="CI52" s="62"/>
      <c r="CJ52" s="62"/>
      <c r="CK52" s="62"/>
      <c r="CL52" s="62"/>
      <c r="CM52" s="62"/>
      <c r="CN52" s="62"/>
      <c r="CO52" s="62"/>
      <c r="CP52" s="62"/>
      <c r="CQ52" s="62"/>
      <c r="CR52" s="62"/>
      <c r="CS52" s="62"/>
      <c r="CT52" s="62"/>
      <c r="CU52" s="62"/>
      <c r="CV52" s="62"/>
      <c r="CW52" s="62"/>
      <c r="CX52" s="62"/>
      <c r="CY52" s="62"/>
      <c r="CZ52" s="62"/>
      <c r="DA52" s="62"/>
      <c r="DB52" s="62"/>
      <c r="DC52" s="62"/>
      <c r="DD52" s="62"/>
      <c r="DE52" s="62"/>
      <c r="DF52" s="62"/>
      <c r="DG52" s="62"/>
      <c r="DH52" s="62"/>
      <c r="DI52" s="62"/>
      <c r="DJ52" s="62"/>
      <c r="DK52" s="62"/>
      <c r="DL52" s="62"/>
      <c r="DM52" s="62"/>
      <c r="DN52" s="62"/>
      <c r="DO52" s="62"/>
      <c r="DP52" s="62"/>
      <c r="DQ52" s="62"/>
      <c r="DR52" s="62"/>
      <c r="DS52" s="62"/>
      <c r="DT52" s="62"/>
      <c r="DU52" s="62"/>
      <c r="DV52" s="62"/>
      <c r="DW52" s="62"/>
      <c r="DX52" s="62"/>
      <c r="DY52" s="62"/>
      <c r="DZ52" s="62"/>
      <c r="EA52" s="62"/>
      <c r="EB52" s="62"/>
      <c r="EC52" s="62"/>
      <c r="ED52" s="62"/>
      <c r="EE52" s="62"/>
      <c r="EF52" s="62"/>
      <c r="EG52" s="62"/>
      <c r="EH52" s="62"/>
      <c r="EI52" s="62"/>
      <c r="EJ52" s="62"/>
      <c r="EK52" s="62"/>
      <c r="EL52" s="62"/>
      <c r="EM52" s="62"/>
      <c r="EN52" s="62"/>
      <c r="EO52" s="62"/>
      <c r="EP52" s="62"/>
      <c r="EQ52" s="62"/>
      <c r="ER52" s="62"/>
      <c r="ES52" s="62"/>
      <c r="ET52" s="62"/>
      <c r="EU52" s="62"/>
      <c r="EV52" s="62"/>
      <c r="EW52" s="62"/>
      <c r="EX52" s="62"/>
      <c r="EY52" s="62"/>
      <c r="EZ52" s="62"/>
      <c r="FA52" s="62"/>
      <c r="FB52" s="62"/>
      <c r="FC52" s="62"/>
      <c r="FD52" s="62"/>
      <c r="FE52" s="62"/>
      <c r="FF52" s="62"/>
      <c r="FG52" s="62"/>
      <c r="FH52" s="62"/>
      <c r="FI52" s="62"/>
      <c r="FJ52" s="62"/>
      <c r="FK52" s="62"/>
      <c r="FL52" s="62"/>
      <c r="FM52" s="62"/>
      <c r="FN52" s="62"/>
      <c r="FO52" s="62"/>
      <c r="FP52" s="62"/>
      <c r="FQ52" s="62"/>
      <c r="FR52" s="62"/>
      <c r="FS52" s="62"/>
      <c r="FT52" s="62"/>
      <c r="FU52" s="62"/>
      <c r="FV52" s="62"/>
      <c r="FW52" s="62"/>
      <c r="FX52" s="62"/>
      <c r="FY52" s="62"/>
      <c r="FZ52" s="62"/>
      <c r="GA52" s="62"/>
      <c r="GB52" s="62"/>
      <c r="GC52" s="62"/>
      <c r="GD52" s="62"/>
      <c r="GE52" s="62"/>
      <c r="GF52" s="62"/>
      <c r="GG52" s="62"/>
      <c r="GH52" s="62"/>
      <c r="GI52" s="62"/>
      <c r="GJ52" s="62"/>
      <c r="GK52" s="62"/>
      <c r="GL52" s="62"/>
      <c r="GM52" s="62"/>
      <c r="GN52" s="62"/>
      <c r="GO52" s="62"/>
      <c r="GP52" s="62"/>
      <c r="GQ52" s="62"/>
      <c r="GR52" s="62"/>
      <c r="GS52" s="62"/>
      <c r="GT52" s="62"/>
      <c r="GU52" s="62"/>
      <c r="GV52" s="62"/>
      <c r="GW52" s="62"/>
      <c r="GX52" s="62"/>
      <c r="GY52" s="62"/>
      <c r="GZ52" s="62"/>
      <c r="HA52" s="62"/>
      <c r="HB52" s="62"/>
      <c r="HC52" s="62"/>
      <c r="HD52" s="62"/>
      <c r="HE52" s="62"/>
      <c r="HF52" s="62"/>
      <c r="HG52" s="62"/>
      <c r="HH52" s="62"/>
      <c r="HI52" s="62"/>
      <c r="HJ52" s="62"/>
      <c r="HK52" s="62"/>
      <c r="HL52" s="62"/>
      <c r="HM52" s="62"/>
      <c r="HN52" s="62"/>
      <c r="HO52" s="62"/>
      <c r="HP52" s="62"/>
      <c r="HQ52" s="62"/>
      <c r="HR52" s="62"/>
      <c r="HS52" s="62"/>
      <c r="HT52" s="62"/>
      <c r="HU52" s="62"/>
      <c r="HV52" s="62"/>
      <c r="HW52" s="62"/>
      <c r="HX52" s="62"/>
      <c r="HY52" s="62"/>
      <c r="HZ52" s="62"/>
      <c r="IA52" s="62"/>
      <c r="IB52" s="62"/>
      <c r="IC52" s="62"/>
      <c r="ID52" s="62"/>
      <c r="IE52" s="62"/>
      <c r="IF52" s="62"/>
      <c r="IG52" s="62"/>
      <c r="IH52" s="62"/>
      <c r="II52" s="62"/>
      <c r="IJ52" s="62"/>
      <c r="IK52" s="62"/>
      <c r="IL52" s="62"/>
      <c r="IM52" s="62"/>
      <c r="IN52" s="62"/>
      <c r="IO52" s="62"/>
      <c r="IP52" s="62"/>
      <c r="IQ52" s="62"/>
      <c r="IR52" s="62"/>
      <c r="IS52" s="62"/>
      <c r="IT52" s="62"/>
      <c r="IU52" s="62"/>
      <c r="IV52" s="62"/>
      <c r="IW52" s="62"/>
      <c r="IX52" s="62"/>
    </row>
    <row r="53" spans="1:258">
      <c r="A53" s="277">
        <v>52</v>
      </c>
      <c r="B53" s="272">
        <f>ROUND(+'1 Mile'!E58,4)</f>
        <v>0.86750000000000005</v>
      </c>
      <c r="C53" s="72">
        <f>ROUND(+'5K'!E58,4)</f>
        <v>0.86560000000000004</v>
      </c>
      <c r="D53" s="72">
        <f>ROUND(+'6K'!E58,4)</f>
        <v>0.86819999999999997</v>
      </c>
      <c r="E53" s="72">
        <f>ROUND(+'4MI'!E58,4)</f>
        <v>0.86929999999999996</v>
      </c>
      <c r="F53" s="72">
        <f>ROUND(+'8K'!$E58,4)</f>
        <v>0.87280000000000002</v>
      </c>
      <c r="G53" s="72">
        <f>ROUND(+'5MI'!$E58,4)</f>
        <v>0.87290000000000001</v>
      </c>
      <c r="H53" s="72">
        <f>ROUND(+'10K'!$E58,4)</f>
        <v>0.87660000000000005</v>
      </c>
      <c r="I53" s="72">
        <f>ROUND(+'7MI'!$E58,4)</f>
        <v>0.87660000000000005</v>
      </c>
      <c r="J53" s="73">
        <f>ROUND(+'12K'!$E58,4)</f>
        <v>0.87660000000000005</v>
      </c>
      <c r="K53" s="72">
        <f>ROUND(+'15K'!$E58,4)</f>
        <v>0.87660000000000005</v>
      </c>
      <c r="L53" s="72">
        <f>ROUND(+'10MI'!$E58,4)</f>
        <v>0.87660000000000005</v>
      </c>
      <c r="M53" s="72">
        <f>ROUND(+'20K'!$E58,4)</f>
        <v>0.87670000000000003</v>
      </c>
      <c r="N53" s="72">
        <f>ROUND(+H.Marathon!$E58,4)</f>
        <v>0.87670000000000003</v>
      </c>
      <c r="O53" s="72">
        <f>ROUND(+'25K'!$E58,4)</f>
        <v>0.87670000000000003</v>
      </c>
      <c r="P53" s="72">
        <f>ROUND(+'30K'!$E58,4)</f>
        <v>0.87670000000000003</v>
      </c>
      <c r="Q53" s="72">
        <f>ROUND(+Marathon!$E58,4)</f>
        <v>0.87670000000000003</v>
      </c>
      <c r="R53" s="72">
        <f>ROUND(+Marathon!$E58,4)</f>
        <v>0.87670000000000003</v>
      </c>
      <c r="S53" s="72">
        <f>ROUND(+Marathon!$E58,4)</f>
        <v>0.87670000000000003</v>
      </c>
      <c r="T53" s="72">
        <f>ROUND(+Marathon!$E58,4)</f>
        <v>0.87670000000000003</v>
      </c>
      <c r="U53" s="72">
        <f>ROUND(+Marathon!$E58,4)</f>
        <v>0.87670000000000003</v>
      </c>
      <c r="V53" s="72">
        <f>ROUND(+Marathon!$E58,4)</f>
        <v>0.87670000000000003</v>
      </c>
      <c r="W53" s="72">
        <f>ROUND(+Marathon!$E58,4)</f>
        <v>0.87670000000000003</v>
      </c>
      <c r="X53" s="61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J53" s="62"/>
      <c r="AK53" s="62"/>
      <c r="AL53" s="62"/>
      <c r="AM53" s="62"/>
      <c r="AN53" s="62"/>
      <c r="AO53" s="62"/>
      <c r="AP53" s="62"/>
      <c r="AQ53" s="62"/>
      <c r="AR53" s="62"/>
      <c r="AS53" s="62"/>
      <c r="AT53" s="62"/>
      <c r="AU53" s="62"/>
      <c r="AV53" s="62"/>
      <c r="AW53" s="62"/>
      <c r="AX53" s="62"/>
      <c r="AY53" s="62"/>
      <c r="AZ53" s="62"/>
      <c r="BA53" s="62"/>
      <c r="BB53" s="62"/>
      <c r="BC53" s="62"/>
      <c r="BD53" s="62"/>
      <c r="BE53" s="62"/>
      <c r="BF53" s="62"/>
      <c r="BG53" s="62"/>
      <c r="BH53" s="62"/>
      <c r="BI53" s="62"/>
      <c r="BJ53" s="62"/>
      <c r="BK53" s="62"/>
      <c r="BL53" s="62"/>
      <c r="BM53" s="62"/>
      <c r="BN53" s="62"/>
      <c r="BO53" s="62"/>
      <c r="BP53" s="62"/>
      <c r="BQ53" s="62"/>
      <c r="BR53" s="62"/>
      <c r="BS53" s="62"/>
      <c r="BT53" s="62"/>
      <c r="BU53" s="62"/>
      <c r="BV53" s="62"/>
      <c r="BW53" s="62"/>
      <c r="BX53" s="62"/>
      <c r="BY53" s="62"/>
      <c r="BZ53" s="62"/>
      <c r="CA53" s="62"/>
      <c r="CB53" s="62"/>
      <c r="CC53" s="62"/>
      <c r="CD53" s="62"/>
      <c r="CE53" s="62"/>
      <c r="CF53" s="62"/>
      <c r="CG53" s="62"/>
      <c r="CH53" s="62"/>
      <c r="CI53" s="62"/>
      <c r="CJ53" s="62"/>
      <c r="CK53" s="62"/>
      <c r="CL53" s="62"/>
      <c r="CM53" s="62"/>
      <c r="CN53" s="62"/>
      <c r="CO53" s="62"/>
      <c r="CP53" s="62"/>
      <c r="CQ53" s="62"/>
      <c r="CR53" s="62"/>
      <c r="CS53" s="62"/>
      <c r="CT53" s="62"/>
      <c r="CU53" s="62"/>
      <c r="CV53" s="62"/>
      <c r="CW53" s="62"/>
      <c r="CX53" s="62"/>
      <c r="CY53" s="62"/>
      <c r="CZ53" s="62"/>
      <c r="DA53" s="62"/>
      <c r="DB53" s="62"/>
      <c r="DC53" s="62"/>
      <c r="DD53" s="62"/>
      <c r="DE53" s="62"/>
      <c r="DF53" s="62"/>
      <c r="DG53" s="62"/>
      <c r="DH53" s="62"/>
      <c r="DI53" s="62"/>
      <c r="DJ53" s="62"/>
      <c r="DK53" s="62"/>
      <c r="DL53" s="62"/>
      <c r="DM53" s="62"/>
      <c r="DN53" s="62"/>
      <c r="DO53" s="62"/>
      <c r="DP53" s="62"/>
      <c r="DQ53" s="62"/>
      <c r="DR53" s="62"/>
      <c r="DS53" s="62"/>
      <c r="DT53" s="62"/>
      <c r="DU53" s="62"/>
      <c r="DV53" s="62"/>
      <c r="DW53" s="62"/>
      <c r="DX53" s="62"/>
      <c r="DY53" s="62"/>
      <c r="DZ53" s="62"/>
      <c r="EA53" s="62"/>
      <c r="EB53" s="62"/>
      <c r="EC53" s="62"/>
      <c r="ED53" s="62"/>
      <c r="EE53" s="62"/>
      <c r="EF53" s="62"/>
      <c r="EG53" s="62"/>
      <c r="EH53" s="62"/>
      <c r="EI53" s="62"/>
      <c r="EJ53" s="62"/>
      <c r="EK53" s="62"/>
      <c r="EL53" s="62"/>
      <c r="EM53" s="62"/>
      <c r="EN53" s="62"/>
      <c r="EO53" s="62"/>
      <c r="EP53" s="62"/>
      <c r="EQ53" s="62"/>
      <c r="ER53" s="62"/>
      <c r="ES53" s="62"/>
      <c r="ET53" s="62"/>
      <c r="EU53" s="62"/>
      <c r="EV53" s="62"/>
      <c r="EW53" s="62"/>
      <c r="EX53" s="62"/>
      <c r="EY53" s="62"/>
      <c r="EZ53" s="62"/>
      <c r="FA53" s="62"/>
      <c r="FB53" s="62"/>
      <c r="FC53" s="62"/>
      <c r="FD53" s="62"/>
      <c r="FE53" s="62"/>
      <c r="FF53" s="62"/>
      <c r="FG53" s="62"/>
      <c r="FH53" s="62"/>
      <c r="FI53" s="62"/>
      <c r="FJ53" s="62"/>
      <c r="FK53" s="62"/>
      <c r="FL53" s="62"/>
      <c r="FM53" s="62"/>
      <c r="FN53" s="62"/>
      <c r="FO53" s="62"/>
      <c r="FP53" s="62"/>
      <c r="FQ53" s="62"/>
      <c r="FR53" s="62"/>
      <c r="FS53" s="62"/>
      <c r="FT53" s="62"/>
      <c r="FU53" s="62"/>
      <c r="FV53" s="62"/>
      <c r="FW53" s="62"/>
      <c r="FX53" s="62"/>
      <c r="FY53" s="62"/>
      <c r="FZ53" s="62"/>
      <c r="GA53" s="62"/>
      <c r="GB53" s="62"/>
      <c r="GC53" s="62"/>
      <c r="GD53" s="62"/>
      <c r="GE53" s="62"/>
      <c r="GF53" s="62"/>
      <c r="GG53" s="62"/>
      <c r="GH53" s="62"/>
      <c r="GI53" s="62"/>
      <c r="GJ53" s="62"/>
      <c r="GK53" s="62"/>
      <c r="GL53" s="62"/>
      <c r="GM53" s="62"/>
      <c r="GN53" s="62"/>
      <c r="GO53" s="62"/>
      <c r="GP53" s="62"/>
      <c r="GQ53" s="62"/>
      <c r="GR53" s="62"/>
      <c r="GS53" s="62"/>
      <c r="GT53" s="62"/>
      <c r="GU53" s="62"/>
      <c r="GV53" s="62"/>
      <c r="GW53" s="62"/>
      <c r="GX53" s="62"/>
      <c r="GY53" s="62"/>
      <c r="GZ53" s="62"/>
      <c r="HA53" s="62"/>
      <c r="HB53" s="62"/>
      <c r="HC53" s="62"/>
      <c r="HD53" s="62"/>
      <c r="HE53" s="62"/>
      <c r="HF53" s="62"/>
      <c r="HG53" s="62"/>
      <c r="HH53" s="62"/>
      <c r="HI53" s="62"/>
      <c r="HJ53" s="62"/>
      <c r="HK53" s="62"/>
      <c r="HL53" s="62"/>
      <c r="HM53" s="62"/>
      <c r="HN53" s="62"/>
      <c r="HO53" s="62"/>
      <c r="HP53" s="62"/>
      <c r="HQ53" s="62"/>
      <c r="HR53" s="62"/>
      <c r="HS53" s="62"/>
      <c r="HT53" s="62"/>
      <c r="HU53" s="62"/>
      <c r="HV53" s="62"/>
      <c r="HW53" s="62"/>
      <c r="HX53" s="62"/>
      <c r="HY53" s="62"/>
      <c r="HZ53" s="62"/>
      <c r="IA53" s="62"/>
      <c r="IB53" s="62"/>
      <c r="IC53" s="62"/>
      <c r="ID53" s="62"/>
      <c r="IE53" s="62"/>
      <c r="IF53" s="62"/>
      <c r="IG53" s="62"/>
      <c r="IH53" s="62"/>
      <c r="II53" s="62"/>
      <c r="IJ53" s="62"/>
      <c r="IK53" s="62"/>
      <c r="IL53" s="62"/>
      <c r="IM53" s="62"/>
      <c r="IN53" s="62"/>
      <c r="IO53" s="62"/>
      <c r="IP53" s="62"/>
      <c r="IQ53" s="62"/>
      <c r="IR53" s="62"/>
      <c r="IS53" s="62"/>
      <c r="IT53" s="62"/>
      <c r="IU53" s="62"/>
      <c r="IV53" s="62"/>
      <c r="IW53" s="62"/>
      <c r="IX53" s="62"/>
    </row>
    <row r="54" spans="1:258">
      <c r="A54" s="277">
        <v>53</v>
      </c>
      <c r="B54" s="272">
        <f>ROUND(+'1 Mile'!E59,4)</f>
        <v>0.86060000000000003</v>
      </c>
      <c r="C54" s="72">
        <f>ROUND(+'5K'!E59,4)</f>
        <v>0.85860000000000003</v>
      </c>
      <c r="D54" s="72">
        <f>ROUND(+'6K'!E59,4)</f>
        <v>0.86109999999999998</v>
      </c>
      <c r="E54" s="72">
        <f>ROUND(+'4MI'!E59,4)</f>
        <v>0.86209999999999998</v>
      </c>
      <c r="F54" s="72">
        <f>ROUND(+'8K'!$E59,4)</f>
        <v>0.86539999999999995</v>
      </c>
      <c r="G54" s="72">
        <f>ROUND(+'5MI'!$E59,4)</f>
        <v>0.86550000000000005</v>
      </c>
      <c r="H54" s="72">
        <f>ROUND(+'10K'!$E59,4)</f>
        <v>0.86909999999999998</v>
      </c>
      <c r="I54" s="72">
        <f>ROUND(+'7MI'!$E59,4)</f>
        <v>0.86909999999999998</v>
      </c>
      <c r="J54" s="73">
        <f>ROUND(+'12K'!$E59,4)</f>
        <v>0.86899999999999999</v>
      </c>
      <c r="K54" s="72">
        <f>ROUND(+'15K'!$E59,4)</f>
        <v>0.86899999999999999</v>
      </c>
      <c r="L54" s="72">
        <f>ROUND(+'10MI'!$E59,4)</f>
        <v>0.86890000000000001</v>
      </c>
      <c r="M54" s="72">
        <f>ROUND(+'20K'!$E59,4)</f>
        <v>0.86890000000000001</v>
      </c>
      <c r="N54" s="72">
        <f>ROUND(+H.Marathon!$E59,4)</f>
        <v>0.86890000000000001</v>
      </c>
      <c r="O54" s="72">
        <f>ROUND(+'25K'!$E59,4)</f>
        <v>0.86890000000000001</v>
      </c>
      <c r="P54" s="72">
        <f>ROUND(+'30K'!$E59,4)</f>
        <v>0.86890000000000001</v>
      </c>
      <c r="Q54" s="72">
        <f>ROUND(+Marathon!$E59,4)</f>
        <v>0.86890000000000001</v>
      </c>
      <c r="R54" s="72">
        <f>ROUND(+Marathon!$E59,4)</f>
        <v>0.86890000000000001</v>
      </c>
      <c r="S54" s="72">
        <f>ROUND(+Marathon!$E59,4)</f>
        <v>0.86890000000000001</v>
      </c>
      <c r="T54" s="72">
        <f>ROUND(+Marathon!$E59,4)</f>
        <v>0.86890000000000001</v>
      </c>
      <c r="U54" s="72">
        <f>ROUND(+Marathon!$E59,4)</f>
        <v>0.86890000000000001</v>
      </c>
      <c r="V54" s="72">
        <f>ROUND(+Marathon!$E59,4)</f>
        <v>0.86890000000000001</v>
      </c>
      <c r="W54" s="72">
        <f>ROUND(+Marathon!$E59,4)</f>
        <v>0.86890000000000001</v>
      </c>
      <c r="X54" s="61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  <c r="AK54" s="62"/>
      <c r="AL54" s="62"/>
      <c r="AM54" s="62"/>
      <c r="AN54" s="62"/>
      <c r="AO54" s="62"/>
      <c r="AP54" s="62"/>
      <c r="AQ54" s="62"/>
      <c r="AR54" s="62"/>
      <c r="AS54" s="62"/>
      <c r="AT54" s="62"/>
      <c r="AU54" s="62"/>
      <c r="AV54" s="62"/>
      <c r="AW54" s="62"/>
      <c r="AX54" s="62"/>
      <c r="AY54" s="62"/>
      <c r="AZ54" s="62"/>
      <c r="BA54" s="62"/>
      <c r="BB54" s="62"/>
      <c r="BC54" s="62"/>
      <c r="BD54" s="62"/>
      <c r="BE54" s="62"/>
      <c r="BF54" s="62"/>
      <c r="BG54" s="62"/>
      <c r="BH54" s="62"/>
      <c r="BI54" s="62"/>
      <c r="BJ54" s="62"/>
      <c r="BK54" s="62"/>
      <c r="BL54" s="62"/>
      <c r="BM54" s="62"/>
      <c r="BN54" s="62"/>
      <c r="BO54" s="62"/>
      <c r="BP54" s="62"/>
      <c r="BQ54" s="62"/>
      <c r="BR54" s="62"/>
      <c r="BS54" s="62"/>
      <c r="BT54" s="62"/>
      <c r="BU54" s="62"/>
      <c r="BV54" s="62"/>
      <c r="BW54" s="62"/>
      <c r="BX54" s="62"/>
      <c r="BY54" s="62"/>
      <c r="BZ54" s="62"/>
      <c r="CA54" s="62"/>
      <c r="CB54" s="62"/>
      <c r="CC54" s="62"/>
      <c r="CD54" s="62"/>
      <c r="CE54" s="62"/>
      <c r="CF54" s="62"/>
      <c r="CG54" s="62"/>
      <c r="CH54" s="62"/>
      <c r="CI54" s="62"/>
      <c r="CJ54" s="62"/>
      <c r="CK54" s="62"/>
      <c r="CL54" s="62"/>
      <c r="CM54" s="62"/>
      <c r="CN54" s="62"/>
      <c r="CO54" s="62"/>
      <c r="CP54" s="62"/>
      <c r="CQ54" s="62"/>
      <c r="CR54" s="62"/>
      <c r="CS54" s="62"/>
      <c r="CT54" s="62"/>
      <c r="CU54" s="62"/>
      <c r="CV54" s="62"/>
      <c r="CW54" s="62"/>
      <c r="CX54" s="62"/>
      <c r="CY54" s="62"/>
      <c r="CZ54" s="62"/>
      <c r="DA54" s="62"/>
      <c r="DB54" s="62"/>
      <c r="DC54" s="62"/>
      <c r="DD54" s="62"/>
      <c r="DE54" s="62"/>
      <c r="DF54" s="62"/>
      <c r="DG54" s="62"/>
      <c r="DH54" s="62"/>
      <c r="DI54" s="62"/>
      <c r="DJ54" s="62"/>
      <c r="DK54" s="62"/>
      <c r="DL54" s="62"/>
      <c r="DM54" s="62"/>
      <c r="DN54" s="62"/>
      <c r="DO54" s="62"/>
      <c r="DP54" s="62"/>
      <c r="DQ54" s="62"/>
      <c r="DR54" s="62"/>
      <c r="DS54" s="62"/>
      <c r="DT54" s="62"/>
      <c r="DU54" s="62"/>
      <c r="DV54" s="62"/>
      <c r="DW54" s="62"/>
      <c r="DX54" s="62"/>
      <c r="DY54" s="62"/>
      <c r="DZ54" s="62"/>
      <c r="EA54" s="62"/>
      <c r="EB54" s="62"/>
      <c r="EC54" s="62"/>
      <c r="ED54" s="62"/>
      <c r="EE54" s="62"/>
      <c r="EF54" s="62"/>
      <c r="EG54" s="62"/>
      <c r="EH54" s="62"/>
      <c r="EI54" s="62"/>
      <c r="EJ54" s="62"/>
      <c r="EK54" s="62"/>
      <c r="EL54" s="62"/>
      <c r="EM54" s="62"/>
      <c r="EN54" s="62"/>
      <c r="EO54" s="62"/>
      <c r="EP54" s="62"/>
      <c r="EQ54" s="62"/>
      <c r="ER54" s="62"/>
      <c r="ES54" s="62"/>
      <c r="ET54" s="62"/>
      <c r="EU54" s="62"/>
      <c r="EV54" s="62"/>
      <c r="EW54" s="62"/>
      <c r="EX54" s="62"/>
      <c r="EY54" s="62"/>
      <c r="EZ54" s="62"/>
      <c r="FA54" s="62"/>
      <c r="FB54" s="62"/>
      <c r="FC54" s="62"/>
      <c r="FD54" s="62"/>
      <c r="FE54" s="62"/>
      <c r="FF54" s="62"/>
      <c r="FG54" s="62"/>
      <c r="FH54" s="62"/>
      <c r="FI54" s="62"/>
      <c r="FJ54" s="62"/>
      <c r="FK54" s="62"/>
      <c r="FL54" s="62"/>
      <c r="FM54" s="62"/>
      <c r="FN54" s="62"/>
      <c r="FO54" s="62"/>
      <c r="FP54" s="62"/>
      <c r="FQ54" s="62"/>
      <c r="FR54" s="62"/>
      <c r="FS54" s="62"/>
      <c r="FT54" s="62"/>
      <c r="FU54" s="62"/>
      <c r="FV54" s="62"/>
      <c r="FW54" s="62"/>
      <c r="FX54" s="62"/>
      <c r="FY54" s="62"/>
      <c r="FZ54" s="62"/>
      <c r="GA54" s="62"/>
      <c r="GB54" s="62"/>
      <c r="GC54" s="62"/>
      <c r="GD54" s="62"/>
      <c r="GE54" s="62"/>
      <c r="GF54" s="62"/>
      <c r="GG54" s="62"/>
      <c r="GH54" s="62"/>
      <c r="GI54" s="62"/>
      <c r="GJ54" s="62"/>
      <c r="GK54" s="62"/>
      <c r="GL54" s="62"/>
      <c r="GM54" s="62"/>
      <c r="GN54" s="62"/>
      <c r="GO54" s="62"/>
      <c r="GP54" s="62"/>
      <c r="GQ54" s="62"/>
      <c r="GR54" s="62"/>
      <c r="GS54" s="62"/>
      <c r="GT54" s="62"/>
      <c r="GU54" s="62"/>
      <c r="GV54" s="62"/>
      <c r="GW54" s="62"/>
      <c r="GX54" s="62"/>
      <c r="GY54" s="62"/>
      <c r="GZ54" s="62"/>
      <c r="HA54" s="62"/>
      <c r="HB54" s="62"/>
      <c r="HC54" s="62"/>
      <c r="HD54" s="62"/>
      <c r="HE54" s="62"/>
      <c r="HF54" s="62"/>
      <c r="HG54" s="62"/>
      <c r="HH54" s="62"/>
      <c r="HI54" s="62"/>
      <c r="HJ54" s="62"/>
      <c r="HK54" s="62"/>
      <c r="HL54" s="62"/>
      <c r="HM54" s="62"/>
      <c r="HN54" s="62"/>
      <c r="HO54" s="62"/>
      <c r="HP54" s="62"/>
      <c r="HQ54" s="62"/>
      <c r="HR54" s="62"/>
      <c r="HS54" s="62"/>
      <c r="HT54" s="62"/>
      <c r="HU54" s="62"/>
      <c r="HV54" s="62"/>
      <c r="HW54" s="62"/>
      <c r="HX54" s="62"/>
      <c r="HY54" s="62"/>
      <c r="HZ54" s="62"/>
      <c r="IA54" s="62"/>
      <c r="IB54" s="62"/>
      <c r="IC54" s="62"/>
      <c r="ID54" s="62"/>
      <c r="IE54" s="62"/>
      <c r="IF54" s="62"/>
      <c r="IG54" s="62"/>
      <c r="IH54" s="62"/>
      <c r="II54" s="62"/>
      <c r="IJ54" s="62"/>
      <c r="IK54" s="62"/>
      <c r="IL54" s="62"/>
      <c r="IM54" s="62"/>
      <c r="IN54" s="62"/>
      <c r="IO54" s="62"/>
      <c r="IP54" s="62"/>
      <c r="IQ54" s="62"/>
      <c r="IR54" s="62"/>
      <c r="IS54" s="62"/>
      <c r="IT54" s="62"/>
      <c r="IU54" s="62"/>
      <c r="IV54" s="62"/>
      <c r="IW54" s="62"/>
      <c r="IX54" s="62"/>
    </row>
    <row r="55" spans="1:258">
      <c r="A55" s="277">
        <v>54</v>
      </c>
      <c r="B55" s="272">
        <f>ROUND(+'1 Mile'!E60,4)</f>
        <v>0.85370000000000001</v>
      </c>
      <c r="C55" s="72">
        <f>ROUND(+'5K'!E60,4)</f>
        <v>0.85160000000000002</v>
      </c>
      <c r="D55" s="72">
        <f>ROUND(+'6K'!E60,4)</f>
        <v>0.85399999999999998</v>
      </c>
      <c r="E55" s="72">
        <f>ROUND(+'4MI'!E60,4)</f>
        <v>0.85489999999999999</v>
      </c>
      <c r="F55" s="72">
        <f>ROUND(+'8K'!$E60,4)</f>
        <v>0.85809999999999997</v>
      </c>
      <c r="G55" s="72">
        <f>ROUND(+'5MI'!$E60,4)</f>
        <v>0.85819999999999996</v>
      </c>
      <c r="H55" s="72">
        <f>ROUND(+'10K'!$E60,4)</f>
        <v>0.86160000000000003</v>
      </c>
      <c r="I55" s="72">
        <f>ROUND(+'7MI'!$E60,4)</f>
        <v>0.86150000000000004</v>
      </c>
      <c r="J55" s="73">
        <f>ROUND(+'12K'!$E60,4)</f>
        <v>0.86150000000000004</v>
      </c>
      <c r="K55" s="72">
        <f>ROUND(+'15K'!$E60,4)</f>
        <v>0.86129999999999995</v>
      </c>
      <c r="L55" s="72">
        <f>ROUND(+'10MI'!$E60,4)</f>
        <v>0.86129999999999995</v>
      </c>
      <c r="M55" s="72">
        <f>ROUND(+'20K'!$E60,4)</f>
        <v>0.86119999999999997</v>
      </c>
      <c r="N55" s="72">
        <f>ROUND(+H.Marathon!$E60,4)</f>
        <v>0.86109999999999998</v>
      </c>
      <c r="O55" s="72">
        <f>ROUND(+'25K'!$E60,4)</f>
        <v>0.86109999999999998</v>
      </c>
      <c r="P55" s="72">
        <f>ROUND(+'30K'!$E60,4)</f>
        <v>0.86109999999999998</v>
      </c>
      <c r="Q55" s="72">
        <f>ROUND(+Marathon!$E60,4)</f>
        <v>0.86109999999999998</v>
      </c>
      <c r="R55" s="72">
        <f>ROUND(+Marathon!$E60,4)</f>
        <v>0.86109999999999998</v>
      </c>
      <c r="S55" s="72">
        <f>ROUND(+Marathon!$E60,4)</f>
        <v>0.86109999999999998</v>
      </c>
      <c r="T55" s="72">
        <f>ROUND(+Marathon!$E60,4)</f>
        <v>0.86109999999999998</v>
      </c>
      <c r="U55" s="72">
        <f>ROUND(+Marathon!$E60,4)</f>
        <v>0.86109999999999998</v>
      </c>
      <c r="V55" s="72">
        <f>ROUND(+Marathon!$E60,4)</f>
        <v>0.86109999999999998</v>
      </c>
      <c r="W55" s="72">
        <f>ROUND(+Marathon!$E60,4)</f>
        <v>0.86109999999999998</v>
      </c>
      <c r="X55" s="61"/>
      <c r="Y55" s="62"/>
      <c r="Z55" s="62"/>
      <c r="AA55" s="62"/>
      <c r="AB55" s="62"/>
      <c r="AC55" s="62"/>
      <c r="AD55" s="62"/>
      <c r="AE55" s="62"/>
      <c r="AF55" s="62"/>
      <c r="AG55" s="62"/>
      <c r="AH55" s="62"/>
      <c r="AI55" s="62"/>
      <c r="AJ55" s="62"/>
      <c r="AK55" s="62"/>
      <c r="AL55" s="62"/>
      <c r="AM55" s="62"/>
      <c r="AN55" s="62"/>
      <c r="AO55" s="62"/>
      <c r="AP55" s="62"/>
      <c r="AQ55" s="62"/>
      <c r="AR55" s="62"/>
      <c r="AS55" s="62"/>
      <c r="AT55" s="62"/>
      <c r="AU55" s="62"/>
      <c r="AV55" s="62"/>
      <c r="AW55" s="62"/>
      <c r="AX55" s="62"/>
      <c r="AY55" s="62"/>
      <c r="AZ55" s="62"/>
      <c r="BA55" s="62"/>
      <c r="BB55" s="62"/>
      <c r="BC55" s="62"/>
      <c r="BD55" s="62"/>
      <c r="BE55" s="62"/>
      <c r="BF55" s="62"/>
      <c r="BG55" s="62"/>
      <c r="BH55" s="62"/>
      <c r="BI55" s="62"/>
      <c r="BJ55" s="62"/>
      <c r="BK55" s="62"/>
      <c r="BL55" s="62"/>
      <c r="BM55" s="62"/>
      <c r="BN55" s="62"/>
      <c r="BO55" s="62"/>
      <c r="BP55" s="62"/>
      <c r="BQ55" s="62"/>
      <c r="BR55" s="62"/>
      <c r="BS55" s="62"/>
      <c r="BT55" s="62"/>
      <c r="BU55" s="62"/>
      <c r="BV55" s="62"/>
      <c r="BW55" s="62"/>
      <c r="BX55" s="62"/>
      <c r="BY55" s="62"/>
      <c r="BZ55" s="62"/>
      <c r="CA55" s="62"/>
      <c r="CB55" s="62"/>
      <c r="CC55" s="62"/>
      <c r="CD55" s="62"/>
      <c r="CE55" s="62"/>
      <c r="CF55" s="62"/>
      <c r="CG55" s="62"/>
      <c r="CH55" s="62"/>
      <c r="CI55" s="62"/>
      <c r="CJ55" s="62"/>
      <c r="CK55" s="62"/>
      <c r="CL55" s="62"/>
      <c r="CM55" s="62"/>
      <c r="CN55" s="62"/>
      <c r="CO55" s="62"/>
      <c r="CP55" s="62"/>
      <c r="CQ55" s="62"/>
      <c r="CR55" s="62"/>
      <c r="CS55" s="62"/>
      <c r="CT55" s="62"/>
      <c r="CU55" s="62"/>
      <c r="CV55" s="62"/>
      <c r="CW55" s="62"/>
      <c r="CX55" s="62"/>
      <c r="CY55" s="62"/>
      <c r="CZ55" s="62"/>
      <c r="DA55" s="62"/>
      <c r="DB55" s="62"/>
      <c r="DC55" s="62"/>
      <c r="DD55" s="62"/>
      <c r="DE55" s="62"/>
      <c r="DF55" s="62"/>
      <c r="DG55" s="62"/>
      <c r="DH55" s="62"/>
      <c r="DI55" s="62"/>
      <c r="DJ55" s="62"/>
      <c r="DK55" s="62"/>
      <c r="DL55" s="62"/>
      <c r="DM55" s="62"/>
      <c r="DN55" s="62"/>
      <c r="DO55" s="62"/>
      <c r="DP55" s="62"/>
      <c r="DQ55" s="62"/>
      <c r="DR55" s="62"/>
      <c r="DS55" s="62"/>
      <c r="DT55" s="62"/>
      <c r="DU55" s="62"/>
      <c r="DV55" s="62"/>
      <c r="DW55" s="62"/>
      <c r="DX55" s="62"/>
      <c r="DY55" s="62"/>
      <c r="DZ55" s="62"/>
      <c r="EA55" s="62"/>
      <c r="EB55" s="62"/>
      <c r="EC55" s="62"/>
      <c r="ED55" s="62"/>
      <c r="EE55" s="62"/>
      <c r="EF55" s="62"/>
      <c r="EG55" s="62"/>
      <c r="EH55" s="62"/>
      <c r="EI55" s="62"/>
      <c r="EJ55" s="62"/>
      <c r="EK55" s="62"/>
      <c r="EL55" s="62"/>
      <c r="EM55" s="62"/>
      <c r="EN55" s="62"/>
      <c r="EO55" s="62"/>
      <c r="EP55" s="62"/>
      <c r="EQ55" s="62"/>
      <c r="ER55" s="62"/>
      <c r="ES55" s="62"/>
      <c r="ET55" s="62"/>
      <c r="EU55" s="62"/>
      <c r="EV55" s="62"/>
      <c r="EW55" s="62"/>
      <c r="EX55" s="62"/>
      <c r="EY55" s="62"/>
      <c r="EZ55" s="62"/>
      <c r="FA55" s="62"/>
      <c r="FB55" s="62"/>
      <c r="FC55" s="62"/>
      <c r="FD55" s="62"/>
      <c r="FE55" s="62"/>
      <c r="FF55" s="62"/>
      <c r="FG55" s="62"/>
      <c r="FH55" s="62"/>
      <c r="FI55" s="62"/>
      <c r="FJ55" s="62"/>
      <c r="FK55" s="62"/>
      <c r="FL55" s="62"/>
      <c r="FM55" s="62"/>
      <c r="FN55" s="62"/>
      <c r="FO55" s="62"/>
      <c r="FP55" s="62"/>
      <c r="FQ55" s="62"/>
      <c r="FR55" s="62"/>
      <c r="FS55" s="62"/>
      <c r="FT55" s="62"/>
      <c r="FU55" s="62"/>
      <c r="FV55" s="62"/>
      <c r="FW55" s="62"/>
      <c r="FX55" s="62"/>
      <c r="FY55" s="62"/>
      <c r="FZ55" s="62"/>
      <c r="GA55" s="62"/>
      <c r="GB55" s="62"/>
      <c r="GC55" s="62"/>
      <c r="GD55" s="62"/>
      <c r="GE55" s="62"/>
      <c r="GF55" s="62"/>
      <c r="GG55" s="62"/>
      <c r="GH55" s="62"/>
      <c r="GI55" s="62"/>
      <c r="GJ55" s="62"/>
      <c r="GK55" s="62"/>
      <c r="GL55" s="62"/>
      <c r="GM55" s="62"/>
      <c r="GN55" s="62"/>
      <c r="GO55" s="62"/>
      <c r="GP55" s="62"/>
      <c r="GQ55" s="62"/>
      <c r="GR55" s="62"/>
      <c r="GS55" s="62"/>
      <c r="GT55" s="62"/>
      <c r="GU55" s="62"/>
      <c r="GV55" s="62"/>
      <c r="GW55" s="62"/>
      <c r="GX55" s="62"/>
      <c r="GY55" s="62"/>
      <c r="GZ55" s="62"/>
      <c r="HA55" s="62"/>
      <c r="HB55" s="62"/>
      <c r="HC55" s="62"/>
      <c r="HD55" s="62"/>
      <c r="HE55" s="62"/>
      <c r="HF55" s="62"/>
      <c r="HG55" s="62"/>
      <c r="HH55" s="62"/>
      <c r="HI55" s="62"/>
      <c r="HJ55" s="62"/>
      <c r="HK55" s="62"/>
      <c r="HL55" s="62"/>
      <c r="HM55" s="62"/>
      <c r="HN55" s="62"/>
      <c r="HO55" s="62"/>
      <c r="HP55" s="62"/>
      <c r="HQ55" s="62"/>
      <c r="HR55" s="62"/>
      <c r="HS55" s="62"/>
      <c r="HT55" s="62"/>
      <c r="HU55" s="62"/>
      <c r="HV55" s="62"/>
      <c r="HW55" s="62"/>
      <c r="HX55" s="62"/>
      <c r="HY55" s="62"/>
      <c r="HZ55" s="62"/>
      <c r="IA55" s="62"/>
      <c r="IB55" s="62"/>
      <c r="IC55" s="62"/>
      <c r="ID55" s="62"/>
      <c r="IE55" s="62"/>
      <c r="IF55" s="62"/>
      <c r="IG55" s="62"/>
      <c r="IH55" s="62"/>
      <c r="II55" s="62"/>
      <c r="IJ55" s="62"/>
      <c r="IK55" s="62"/>
      <c r="IL55" s="62"/>
      <c r="IM55" s="62"/>
      <c r="IN55" s="62"/>
      <c r="IO55" s="62"/>
      <c r="IP55" s="62"/>
      <c r="IQ55" s="62"/>
      <c r="IR55" s="62"/>
      <c r="IS55" s="62"/>
      <c r="IT55" s="62"/>
      <c r="IU55" s="62"/>
      <c r="IV55" s="62"/>
      <c r="IW55" s="62"/>
      <c r="IX55" s="62"/>
    </row>
    <row r="56" spans="1:258">
      <c r="A56" s="278">
        <v>55</v>
      </c>
      <c r="B56" s="261">
        <f>ROUND(+'1 Mile'!E61,4)</f>
        <v>0.8468</v>
      </c>
      <c r="C56" s="75">
        <f>ROUND(+'5K'!E61,4)</f>
        <v>0.84460000000000002</v>
      </c>
      <c r="D56" s="75">
        <f>ROUND(+'6K'!E61,4)</f>
        <v>0.8468</v>
      </c>
      <c r="E56" s="75">
        <f>ROUND(+'4MI'!E61,4)</f>
        <v>0.8478</v>
      </c>
      <c r="F56" s="75">
        <f>ROUND(+'8K'!$E61,4)</f>
        <v>0.8508</v>
      </c>
      <c r="G56" s="75">
        <f>ROUND(+'5MI'!$E61,4)</f>
        <v>0.8508</v>
      </c>
      <c r="H56" s="75">
        <f>ROUND(+'10K'!$E61,4)</f>
        <v>0.85409999999999997</v>
      </c>
      <c r="I56" s="75">
        <f>ROUND(+'7MI'!$E61,4)</f>
        <v>0.85399999999999998</v>
      </c>
      <c r="J56" s="75">
        <f>ROUND(+'12K'!$E61,4)</f>
        <v>0.85389999999999999</v>
      </c>
      <c r="K56" s="75">
        <f>ROUND(+'15K'!$E61,4)</f>
        <v>0.85370000000000001</v>
      </c>
      <c r="L56" s="75">
        <f>ROUND(+'10MI'!$E61,4)</f>
        <v>0.85360000000000003</v>
      </c>
      <c r="M56" s="75">
        <f>ROUND(+'20K'!$E61,4)</f>
        <v>0.85340000000000005</v>
      </c>
      <c r="N56" s="75">
        <f>ROUND(+H.Marathon!$E61,4)</f>
        <v>0.85329999999999995</v>
      </c>
      <c r="O56" s="75">
        <f>ROUND(+'25K'!$E61,4)</f>
        <v>0.85329999999999995</v>
      </c>
      <c r="P56" s="75">
        <f>ROUND(+'30K'!$E61,4)</f>
        <v>0.85329999999999995</v>
      </c>
      <c r="Q56" s="75">
        <f>ROUND(+Marathon!$E61,4)</f>
        <v>0.85329999999999995</v>
      </c>
      <c r="R56" s="75">
        <f>ROUND(+Marathon!$E61,4)</f>
        <v>0.85329999999999995</v>
      </c>
      <c r="S56" s="75">
        <f>ROUND(+Marathon!$E61,4)</f>
        <v>0.85329999999999995</v>
      </c>
      <c r="T56" s="75">
        <f>ROUND(+Marathon!$E61,4)</f>
        <v>0.85329999999999995</v>
      </c>
      <c r="U56" s="75">
        <f>ROUND(+Marathon!$E61,4)</f>
        <v>0.85329999999999995</v>
      </c>
      <c r="V56" s="75">
        <f>ROUND(+Marathon!$E61,4)</f>
        <v>0.85329999999999995</v>
      </c>
      <c r="W56" s="75">
        <f>ROUND(+Marathon!$E61,4)</f>
        <v>0.85329999999999995</v>
      </c>
      <c r="X56" s="61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  <c r="AN56" s="62"/>
      <c r="AO56" s="62"/>
      <c r="AP56" s="62"/>
      <c r="AQ56" s="62"/>
      <c r="AR56" s="62"/>
      <c r="AS56" s="62"/>
      <c r="AT56" s="62"/>
      <c r="AU56" s="62"/>
      <c r="AV56" s="62"/>
      <c r="AW56" s="62"/>
      <c r="AX56" s="62"/>
      <c r="AY56" s="62"/>
      <c r="AZ56" s="62"/>
      <c r="BA56" s="62"/>
      <c r="BB56" s="62"/>
      <c r="BC56" s="62"/>
      <c r="BD56" s="62"/>
      <c r="BE56" s="62"/>
      <c r="BF56" s="62"/>
      <c r="BG56" s="62"/>
      <c r="BH56" s="62"/>
      <c r="BI56" s="62"/>
      <c r="BJ56" s="62"/>
      <c r="BK56" s="62"/>
      <c r="BL56" s="62"/>
      <c r="BM56" s="62"/>
      <c r="BN56" s="62"/>
      <c r="BO56" s="62"/>
      <c r="BP56" s="62"/>
      <c r="BQ56" s="62"/>
      <c r="BR56" s="62"/>
      <c r="BS56" s="62"/>
      <c r="BT56" s="62"/>
      <c r="BU56" s="62"/>
      <c r="BV56" s="62"/>
      <c r="BW56" s="62"/>
      <c r="BX56" s="62"/>
      <c r="BY56" s="62"/>
      <c r="BZ56" s="62"/>
      <c r="CA56" s="62"/>
      <c r="CB56" s="62"/>
      <c r="CC56" s="62"/>
      <c r="CD56" s="62"/>
      <c r="CE56" s="62"/>
      <c r="CF56" s="62"/>
      <c r="CG56" s="62"/>
      <c r="CH56" s="62"/>
      <c r="CI56" s="62"/>
      <c r="CJ56" s="62"/>
      <c r="CK56" s="62"/>
      <c r="CL56" s="62"/>
      <c r="CM56" s="62"/>
      <c r="CN56" s="62"/>
      <c r="CO56" s="62"/>
      <c r="CP56" s="62"/>
      <c r="CQ56" s="62"/>
      <c r="CR56" s="62"/>
      <c r="CS56" s="62"/>
      <c r="CT56" s="62"/>
      <c r="CU56" s="62"/>
      <c r="CV56" s="62"/>
      <c r="CW56" s="62"/>
      <c r="CX56" s="62"/>
      <c r="CY56" s="62"/>
      <c r="CZ56" s="62"/>
      <c r="DA56" s="62"/>
      <c r="DB56" s="62"/>
      <c r="DC56" s="62"/>
      <c r="DD56" s="62"/>
      <c r="DE56" s="62"/>
      <c r="DF56" s="62"/>
      <c r="DG56" s="62"/>
      <c r="DH56" s="62"/>
      <c r="DI56" s="62"/>
      <c r="DJ56" s="62"/>
      <c r="DK56" s="62"/>
      <c r="DL56" s="62"/>
      <c r="DM56" s="62"/>
      <c r="DN56" s="62"/>
      <c r="DO56" s="62"/>
      <c r="DP56" s="62"/>
      <c r="DQ56" s="62"/>
      <c r="DR56" s="62"/>
      <c r="DS56" s="62"/>
      <c r="DT56" s="62"/>
      <c r="DU56" s="62"/>
      <c r="DV56" s="62"/>
      <c r="DW56" s="62"/>
      <c r="DX56" s="62"/>
      <c r="DY56" s="62"/>
      <c r="DZ56" s="62"/>
      <c r="EA56" s="62"/>
      <c r="EB56" s="62"/>
      <c r="EC56" s="62"/>
      <c r="ED56" s="62"/>
      <c r="EE56" s="62"/>
      <c r="EF56" s="62"/>
      <c r="EG56" s="62"/>
      <c r="EH56" s="62"/>
      <c r="EI56" s="62"/>
      <c r="EJ56" s="62"/>
      <c r="EK56" s="62"/>
      <c r="EL56" s="62"/>
      <c r="EM56" s="62"/>
      <c r="EN56" s="62"/>
      <c r="EO56" s="62"/>
      <c r="EP56" s="62"/>
      <c r="EQ56" s="62"/>
      <c r="ER56" s="62"/>
      <c r="ES56" s="62"/>
      <c r="ET56" s="62"/>
      <c r="EU56" s="62"/>
      <c r="EV56" s="62"/>
      <c r="EW56" s="62"/>
      <c r="EX56" s="62"/>
      <c r="EY56" s="62"/>
      <c r="EZ56" s="62"/>
      <c r="FA56" s="62"/>
      <c r="FB56" s="62"/>
      <c r="FC56" s="62"/>
      <c r="FD56" s="62"/>
      <c r="FE56" s="62"/>
      <c r="FF56" s="62"/>
      <c r="FG56" s="62"/>
      <c r="FH56" s="62"/>
      <c r="FI56" s="62"/>
      <c r="FJ56" s="62"/>
      <c r="FK56" s="62"/>
      <c r="FL56" s="62"/>
      <c r="FM56" s="62"/>
      <c r="FN56" s="62"/>
      <c r="FO56" s="62"/>
      <c r="FP56" s="62"/>
      <c r="FQ56" s="62"/>
      <c r="FR56" s="62"/>
      <c r="FS56" s="62"/>
      <c r="FT56" s="62"/>
      <c r="FU56" s="62"/>
      <c r="FV56" s="62"/>
      <c r="FW56" s="62"/>
      <c r="FX56" s="62"/>
      <c r="FY56" s="62"/>
      <c r="FZ56" s="62"/>
      <c r="GA56" s="62"/>
      <c r="GB56" s="62"/>
      <c r="GC56" s="62"/>
      <c r="GD56" s="62"/>
      <c r="GE56" s="62"/>
      <c r="GF56" s="62"/>
      <c r="GG56" s="62"/>
      <c r="GH56" s="62"/>
      <c r="GI56" s="62"/>
      <c r="GJ56" s="62"/>
      <c r="GK56" s="62"/>
      <c r="GL56" s="62"/>
      <c r="GM56" s="62"/>
      <c r="GN56" s="62"/>
      <c r="GO56" s="62"/>
      <c r="GP56" s="62"/>
      <c r="GQ56" s="62"/>
      <c r="GR56" s="62"/>
      <c r="GS56" s="62"/>
      <c r="GT56" s="62"/>
      <c r="GU56" s="62"/>
      <c r="GV56" s="62"/>
      <c r="GW56" s="62"/>
      <c r="GX56" s="62"/>
      <c r="GY56" s="62"/>
      <c r="GZ56" s="62"/>
      <c r="HA56" s="62"/>
      <c r="HB56" s="62"/>
      <c r="HC56" s="62"/>
      <c r="HD56" s="62"/>
      <c r="HE56" s="62"/>
      <c r="HF56" s="62"/>
      <c r="HG56" s="62"/>
      <c r="HH56" s="62"/>
      <c r="HI56" s="62"/>
      <c r="HJ56" s="62"/>
      <c r="HK56" s="62"/>
      <c r="HL56" s="62"/>
      <c r="HM56" s="62"/>
      <c r="HN56" s="62"/>
      <c r="HO56" s="62"/>
      <c r="HP56" s="62"/>
      <c r="HQ56" s="62"/>
      <c r="HR56" s="62"/>
      <c r="HS56" s="62"/>
      <c r="HT56" s="62"/>
      <c r="HU56" s="62"/>
      <c r="HV56" s="62"/>
      <c r="HW56" s="62"/>
      <c r="HX56" s="62"/>
      <c r="HY56" s="62"/>
      <c r="HZ56" s="62"/>
      <c r="IA56" s="62"/>
      <c r="IB56" s="62"/>
      <c r="IC56" s="62"/>
      <c r="ID56" s="62"/>
      <c r="IE56" s="62"/>
      <c r="IF56" s="62"/>
      <c r="IG56" s="62"/>
      <c r="IH56" s="62"/>
      <c r="II56" s="62"/>
      <c r="IJ56" s="62"/>
      <c r="IK56" s="62"/>
      <c r="IL56" s="62"/>
      <c r="IM56" s="62"/>
      <c r="IN56" s="62"/>
      <c r="IO56" s="62"/>
      <c r="IP56" s="62"/>
      <c r="IQ56" s="62"/>
      <c r="IR56" s="62"/>
      <c r="IS56" s="62"/>
      <c r="IT56" s="62"/>
      <c r="IU56" s="62"/>
      <c r="IV56" s="62"/>
      <c r="IW56" s="62"/>
      <c r="IX56" s="62"/>
    </row>
    <row r="57" spans="1:258">
      <c r="A57" s="277">
        <v>56</v>
      </c>
      <c r="B57" s="272">
        <f>ROUND(+'1 Mile'!E62,4)</f>
        <v>0.83989999999999998</v>
      </c>
      <c r="C57" s="72">
        <f>ROUND(+'5K'!E62,4)</f>
        <v>0.83760000000000001</v>
      </c>
      <c r="D57" s="72">
        <f>ROUND(+'6K'!E62,4)</f>
        <v>0.8397</v>
      </c>
      <c r="E57" s="72">
        <f>ROUND(+'4MI'!E62,4)</f>
        <v>0.84060000000000001</v>
      </c>
      <c r="F57" s="72">
        <f>ROUND(+'8K'!$E62,4)</f>
        <v>0.84340000000000004</v>
      </c>
      <c r="G57" s="72">
        <f>ROUND(+'5MI'!$E62,4)</f>
        <v>0.84350000000000003</v>
      </c>
      <c r="H57" s="72">
        <f>ROUND(+'10K'!$E62,4)</f>
        <v>0.84660000000000002</v>
      </c>
      <c r="I57" s="72">
        <f>ROUND(+'7MI'!$E62,4)</f>
        <v>0.84640000000000004</v>
      </c>
      <c r="J57" s="73">
        <f>ROUND(+'12K'!$E62,4)</f>
        <v>0.84630000000000005</v>
      </c>
      <c r="K57" s="72">
        <f>ROUND(+'15K'!$E62,4)</f>
        <v>0.84599999999999997</v>
      </c>
      <c r="L57" s="72">
        <f>ROUND(+'10MI'!$E62,4)</f>
        <v>0.84589999999999999</v>
      </c>
      <c r="M57" s="72">
        <f>ROUND(+'20K'!$E62,4)</f>
        <v>0.84560000000000002</v>
      </c>
      <c r="N57" s="72">
        <f>ROUND(+H.Marathon!$E62,4)</f>
        <v>0.84560000000000002</v>
      </c>
      <c r="O57" s="72">
        <f>ROUND(+'25K'!$E62,4)</f>
        <v>0.84560000000000002</v>
      </c>
      <c r="P57" s="72">
        <f>ROUND(+'30K'!$E62,4)</f>
        <v>0.84560000000000002</v>
      </c>
      <c r="Q57" s="72">
        <f>ROUND(+Marathon!$E62,4)</f>
        <v>0.84560000000000002</v>
      </c>
      <c r="R57" s="72">
        <f>ROUND(+Marathon!$E62,4)</f>
        <v>0.84560000000000002</v>
      </c>
      <c r="S57" s="72">
        <f>ROUND(+Marathon!$E62,4)</f>
        <v>0.84560000000000002</v>
      </c>
      <c r="T57" s="72">
        <f>ROUND(+Marathon!$E62,4)</f>
        <v>0.84560000000000002</v>
      </c>
      <c r="U57" s="72">
        <f>ROUND(+Marathon!$E62,4)</f>
        <v>0.84560000000000002</v>
      </c>
      <c r="V57" s="72">
        <f>ROUND(+Marathon!$E62,4)</f>
        <v>0.84560000000000002</v>
      </c>
      <c r="W57" s="72">
        <f>ROUND(+Marathon!$E62,4)</f>
        <v>0.84560000000000002</v>
      </c>
      <c r="X57" s="61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  <c r="AY57" s="62"/>
      <c r="AZ57" s="62"/>
      <c r="BA57" s="62"/>
      <c r="BB57" s="62"/>
      <c r="BC57" s="62"/>
      <c r="BD57" s="62"/>
      <c r="BE57" s="62"/>
      <c r="BF57" s="62"/>
      <c r="BG57" s="62"/>
      <c r="BH57" s="62"/>
      <c r="BI57" s="62"/>
      <c r="BJ57" s="62"/>
      <c r="BK57" s="62"/>
      <c r="BL57" s="62"/>
      <c r="BM57" s="62"/>
      <c r="BN57" s="62"/>
      <c r="BO57" s="62"/>
      <c r="BP57" s="62"/>
      <c r="BQ57" s="62"/>
      <c r="BR57" s="62"/>
      <c r="BS57" s="62"/>
      <c r="BT57" s="62"/>
      <c r="BU57" s="62"/>
      <c r="BV57" s="62"/>
      <c r="BW57" s="62"/>
      <c r="BX57" s="62"/>
      <c r="BY57" s="62"/>
      <c r="BZ57" s="62"/>
      <c r="CA57" s="62"/>
      <c r="CB57" s="62"/>
      <c r="CC57" s="62"/>
      <c r="CD57" s="62"/>
      <c r="CE57" s="62"/>
      <c r="CF57" s="62"/>
      <c r="CG57" s="62"/>
      <c r="CH57" s="62"/>
      <c r="CI57" s="62"/>
      <c r="CJ57" s="62"/>
      <c r="CK57" s="62"/>
      <c r="CL57" s="62"/>
      <c r="CM57" s="62"/>
      <c r="CN57" s="62"/>
      <c r="CO57" s="62"/>
      <c r="CP57" s="62"/>
      <c r="CQ57" s="62"/>
      <c r="CR57" s="62"/>
      <c r="CS57" s="62"/>
      <c r="CT57" s="62"/>
      <c r="CU57" s="62"/>
      <c r="CV57" s="62"/>
      <c r="CW57" s="62"/>
      <c r="CX57" s="62"/>
      <c r="CY57" s="62"/>
      <c r="CZ57" s="62"/>
      <c r="DA57" s="62"/>
      <c r="DB57" s="62"/>
      <c r="DC57" s="62"/>
      <c r="DD57" s="62"/>
      <c r="DE57" s="62"/>
      <c r="DF57" s="62"/>
      <c r="DG57" s="62"/>
      <c r="DH57" s="62"/>
      <c r="DI57" s="62"/>
      <c r="DJ57" s="62"/>
      <c r="DK57" s="62"/>
      <c r="DL57" s="62"/>
      <c r="DM57" s="62"/>
      <c r="DN57" s="62"/>
      <c r="DO57" s="62"/>
      <c r="DP57" s="62"/>
      <c r="DQ57" s="62"/>
      <c r="DR57" s="62"/>
      <c r="DS57" s="62"/>
      <c r="DT57" s="62"/>
      <c r="DU57" s="62"/>
      <c r="DV57" s="62"/>
      <c r="DW57" s="62"/>
      <c r="DX57" s="62"/>
      <c r="DY57" s="62"/>
      <c r="DZ57" s="62"/>
      <c r="EA57" s="62"/>
      <c r="EB57" s="62"/>
      <c r="EC57" s="62"/>
      <c r="ED57" s="62"/>
      <c r="EE57" s="62"/>
      <c r="EF57" s="62"/>
      <c r="EG57" s="62"/>
      <c r="EH57" s="62"/>
      <c r="EI57" s="62"/>
      <c r="EJ57" s="62"/>
      <c r="EK57" s="62"/>
      <c r="EL57" s="62"/>
      <c r="EM57" s="62"/>
      <c r="EN57" s="62"/>
      <c r="EO57" s="62"/>
      <c r="EP57" s="62"/>
      <c r="EQ57" s="62"/>
      <c r="ER57" s="62"/>
      <c r="ES57" s="62"/>
      <c r="ET57" s="62"/>
      <c r="EU57" s="62"/>
      <c r="EV57" s="62"/>
      <c r="EW57" s="62"/>
      <c r="EX57" s="62"/>
      <c r="EY57" s="62"/>
      <c r="EZ57" s="62"/>
      <c r="FA57" s="62"/>
      <c r="FB57" s="62"/>
      <c r="FC57" s="62"/>
      <c r="FD57" s="62"/>
      <c r="FE57" s="62"/>
      <c r="FF57" s="62"/>
      <c r="FG57" s="62"/>
      <c r="FH57" s="62"/>
      <c r="FI57" s="62"/>
      <c r="FJ57" s="62"/>
      <c r="FK57" s="62"/>
      <c r="FL57" s="62"/>
      <c r="FM57" s="62"/>
      <c r="FN57" s="62"/>
      <c r="FO57" s="62"/>
      <c r="FP57" s="62"/>
      <c r="FQ57" s="62"/>
      <c r="FR57" s="62"/>
      <c r="FS57" s="62"/>
      <c r="FT57" s="62"/>
      <c r="FU57" s="62"/>
      <c r="FV57" s="62"/>
      <c r="FW57" s="62"/>
      <c r="FX57" s="62"/>
      <c r="FY57" s="62"/>
      <c r="FZ57" s="62"/>
      <c r="GA57" s="62"/>
      <c r="GB57" s="62"/>
      <c r="GC57" s="62"/>
      <c r="GD57" s="62"/>
      <c r="GE57" s="62"/>
      <c r="GF57" s="62"/>
      <c r="GG57" s="62"/>
      <c r="GH57" s="62"/>
      <c r="GI57" s="62"/>
      <c r="GJ57" s="62"/>
      <c r="GK57" s="62"/>
      <c r="GL57" s="62"/>
      <c r="GM57" s="62"/>
      <c r="GN57" s="62"/>
      <c r="GO57" s="62"/>
      <c r="GP57" s="62"/>
      <c r="GQ57" s="62"/>
      <c r="GR57" s="62"/>
      <c r="GS57" s="62"/>
      <c r="GT57" s="62"/>
      <c r="GU57" s="62"/>
      <c r="GV57" s="62"/>
      <c r="GW57" s="62"/>
      <c r="GX57" s="62"/>
      <c r="GY57" s="62"/>
      <c r="GZ57" s="62"/>
      <c r="HA57" s="62"/>
      <c r="HB57" s="62"/>
      <c r="HC57" s="62"/>
      <c r="HD57" s="62"/>
      <c r="HE57" s="62"/>
      <c r="HF57" s="62"/>
      <c r="HG57" s="62"/>
      <c r="HH57" s="62"/>
      <c r="HI57" s="62"/>
      <c r="HJ57" s="62"/>
      <c r="HK57" s="62"/>
      <c r="HL57" s="62"/>
      <c r="HM57" s="62"/>
      <c r="HN57" s="62"/>
      <c r="HO57" s="62"/>
      <c r="HP57" s="62"/>
      <c r="HQ57" s="62"/>
      <c r="HR57" s="62"/>
      <c r="HS57" s="62"/>
      <c r="HT57" s="62"/>
      <c r="HU57" s="62"/>
      <c r="HV57" s="62"/>
      <c r="HW57" s="62"/>
      <c r="HX57" s="62"/>
      <c r="HY57" s="62"/>
      <c r="HZ57" s="62"/>
      <c r="IA57" s="62"/>
      <c r="IB57" s="62"/>
      <c r="IC57" s="62"/>
      <c r="ID57" s="62"/>
      <c r="IE57" s="62"/>
      <c r="IF57" s="62"/>
      <c r="IG57" s="62"/>
      <c r="IH57" s="62"/>
      <c r="II57" s="62"/>
      <c r="IJ57" s="62"/>
      <c r="IK57" s="62"/>
      <c r="IL57" s="62"/>
      <c r="IM57" s="62"/>
      <c r="IN57" s="62"/>
      <c r="IO57" s="62"/>
      <c r="IP57" s="62"/>
      <c r="IQ57" s="62"/>
      <c r="IR57" s="62"/>
      <c r="IS57" s="62"/>
      <c r="IT57" s="62"/>
      <c r="IU57" s="62"/>
      <c r="IV57" s="62"/>
      <c r="IW57" s="62"/>
      <c r="IX57" s="62"/>
    </row>
    <row r="58" spans="1:258">
      <c r="A58" s="277">
        <v>57</v>
      </c>
      <c r="B58" s="272">
        <f>ROUND(+'1 Mile'!E63,4)</f>
        <v>0.83299999999999996</v>
      </c>
      <c r="C58" s="72">
        <f>ROUND(+'5K'!E63,4)</f>
        <v>0.8306</v>
      </c>
      <c r="D58" s="72">
        <f>ROUND(+'6K'!E63,4)</f>
        <v>0.83260000000000001</v>
      </c>
      <c r="E58" s="72">
        <f>ROUND(+'4MI'!E63,4)</f>
        <v>0.83340000000000003</v>
      </c>
      <c r="F58" s="72">
        <f>ROUND(+'8K'!$E63,4)</f>
        <v>0.83609999999999995</v>
      </c>
      <c r="G58" s="72">
        <f>ROUND(+'5MI'!$E63,4)</f>
        <v>0.83620000000000005</v>
      </c>
      <c r="H58" s="72">
        <f>ROUND(+'10K'!$E63,4)</f>
        <v>0.83909999999999996</v>
      </c>
      <c r="I58" s="72">
        <f>ROUND(+'7MI'!$E63,4)</f>
        <v>0.83889999999999998</v>
      </c>
      <c r="J58" s="73">
        <f>ROUND(+'12K'!$E63,4)</f>
        <v>0.83879999999999999</v>
      </c>
      <c r="K58" s="72">
        <f>ROUND(+'15K'!$E63,4)</f>
        <v>0.83840000000000003</v>
      </c>
      <c r="L58" s="72">
        <f>ROUND(+'10MI'!$E63,4)</f>
        <v>0.83819999999999995</v>
      </c>
      <c r="M58" s="72">
        <f>ROUND(+'20K'!$E63,4)</f>
        <v>0.83789999999999998</v>
      </c>
      <c r="N58" s="72">
        <f>ROUND(+H.Marathon!$E63,4)</f>
        <v>0.83779999999999999</v>
      </c>
      <c r="O58" s="72">
        <f>ROUND(+'25K'!$E63,4)</f>
        <v>0.83779999999999999</v>
      </c>
      <c r="P58" s="72">
        <f>ROUND(+'30K'!$E63,4)</f>
        <v>0.83779999999999999</v>
      </c>
      <c r="Q58" s="72">
        <f>ROUND(+Marathon!$E63,4)</f>
        <v>0.83779999999999999</v>
      </c>
      <c r="R58" s="72">
        <f>ROUND(+Marathon!$E63,4)</f>
        <v>0.83779999999999999</v>
      </c>
      <c r="S58" s="72">
        <f>ROUND(+Marathon!$E63,4)</f>
        <v>0.83779999999999999</v>
      </c>
      <c r="T58" s="72">
        <f>ROUND(+Marathon!$E63,4)</f>
        <v>0.83779999999999999</v>
      </c>
      <c r="U58" s="72">
        <f>ROUND(+Marathon!$E63,4)</f>
        <v>0.83779999999999999</v>
      </c>
      <c r="V58" s="72">
        <f>ROUND(+Marathon!$E63,4)</f>
        <v>0.83779999999999999</v>
      </c>
      <c r="W58" s="72">
        <f>ROUND(+Marathon!$E63,4)</f>
        <v>0.83779999999999999</v>
      </c>
      <c r="X58" s="61"/>
      <c r="Y58" s="62"/>
      <c r="Z58" s="62"/>
      <c r="AA58" s="62"/>
      <c r="AB58" s="62"/>
      <c r="AC58" s="62"/>
      <c r="AD58" s="62"/>
      <c r="AE58" s="62"/>
      <c r="AF58" s="62"/>
      <c r="AG58" s="62"/>
      <c r="AH58" s="62"/>
      <c r="AI58" s="62"/>
      <c r="AJ58" s="62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  <c r="BA58" s="62"/>
      <c r="BB58" s="62"/>
      <c r="BC58" s="62"/>
      <c r="BD58" s="62"/>
      <c r="BE58" s="62"/>
      <c r="BF58" s="62"/>
      <c r="BG58" s="62"/>
      <c r="BH58" s="62"/>
      <c r="BI58" s="62"/>
      <c r="BJ58" s="62"/>
      <c r="BK58" s="62"/>
      <c r="BL58" s="62"/>
      <c r="BM58" s="62"/>
      <c r="BN58" s="62"/>
      <c r="BO58" s="62"/>
      <c r="BP58" s="62"/>
      <c r="BQ58" s="62"/>
      <c r="BR58" s="62"/>
      <c r="BS58" s="62"/>
      <c r="BT58" s="62"/>
      <c r="BU58" s="62"/>
      <c r="BV58" s="62"/>
      <c r="BW58" s="62"/>
      <c r="BX58" s="62"/>
      <c r="BY58" s="62"/>
      <c r="BZ58" s="62"/>
      <c r="CA58" s="62"/>
      <c r="CB58" s="62"/>
      <c r="CC58" s="62"/>
      <c r="CD58" s="62"/>
      <c r="CE58" s="62"/>
      <c r="CF58" s="62"/>
      <c r="CG58" s="62"/>
      <c r="CH58" s="62"/>
      <c r="CI58" s="62"/>
      <c r="CJ58" s="62"/>
      <c r="CK58" s="62"/>
      <c r="CL58" s="62"/>
      <c r="CM58" s="62"/>
      <c r="CN58" s="62"/>
      <c r="CO58" s="62"/>
      <c r="CP58" s="62"/>
      <c r="CQ58" s="62"/>
      <c r="CR58" s="62"/>
      <c r="CS58" s="62"/>
      <c r="CT58" s="62"/>
      <c r="CU58" s="62"/>
      <c r="CV58" s="62"/>
      <c r="CW58" s="62"/>
      <c r="CX58" s="62"/>
      <c r="CY58" s="62"/>
      <c r="CZ58" s="62"/>
      <c r="DA58" s="62"/>
      <c r="DB58" s="62"/>
      <c r="DC58" s="62"/>
      <c r="DD58" s="62"/>
      <c r="DE58" s="62"/>
      <c r="DF58" s="62"/>
      <c r="DG58" s="62"/>
      <c r="DH58" s="62"/>
      <c r="DI58" s="62"/>
      <c r="DJ58" s="62"/>
      <c r="DK58" s="62"/>
      <c r="DL58" s="62"/>
      <c r="DM58" s="62"/>
      <c r="DN58" s="62"/>
      <c r="DO58" s="62"/>
      <c r="DP58" s="62"/>
      <c r="DQ58" s="62"/>
      <c r="DR58" s="62"/>
      <c r="DS58" s="62"/>
      <c r="DT58" s="62"/>
      <c r="DU58" s="62"/>
      <c r="DV58" s="62"/>
      <c r="DW58" s="62"/>
      <c r="DX58" s="62"/>
      <c r="DY58" s="62"/>
      <c r="DZ58" s="62"/>
      <c r="EA58" s="62"/>
      <c r="EB58" s="62"/>
      <c r="EC58" s="62"/>
      <c r="ED58" s="62"/>
      <c r="EE58" s="62"/>
      <c r="EF58" s="62"/>
      <c r="EG58" s="62"/>
      <c r="EH58" s="62"/>
      <c r="EI58" s="62"/>
      <c r="EJ58" s="62"/>
      <c r="EK58" s="62"/>
      <c r="EL58" s="62"/>
      <c r="EM58" s="62"/>
      <c r="EN58" s="62"/>
      <c r="EO58" s="62"/>
      <c r="EP58" s="62"/>
      <c r="EQ58" s="62"/>
      <c r="ER58" s="62"/>
      <c r="ES58" s="62"/>
      <c r="ET58" s="62"/>
      <c r="EU58" s="62"/>
      <c r="EV58" s="62"/>
      <c r="EW58" s="62"/>
      <c r="EX58" s="62"/>
      <c r="EY58" s="62"/>
      <c r="EZ58" s="62"/>
      <c r="FA58" s="62"/>
      <c r="FB58" s="62"/>
      <c r="FC58" s="62"/>
      <c r="FD58" s="62"/>
      <c r="FE58" s="62"/>
      <c r="FF58" s="62"/>
      <c r="FG58" s="62"/>
      <c r="FH58" s="62"/>
      <c r="FI58" s="62"/>
      <c r="FJ58" s="62"/>
      <c r="FK58" s="62"/>
      <c r="FL58" s="62"/>
      <c r="FM58" s="62"/>
      <c r="FN58" s="62"/>
      <c r="FO58" s="62"/>
      <c r="FP58" s="62"/>
      <c r="FQ58" s="62"/>
      <c r="FR58" s="62"/>
      <c r="FS58" s="62"/>
      <c r="FT58" s="62"/>
      <c r="FU58" s="62"/>
      <c r="FV58" s="62"/>
      <c r="FW58" s="62"/>
      <c r="FX58" s="62"/>
      <c r="FY58" s="62"/>
      <c r="FZ58" s="62"/>
      <c r="GA58" s="62"/>
      <c r="GB58" s="62"/>
      <c r="GC58" s="62"/>
      <c r="GD58" s="62"/>
      <c r="GE58" s="62"/>
      <c r="GF58" s="62"/>
      <c r="GG58" s="62"/>
      <c r="GH58" s="62"/>
      <c r="GI58" s="62"/>
      <c r="GJ58" s="62"/>
      <c r="GK58" s="62"/>
      <c r="GL58" s="62"/>
      <c r="GM58" s="62"/>
      <c r="GN58" s="62"/>
      <c r="GO58" s="62"/>
      <c r="GP58" s="62"/>
      <c r="GQ58" s="62"/>
      <c r="GR58" s="62"/>
      <c r="GS58" s="62"/>
      <c r="GT58" s="62"/>
      <c r="GU58" s="62"/>
      <c r="GV58" s="62"/>
      <c r="GW58" s="62"/>
      <c r="GX58" s="62"/>
      <c r="GY58" s="62"/>
      <c r="GZ58" s="62"/>
      <c r="HA58" s="62"/>
      <c r="HB58" s="62"/>
      <c r="HC58" s="62"/>
      <c r="HD58" s="62"/>
      <c r="HE58" s="62"/>
      <c r="HF58" s="62"/>
      <c r="HG58" s="62"/>
      <c r="HH58" s="62"/>
      <c r="HI58" s="62"/>
      <c r="HJ58" s="62"/>
      <c r="HK58" s="62"/>
      <c r="HL58" s="62"/>
      <c r="HM58" s="62"/>
      <c r="HN58" s="62"/>
      <c r="HO58" s="62"/>
      <c r="HP58" s="62"/>
      <c r="HQ58" s="62"/>
      <c r="HR58" s="62"/>
      <c r="HS58" s="62"/>
      <c r="HT58" s="62"/>
      <c r="HU58" s="62"/>
      <c r="HV58" s="62"/>
      <c r="HW58" s="62"/>
      <c r="HX58" s="62"/>
      <c r="HY58" s="62"/>
      <c r="HZ58" s="62"/>
      <c r="IA58" s="62"/>
      <c r="IB58" s="62"/>
      <c r="IC58" s="62"/>
      <c r="ID58" s="62"/>
      <c r="IE58" s="62"/>
      <c r="IF58" s="62"/>
      <c r="IG58" s="62"/>
      <c r="IH58" s="62"/>
      <c r="II58" s="62"/>
      <c r="IJ58" s="62"/>
      <c r="IK58" s="62"/>
      <c r="IL58" s="62"/>
      <c r="IM58" s="62"/>
      <c r="IN58" s="62"/>
      <c r="IO58" s="62"/>
      <c r="IP58" s="62"/>
      <c r="IQ58" s="62"/>
      <c r="IR58" s="62"/>
      <c r="IS58" s="62"/>
      <c r="IT58" s="62"/>
      <c r="IU58" s="62"/>
      <c r="IV58" s="62"/>
      <c r="IW58" s="62"/>
      <c r="IX58" s="62"/>
    </row>
    <row r="59" spans="1:258">
      <c r="A59" s="277">
        <v>58</v>
      </c>
      <c r="B59" s="272">
        <f>ROUND(+'1 Mile'!E64,4)</f>
        <v>0.82609999999999995</v>
      </c>
      <c r="C59" s="72">
        <f>ROUND(+'5K'!E64,4)</f>
        <v>0.8236</v>
      </c>
      <c r="D59" s="72">
        <f>ROUND(+'6K'!E64,4)</f>
        <v>0.82540000000000002</v>
      </c>
      <c r="E59" s="72">
        <f>ROUND(+'4MI'!E64,4)</f>
        <v>0.82620000000000005</v>
      </c>
      <c r="F59" s="72">
        <f>ROUND(+'8K'!$E64,4)</f>
        <v>0.82869999999999999</v>
      </c>
      <c r="G59" s="72">
        <f>ROUND(+'5MI'!$E64,4)</f>
        <v>0.82879999999999998</v>
      </c>
      <c r="H59" s="72">
        <f>ROUND(+'10K'!$E64,4)</f>
        <v>0.83160000000000001</v>
      </c>
      <c r="I59" s="72">
        <f>ROUND(+'7MI'!$E64,4)</f>
        <v>0.83130000000000004</v>
      </c>
      <c r="J59" s="73">
        <f>ROUND(+'12K'!$E64,4)</f>
        <v>0.83120000000000005</v>
      </c>
      <c r="K59" s="72">
        <f>ROUND(+'15K'!$E64,4)</f>
        <v>0.83069999999999999</v>
      </c>
      <c r="L59" s="72">
        <f>ROUND(+'10MI'!$E64,4)</f>
        <v>0.8306</v>
      </c>
      <c r="M59" s="72">
        <f>ROUND(+'20K'!$E64,4)</f>
        <v>0.83009999999999995</v>
      </c>
      <c r="N59" s="72">
        <f>ROUND(+H.Marathon!$E64,4)</f>
        <v>0.83</v>
      </c>
      <c r="O59" s="72">
        <f>ROUND(+'25K'!$E64,4)</f>
        <v>0.83</v>
      </c>
      <c r="P59" s="72">
        <f>ROUND(+'30K'!$E64,4)</f>
        <v>0.83</v>
      </c>
      <c r="Q59" s="72">
        <f>ROUND(+Marathon!$E64,4)</f>
        <v>0.83</v>
      </c>
      <c r="R59" s="72">
        <f>ROUND(+Marathon!$E64,4)</f>
        <v>0.83</v>
      </c>
      <c r="S59" s="72">
        <f>ROUND(+Marathon!$E64,4)</f>
        <v>0.83</v>
      </c>
      <c r="T59" s="72">
        <f>ROUND(+Marathon!$E64,4)</f>
        <v>0.83</v>
      </c>
      <c r="U59" s="72">
        <f>ROUND(+Marathon!$E64,4)</f>
        <v>0.83</v>
      </c>
      <c r="V59" s="72">
        <f>ROUND(+Marathon!$E64,4)</f>
        <v>0.83</v>
      </c>
      <c r="W59" s="72">
        <f>ROUND(+Marathon!$E64,4)</f>
        <v>0.83</v>
      </c>
      <c r="X59" s="61"/>
      <c r="Y59" s="62"/>
      <c r="Z59" s="62"/>
      <c r="AA59" s="62"/>
      <c r="AB59" s="62"/>
      <c r="AC59" s="62"/>
      <c r="AD59" s="62"/>
      <c r="AE59" s="62"/>
      <c r="AF59" s="62"/>
      <c r="AG59" s="62"/>
      <c r="AH59" s="62"/>
      <c r="AI59" s="62"/>
      <c r="AJ59" s="62"/>
      <c r="AK59" s="62"/>
      <c r="AL59" s="62"/>
      <c r="AM59" s="62"/>
      <c r="AN59" s="62"/>
      <c r="AO59" s="62"/>
      <c r="AP59" s="62"/>
      <c r="AQ59" s="62"/>
      <c r="AR59" s="62"/>
      <c r="AS59" s="62"/>
      <c r="AT59" s="62"/>
      <c r="AU59" s="62"/>
      <c r="AV59" s="62"/>
      <c r="AW59" s="62"/>
      <c r="AX59" s="62"/>
      <c r="AY59" s="62"/>
      <c r="AZ59" s="62"/>
      <c r="BA59" s="62"/>
      <c r="BB59" s="62"/>
      <c r="BC59" s="62"/>
      <c r="BD59" s="62"/>
      <c r="BE59" s="62"/>
      <c r="BF59" s="62"/>
      <c r="BG59" s="62"/>
      <c r="BH59" s="62"/>
      <c r="BI59" s="62"/>
      <c r="BJ59" s="62"/>
      <c r="BK59" s="62"/>
      <c r="BL59" s="62"/>
      <c r="BM59" s="62"/>
      <c r="BN59" s="62"/>
      <c r="BO59" s="62"/>
      <c r="BP59" s="62"/>
      <c r="BQ59" s="62"/>
      <c r="BR59" s="62"/>
      <c r="BS59" s="62"/>
      <c r="BT59" s="62"/>
      <c r="BU59" s="62"/>
      <c r="BV59" s="62"/>
      <c r="BW59" s="62"/>
      <c r="BX59" s="62"/>
      <c r="BY59" s="62"/>
      <c r="BZ59" s="62"/>
      <c r="CA59" s="62"/>
      <c r="CB59" s="62"/>
      <c r="CC59" s="62"/>
      <c r="CD59" s="62"/>
      <c r="CE59" s="62"/>
      <c r="CF59" s="62"/>
      <c r="CG59" s="62"/>
      <c r="CH59" s="62"/>
      <c r="CI59" s="62"/>
      <c r="CJ59" s="62"/>
      <c r="CK59" s="62"/>
      <c r="CL59" s="62"/>
      <c r="CM59" s="62"/>
      <c r="CN59" s="62"/>
      <c r="CO59" s="62"/>
      <c r="CP59" s="62"/>
      <c r="CQ59" s="62"/>
      <c r="CR59" s="62"/>
      <c r="CS59" s="62"/>
      <c r="CT59" s="62"/>
      <c r="CU59" s="62"/>
      <c r="CV59" s="62"/>
      <c r="CW59" s="62"/>
      <c r="CX59" s="62"/>
      <c r="CY59" s="62"/>
      <c r="CZ59" s="62"/>
      <c r="DA59" s="62"/>
      <c r="DB59" s="62"/>
      <c r="DC59" s="62"/>
      <c r="DD59" s="62"/>
      <c r="DE59" s="62"/>
      <c r="DF59" s="62"/>
      <c r="DG59" s="62"/>
      <c r="DH59" s="62"/>
      <c r="DI59" s="62"/>
      <c r="DJ59" s="62"/>
      <c r="DK59" s="62"/>
      <c r="DL59" s="62"/>
      <c r="DM59" s="62"/>
      <c r="DN59" s="62"/>
      <c r="DO59" s="62"/>
      <c r="DP59" s="62"/>
      <c r="DQ59" s="62"/>
      <c r="DR59" s="62"/>
      <c r="DS59" s="62"/>
      <c r="DT59" s="62"/>
      <c r="DU59" s="62"/>
      <c r="DV59" s="62"/>
      <c r="DW59" s="62"/>
      <c r="DX59" s="62"/>
      <c r="DY59" s="62"/>
      <c r="DZ59" s="62"/>
      <c r="EA59" s="62"/>
      <c r="EB59" s="62"/>
      <c r="EC59" s="62"/>
      <c r="ED59" s="62"/>
      <c r="EE59" s="62"/>
      <c r="EF59" s="62"/>
      <c r="EG59" s="62"/>
      <c r="EH59" s="62"/>
      <c r="EI59" s="62"/>
      <c r="EJ59" s="62"/>
      <c r="EK59" s="62"/>
      <c r="EL59" s="62"/>
      <c r="EM59" s="62"/>
      <c r="EN59" s="62"/>
      <c r="EO59" s="62"/>
      <c r="EP59" s="62"/>
      <c r="EQ59" s="62"/>
      <c r="ER59" s="62"/>
      <c r="ES59" s="62"/>
      <c r="ET59" s="62"/>
      <c r="EU59" s="62"/>
      <c r="EV59" s="62"/>
      <c r="EW59" s="62"/>
      <c r="EX59" s="62"/>
      <c r="EY59" s="62"/>
      <c r="EZ59" s="62"/>
      <c r="FA59" s="62"/>
      <c r="FB59" s="62"/>
      <c r="FC59" s="62"/>
      <c r="FD59" s="62"/>
      <c r="FE59" s="62"/>
      <c r="FF59" s="62"/>
      <c r="FG59" s="62"/>
      <c r="FH59" s="62"/>
      <c r="FI59" s="62"/>
      <c r="FJ59" s="62"/>
      <c r="FK59" s="62"/>
      <c r="FL59" s="62"/>
      <c r="FM59" s="62"/>
      <c r="FN59" s="62"/>
      <c r="FO59" s="62"/>
      <c r="FP59" s="62"/>
      <c r="FQ59" s="62"/>
      <c r="FR59" s="62"/>
      <c r="FS59" s="62"/>
      <c r="FT59" s="62"/>
      <c r="FU59" s="62"/>
      <c r="FV59" s="62"/>
      <c r="FW59" s="62"/>
      <c r="FX59" s="62"/>
      <c r="FY59" s="62"/>
      <c r="FZ59" s="62"/>
      <c r="GA59" s="62"/>
      <c r="GB59" s="62"/>
      <c r="GC59" s="62"/>
      <c r="GD59" s="62"/>
      <c r="GE59" s="62"/>
      <c r="GF59" s="62"/>
      <c r="GG59" s="62"/>
      <c r="GH59" s="62"/>
      <c r="GI59" s="62"/>
      <c r="GJ59" s="62"/>
      <c r="GK59" s="62"/>
      <c r="GL59" s="62"/>
      <c r="GM59" s="62"/>
      <c r="GN59" s="62"/>
      <c r="GO59" s="62"/>
      <c r="GP59" s="62"/>
      <c r="GQ59" s="62"/>
      <c r="GR59" s="62"/>
      <c r="GS59" s="62"/>
      <c r="GT59" s="62"/>
      <c r="GU59" s="62"/>
      <c r="GV59" s="62"/>
      <c r="GW59" s="62"/>
      <c r="GX59" s="62"/>
      <c r="GY59" s="62"/>
      <c r="GZ59" s="62"/>
      <c r="HA59" s="62"/>
      <c r="HB59" s="62"/>
      <c r="HC59" s="62"/>
      <c r="HD59" s="62"/>
      <c r="HE59" s="62"/>
      <c r="HF59" s="62"/>
      <c r="HG59" s="62"/>
      <c r="HH59" s="62"/>
      <c r="HI59" s="62"/>
      <c r="HJ59" s="62"/>
      <c r="HK59" s="62"/>
      <c r="HL59" s="62"/>
      <c r="HM59" s="62"/>
      <c r="HN59" s="62"/>
      <c r="HO59" s="62"/>
      <c r="HP59" s="62"/>
      <c r="HQ59" s="62"/>
      <c r="HR59" s="62"/>
      <c r="HS59" s="62"/>
      <c r="HT59" s="62"/>
      <c r="HU59" s="62"/>
      <c r="HV59" s="62"/>
      <c r="HW59" s="62"/>
      <c r="HX59" s="62"/>
      <c r="HY59" s="62"/>
      <c r="HZ59" s="62"/>
      <c r="IA59" s="62"/>
      <c r="IB59" s="62"/>
      <c r="IC59" s="62"/>
      <c r="ID59" s="62"/>
      <c r="IE59" s="62"/>
      <c r="IF59" s="62"/>
      <c r="IG59" s="62"/>
      <c r="IH59" s="62"/>
      <c r="II59" s="62"/>
      <c r="IJ59" s="62"/>
      <c r="IK59" s="62"/>
      <c r="IL59" s="62"/>
      <c r="IM59" s="62"/>
      <c r="IN59" s="62"/>
      <c r="IO59" s="62"/>
      <c r="IP59" s="62"/>
      <c r="IQ59" s="62"/>
      <c r="IR59" s="62"/>
      <c r="IS59" s="62"/>
      <c r="IT59" s="62"/>
      <c r="IU59" s="62"/>
      <c r="IV59" s="62"/>
      <c r="IW59" s="62"/>
      <c r="IX59" s="62"/>
    </row>
    <row r="60" spans="1:258">
      <c r="A60" s="277">
        <v>59</v>
      </c>
      <c r="B60" s="272">
        <f>ROUND(+'1 Mile'!E65,4)</f>
        <v>0.81920000000000004</v>
      </c>
      <c r="C60" s="72">
        <f>ROUND(+'5K'!E65,4)</f>
        <v>0.81659999999999999</v>
      </c>
      <c r="D60" s="72">
        <f>ROUND(+'6K'!E65,4)</f>
        <v>0.81830000000000003</v>
      </c>
      <c r="E60" s="72">
        <f>ROUND(+'4MI'!E65,4)</f>
        <v>0.81899999999999995</v>
      </c>
      <c r="F60" s="72">
        <f>ROUND(+'8K'!$E65,4)</f>
        <v>0.82140000000000002</v>
      </c>
      <c r="G60" s="72">
        <f>ROUND(+'5MI'!$E65,4)</f>
        <v>0.82150000000000001</v>
      </c>
      <c r="H60" s="72">
        <f>ROUND(+'10K'!$E65,4)</f>
        <v>0.82410000000000005</v>
      </c>
      <c r="I60" s="72">
        <f>ROUND(+'7MI'!$E65,4)</f>
        <v>0.82379999999999998</v>
      </c>
      <c r="J60" s="73">
        <f>ROUND(+'12K'!$E65,4)</f>
        <v>0.8236</v>
      </c>
      <c r="K60" s="72">
        <f>ROUND(+'15K'!$E65,4)</f>
        <v>0.82310000000000005</v>
      </c>
      <c r="L60" s="72">
        <f>ROUND(+'10MI'!$E65,4)</f>
        <v>0.82289999999999996</v>
      </c>
      <c r="M60" s="72">
        <f>ROUND(+'20K'!$E65,4)</f>
        <v>0.82240000000000002</v>
      </c>
      <c r="N60" s="72">
        <f>ROUND(+H.Marathon!$E65,4)</f>
        <v>0.82220000000000004</v>
      </c>
      <c r="O60" s="72">
        <f>ROUND(+'25K'!$E65,4)</f>
        <v>0.82220000000000004</v>
      </c>
      <c r="P60" s="72">
        <f>ROUND(+'30K'!$E65,4)</f>
        <v>0.82220000000000004</v>
      </c>
      <c r="Q60" s="72">
        <f>ROUND(+Marathon!$E65,4)</f>
        <v>0.82220000000000004</v>
      </c>
      <c r="R60" s="72">
        <f>ROUND(+Marathon!$E65,4)</f>
        <v>0.82220000000000004</v>
      </c>
      <c r="S60" s="72">
        <f>ROUND(+Marathon!$E65,4)</f>
        <v>0.82220000000000004</v>
      </c>
      <c r="T60" s="72">
        <f>ROUND(+Marathon!$E65,4)</f>
        <v>0.82220000000000004</v>
      </c>
      <c r="U60" s="72">
        <f>ROUND(+Marathon!$E65,4)</f>
        <v>0.82220000000000004</v>
      </c>
      <c r="V60" s="72">
        <f>ROUND(+Marathon!$E65,4)</f>
        <v>0.82220000000000004</v>
      </c>
      <c r="W60" s="72">
        <f>ROUND(+Marathon!$E65,4)</f>
        <v>0.82220000000000004</v>
      </c>
      <c r="X60" s="61"/>
      <c r="Y60" s="62"/>
      <c r="Z60" s="62"/>
      <c r="AA60" s="62"/>
      <c r="AB60" s="62"/>
      <c r="AC60" s="62"/>
      <c r="AD60" s="62"/>
      <c r="AE60" s="62"/>
      <c r="AF60" s="62"/>
      <c r="AG60" s="62"/>
      <c r="AH60" s="62"/>
      <c r="AI60" s="62"/>
      <c r="AJ60" s="62"/>
      <c r="AK60" s="62"/>
      <c r="AL60" s="62"/>
      <c r="AM60" s="62"/>
      <c r="AN60" s="62"/>
      <c r="AO60" s="62"/>
      <c r="AP60" s="62"/>
      <c r="AQ60" s="62"/>
      <c r="AR60" s="62"/>
      <c r="AS60" s="62"/>
      <c r="AT60" s="62"/>
      <c r="AU60" s="62"/>
      <c r="AV60" s="62"/>
      <c r="AW60" s="62"/>
      <c r="AX60" s="62"/>
      <c r="AY60" s="62"/>
      <c r="AZ60" s="62"/>
      <c r="BA60" s="62"/>
      <c r="BB60" s="62"/>
      <c r="BC60" s="62"/>
      <c r="BD60" s="62"/>
      <c r="BE60" s="62"/>
      <c r="BF60" s="62"/>
      <c r="BG60" s="62"/>
      <c r="BH60" s="62"/>
      <c r="BI60" s="62"/>
      <c r="BJ60" s="62"/>
      <c r="BK60" s="62"/>
      <c r="BL60" s="62"/>
      <c r="BM60" s="62"/>
      <c r="BN60" s="62"/>
      <c r="BO60" s="62"/>
      <c r="BP60" s="62"/>
      <c r="BQ60" s="62"/>
      <c r="BR60" s="62"/>
      <c r="BS60" s="62"/>
      <c r="BT60" s="62"/>
      <c r="BU60" s="62"/>
      <c r="BV60" s="62"/>
      <c r="BW60" s="62"/>
      <c r="BX60" s="62"/>
      <c r="BY60" s="62"/>
      <c r="BZ60" s="62"/>
      <c r="CA60" s="62"/>
      <c r="CB60" s="62"/>
      <c r="CC60" s="62"/>
      <c r="CD60" s="62"/>
      <c r="CE60" s="62"/>
      <c r="CF60" s="62"/>
      <c r="CG60" s="62"/>
      <c r="CH60" s="62"/>
      <c r="CI60" s="62"/>
      <c r="CJ60" s="62"/>
      <c r="CK60" s="62"/>
      <c r="CL60" s="62"/>
      <c r="CM60" s="62"/>
      <c r="CN60" s="62"/>
      <c r="CO60" s="62"/>
      <c r="CP60" s="62"/>
      <c r="CQ60" s="62"/>
      <c r="CR60" s="62"/>
      <c r="CS60" s="62"/>
      <c r="CT60" s="62"/>
      <c r="CU60" s="62"/>
      <c r="CV60" s="62"/>
      <c r="CW60" s="62"/>
      <c r="CX60" s="62"/>
      <c r="CY60" s="62"/>
      <c r="CZ60" s="62"/>
      <c r="DA60" s="62"/>
      <c r="DB60" s="62"/>
      <c r="DC60" s="62"/>
      <c r="DD60" s="62"/>
      <c r="DE60" s="62"/>
      <c r="DF60" s="62"/>
      <c r="DG60" s="62"/>
      <c r="DH60" s="62"/>
      <c r="DI60" s="62"/>
      <c r="DJ60" s="62"/>
      <c r="DK60" s="62"/>
      <c r="DL60" s="62"/>
      <c r="DM60" s="62"/>
      <c r="DN60" s="62"/>
      <c r="DO60" s="62"/>
      <c r="DP60" s="62"/>
      <c r="DQ60" s="62"/>
      <c r="DR60" s="62"/>
      <c r="DS60" s="62"/>
      <c r="DT60" s="62"/>
      <c r="DU60" s="62"/>
      <c r="DV60" s="62"/>
      <c r="DW60" s="62"/>
      <c r="DX60" s="62"/>
      <c r="DY60" s="62"/>
      <c r="DZ60" s="62"/>
      <c r="EA60" s="62"/>
      <c r="EB60" s="62"/>
      <c r="EC60" s="62"/>
      <c r="ED60" s="62"/>
      <c r="EE60" s="62"/>
      <c r="EF60" s="62"/>
      <c r="EG60" s="62"/>
      <c r="EH60" s="62"/>
      <c r="EI60" s="62"/>
      <c r="EJ60" s="62"/>
      <c r="EK60" s="62"/>
      <c r="EL60" s="62"/>
      <c r="EM60" s="62"/>
      <c r="EN60" s="62"/>
      <c r="EO60" s="62"/>
      <c r="EP60" s="62"/>
      <c r="EQ60" s="62"/>
      <c r="ER60" s="62"/>
      <c r="ES60" s="62"/>
      <c r="ET60" s="62"/>
      <c r="EU60" s="62"/>
      <c r="EV60" s="62"/>
      <c r="EW60" s="62"/>
      <c r="EX60" s="62"/>
      <c r="EY60" s="62"/>
      <c r="EZ60" s="62"/>
      <c r="FA60" s="62"/>
      <c r="FB60" s="62"/>
      <c r="FC60" s="62"/>
      <c r="FD60" s="62"/>
      <c r="FE60" s="62"/>
      <c r="FF60" s="62"/>
      <c r="FG60" s="62"/>
      <c r="FH60" s="62"/>
      <c r="FI60" s="62"/>
      <c r="FJ60" s="62"/>
      <c r="FK60" s="62"/>
      <c r="FL60" s="62"/>
      <c r="FM60" s="62"/>
      <c r="FN60" s="62"/>
      <c r="FO60" s="62"/>
      <c r="FP60" s="62"/>
      <c r="FQ60" s="62"/>
      <c r="FR60" s="62"/>
      <c r="FS60" s="62"/>
      <c r="FT60" s="62"/>
      <c r="FU60" s="62"/>
      <c r="FV60" s="62"/>
      <c r="FW60" s="62"/>
      <c r="FX60" s="62"/>
      <c r="FY60" s="62"/>
      <c r="FZ60" s="62"/>
      <c r="GA60" s="62"/>
      <c r="GB60" s="62"/>
      <c r="GC60" s="62"/>
      <c r="GD60" s="62"/>
      <c r="GE60" s="62"/>
      <c r="GF60" s="62"/>
      <c r="GG60" s="62"/>
      <c r="GH60" s="62"/>
      <c r="GI60" s="62"/>
      <c r="GJ60" s="62"/>
      <c r="GK60" s="62"/>
      <c r="GL60" s="62"/>
      <c r="GM60" s="62"/>
      <c r="GN60" s="62"/>
      <c r="GO60" s="62"/>
      <c r="GP60" s="62"/>
      <c r="GQ60" s="62"/>
      <c r="GR60" s="62"/>
      <c r="GS60" s="62"/>
      <c r="GT60" s="62"/>
      <c r="GU60" s="62"/>
      <c r="GV60" s="62"/>
      <c r="GW60" s="62"/>
      <c r="GX60" s="62"/>
      <c r="GY60" s="62"/>
      <c r="GZ60" s="62"/>
      <c r="HA60" s="62"/>
      <c r="HB60" s="62"/>
      <c r="HC60" s="62"/>
      <c r="HD60" s="62"/>
      <c r="HE60" s="62"/>
      <c r="HF60" s="62"/>
      <c r="HG60" s="62"/>
      <c r="HH60" s="62"/>
      <c r="HI60" s="62"/>
      <c r="HJ60" s="62"/>
      <c r="HK60" s="62"/>
      <c r="HL60" s="62"/>
      <c r="HM60" s="62"/>
      <c r="HN60" s="62"/>
      <c r="HO60" s="62"/>
      <c r="HP60" s="62"/>
      <c r="HQ60" s="62"/>
      <c r="HR60" s="62"/>
      <c r="HS60" s="62"/>
      <c r="HT60" s="62"/>
      <c r="HU60" s="62"/>
      <c r="HV60" s="62"/>
      <c r="HW60" s="62"/>
      <c r="HX60" s="62"/>
      <c r="HY60" s="62"/>
      <c r="HZ60" s="62"/>
      <c r="IA60" s="62"/>
      <c r="IB60" s="62"/>
      <c r="IC60" s="62"/>
      <c r="ID60" s="62"/>
      <c r="IE60" s="62"/>
      <c r="IF60" s="62"/>
      <c r="IG60" s="62"/>
      <c r="IH60" s="62"/>
      <c r="II60" s="62"/>
      <c r="IJ60" s="62"/>
      <c r="IK60" s="62"/>
      <c r="IL60" s="62"/>
      <c r="IM60" s="62"/>
      <c r="IN60" s="62"/>
      <c r="IO60" s="62"/>
      <c r="IP60" s="62"/>
      <c r="IQ60" s="62"/>
      <c r="IR60" s="62"/>
      <c r="IS60" s="62"/>
      <c r="IT60" s="62"/>
      <c r="IU60" s="62"/>
      <c r="IV60" s="62"/>
      <c r="IW60" s="62"/>
      <c r="IX60" s="62"/>
    </row>
    <row r="61" spans="1:258">
      <c r="A61" s="278">
        <v>60</v>
      </c>
      <c r="B61" s="261">
        <f>ROUND(+'1 Mile'!E66,4)</f>
        <v>0.81230000000000002</v>
      </c>
      <c r="C61" s="75">
        <f>ROUND(+'5K'!E66,4)</f>
        <v>0.80959999999999999</v>
      </c>
      <c r="D61" s="75">
        <f>ROUND(+'6K'!E66,4)</f>
        <v>0.81120000000000003</v>
      </c>
      <c r="E61" s="75">
        <f>ROUND(+'4MI'!E66,4)</f>
        <v>0.81179999999999997</v>
      </c>
      <c r="F61" s="75">
        <f>ROUND(+'8K'!$E66,4)</f>
        <v>0.81410000000000005</v>
      </c>
      <c r="G61" s="75">
        <f>ROUND(+'5MI'!$E66,4)</f>
        <v>0.81410000000000005</v>
      </c>
      <c r="H61" s="75">
        <f>ROUND(+'10K'!$E66,4)</f>
        <v>0.81659999999999999</v>
      </c>
      <c r="I61" s="75">
        <f>ROUND(+'7MI'!$E66,4)</f>
        <v>0.81630000000000003</v>
      </c>
      <c r="J61" s="75">
        <f>ROUND(+'12K'!$E66,4)</f>
        <v>0.81610000000000005</v>
      </c>
      <c r="K61" s="75">
        <f>ROUND(+'15K'!$E66,4)</f>
        <v>0.81540000000000001</v>
      </c>
      <c r="L61" s="75">
        <f>ROUND(+'10MI'!$E66,4)</f>
        <v>0.81520000000000004</v>
      </c>
      <c r="M61" s="75">
        <f>ROUND(+'20K'!$E66,4)</f>
        <v>0.81459999999999999</v>
      </c>
      <c r="N61" s="75">
        <f>ROUND(+H.Marathon!$E66,4)</f>
        <v>0.81440000000000001</v>
      </c>
      <c r="O61" s="75">
        <f>ROUND(+'25K'!$E66,4)</f>
        <v>0.81440000000000001</v>
      </c>
      <c r="P61" s="75">
        <f>ROUND(+'30K'!$E66,4)</f>
        <v>0.81440000000000001</v>
      </c>
      <c r="Q61" s="75">
        <f>ROUND(+Marathon!$E66,4)</f>
        <v>0.81440000000000001</v>
      </c>
      <c r="R61" s="75">
        <f>ROUND(+Marathon!$E66,4)</f>
        <v>0.81440000000000001</v>
      </c>
      <c r="S61" s="75">
        <f>ROUND(+Marathon!$E66,4)</f>
        <v>0.81440000000000001</v>
      </c>
      <c r="T61" s="75">
        <f>ROUND(+Marathon!$E66,4)</f>
        <v>0.81440000000000001</v>
      </c>
      <c r="U61" s="75">
        <f>ROUND(+Marathon!$E66,4)</f>
        <v>0.81440000000000001</v>
      </c>
      <c r="V61" s="75">
        <f>ROUND(+Marathon!$E66,4)</f>
        <v>0.81440000000000001</v>
      </c>
      <c r="W61" s="75">
        <f>ROUND(+Marathon!$E66,4)</f>
        <v>0.81440000000000001</v>
      </c>
      <c r="X61" s="61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  <c r="AJ61" s="62"/>
      <c r="AK61" s="62"/>
      <c r="AL61" s="62"/>
      <c r="AM61" s="62"/>
      <c r="AN61" s="62"/>
      <c r="AO61" s="62"/>
      <c r="AP61" s="62"/>
      <c r="AQ61" s="62"/>
      <c r="AR61" s="62"/>
      <c r="AS61" s="62"/>
      <c r="AT61" s="62"/>
      <c r="AU61" s="62"/>
      <c r="AV61" s="62"/>
      <c r="AW61" s="62"/>
      <c r="AX61" s="62"/>
      <c r="AY61" s="62"/>
      <c r="AZ61" s="62"/>
      <c r="BA61" s="62"/>
      <c r="BB61" s="62"/>
      <c r="BC61" s="62"/>
      <c r="BD61" s="62"/>
      <c r="BE61" s="62"/>
      <c r="BF61" s="62"/>
      <c r="BG61" s="62"/>
      <c r="BH61" s="62"/>
      <c r="BI61" s="62"/>
      <c r="BJ61" s="62"/>
      <c r="BK61" s="62"/>
      <c r="BL61" s="62"/>
      <c r="BM61" s="62"/>
      <c r="BN61" s="62"/>
      <c r="BO61" s="62"/>
      <c r="BP61" s="62"/>
      <c r="BQ61" s="62"/>
      <c r="BR61" s="62"/>
      <c r="BS61" s="62"/>
      <c r="BT61" s="62"/>
      <c r="BU61" s="62"/>
      <c r="BV61" s="62"/>
      <c r="BW61" s="62"/>
      <c r="BX61" s="62"/>
      <c r="BY61" s="62"/>
      <c r="BZ61" s="62"/>
      <c r="CA61" s="62"/>
      <c r="CB61" s="62"/>
      <c r="CC61" s="62"/>
      <c r="CD61" s="62"/>
      <c r="CE61" s="62"/>
      <c r="CF61" s="62"/>
      <c r="CG61" s="62"/>
      <c r="CH61" s="62"/>
      <c r="CI61" s="62"/>
      <c r="CJ61" s="62"/>
      <c r="CK61" s="62"/>
      <c r="CL61" s="62"/>
      <c r="CM61" s="62"/>
      <c r="CN61" s="62"/>
      <c r="CO61" s="62"/>
      <c r="CP61" s="62"/>
      <c r="CQ61" s="62"/>
      <c r="CR61" s="62"/>
      <c r="CS61" s="62"/>
      <c r="CT61" s="62"/>
      <c r="CU61" s="62"/>
      <c r="CV61" s="62"/>
      <c r="CW61" s="62"/>
      <c r="CX61" s="62"/>
      <c r="CY61" s="62"/>
      <c r="CZ61" s="62"/>
      <c r="DA61" s="62"/>
      <c r="DB61" s="62"/>
      <c r="DC61" s="62"/>
      <c r="DD61" s="62"/>
      <c r="DE61" s="62"/>
      <c r="DF61" s="62"/>
      <c r="DG61" s="62"/>
      <c r="DH61" s="62"/>
      <c r="DI61" s="62"/>
      <c r="DJ61" s="62"/>
      <c r="DK61" s="62"/>
      <c r="DL61" s="62"/>
      <c r="DM61" s="62"/>
      <c r="DN61" s="62"/>
      <c r="DO61" s="62"/>
      <c r="DP61" s="62"/>
      <c r="DQ61" s="62"/>
      <c r="DR61" s="62"/>
      <c r="DS61" s="62"/>
      <c r="DT61" s="62"/>
      <c r="DU61" s="62"/>
      <c r="DV61" s="62"/>
      <c r="DW61" s="62"/>
      <c r="DX61" s="62"/>
      <c r="DY61" s="62"/>
      <c r="DZ61" s="62"/>
      <c r="EA61" s="62"/>
      <c r="EB61" s="62"/>
      <c r="EC61" s="62"/>
      <c r="ED61" s="62"/>
      <c r="EE61" s="62"/>
      <c r="EF61" s="62"/>
      <c r="EG61" s="62"/>
      <c r="EH61" s="62"/>
      <c r="EI61" s="62"/>
      <c r="EJ61" s="62"/>
      <c r="EK61" s="62"/>
      <c r="EL61" s="62"/>
      <c r="EM61" s="62"/>
      <c r="EN61" s="62"/>
      <c r="EO61" s="62"/>
      <c r="EP61" s="62"/>
      <c r="EQ61" s="62"/>
      <c r="ER61" s="62"/>
      <c r="ES61" s="62"/>
      <c r="ET61" s="62"/>
      <c r="EU61" s="62"/>
      <c r="EV61" s="62"/>
      <c r="EW61" s="62"/>
      <c r="EX61" s="62"/>
      <c r="EY61" s="62"/>
      <c r="EZ61" s="62"/>
      <c r="FA61" s="62"/>
      <c r="FB61" s="62"/>
      <c r="FC61" s="62"/>
      <c r="FD61" s="62"/>
      <c r="FE61" s="62"/>
      <c r="FF61" s="62"/>
      <c r="FG61" s="62"/>
      <c r="FH61" s="62"/>
      <c r="FI61" s="62"/>
      <c r="FJ61" s="62"/>
      <c r="FK61" s="62"/>
      <c r="FL61" s="62"/>
      <c r="FM61" s="62"/>
      <c r="FN61" s="62"/>
      <c r="FO61" s="62"/>
      <c r="FP61" s="62"/>
      <c r="FQ61" s="62"/>
      <c r="FR61" s="62"/>
      <c r="FS61" s="62"/>
      <c r="FT61" s="62"/>
      <c r="FU61" s="62"/>
      <c r="FV61" s="62"/>
      <c r="FW61" s="62"/>
      <c r="FX61" s="62"/>
      <c r="FY61" s="62"/>
      <c r="FZ61" s="62"/>
      <c r="GA61" s="62"/>
      <c r="GB61" s="62"/>
      <c r="GC61" s="62"/>
      <c r="GD61" s="62"/>
      <c r="GE61" s="62"/>
      <c r="GF61" s="62"/>
      <c r="GG61" s="62"/>
      <c r="GH61" s="62"/>
      <c r="GI61" s="62"/>
      <c r="GJ61" s="62"/>
      <c r="GK61" s="62"/>
      <c r="GL61" s="62"/>
      <c r="GM61" s="62"/>
      <c r="GN61" s="62"/>
      <c r="GO61" s="62"/>
      <c r="GP61" s="62"/>
      <c r="GQ61" s="62"/>
      <c r="GR61" s="62"/>
      <c r="GS61" s="62"/>
      <c r="GT61" s="62"/>
      <c r="GU61" s="62"/>
      <c r="GV61" s="62"/>
      <c r="GW61" s="62"/>
      <c r="GX61" s="62"/>
      <c r="GY61" s="62"/>
      <c r="GZ61" s="62"/>
      <c r="HA61" s="62"/>
      <c r="HB61" s="62"/>
      <c r="HC61" s="62"/>
      <c r="HD61" s="62"/>
      <c r="HE61" s="62"/>
      <c r="HF61" s="62"/>
      <c r="HG61" s="62"/>
      <c r="HH61" s="62"/>
      <c r="HI61" s="62"/>
      <c r="HJ61" s="62"/>
      <c r="HK61" s="62"/>
      <c r="HL61" s="62"/>
      <c r="HM61" s="62"/>
      <c r="HN61" s="62"/>
      <c r="HO61" s="62"/>
      <c r="HP61" s="62"/>
      <c r="HQ61" s="62"/>
      <c r="HR61" s="62"/>
      <c r="HS61" s="62"/>
      <c r="HT61" s="62"/>
      <c r="HU61" s="62"/>
      <c r="HV61" s="62"/>
      <c r="HW61" s="62"/>
      <c r="HX61" s="62"/>
      <c r="HY61" s="62"/>
      <c r="HZ61" s="62"/>
      <c r="IA61" s="62"/>
      <c r="IB61" s="62"/>
      <c r="IC61" s="62"/>
      <c r="ID61" s="62"/>
      <c r="IE61" s="62"/>
      <c r="IF61" s="62"/>
      <c r="IG61" s="62"/>
      <c r="IH61" s="62"/>
      <c r="II61" s="62"/>
      <c r="IJ61" s="62"/>
      <c r="IK61" s="62"/>
      <c r="IL61" s="62"/>
      <c r="IM61" s="62"/>
      <c r="IN61" s="62"/>
      <c r="IO61" s="62"/>
      <c r="IP61" s="62"/>
      <c r="IQ61" s="62"/>
      <c r="IR61" s="62"/>
      <c r="IS61" s="62"/>
      <c r="IT61" s="62"/>
      <c r="IU61" s="62"/>
      <c r="IV61" s="62"/>
      <c r="IW61" s="62"/>
      <c r="IX61" s="62"/>
    </row>
    <row r="62" spans="1:258">
      <c r="A62" s="277">
        <v>61</v>
      </c>
      <c r="B62" s="272">
        <f>ROUND(+'1 Mile'!E67,4)</f>
        <v>0.8054</v>
      </c>
      <c r="C62" s="72">
        <f>ROUND(+'5K'!E67,4)</f>
        <v>0.80259999999999998</v>
      </c>
      <c r="D62" s="72">
        <f>ROUND(+'6K'!E67,4)</f>
        <v>0.80400000000000005</v>
      </c>
      <c r="E62" s="72">
        <f>ROUND(+'4MI'!E67,4)</f>
        <v>0.80469999999999997</v>
      </c>
      <c r="F62" s="72">
        <f>ROUND(+'8K'!$E67,4)</f>
        <v>0.80669999999999997</v>
      </c>
      <c r="G62" s="72">
        <f>ROUND(+'5MI'!$E67,4)</f>
        <v>0.80679999999999996</v>
      </c>
      <c r="H62" s="72">
        <f>ROUND(+'10K'!$E67,4)</f>
        <v>0.80910000000000004</v>
      </c>
      <c r="I62" s="72">
        <f>ROUND(+'7MI'!$E67,4)</f>
        <v>0.80869999999999997</v>
      </c>
      <c r="J62" s="73">
        <f>ROUND(+'12K'!$E67,4)</f>
        <v>0.8085</v>
      </c>
      <c r="K62" s="72">
        <f>ROUND(+'15K'!$E67,4)</f>
        <v>0.80769999999999997</v>
      </c>
      <c r="L62" s="72">
        <f>ROUND(+'10MI'!$E67,4)</f>
        <v>0.8075</v>
      </c>
      <c r="M62" s="72">
        <f>ROUND(+'20K'!$E67,4)</f>
        <v>0.80679999999999996</v>
      </c>
      <c r="N62" s="72">
        <f>ROUND(+H.Marathon!$E67,4)</f>
        <v>0.80669999999999997</v>
      </c>
      <c r="O62" s="72">
        <f>ROUND(+'25K'!$E67,4)</f>
        <v>0.80669999999999997</v>
      </c>
      <c r="P62" s="72">
        <f>ROUND(+'30K'!$E67,4)</f>
        <v>0.80669999999999997</v>
      </c>
      <c r="Q62" s="72">
        <f>ROUND(+Marathon!$E67,4)</f>
        <v>0.80669999999999997</v>
      </c>
      <c r="R62" s="72">
        <f>ROUND(+Marathon!$E67,4)</f>
        <v>0.80669999999999997</v>
      </c>
      <c r="S62" s="72">
        <f>ROUND(+Marathon!$E67,4)</f>
        <v>0.80669999999999997</v>
      </c>
      <c r="T62" s="72">
        <f>ROUND(+Marathon!$E67,4)</f>
        <v>0.80669999999999997</v>
      </c>
      <c r="U62" s="72">
        <f>ROUND(+Marathon!$E67,4)</f>
        <v>0.80669999999999997</v>
      </c>
      <c r="V62" s="72">
        <f>ROUND(+Marathon!$E67,4)</f>
        <v>0.80669999999999997</v>
      </c>
      <c r="W62" s="72">
        <f>ROUND(+Marathon!$E67,4)</f>
        <v>0.80669999999999997</v>
      </c>
      <c r="X62" s="61"/>
      <c r="Y62" s="62"/>
      <c r="Z62" s="62"/>
      <c r="AA62" s="62"/>
      <c r="AB62" s="62"/>
      <c r="AC62" s="62"/>
      <c r="AD62" s="62"/>
      <c r="AE62" s="62"/>
      <c r="AF62" s="62"/>
      <c r="AG62" s="62"/>
      <c r="AH62" s="62"/>
      <c r="AI62" s="62"/>
      <c r="AJ62" s="62"/>
      <c r="AK62" s="62"/>
      <c r="AL62" s="62"/>
      <c r="AM62" s="62"/>
      <c r="AN62" s="62"/>
      <c r="AO62" s="62"/>
      <c r="AP62" s="62"/>
      <c r="AQ62" s="62"/>
      <c r="AR62" s="62"/>
      <c r="AS62" s="62"/>
      <c r="AT62" s="62"/>
      <c r="AU62" s="62"/>
      <c r="AV62" s="62"/>
      <c r="AW62" s="62"/>
      <c r="AX62" s="62"/>
      <c r="AY62" s="62"/>
      <c r="AZ62" s="62"/>
      <c r="BA62" s="62"/>
      <c r="BB62" s="62"/>
      <c r="BC62" s="62"/>
      <c r="BD62" s="62"/>
      <c r="BE62" s="62"/>
      <c r="BF62" s="62"/>
      <c r="BG62" s="62"/>
      <c r="BH62" s="62"/>
      <c r="BI62" s="62"/>
      <c r="BJ62" s="62"/>
      <c r="BK62" s="62"/>
      <c r="BL62" s="62"/>
      <c r="BM62" s="62"/>
      <c r="BN62" s="62"/>
      <c r="BO62" s="62"/>
      <c r="BP62" s="62"/>
      <c r="BQ62" s="62"/>
      <c r="BR62" s="62"/>
      <c r="BS62" s="62"/>
      <c r="BT62" s="62"/>
      <c r="BU62" s="62"/>
      <c r="BV62" s="62"/>
      <c r="BW62" s="62"/>
      <c r="BX62" s="62"/>
      <c r="BY62" s="62"/>
      <c r="BZ62" s="62"/>
      <c r="CA62" s="62"/>
      <c r="CB62" s="62"/>
      <c r="CC62" s="62"/>
      <c r="CD62" s="62"/>
      <c r="CE62" s="62"/>
      <c r="CF62" s="62"/>
      <c r="CG62" s="62"/>
      <c r="CH62" s="62"/>
      <c r="CI62" s="62"/>
      <c r="CJ62" s="62"/>
      <c r="CK62" s="62"/>
      <c r="CL62" s="62"/>
      <c r="CM62" s="62"/>
      <c r="CN62" s="62"/>
      <c r="CO62" s="62"/>
      <c r="CP62" s="62"/>
      <c r="CQ62" s="62"/>
      <c r="CR62" s="62"/>
      <c r="CS62" s="62"/>
      <c r="CT62" s="62"/>
      <c r="CU62" s="62"/>
      <c r="CV62" s="62"/>
      <c r="CW62" s="62"/>
      <c r="CX62" s="62"/>
      <c r="CY62" s="62"/>
      <c r="CZ62" s="62"/>
      <c r="DA62" s="62"/>
      <c r="DB62" s="62"/>
      <c r="DC62" s="62"/>
      <c r="DD62" s="62"/>
      <c r="DE62" s="62"/>
      <c r="DF62" s="62"/>
      <c r="DG62" s="62"/>
      <c r="DH62" s="62"/>
      <c r="DI62" s="62"/>
      <c r="DJ62" s="62"/>
      <c r="DK62" s="62"/>
      <c r="DL62" s="62"/>
      <c r="DM62" s="62"/>
      <c r="DN62" s="62"/>
      <c r="DO62" s="62"/>
      <c r="DP62" s="62"/>
      <c r="DQ62" s="62"/>
      <c r="DR62" s="62"/>
      <c r="DS62" s="62"/>
      <c r="DT62" s="62"/>
      <c r="DU62" s="62"/>
      <c r="DV62" s="62"/>
      <c r="DW62" s="62"/>
      <c r="DX62" s="62"/>
      <c r="DY62" s="62"/>
      <c r="DZ62" s="62"/>
      <c r="EA62" s="62"/>
      <c r="EB62" s="62"/>
      <c r="EC62" s="62"/>
      <c r="ED62" s="62"/>
      <c r="EE62" s="62"/>
      <c r="EF62" s="62"/>
      <c r="EG62" s="62"/>
      <c r="EH62" s="62"/>
      <c r="EI62" s="62"/>
      <c r="EJ62" s="62"/>
      <c r="EK62" s="62"/>
      <c r="EL62" s="62"/>
      <c r="EM62" s="62"/>
      <c r="EN62" s="62"/>
      <c r="EO62" s="62"/>
      <c r="EP62" s="62"/>
      <c r="EQ62" s="62"/>
      <c r="ER62" s="62"/>
      <c r="ES62" s="62"/>
      <c r="ET62" s="62"/>
      <c r="EU62" s="62"/>
      <c r="EV62" s="62"/>
      <c r="EW62" s="62"/>
      <c r="EX62" s="62"/>
      <c r="EY62" s="62"/>
      <c r="EZ62" s="62"/>
      <c r="FA62" s="62"/>
      <c r="FB62" s="62"/>
      <c r="FC62" s="62"/>
      <c r="FD62" s="62"/>
      <c r="FE62" s="62"/>
      <c r="FF62" s="62"/>
      <c r="FG62" s="62"/>
      <c r="FH62" s="62"/>
      <c r="FI62" s="62"/>
      <c r="FJ62" s="62"/>
      <c r="FK62" s="62"/>
      <c r="FL62" s="62"/>
      <c r="FM62" s="62"/>
      <c r="FN62" s="62"/>
      <c r="FO62" s="62"/>
      <c r="FP62" s="62"/>
      <c r="FQ62" s="62"/>
      <c r="FR62" s="62"/>
      <c r="FS62" s="62"/>
      <c r="FT62" s="62"/>
      <c r="FU62" s="62"/>
      <c r="FV62" s="62"/>
      <c r="FW62" s="62"/>
      <c r="FX62" s="62"/>
      <c r="FY62" s="62"/>
      <c r="FZ62" s="62"/>
      <c r="GA62" s="62"/>
      <c r="GB62" s="62"/>
      <c r="GC62" s="62"/>
      <c r="GD62" s="62"/>
      <c r="GE62" s="62"/>
      <c r="GF62" s="62"/>
      <c r="GG62" s="62"/>
      <c r="GH62" s="62"/>
      <c r="GI62" s="62"/>
      <c r="GJ62" s="62"/>
      <c r="GK62" s="62"/>
      <c r="GL62" s="62"/>
      <c r="GM62" s="62"/>
      <c r="GN62" s="62"/>
      <c r="GO62" s="62"/>
      <c r="GP62" s="62"/>
      <c r="GQ62" s="62"/>
      <c r="GR62" s="62"/>
      <c r="GS62" s="62"/>
      <c r="GT62" s="62"/>
      <c r="GU62" s="62"/>
      <c r="GV62" s="62"/>
      <c r="GW62" s="62"/>
      <c r="GX62" s="62"/>
      <c r="GY62" s="62"/>
      <c r="GZ62" s="62"/>
      <c r="HA62" s="62"/>
      <c r="HB62" s="62"/>
      <c r="HC62" s="62"/>
      <c r="HD62" s="62"/>
      <c r="HE62" s="62"/>
      <c r="HF62" s="62"/>
      <c r="HG62" s="62"/>
      <c r="HH62" s="62"/>
      <c r="HI62" s="62"/>
      <c r="HJ62" s="62"/>
      <c r="HK62" s="62"/>
      <c r="HL62" s="62"/>
      <c r="HM62" s="62"/>
      <c r="HN62" s="62"/>
      <c r="HO62" s="62"/>
      <c r="HP62" s="62"/>
      <c r="HQ62" s="62"/>
      <c r="HR62" s="62"/>
      <c r="HS62" s="62"/>
      <c r="HT62" s="62"/>
      <c r="HU62" s="62"/>
      <c r="HV62" s="62"/>
      <c r="HW62" s="62"/>
      <c r="HX62" s="62"/>
      <c r="HY62" s="62"/>
      <c r="HZ62" s="62"/>
      <c r="IA62" s="62"/>
      <c r="IB62" s="62"/>
      <c r="IC62" s="62"/>
      <c r="ID62" s="62"/>
      <c r="IE62" s="62"/>
      <c r="IF62" s="62"/>
      <c r="IG62" s="62"/>
      <c r="IH62" s="62"/>
      <c r="II62" s="62"/>
      <c r="IJ62" s="62"/>
      <c r="IK62" s="62"/>
      <c r="IL62" s="62"/>
      <c r="IM62" s="62"/>
      <c r="IN62" s="62"/>
      <c r="IO62" s="62"/>
      <c r="IP62" s="62"/>
      <c r="IQ62" s="62"/>
      <c r="IR62" s="62"/>
      <c r="IS62" s="62"/>
      <c r="IT62" s="62"/>
      <c r="IU62" s="62"/>
      <c r="IV62" s="62"/>
      <c r="IW62" s="62"/>
      <c r="IX62" s="62"/>
    </row>
    <row r="63" spans="1:258">
      <c r="A63" s="277">
        <v>62</v>
      </c>
      <c r="B63" s="272">
        <f>ROUND(+'1 Mile'!E68,4)</f>
        <v>0.79849999999999999</v>
      </c>
      <c r="C63" s="72">
        <f>ROUND(+'5K'!E68,4)</f>
        <v>0.79559999999999997</v>
      </c>
      <c r="D63" s="72">
        <f>ROUND(+'6K'!E68,4)</f>
        <v>0.79690000000000005</v>
      </c>
      <c r="E63" s="72">
        <f>ROUND(+'4MI'!E68,4)</f>
        <v>0.79749999999999999</v>
      </c>
      <c r="F63" s="72">
        <f>ROUND(+'8K'!$E68,4)</f>
        <v>0.7994</v>
      </c>
      <c r="G63" s="72">
        <f>ROUND(+'5MI'!$E68,4)</f>
        <v>0.7994</v>
      </c>
      <c r="H63" s="72">
        <f>ROUND(+'10K'!$E68,4)</f>
        <v>0.80159999999999998</v>
      </c>
      <c r="I63" s="72">
        <f>ROUND(+'7MI'!$E68,4)</f>
        <v>0.80120000000000002</v>
      </c>
      <c r="J63" s="73">
        <f>ROUND(+'12K'!$E68,4)</f>
        <v>0.80089999999999995</v>
      </c>
      <c r="K63" s="72">
        <f>ROUND(+'15K'!$E68,4)</f>
        <v>0.80010000000000003</v>
      </c>
      <c r="L63" s="72">
        <f>ROUND(+'10MI'!$E68,4)</f>
        <v>0.79979999999999996</v>
      </c>
      <c r="M63" s="72">
        <f>ROUND(+'20K'!$E68,4)</f>
        <v>0.79910000000000003</v>
      </c>
      <c r="N63" s="72">
        <f>ROUND(+H.Marathon!$E68,4)</f>
        <v>0.79890000000000005</v>
      </c>
      <c r="O63" s="72">
        <f>ROUND(+'25K'!$E68,4)</f>
        <v>0.79890000000000005</v>
      </c>
      <c r="P63" s="72">
        <f>ROUND(+'30K'!$E68,4)</f>
        <v>0.79890000000000005</v>
      </c>
      <c r="Q63" s="72">
        <f>ROUND(+Marathon!$E68,4)</f>
        <v>0.79890000000000005</v>
      </c>
      <c r="R63" s="72">
        <f>ROUND(+Marathon!$E68,4)</f>
        <v>0.79890000000000005</v>
      </c>
      <c r="S63" s="72">
        <f>ROUND(+Marathon!$E68,4)</f>
        <v>0.79890000000000005</v>
      </c>
      <c r="T63" s="72">
        <f>ROUND(+Marathon!$E68,4)</f>
        <v>0.79890000000000005</v>
      </c>
      <c r="U63" s="72">
        <f>ROUND(+Marathon!$E68,4)</f>
        <v>0.79890000000000005</v>
      </c>
      <c r="V63" s="72">
        <f>ROUND(+Marathon!$E68,4)</f>
        <v>0.79890000000000005</v>
      </c>
      <c r="W63" s="72">
        <f>ROUND(+Marathon!$E68,4)</f>
        <v>0.79890000000000005</v>
      </c>
      <c r="X63" s="61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  <c r="AL63" s="62"/>
      <c r="AM63" s="62"/>
      <c r="AN63" s="62"/>
      <c r="AO63" s="62"/>
      <c r="AP63" s="62"/>
      <c r="AQ63" s="62"/>
      <c r="AR63" s="62"/>
      <c r="AS63" s="62"/>
      <c r="AT63" s="62"/>
      <c r="AU63" s="62"/>
      <c r="AV63" s="62"/>
      <c r="AW63" s="62"/>
      <c r="AX63" s="62"/>
      <c r="AY63" s="62"/>
      <c r="AZ63" s="62"/>
      <c r="BA63" s="62"/>
      <c r="BB63" s="62"/>
      <c r="BC63" s="62"/>
      <c r="BD63" s="62"/>
      <c r="BE63" s="62"/>
      <c r="BF63" s="62"/>
      <c r="BG63" s="62"/>
      <c r="BH63" s="62"/>
      <c r="BI63" s="62"/>
      <c r="BJ63" s="62"/>
      <c r="BK63" s="62"/>
      <c r="BL63" s="62"/>
      <c r="BM63" s="62"/>
      <c r="BN63" s="62"/>
      <c r="BO63" s="62"/>
      <c r="BP63" s="62"/>
      <c r="BQ63" s="62"/>
      <c r="BR63" s="62"/>
      <c r="BS63" s="62"/>
      <c r="BT63" s="62"/>
      <c r="BU63" s="62"/>
      <c r="BV63" s="62"/>
      <c r="BW63" s="62"/>
      <c r="BX63" s="62"/>
      <c r="BY63" s="62"/>
      <c r="BZ63" s="62"/>
      <c r="CA63" s="62"/>
      <c r="CB63" s="62"/>
      <c r="CC63" s="62"/>
      <c r="CD63" s="62"/>
      <c r="CE63" s="62"/>
      <c r="CF63" s="62"/>
      <c r="CG63" s="62"/>
      <c r="CH63" s="62"/>
      <c r="CI63" s="62"/>
      <c r="CJ63" s="62"/>
      <c r="CK63" s="62"/>
      <c r="CL63" s="62"/>
      <c r="CM63" s="62"/>
      <c r="CN63" s="62"/>
      <c r="CO63" s="62"/>
      <c r="CP63" s="62"/>
      <c r="CQ63" s="62"/>
      <c r="CR63" s="62"/>
      <c r="CS63" s="62"/>
      <c r="CT63" s="62"/>
      <c r="CU63" s="62"/>
      <c r="CV63" s="62"/>
      <c r="CW63" s="62"/>
      <c r="CX63" s="62"/>
      <c r="CY63" s="62"/>
      <c r="CZ63" s="62"/>
      <c r="DA63" s="62"/>
      <c r="DB63" s="62"/>
      <c r="DC63" s="62"/>
      <c r="DD63" s="62"/>
      <c r="DE63" s="62"/>
      <c r="DF63" s="62"/>
      <c r="DG63" s="62"/>
      <c r="DH63" s="62"/>
      <c r="DI63" s="62"/>
      <c r="DJ63" s="62"/>
      <c r="DK63" s="62"/>
      <c r="DL63" s="62"/>
      <c r="DM63" s="62"/>
      <c r="DN63" s="62"/>
      <c r="DO63" s="62"/>
      <c r="DP63" s="62"/>
      <c r="DQ63" s="62"/>
      <c r="DR63" s="62"/>
      <c r="DS63" s="62"/>
      <c r="DT63" s="62"/>
      <c r="DU63" s="62"/>
      <c r="DV63" s="62"/>
      <c r="DW63" s="62"/>
      <c r="DX63" s="62"/>
      <c r="DY63" s="62"/>
      <c r="DZ63" s="62"/>
      <c r="EA63" s="62"/>
      <c r="EB63" s="62"/>
      <c r="EC63" s="62"/>
      <c r="ED63" s="62"/>
      <c r="EE63" s="62"/>
      <c r="EF63" s="62"/>
      <c r="EG63" s="62"/>
      <c r="EH63" s="62"/>
      <c r="EI63" s="62"/>
      <c r="EJ63" s="62"/>
      <c r="EK63" s="62"/>
      <c r="EL63" s="62"/>
      <c r="EM63" s="62"/>
      <c r="EN63" s="62"/>
      <c r="EO63" s="62"/>
      <c r="EP63" s="62"/>
      <c r="EQ63" s="62"/>
      <c r="ER63" s="62"/>
      <c r="ES63" s="62"/>
      <c r="ET63" s="62"/>
      <c r="EU63" s="62"/>
      <c r="EV63" s="62"/>
      <c r="EW63" s="62"/>
      <c r="EX63" s="62"/>
      <c r="EY63" s="62"/>
      <c r="EZ63" s="62"/>
      <c r="FA63" s="62"/>
      <c r="FB63" s="62"/>
      <c r="FC63" s="62"/>
      <c r="FD63" s="62"/>
      <c r="FE63" s="62"/>
      <c r="FF63" s="62"/>
      <c r="FG63" s="62"/>
      <c r="FH63" s="62"/>
      <c r="FI63" s="62"/>
      <c r="FJ63" s="62"/>
      <c r="FK63" s="62"/>
      <c r="FL63" s="62"/>
      <c r="FM63" s="62"/>
      <c r="FN63" s="62"/>
      <c r="FO63" s="62"/>
      <c r="FP63" s="62"/>
      <c r="FQ63" s="62"/>
      <c r="FR63" s="62"/>
      <c r="FS63" s="62"/>
      <c r="FT63" s="62"/>
      <c r="FU63" s="62"/>
      <c r="FV63" s="62"/>
      <c r="FW63" s="62"/>
      <c r="FX63" s="62"/>
      <c r="FY63" s="62"/>
      <c r="FZ63" s="62"/>
      <c r="GA63" s="62"/>
      <c r="GB63" s="62"/>
      <c r="GC63" s="62"/>
      <c r="GD63" s="62"/>
      <c r="GE63" s="62"/>
      <c r="GF63" s="62"/>
      <c r="GG63" s="62"/>
      <c r="GH63" s="62"/>
      <c r="GI63" s="62"/>
      <c r="GJ63" s="62"/>
      <c r="GK63" s="62"/>
      <c r="GL63" s="62"/>
      <c r="GM63" s="62"/>
      <c r="GN63" s="62"/>
      <c r="GO63" s="62"/>
      <c r="GP63" s="62"/>
      <c r="GQ63" s="62"/>
      <c r="GR63" s="62"/>
      <c r="GS63" s="62"/>
      <c r="GT63" s="62"/>
      <c r="GU63" s="62"/>
      <c r="GV63" s="62"/>
      <c r="GW63" s="62"/>
      <c r="GX63" s="62"/>
      <c r="GY63" s="62"/>
      <c r="GZ63" s="62"/>
      <c r="HA63" s="62"/>
      <c r="HB63" s="62"/>
      <c r="HC63" s="62"/>
      <c r="HD63" s="62"/>
      <c r="HE63" s="62"/>
      <c r="HF63" s="62"/>
      <c r="HG63" s="62"/>
      <c r="HH63" s="62"/>
      <c r="HI63" s="62"/>
      <c r="HJ63" s="62"/>
      <c r="HK63" s="62"/>
      <c r="HL63" s="62"/>
      <c r="HM63" s="62"/>
      <c r="HN63" s="62"/>
      <c r="HO63" s="62"/>
      <c r="HP63" s="62"/>
      <c r="HQ63" s="62"/>
      <c r="HR63" s="62"/>
      <c r="HS63" s="62"/>
      <c r="HT63" s="62"/>
      <c r="HU63" s="62"/>
      <c r="HV63" s="62"/>
      <c r="HW63" s="62"/>
      <c r="HX63" s="62"/>
      <c r="HY63" s="62"/>
      <c r="HZ63" s="62"/>
      <c r="IA63" s="62"/>
      <c r="IB63" s="62"/>
      <c r="IC63" s="62"/>
      <c r="ID63" s="62"/>
      <c r="IE63" s="62"/>
      <c r="IF63" s="62"/>
      <c r="IG63" s="62"/>
      <c r="IH63" s="62"/>
      <c r="II63" s="62"/>
      <c r="IJ63" s="62"/>
      <c r="IK63" s="62"/>
      <c r="IL63" s="62"/>
      <c r="IM63" s="62"/>
      <c r="IN63" s="62"/>
      <c r="IO63" s="62"/>
      <c r="IP63" s="62"/>
      <c r="IQ63" s="62"/>
      <c r="IR63" s="62"/>
      <c r="IS63" s="62"/>
      <c r="IT63" s="62"/>
      <c r="IU63" s="62"/>
      <c r="IV63" s="62"/>
      <c r="IW63" s="62"/>
      <c r="IX63" s="62"/>
    </row>
    <row r="64" spans="1:258">
      <c r="A64" s="277">
        <v>63</v>
      </c>
      <c r="B64" s="272">
        <f>ROUND(+'1 Mile'!E69,4)</f>
        <v>0.79159999999999997</v>
      </c>
      <c r="C64" s="72">
        <f>ROUND(+'5K'!E69,4)</f>
        <v>0.78859999999999997</v>
      </c>
      <c r="D64" s="72">
        <f>ROUND(+'6K'!E69,4)</f>
        <v>0.78979999999999995</v>
      </c>
      <c r="E64" s="72">
        <f>ROUND(+'4MI'!E69,4)</f>
        <v>0.7903</v>
      </c>
      <c r="F64" s="72">
        <f>ROUND(+'8K'!$E69,4)</f>
        <v>0.79200000000000004</v>
      </c>
      <c r="G64" s="72">
        <f>ROUND(+'5MI'!$E69,4)</f>
        <v>0.79210000000000003</v>
      </c>
      <c r="H64" s="72">
        <f>ROUND(+'10K'!$E69,4)</f>
        <v>0.79410000000000003</v>
      </c>
      <c r="I64" s="72">
        <f>ROUND(+'7MI'!$E69,4)</f>
        <v>0.79359999999999997</v>
      </c>
      <c r="J64" s="73">
        <f>ROUND(+'12K'!$E69,4)</f>
        <v>0.79339999999999999</v>
      </c>
      <c r="K64" s="72">
        <f>ROUND(+'15K'!$E69,4)</f>
        <v>0.79239999999999999</v>
      </c>
      <c r="L64" s="72">
        <f>ROUND(+'10MI'!$E69,4)</f>
        <v>0.79220000000000002</v>
      </c>
      <c r="M64" s="72">
        <f>ROUND(+'20K'!$E69,4)</f>
        <v>0.7913</v>
      </c>
      <c r="N64" s="72">
        <f>ROUND(+H.Marathon!$E69,4)</f>
        <v>0.79110000000000003</v>
      </c>
      <c r="O64" s="72">
        <f>ROUND(+'25K'!$E69,4)</f>
        <v>0.79110000000000003</v>
      </c>
      <c r="P64" s="72">
        <f>ROUND(+'30K'!$E69,4)</f>
        <v>0.79110000000000003</v>
      </c>
      <c r="Q64" s="72">
        <f>ROUND(+Marathon!$E69,4)</f>
        <v>0.79110000000000003</v>
      </c>
      <c r="R64" s="72">
        <f>ROUND(+Marathon!$E69,4)</f>
        <v>0.79110000000000003</v>
      </c>
      <c r="S64" s="72">
        <f>ROUND(+Marathon!$E69,4)</f>
        <v>0.79110000000000003</v>
      </c>
      <c r="T64" s="72">
        <f>ROUND(+Marathon!$E69,4)</f>
        <v>0.79110000000000003</v>
      </c>
      <c r="U64" s="72">
        <f>ROUND(+Marathon!$E69,4)</f>
        <v>0.79110000000000003</v>
      </c>
      <c r="V64" s="72">
        <f>ROUND(+Marathon!$E69,4)</f>
        <v>0.79110000000000003</v>
      </c>
      <c r="W64" s="72">
        <f>ROUND(+Marathon!$E69,4)</f>
        <v>0.79110000000000003</v>
      </c>
      <c r="X64" s="61"/>
      <c r="Y64" s="62"/>
      <c r="Z64" s="62"/>
      <c r="AA64" s="62"/>
      <c r="AB64" s="62"/>
      <c r="AC64" s="62"/>
      <c r="AD64" s="62"/>
      <c r="AE64" s="62"/>
      <c r="AF64" s="62"/>
      <c r="AG64" s="62"/>
      <c r="AH64" s="62"/>
      <c r="AI64" s="62"/>
      <c r="AJ64" s="62"/>
      <c r="AK64" s="62"/>
      <c r="AL64" s="62"/>
      <c r="AM64" s="62"/>
      <c r="AN64" s="62"/>
      <c r="AO64" s="62"/>
      <c r="AP64" s="62"/>
      <c r="AQ64" s="62"/>
      <c r="AR64" s="62"/>
      <c r="AS64" s="62"/>
      <c r="AT64" s="62"/>
      <c r="AU64" s="62"/>
      <c r="AV64" s="62"/>
      <c r="AW64" s="62"/>
      <c r="AX64" s="62"/>
      <c r="AY64" s="62"/>
      <c r="AZ64" s="62"/>
      <c r="BA64" s="62"/>
      <c r="BB64" s="62"/>
      <c r="BC64" s="62"/>
      <c r="BD64" s="62"/>
      <c r="BE64" s="62"/>
      <c r="BF64" s="62"/>
      <c r="BG64" s="62"/>
      <c r="BH64" s="62"/>
      <c r="BI64" s="62"/>
      <c r="BJ64" s="62"/>
      <c r="BK64" s="62"/>
      <c r="BL64" s="62"/>
      <c r="BM64" s="62"/>
      <c r="BN64" s="62"/>
      <c r="BO64" s="62"/>
      <c r="BP64" s="62"/>
      <c r="BQ64" s="62"/>
      <c r="BR64" s="62"/>
      <c r="BS64" s="62"/>
      <c r="BT64" s="62"/>
      <c r="BU64" s="62"/>
      <c r="BV64" s="62"/>
      <c r="BW64" s="62"/>
      <c r="BX64" s="62"/>
      <c r="BY64" s="62"/>
      <c r="BZ64" s="62"/>
      <c r="CA64" s="62"/>
      <c r="CB64" s="62"/>
      <c r="CC64" s="62"/>
      <c r="CD64" s="62"/>
      <c r="CE64" s="62"/>
      <c r="CF64" s="62"/>
      <c r="CG64" s="62"/>
      <c r="CH64" s="62"/>
      <c r="CI64" s="62"/>
      <c r="CJ64" s="62"/>
      <c r="CK64" s="62"/>
      <c r="CL64" s="62"/>
      <c r="CM64" s="62"/>
      <c r="CN64" s="62"/>
      <c r="CO64" s="62"/>
      <c r="CP64" s="62"/>
      <c r="CQ64" s="62"/>
      <c r="CR64" s="62"/>
      <c r="CS64" s="62"/>
      <c r="CT64" s="62"/>
      <c r="CU64" s="62"/>
      <c r="CV64" s="62"/>
      <c r="CW64" s="62"/>
      <c r="CX64" s="62"/>
      <c r="CY64" s="62"/>
      <c r="CZ64" s="62"/>
      <c r="DA64" s="62"/>
      <c r="DB64" s="62"/>
      <c r="DC64" s="62"/>
      <c r="DD64" s="62"/>
      <c r="DE64" s="62"/>
      <c r="DF64" s="62"/>
      <c r="DG64" s="62"/>
      <c r="DH64" s="62"/>
      <c r="DI64" s="62"/>
      <c r="DJ64" s="62"/>
      <c r="DK64" s="62"/>
      <c r="DL64" s="62"/>
      <c r="DM64" s="62"/>
      <c r="DN64" s="62"/>
      <c r="DO64" s="62"/>
      <c r="DP64" s="62"/>
      <c r="DQ64" s="62"/>
      <c r="DR64" s="62"/>
      <c r="DS64" s="62"/>
      <c r="DT64" s="62"/>
      <c r="DU64" s="62"/>
      <c r="DV64" s="62"/>
      <c r="DW64" s="62"/>
      <c r="DX64" s="62"/>
      <c r="DY64" s="62"/>
      <c r="DZ64" s="62"/>
      <c r="EA64" s="62"/>
      <c r="EB64" s="62"/>
      <c r="EC64" s="62"/>
      <c r="ED64" s="62"/>
      <c r="EE64" s="62"/>
      <c r="EF64" s="62"/>
      <c r="EG64" s="62"/>
      <c r="EH64" s="62"/>
      <c r="EI64" s="62"/>
      <c r="EJ64" s="62"/>
      <c r="EK64" s="62"/>
      <c r="EL64" s="62"/>
      <c r="EM64" s="62"/>
      <c r="EN64" s="62"/>
      <c r="EO64" s="62"/>
      <c r="EP64" s="62"/>
      <c r="EQ64" s="62"/>
      <c r="ER64" s="62"/>
      <c r="ES64" s="62"/>
      <c r="ET64" s="62"/>
      <c r="EU64" s="62"/>
      <c r="EV64" s="62"/>
      <c r="EW64" s="62"/>
      <c r="EX64" s="62"/>
      <c r="EY64" s="62"/>
      <c r="EZ64" s="62"/>
      <c r="FA64" s="62"/>
      <c r="FB64" s="62"/>
      <c r="FC64" s="62"/>
      <c r="FD64" s="62"/>
      <c r="FE64" s="62"/>
      <c r="FF64" s="62"/>
      <c r="FG64" s="62"/>
      <c r="FH64" s="62"/>
      <c r="FI64" s="62"/>
      <c r="FJ64" s="62"/>
      <c r="FK64" s="62"/>
      <c r="FL64" s="62"/>
      <c r="FM64" s="62"/>
      <c r="FN64" s="62"/>
      <c r="FO64" s="62"/>
      <c r="FP64" s="62"/>
      <c r="FQ64" s="62"/>
      <c r="FR64" s="62"/>
      <c r="FS64" s="62"/>
      <c r="FT64" s="62"/>
      <c r="FU64" s="62"/>
      <c r="FV64" s="62"/>
      <c r="FW64" s="62"/>
      <c r="FX64" s="62"/>
      <c r="FY64" s="62"/>
      <c r="FZ64" s="62"/>
      <c r="GA64" s="62"/>
      <c r="GB64" s="62"/>
      <c r="GC64" s="62"/>
      <c r="GD64" s="62"/>
      <c r="GE64" s="62"/>
      <c r="GF64" s="62"/>
      <c r="GG64" s="62"/>
      <c r="GH64" s="62"/>
      <c r="GI64" s="62"/>
      <c r="GJ64" s="62"/>
      <c r="GK64" s="62"/>
      <c r="GL64" s="62"/>
      <c r="GM64" s="62"/>
      <c r="GN64" s="62"/>
      <c r="GO64" s="62"/>
      <c r="GP64" s="62"/>
      <c r="GQ64" s="62"/>
      <c r="GR64" s="62"/>
      <c r="GS64" s="62"/>
      <c r="GT64" s="62"/>
      <c r="GU64" s="62"/>
      <c r="GV64" s="62"/>
      <c r="GW64" s="62"/>
      <c r="GX64" s="62"/>
      <c r="GY64" s="62"/>
      <c r="GZ64" s="62"/>
      <c r="HA64" s="62"/>
      <c r="HB64" s="62"/>
      <c r="HC64" s="62"/>
      <c r="HD64" s="62"/>
      <c r="HE64" s="62"/>
      <c r="HF64" s="62"/>
      <c r="HG64" s="62"/>
      <c r="HH64" s="62"/>
      <c r="HI64" s="62"/>
      <c r="HJ64" s="62"/>
      <c r="HK64" s="62"/>
      <c r="HL64" s="62"/>
      <c r="HM64" s="62"/>
      <c r="HN64" s="62"/>
      <c r="HO64" s="62"/>
      <c r="HP64" s="62"/>
      <c r="HQ64" s="62"/>
      <c r="HR64" s="62"/>
      <c r="HS64" s="62"/>
      <c r="HT64" s="62"/>
      <c r="HU64" s="62"/>
      <c r="HV64" s="62"/>
      <c r="HW64" s="62"/>
      <c r="HX64" s="62"/>
      <c r="HY64" s="62"/>
      <c r="HZ64" s="62"/>
      <c r="IA64" s="62"/>
      <c r="IB64" s="62"/>
      <c r="IC64" s="62"/>
      <c r="ID64" s="62"/>
      <c r="IE64" s="62"/>
      <c r="IF64" s="62"/>
      <c r="IG64" s="62"/>
      <c r="IH64" s="62"/>
      <c r="II64" s="62"/>
      <c r="IJ64" s="62"/>
      <c r="IK64" s="62"/>
      <c r="IL64" s="62"/>
      <c r="IM64" s="62"/>
      <c r="IN64" s="62"/>
      <c r="IO64" s="62"/>
      <c r="IP64" s="62"/>
      <c r="IQ64" s="62"/>
      <c r="IR64" s="62"/>
      <c r="IS64" s="62"/>
      <c r="IT64" s="62"/>
      <c r="IU64" s="62"/>
      <c r="IV64" s="62"/>
      <c r="IW64" s="62"/>
      <c r="IX64" s="62"/>
    </row>
    <row r="65" spans="1:258">
      <c r="A65" s="277">
        <v>64</v>
      </c>
      <c r="B65" s="272">
        <f>ROUND(+'1 Mile'!E70,4)</f>
        <v>0.78469999999999995</v>
      </c>
      <c r="C65" s="72">
        <f>ROUND(+'5K'!E70,4)</f>
        <v>0.78159999999999996</v>
      </c>
      <c r="D65" s="72">
        <f>ROUND(+'6K'!E70,4)</f>
        <v>0.78269999999999995</v>
      </c>
      <c r="E65" s="72">
        <f>ROUND(+'4MI'!E70,4)</f>
        <v>0.78310000000000002</v>
      </c>
      <c r="F65" s="72">
        <f>ROUND(+'8K'!$E70,4)</f>
        <v>0.78469999999999995</v>
      </c>
      <c r="G65" s="72">
        <f>ROUND(+'5MI'!$E70,4)</f>
        <v>0.78480000000000005</v>
      </c>
      <c r="H65" s="72">
        <f>ROUND(+'10K'!$E70,4)</f>
        <v>0.78659999999999997</v>
      </c>
      <c r="I65" s="72">
        <f>ROUND(+'7MI'!$E70,4)</f>
        <v>0.78610000000000002</v>
      </c>
      <c r="J65" s="73">
        <f>ROUND(+'12K'!$E70,4)</f>
        <v>0.78580000000000005</v>
      </c>
      <c r="K65" s="72">
        <f>ROUND(+'15K'!$E70,4)</f>
        <v>0.78480000000000005</v>
      </c>
      <c r="L65" s="72">
        <f>ROUND(+'10MI'!$E70,4)</f>
        <v>0.78449999999999998</v>
      </c>
      <c r="M65" s="72">
        <f>ROUND(+'20K'!$E70,4)</f>
        <v>0.78359999999999996</v>
      </c>
      <c r="N65" s="72">
        <f>ROUND(+H.Marathon!$E70,4)</f>
        <v>0.7833</v>
      </c>
      <c r="O65" s="72">
        <f>ROUND(+'25K'!$E70,4)</f>
        <v>0.7833</v>
      </c>
      <c r="P65" s="72">
        <f>ROUND(+'30K'!$E70,4)</f>
        <v>0.7833</v>
      </c>
      <c r="Q65" s="72">
        <f>ROUND(+Marathon!$E70,4)</f>
        <v>0.7833</v>
      </c>
      <c r="R65" s="72">
        <f>ROUND(+Marathon!$E70,4)</f>
        <v>0.7833</v>
      </c>
      <c r="S65" s="72">
        <f>ROUND(+Marathon!$E70,4)</f>
        <v>0.7833</v>
      </c>
      <c r="T65" s="72">
        <f>ROUND(+Marathon!$E70,4)</f>
        <v>0.7833</v>
      </c>
      <c r="U65" s="72">
        <f>ROUND(+Marathon!$E70,4)</f>
        <v>0.7833</v>
      </c>
      <c r="V65" s="72">
        <f>ROUND(+Marathon!$E70,4)</f>
        <v>0.7833</v>
      </c>
      <c r="W65" s="72">
        <f>ROUND(+Marathon!$E70,4)</f>
        <v>0.7833</v>
      </c>
      <c r="X65" s="61"/>
      <c r="Y65" s="62"/>
      <c r="Z65" s="62"/>
      <c r="AA65" s="62"/>
      <c r="AB65" s="62"/>
      <c r="AC65" s="62"/>
      <c r="AD65" s="62"/>
      <c r="AE65" s="62"/>
      <c r="AF65" s="62"/>
      <c r="AG65" s="62"/>
      <c r="AH65" s="62"/>
      <c r="AI65" s="62"/>
      <c r="AJ65" s="62"/>
      <c r="AK65" s="62"/>
      <c r="AL65" s="62"/>
      <c r="AM65" s="62"/>
      <c r="AN65" s="62"/>
      <c r="AO65" s="62"/>
      <c r="AP65" s="62"/>
      <c r="AQ65" s="62"/>
      <c r="AR65" s="62"/>
      <c r="AS65" s="62"/>
      <c r="AT65" s="62"/>
      <c r="AU65" s="62"/>
      <c r="AV65" s="62"/>
      <c r="AW65" s="62"/>
      <c r="AX65" s="62"/>
      <c r="AY65" s="62"/>
      <c r="AZ65" s="62"/>
      <c r="BA65" s="62"/>
      <c r="BB65" s="62"/>
      <c r="BC65" s="62"/>
      <c r="BD65" s="62"/>
      <c r="BE65" s="62"/>
      <c r="BF65" s="62"/>
      <c r="BG65" s="62"/>
      <c r="BH65" s="62"/>
      <c r="BI65" s="62"/>
      <c r="BJ65" s="62"/>
      <c r="BK65" s="62"/>
      <c r="BL65" s="62"/>
      <c r="BM65" s="62"/>
      <c r="BN65" s="62"/>
      <c r="BO65" s="62"/>
      <c r="BP65" s="62"/>
      <c r="BQ65" s="62"/>
      <c r="BR65" s="62"/>
      <c r="BS65" s="62"/>
      <c r="BT65" s="62"/>
      <c r="BU65" s="62"/>
      <c r="BV65" s="62"/>
      <c r="BW65" s="62"/>
      <c r="BX65" s="62"/>
      <c r="BY65" s="62"/>
      <c r="BZ65" s="62"/>
      <c r="CA65" s="62"/>
      <c r="CB65" s="62"/>
      <c r="CC65" s="62"/>
      <c r="CD65" s="62"/>
      <c r="CE65" s="62"/>
      <c r="CF65" s="62"/>
      <c r="CG65" s="62"/>
      <c r="CH65" s="62"/>
      <c r="CI65" s="62"/>
      <c r="CJ65" s="62"/>
      <c r="CK65" s="62"/>
      <c r="CL65" s="62"/>
      <c r="CM65" s="62"/>
      <c r="CN65" s="62"/>
      <c r="CO65" s="62"/>
      <c r="CP65" s="62"/>
      <c r="CQ65" s="62"/>
      <c r="CR65" s="62"/>
      <c r="CS65" s="62"/>
      <c r="CT65" s="62"/>
      <c r="CU65" s="62"/>
      <c r="CV65" s="62"/>
      <c r="CW65" s="62"/>
      <c r="CX65" s="62"/>
      <c r="CY65" s="62"/>
      <c r="CZ65" s="62"/>
      <c r="DA65" s="62"/>
      <c r="DB65" s="62"/>
      <c r="DC65" s="62"/>
      <c r="DD65" s="62"/>
      <c r="DE65" s="62"/>
      <c r="DF65" s="62"/>
      <c r="DG65" s="62"/>
      <c r="DH65" s="62"/>
      <c r="DI65" s="62"/>
      <c r="DJ65" s="62"/>
      <c r="DK65" s="62"/>
      <c r="DL65" s="62"/>
      <c r="DM65" s="62"/>
      <c r="DN65" s="62"/>
      <c r="DO65" s="62"/>
      <c r="DP65" s="62"/>
      <c r="DQ65" s="62"/>
      <c r="DR65" s="62"/>
      <c r="DS65" s="62"/>
      <c r="DT65" s="62"/>
      <c r="DU65" s="62"/>
      <c r="DV65" s="62"/>
      <c r="DW65" s="62"/>
      <c r="DX65" s="62"/>
      <c r="DY65" s="62"/>
      <c r="DZ65" s="62"/>
      <c r="EA65" s="62"/>
      <c r="EB65" s="62"/>
      <c r="EC65" s="62"/>
      <c r="ED65" s="62"/>
      <c r="EE65" s="62"/>
      <c r="EF65" s="62"/>
      <c r="EG65" s="62"/>
      <c r="EH65" s="62"/>
      <c r="EI65" s="62"/>
      <c r="EJ65" s="62"/>
      <c r="EK65" s="62"/>
      <c r="EL65" s="62"/>
      <c r="EM65" s="62"/>
      <c r="EN65" s="62"/>
      <c r="EO65" s="62"/>
      <c r="EP65" s="62"/>
      <c r="EQ65" s="62"/>
      <c r="ER65" s="62"/>
      <c r="ES65" s="62"/>
      <c r="ET65" s="62"/>
      <c r="EU65" s="62"/>
      <c r="EV65" s="62"/>
      <c r="EW65" s="62"/>
      <c r="EX65" s="62"/>
      <c r="EY65" s="62"/>
      <c r="EZ65" s="62"/>
      <c r="FA65" s="62"/>
      <c r="FB65" s="62"/>
      <c r="FC65" s="62"/>
      <c r="FD65" s="62"/>
      <c r="FE65" s="62"/>
      <c r="FF65" s="62"/>
      <c r="FG65" s="62"/>
      <c r="FH65" s="62"/>
      <c r="FI65" s="62"/>
      <c r="FJ65" s="62"/>
      <c r="FK65" s="62"/>
      <c r="FL65" s="62"/>
      <c r="FM65" s="62"/>
      <c r="FN65" s="62"/>
      <c r="FO65" s="62"/>
      <c r="FP65" s="62"/>
      <c r="FQ65" s="62"/>
      <c r="FR65" s="62"/>
      <c r="FS65" s="62"/>
      <c r="FT65" s="62"/>
      <c r="FU65" s="62"/>
      <c r="FV65" s="62"/>
      <c r="FW65" s="62"/>
      <c r="FX65" s="62"/>
      <c r="FY65" s="62"/>
      <c r="FZ65" s="62"/>
      <c r="GA65" s="62"/>
      <c r="GB65" s="62"/>
      <c r="GC65" s="62"/>
      <c r="GD65" s="62"/>
      <c r="GE65" s="62"/>
      <c r="GF65" s="62"/>
      <c r="GG65" s="62"/>
      <c r="GH65" s="62"/>
      <c r="GI65" s="62"/>
      <c r="GJ65" s="62"/>
      <c r="GK65" s="62"/>
      <c r="GL65" s="62"/>
      <c r="GM65" s="62"/>
      <c r="GN65" s="62"/>
      <c r="GO65" s="62"/>
      <c r="GP65" s="62"/>
      <c r="GQ65" s="62"/>
      <c r="GR65" s="62"/>
      <c r="GS65" s="62"/>
      <c r="GT65" s="62"/>
      <c r="GU65" s="62"/>
      <c r="GV65" s="62"/>
      <c r="GW65" s="62"/>
      <c r="GX65" s="62"/>
      <c r="GY65" s="62"/>
      <c r="GZ65" s="62"/>
      <c r="HA65" s="62"/>
      <c r="HB65" s="62"/>
      <c r="HC65" s="62"/>
      <c r="HD65" s="62"/>
      <c r="HE65" s="62"/>
      <c r="HF65" s="62"/>
      <c r="HG65" s="62"/>
      <c r="HH65" s="62"/>
      <c r="HI65" s="62"/>
      <c r="HJ65" s="62"/>
      <c r="HK65" s="62"/>
      <c r="HL65" s="62"/>
      <c r="HM65" s="62"/>
      <c r="HN65" s="62"/>
      <c r="HO65" s="62"/>
      <c r="HP65" s="62"/>
      <c r="HQ65" s="62"/>
      <c r="HR65" s="62"/>
      <c r="HS65" s="62"/>
      <c r="HT65" s="62"/>
      <c r="HU65" s="62"/>
      <c r="HV65" s="62"/>
      <c r="HW65" s="62"/>
      <c r="HX65" s="62"/>
      <c r="HY65" s="62"/>
      <c r="HZ65" s="62"/>
      <c r="IA65" s="62"/>
      <c r="IB65" s="62"/>
      <c r="IC65" s="62"/>
      <c r="ID65" s="62"/>
      <c r="IE65" s="62"/>
      <c r="IF65" s="62"/>
      <c r="IG65" s="62"/>
      <c r="IH65" s="62"/>
      <c r="II65" s="62"/>
      <c r="IJ65" s="62"/>
      <c r="IK65" s="62"/>
      <c r="IL65" s="62"/>
      <c r="IM65" s="62"/>
      <c r="IN65" s="62"/>
      <c r="IO65" s="62"/>
      <c r="IP65" s="62"/>
      <c r="IQ65" s="62"/>
      <c r="IR65" s="62"/>
      <c r="IS65" s="62"/>
      <c r="IT65" s="62"/>
      <c r="IU65" s="62"/>
      <c r="IV65" s="62"/>
      <c r="IW65" s="62"/>
      <c r="IX65" s="62"/>
    </row>
    <row r="66" spans="1:258">
      <c r="A66" s="278">
        <v>65</v>
      </c>
      <c r="B66" s="261">
        <f>ROUND(+'1 Mile'!E71,4)</f>
        <v>0.77780000000000005</v>
      </c>
      <c r="C66" s="75">
        <f>ROUND(+'5K'!E71,4)</f>
        <v>0.77459999999999996</v>
      </c>
      <c r="D66" s="75">
        <f>ROUND(+'6K'!E71,4)</f>
        <v>0.77549999999999997</v>
      </c>
      <c r="E66" s="75">
        <f>ROUND(+'4MI'!E71,4)</f>
        <v>0.77590000000000003</v>
      </c>
      <c r="F66" s="75">
        <f>ROUND(+'8K'!$E71,4)</f>
        <v>0.77739999999999998</v>
      </c>
      <c r="G66" s="75">
        <f>ROUND(+'5MI'!$E71,4)</f>
        <v>0.77739999999999998</v>
      </c>
      <c r="H66" s="75">
        <f>ROUND(+'10K'!$E71,4)</f>
        <v>0.77910000000000001</v>
      </c>
      <c r="I66" s="75">
        <f>ROUND(+'7MI'!$E71,4)</f>
        <v>0.77849999999999997</v>
      </c>
      <c r="J66" s="75">
        <f>ROUND(+'12K'!$E71,4)</f>
        <v>0.7782</v>
      </c>
      <c r="K66" s="75">
        <f>ROUND(+'15K'!$E71,4)</f>
        <v>0.77710000000000001</v>
      </c>
      <c r="L66" s="75">
        <f>ROUND(+'10MI'!$E71,4)</f>
        <v>0.77680000000000005</v>
      </c>
      <c r="M66" s="75">
        <f>ROUND(+'20K'!$E71,4)</f>
        <v>0.77580000000000005</v>
      </c>
      <c r="N66" s="75">
        <f>ROUND(+H.Marathon!$E71,4)</f>
        <v>0.77549999999999997</v>
      </c>
      <c r="O66" s="75">
        <f>ROUND(+'25K'!$E71,4)</f>
        <v>0.77549999999999997</v>
      </c>
      <c r="P66" s="75">
        <f>ROUND(+'30K'!$E71,4)</f>
        <v>0.77549999999999997</v>
      </c>
      <c r="Q66" s="75">
        <f>ROUND(+Marathon!$E71,4)</f>
        <v>0.77549999999999997</v>
      </c>
      <c r="R66" s="75">
        <f>ROUND(+Marathon!$E71,4)</f>
        <v>0.77549999999999997</v>
      </c>
      <c r="S66" s="75">
        <f>ROUND(+Marathon!$E71,4)</f>
        <v>0.77549999999999997</v>
      </c>
      <c r="T66" s="75">
        <f>ROUND(+Marathon!$E71,4)</f>
        <v>0.77549999999999997</v>
      </c>
      <c r="U66" s="75">
        <f>ROUND(+Marathon!$E71,4)</f>
        <v>0.77549999999999997</v>
      </c>
      <c r="V66" s="75">
        <f>ROUND(+Marathon!$E71,4)</f>
        <v>0.77549999999999997</v>
      </c>
      <c r="W66" s="75">
        <f>ROUND(+Marathon!$E71,4)</f>
        <v>0.77549999999999997</v>
      </c>
      <c r="X66" s="61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  <c r="AJ66" s="62"/>
      <c r="AK66" s="62"/>
      <c r="AL66" s="62"/>
      <c r="AM66" s="62"/>
      <c r="AN66" s="62"/>
      <c r="AO66" s="62"/>
      <c r="AP66" s="62"/>
      <c r="AQ66" s="62"/>
      <c r="AR66" s="62"/>
      <c r="AS66" s="62"/>
      <c r="AT66" s="62"/>
      <c r="AU66" s="62"/>
      <c r="AV66" s="62"/>
      <c r="AW66" s="62"/>
      <c r="AX66" s="62"/>
      <c r="AY66" s="62"/>
      <c r="AZ66" s="62"/>
      <c r="BA66" s="62"/>
      <c r="BB66" s="62"/>
      <c r="BC66" s="62"/>
      <c r="BD66" s="62"/>
      <c r="BE66" s="62"/>
      <c r="BF66" s="62"/>
      <c r="BG66" s="62"/>
      <c r="BH66" s="62"/>
      <c r="BI66" s="62"/>
      <c r="BJ66" s="62"/>
      <c r="BK66" s="62"/>
      <c r="BL66" s="62"/>
      <c r="BM66" s="62"/>
      <c r="BN66" s="62"/>
      <c r="BO66" s="62"/>
      <c r="BP66" s="62"/>
      <c r="BQ66" s="62"/>
      <c r="BR66" s="62"/>
      <c r="BS66" s="62"/>
      <c r="BT66" s="62"/>
      <c r="BU66" s="62"/>
      <c r="BV66" s="62"/>
      <c r="BW66" s="62"/>
      <c r="BX66" s="62"/>
      <c r="BY66" s="62"/>
      <c r="BZ66" s="62"/>
      <c r="CA66" s="62"/>
      <c r="CB66" s="62"/>
      <c r="CC66" s="62"/>
      <c r="CD66" s="62"/>
      <c r="CE66" s="62"/>
      <c r="CF66" s="62"/>
      <c r="CG66" s="62"/>
      <c r="CH66" s="62"/>
      <c r="CI66" s="62"/>
      <c r="CJ66" s="62"/>
      <c r="CK66" s="62"/>
      <c r="CL66" s="62"/>
      <c r="CM66" s="62"/>
      <c r="CN66" s="62"/>
      <c r="CO66" s="62"/>
      <c r="CP66" s="62"/>
      <c r="CQ66" s="62"/>
      <c r="CR66" s="62"/>
      <c r="CS66" s="62"/>
      <c r="CT66" s="62"/>
      <c r="CU66" s="62"/>
      <c r="CV66" s="62"/>
      <c r="CW66" s="62"/>
      <c r="CX66" s="62"/>
      <c r="CY66" s="62"/>
      <c r="CZ66" s="62"/>
      <c r="DA66" s="62"/>
      <c r="DB66" s="62"/>
      <c r="DC66" s="62"/>
      <c r="DD66" s="62"/>
      <c r="DE66" s="62"/>
      <c r="DF66" s="62"/>
      <c r="DG66" s="62"/>
      <c r="DH66" s="62"/>
      <c r="DI66" s="62"/>
      <c r="DJ66" s="62"/>
      <c r="DK66" s="62"/>
      <c r="DL66" s="62"/>
      <c r="DM66" s="62"/>
      <c r="DN66" s="62"/>
      <c r="DO66" s="62"/>
      <c r="DP66" s="62"/>
      <c r="DQ66" s="62"/>
      <c r="DR66" s="62"/>
      <c r="DS66" s="62"/>
      <c r="DT66" s="62"/>
      <c r="DU66" s="62"/>
      <c r="DV66" s="62"/>
      <c r="DW66" s="62"/>
      <c r="DX66" s="62"/>
      <c r="DY66" s="62"/>
      <c r="DZ66" s="62"/>
      <c r="EA66" s="62"/>
      <c r="EB66" s="62"/>
      <c r="EC66" s="62"/>
      <c r="ED66" s="62"/>
      <c r="EE66" s="62"/>
      <c r="EF66" s="62"/>
      <c r="EG66" s="62"/>
      <c r="EH66" s="62"/>
      <c r="EI66" s="62"/>
      <c r="EJ66" s="62"/>
      <c r="EK66" s="62"/>
      <c r="EL66" s="62"/>
      <c r="EM66" s="62"/>
      <c r="EN66" s="62"/>
      <c r="EO66" s="62"/>
      <c r="EP66" s="62"/>
      <c r="EQ66" s="62"/>
      <c r="ER66" s="62"/>
      <c r="ES66" s="62"/>
      <c r="ET66" s="62"/>
      <c r="EU66" s="62"/>
      <c r="EV66" s="62"/>
      <c r="EW66" s="62"/>
      <c r="EX66" s="62"/>
      <c r="EY66" s="62"/>
      <c r="EZ66" s="62"/>
      <c r="FA66" s="62"/>
      <c r="FB66" s="62"/>
      <c r="FC66" s="62"/>
      <c r="FD66" s="62"/>
      <c r="FE66" s="62"/>
      <c r="FF66" s="62"/>
      <c r="FG66" s="62"/>
      <c r="FH66" s="62"/>
      <c r="FI66" s="62"/>
      <c r="FJ66" s="62"/>
      <c r="FK66" s="62"/>
      <c r="FL66" s="62"/>
      <c r="FM66" s="62"/>
      <c r="FN66" s="62"/>
      <c r="FO66" s="62"/>
      <c r="FP66" s="62"/>
      <c r="FQ66" s="62"/>
      <c r="FR66" s="62"/>
      <c r="FS66" s="62"/>
      <c r="FT66" s="62"/>
      <c r="FU66" s="62"/>
      <c r="FV66" s="62"/>
      <c r="FW66" s="62"/>
      <c r="FX66" s="62"/>
      <c r="FY66" s="62"/>
      <c r="FZ66" s="62"/>
      <c r="GA66" s="62"/>
      <c r="GB66" s="62"/>
      <c r="GC66" s="62"/>
      <c r="GD66" s="62"/>
      <c r="GE66" s="62"/>
      <c r="GF66" s="62"/>
      <c r="GG66" s="62"/>
      <c r="GH66" s="62"/>
      <c r="GI66" s="62"/>
      <c r="GJ66" s="62"/>
      <c r="GK66" s="62"/>
      <c r="GL66" s="62"/>
      <c r="GM66" s="62"/>
      <c r="GN66" s="62"/>
      <c r="GO66" s="62"/>
      <c r="GP66" s="62"/>
      <c r="GQ66" s="62"/>
      <c r="GR66" s="62"/>
      <c r="GS66" s="62"/>
      <c r="GT66" s="62"/>
      <c r="GU66" s="62"/>
      <c r="GV66" s="62"/>
      <c r="GW66" s="62"/>
      <c r="GX66" s="62"/>
      <c r="GY66" s="62"/>
      <c r="GZ66" s="62"/>
      <c r="HA66" s="62"/>
      <c r="HB66" s="62"/>
      <c r="HC66" s="62"/>
      <c r="HD66" s="62"/>
      <c r="HE66" s="62"/>
      <c r="HF66" s="62"/>
      <c r="HG66" s="62"/>
      <c r="HH66" s="62"/>
      <c r="HI66" s="62"/>
      <c r="HJ66" s="62"/>
      <c r="HK66" s="62"/>
      <c r="HL66" s="62"/>
      <c r="HM66" s="62"/>
      <c r="HN66" s="62"/>
      <c r="HO66" s="62"/>
      <c r="HP66" s="62"/>
      <c r="HQ66" s="62"/>
      <c r="HR66" s="62"/>
      <c r="HS66" s="62"/>
      <c r="HT66" s="62"/>
      <c r="HU66" s="62"/>
      <c r="HV66" s="62"/>
      <c r="HW66" s="62"/>
      <c r="HX66" s="62"/>
      <c r="HY66" s="62"/>
      <c r="HZ66" s="62"/>
      <c r="IA66" s="62"/>
      <c r="IB66" s="62"/>
      <c r="IC66" s="62"/>
      <c r="ID66" s="62"/>
      <c r="IE66" s="62"/>
      <c r="IF66" s="62"/>
      <c r="IG66" s="62"/>
      <c r="IH66" s="62"/>
      <c r="II66" s="62"/>
      <c r="IJ66" s="62"/>
      <c r="IK66" s="62"/>
      <c r="IL66" s="62"/>
      <c r="IM66" s="62"/>
      <c r="IN66" s="62"/>
      <c r="IO66" s="62"/>
      <c r="IP66" s="62"/>
      <c r="IQ66" s="62"/>
      <c r="IR66" s="62"/>
      <c r="IS66" s="62"/>
      <c r="IT66" s="62"/>
      <c r="IU66" s="62"/>
      <c r="IV66" s="62"/>
      <c r="IW66" s="62"/>
      <c r="IX66" s="62"/>
    </row>
    <row r="67" spans="1:258">
      <c r="A67" s="277">
        <v>66</v>
      </c>
      <c r="B67" s="272">
        <f>ROUND(+'1 Mile'!E72,4)</f>
        <v>0.77090000000000003</v>
      </c>
      <c r="C67" s="72">
        <f>ROUND(+'5K'!E72,4)</f>
        <v>0.76759999999999995</v>
      </c>
      <c r="D67" s="72">
        <f>ROUND(+'6K'!E72,4)</f>
        <v>0.76839999999999997</v>
      </c>
      <c r="E67" s="72">
        <f>ROUND(+'4MI'!E72,4)</f>
        <v>0.76870000000000005</v>
      </c>
      <c r="F67" s="72">
        <f>ROUND(+'8K'!$E72,4)</f>
        <v>0.77</v>
      </c>
      <c r="G67" s="72">
        <f>ROUND(+'5MI'!$E72,4)</f>
        <v>0.77010000000000001</v>
      </c>
      <c r="H67" s="72">
        <f>ROUND(+'10K'!$E72,4)</f>
        <v>0.77159999999999995</v>
      </c>
      <c r="I67" s="72">
        <f>ROUND(+'7MI'!$E72,4)</f>
        <v>0.77100000000000002</v>
      </c>
      <c r="J67" s="73">
        <f>ROUND(+'12K'!$E72,4)</f>
        <v>0.77070000000000005</v>
      </c>
      <c r="K67" s="72">
        <f>ROUND(+'15K'!$E72,4)</f>
        <v>0.76949999999999996</v>
      </c>
      <c r="L67" s="72">
        <f>ROUND(+'10MI'!$E72,4)</f>
        <v>0.76910000000000001</v>
      </c>
      <c r="M67" s="72">
        <f>ROUND(+'20K'!$E72,4)</f>
        <v>0.76800000000000002</v>
      </c>
      <c r="N67" s="72">
        <f>ROUND(+H.Marathon!$E72,4)</f>
        <v>0.76780000000000004</v>
      </c>
      <c r="O67" s="72">
        <f>ROUND(+'25K'!$E72,4)</f>
        <v>0.76780000000000004</v>
      </c>
      <c r="P67" s="72">
        <f>ROUND(+'30K'!$E72,4)</f>
        <v>0.76780000000000004</v>
      </c>
      <c r="Q67" s="72">
        <f>ROUND(+Marathon!$E72,4)</f>
        <v>0.76780000000000004</v>
      </c>
      <c r="R67" s="72">
        <f>ROUND(+Marathon!$E72,4)</f>
        <v>0.76780000000000004</v>
      </c>
      <c r="S67" s="72">
        <f>ROUND(+Marathon!$E72,4)</f>
        <v>0.76780000000000004</v>
      </c>
      <c r="T67" s="72">
        <f>ROUND(+Marathon!$E72,4)</f>
        <v>0.76780000000000004</v>
      </c>
      <c r="U67" s="72">
        <f>ROUND(+Marathon!$E72,4)</f>
        <v>0.76780000000000004</v>
      </c>
      <c r="V67" s="72">
        <f>ROUND(+Marathon!$E72,4)</f>
        <v>0.76780000000000004</v>
      </c>
      <c r="W67" s="72">
        <f>ROUND(+Marathon!$E72,4)</f>
        <v>0.76780000000000004</v>
      </c>
      <c r="X67" s="61"/>
      <c r="Y67" s="62"/>
      <c r="Z67" s="62"/>
      <c r="AA67" s="62"/>
      <c r="AB67" s="62"/>
      <c r="AC67" s="62"/>
      <c r="AD67" s="62"/>
      <c r="AE67" s="62"/>
      <c r="AF67" s="62"/>
      <c r="AG67" s="62"/>
      <c r="AH67" s="62"/>
      <c r="AI67" s="62"/>
      <c r="AJ67" s="62"/>
      <c r="AK67" s="62"/>
      <c r="AL67" s="62"/>
      <c r="AM67" s="62"/>
      <c r="AN67" s="62"/>
      <c r="AO67" s="62"/>
      <c r="AP67" s="62"/>
      <c r="AQ67" s="62"/>
      <c r="AR67" s="62"/>
      <c r="AS67" s="62"/>
      <c r="AT67" s="62"/>
      <c r="AU67" s="62"/>
      <c r="AV67" s="62"/>
      <c r="AW67" s="62"/>
      <c r="AX67" s="62"/>
      <c r="AY67" s="62"/>
      <c r="AZ67" s="62"/>
      <c r="BA67" s="62"/>
      <c r="BB67" s="62"/>
      <c r="BC67" s="62"/>
      <c r="BD67" s="62"/>
      <c r="BE67" s="62"/>
      <c r="BF67" s="62"/>
      <c r="BG67" s="62"/>
      <c r="BH67" s="62"/>
      <c r="BI67" s="62"/>
      <c r="BJ67" s="62"/>
      <c r="BK67" s="62"/>
      <c r="BL67" s="62"/>
      <c r="BM67" s="62"/>
      <c r="BN67" s="62"/>
      <c r="BO67" s="62"/>
      <c r="BP67" s="62"/>
      <c r="BQ67" s="62"/>
      <c r="BR67" s="62"/>
      <c r="BS67" s="62"/>
      <c r="BT67" s="62"/>
      <c r="BU67" s="62"/>
      <c r="BV67" s="62"/>
      <c r="BW67" s="62"/>
      <c r="BX67" s="62"/>
      <c r="BY67" s="62"/>
      <c r="BZ67" s="62"/>
      <c r="CA67" s="62"/>
      <c r="CB67" s="62"/>
      <c r="CC67" s="62"/>
      <c r="CD67" s="62"/>
      <c r="CE67" s="62"/>
      <c r="CF67" s="62"/>
      <c r="CG67" s="62"/>
      <c r="CH67" s="62"/>
      <c r="CI67" s="62"/>
      <c r="CJ67" s="62"/>
      <c r="CK67" s="62"/>
      <c r="CL67" s="62"/>
      <c r="CM67" s="62"/>
      <c r="CN67" s="62"/>
      <c r="CO67" s="62"/>
      <c r="CP67" s="62"/>
      <c r="CQ67" s="62"/>
      <c r="CR67" s="62"/>
      <c r="CS67" s="62"/>
      <c r="CT67" s="62"/>
      <c r="CU67" s="62"/>
      <c r="CV67" s="62"/>
      <c r="CW67" s="62"/>
      <c r="CX67" s="62"/>
      <c r="CY67" s="62"/>
      <c r="CZ67" s="62"/>
      <c r="DA67" s="62"/>
      <c r="DB67" s="62"/>
      <c r="DC67" s="62"/>
      <c r="DD67" s="62"/>
      <c r="DE67" s="62"/>
      <c r="DF67" s="62"/>
      <c r="DG67" s="62"/>
      <c r="DH67" s="62"/>
      <c r="DI67" s="62"/>
      <c r="DJ67" s="62"/>
      <c r="DK67" s="62"/>
      <c r="DL67" s="62"/>
      <c r="DM67" s="62"/>
      <c r="DN67" s="62"/>
      <c r="DO67" s="62"/>
      <c r="DP67" s="62"/>
      <c r="DQ67" s="62"/>
      <c r="DR67" s="62"/>
      <c r="DS67" s="62"/>
      <c r="DT67" s="62"/>
      <c r="DU67" s="62"/>
      <c r="DV67" s="62"/>
      <c r="DW67" s="62"/>
      <c r="DX67" s="62"/>
      <c r="DY67" s="62"/>
      <c r="DZ67" s="62"/>
      <c r="EA67" s="62"/>
      <c r="EB67" s="62"/>
      <c r="EC67" s="62"/>
      <c r="ED67" s="62"/>
      <c r="EE67" s="62"/>
      <c r="EF67" s="62"/>
      <c r="EG67" s="62"/>
      <c r="EH67" s="62"/>
      <c r="EI67" s="62"/>
      <c r="EJ67" s="62"/>
      <c r="EK67" s="62"/>
      <c r="EL67" s="62"/>
      <c r="EM67" s="62"/>
      <c r="EN67" s="62"/>
      <c r="EO67" s="62"/>
      <c r="EP67" s="62"/>
      <c r="EQ67" s="62"/>
      <c r="ER67" s="62"/>
      <c r="ES67" s="62"/>
      <c r="ET67" s="62"/>
      <c r="EU67" s="62"/>
      <c r="EV67" s="62"/>
      <c r="EW67" s="62"/>
      <c r="EX67" s="62"/>
      <c r="EY67" s="62"/>
      <c r="EZ67" s="62"/>
      <c r="FA67" s="62"/>
      <c r="FB67" s="62"/>
      <c r="FC67" s="62"/>
      <c r="FD67" s="62"/>
      <c r="FE67" s="62"/>
      <c r="FF67" s="62"/>
      <c r="FG67" s="62"/>
      <c r="FH67" s="62"/>
      <c r="FI67" s="62"/>
      <c r="FJ67" s="62"/>
      <c r="FK67" s="62"/>
      <c r="FL67" s="62"/>
      <c r="FM67" s="62"/>
      <c r="FN67" s="62"/>
      <c r="FO67" s="62"/>
      <c r="FP67" s="62"/>
      <c r="FQ67" s="62"/>
      <c r="FR67" s="62"/>
      <c r="FS67" s="62"/>
      <c r="FT67" s="62"/>
      <c r="FU67" s="62"/>
      <c r="FV67" s="62"/>
      <c r="FW67" s="62"/>
      <c r="FX67" s="62"/>
      <c r="FY67" s="62"/>
      <c r="FZ67" s="62"/>
      <c r="GA67" s="62"/>
      <c r="GB67" s="62"/>
      <c r="GC67" s="62"/>
      <c r="GD67" s="62"/>
      <c r="GE67" s="62"/>
      <c r="GF67" s="62"/>
      <c r="GG67" s="62"/>
      <c r="GH67" s="62"/>
      <c r="GI67" s="62"/>
      <c r="GJ67" s="62"/>
      <c r="GK67" s="62"/>
      <c r="GL67" s="62"/>
      <c r="GM67" s="62"/>
      <c r="GN67" s="62"/>
      <c r="GO67" s="62"/>
      <c r="GP67" s="62"/>
      <c r="GQ67" s="62"/>
      <c r="GR67" s="62"/>
      <c r="GS67" s="62"/>
      <c r="GT67" s="62"/>
      <c r="GU67" s="62"/>
      <c r="GV67" s="62"/>
      <c r="GW67" s="62"/>
      <c r="GX67" s="62"/>
      <c r="GY67" s="62"/>
      <c r="GZ67" s="62"/>
      <c r="HA67" s="62"/>
      <c r="HB67" s="62"/>
      <c r="HC67" s="62"/>
      <c r="HD67" s="62"/>
      <c r="HE67" s="62"/>
      <c r="HF67" s="62"/>
      <c r="HG67" s="62"/>
      <c r="HH67" s="62"/>
      <c r="HI67" s="62"/>
      <c r="HJ67" s="62"/>
      <c r="HK67" s="62"/>
      <c r="HL67" s="62"/>
      <c r="HM67" s="62"/>
      <c r="HN67" s="62"/>
      <c r="HO67" s="62"/>
      <c r="HP67" s="62"/>
      <c r="HQ67" s="62"/>
      <c r="HR67" s="62"/>
      <c r="HS67" s="62"/>
      <c r="HT67" s="62"/>
      <c r="HU67" s="62"/>
      <c r="HV67" s="62"/>
      <c r="HW67" s="62"/>
      <c r="HX67" s="62"/>
      <c r="HY67" s="62"/>
      <c r="HZ67" s="62"/>
      <c r="IA67" s="62"/>
      <c r="IB67" s="62"/>
      <c r="IC67" s="62"/>
      <c r="ID67" s="62"/>
      <c r="IE67" s="62"/>
      <c r="IF67" s="62"/>
      <c r="IG67" s="62"/>
      <c r="IH67" s="62"/>
      <c r="II67" s="62"/>
      <c r="IJ67" s="62"/>
      <c r="IK67" s="62"/>
      <c r="IL67" s="62"/>
      <c r="IM67" s="62"/>
      <c r="IN67" s="62"/>
      <c r="IO67" s="62"/>
      <c r="IP67" s="62"/>
      <c r="IQ67" s="62"/>
      <c r="IR67" s="62"/>
      <c r="IS67" s="62"/>
      <c r="IT67" s="62"/>
      <c r="IU67" s="62"/>
      <c r="IV67" s="62"/>
      <c r="IW67" s="62"/>
      <c r="IX67" s="62"/>
    </row>
    <row r="68" spans="1:258">
      <c r="A68" s="277">
        <v>67</v>
      </c>
      <c r="B68" s="272">
        <f>ROUND(+'1 Mile'!E73,4)</f>
        <v>0.76400000000000001</v>
      </c>
      <c r="C68" s="72">
        <f>ROUND(+'5K'!E73,4)</f>
        <v>0.76060000000000005</v>
      </c>
      <c r="D68" s="72">
        <f>ROUND(+'6K'!E73,4)</f>
        <v>0.76129999999999998</v>
      </c>
      <c r="E68" s="72">
        <f>ROUND(+'4MI'!E73,4)</f>
        <v>0.76160000000000005</v>
      </c>
      <c r="F68" s="72">
        <f>ROUND(+'8K'!$E73,4)</f>
        <v>0.76270000000000004</v>
      </c>
      <c r="G68" s="72">
        <f>ROUND(+'5MI'!$E73,4)</f>
        <v>0.76270000000000004</v>
      </c>
      <c r="H68" s="72">
        <f>ROUND(+'10K'!$E73,4)</f>
        <v>0.7641</v>
      </c>
      <c r="I68" s="72">
        <f>ROUND(+'7MI'!$E73,4)</f>
        <v>0.76339999999999997</v>
      </c>
      <c r="J68" s="73">
        <f>ROUND(+'12K'!$E73,4)</f>
        <v>0.7631</v>
      </c>
      <c r="K68" s="72">
        <f>ROUND(+'15K'!$E73,4)</f>
        <v>0.76180000000000003</v>
      </c>
      <c r="L68" s="72">
        <f>ROUND(+'10MI'!$E73,4)</f>
        <v>0.76139999999999997</v>
      </c>
      <c r="M68" s="72">
        <f>ROUND(+'20K'!$E73,4)</f>
        <v>0.76029999999999998</v>
      </c>
      <c r="N68" s="72">
        <f>ROUND(+H.Marathon!$E73,4)</f>
        <v>0.76</v>
      </c>
      <c r="O68" s="72">
        <f>ROUND(+'25K'!$E73,4)</f>
        <v>0.76</v>
      </c>
      <c r="P68" s="72">
        <f>ROUND(+'30K'!$E73,4)</f>
        <v>0.76</v>
      </c>
      <c r="Q68" s="72">
        <f>ROUND(+Marathon!$E73,4)</f>
        <v>0.76</v>
      </c>
      <c r="R68" s="72">
        <f>ROUND(+Marathon!$E73,4)</f>
        <v>0.76</v>
      </c>
      <c r="S68" s="72">
        <f>ROUND(+Marathon!$E73,4)</f>
        <v>0.76</v>
      </c>
      <c r="T68" s="72">
        <f>ROUND(+Marathon!$E73,4)</f>
        <v>0.76</v>
      </c>
      <c r="U68" s="72">
        <f>ROUND(+Marathon!$E73,4)</f>
        <v>0.76</v>
      </c>
      <c r="V68" s="72">
        <f>ROUND(+Marathon!$E73,4)</f>
        <v>0.76</v>
      </c>
      <c r="W68" s="72">
        <f>ROUND(+Marathon!$E73,4)</f>
        <v>0.76</v>
      </c>
      <c r="X68" s="61"/>
      <c r="Y68" s="62"/>
      <c r="Z68" s="62"/>
      <c r="AA68" s="62"/>
      <c r="AB68" s="62"/>
      <c r="AC68" s="62"/>
      <c r="AD68" s="62"/>
      <c r="AE68" s="62"/>
      <c r="AF68" s="62"/>
      <c r="AG68" s="62"/>
      <c r="AH68" s="62"/>
      <c r="AI68" s="62"/>
      <c r="AJ68" s="62"/>
      <c r="AK68" s="62"/>
      <c r="AL68" s="62"/>
      <c r="AM68" s="62"/>
      <c r="AN68" s="62"/>
      <c r="AO68" s="62"/>
      <c r="AP68" s="62"/>
      <c r="AQ68" s="62"/>
      <c r="AR68" s="62"/>
      <c r="AS68" s="62"/>
      <c r="AT68" s="62"/>
      <c r="AU68" s="62"/>
      <c r="AV68" s="62"/>
      <c r="AW68" s="62"/>
      <c r="AX68" s="62"/>
      <c r="AY68" s="62"/>
      <c r="AZ68" s="62"/>
      <c r="BA68" s="62"/>
      <c r="BB68" s="62"/>
      <c r="BC68" s="62"/>
      <c r="BD68" s="62"/>
      <c r="BE68" s="62"/>
      <c r="BF68" s="62"/>
      <c r="BG68" s="62"/>
      <c r="BH68" s="62"/>
      <c r="BI68" s="62"/>
      <c r="BJ68" s="62"/>
      <c r="BK68" s="62"/>
      <c r="BL68" s="62"/>
      <c r="BM68" s="62"/>
      <c r="BN68" s="62"/>
      <c r="BO68" s="62"/>
      <c r="BP68" s="62"/>
      <c r="BQ68" s="62"/>
      <c r="BR68" s="62"/>
      <c r="BS68" s="62"/>
      <c r="BT68" s="62"/>
      <c r="BU68" s="62"/>
      <c r="BV68" s="62"/>
      <c r="BW68" s="62"/>
      <c r="BX68" s="62"/>
      <c r="BY68" s="62"/>
      <c r="BZ68" s="62"/>
      <c r="CA68" s="62"/>
      <c r="CB68" s="62"/>
      <c r="CC68" s="62"/>
      <c r="CD68" s="62"/>
      <c r="CE68" s="62"/>
      <c r="CF68" s="62"/>
      <c r="CG68" s="62"/>
      <c r="CH68" s="62"/>
      <c r="CI68" s="62"/>
      <c r="CJ68" s="62"/>
      <c r="CK68" s="62"/>
      <c r="CL68" s="62"/>
      <c r="CM68" s="62"/>
      <c r="CN68" s="62"/>
      <c r="CO68" s="62"/>
      <c r="CP68" s="62"/>
      <c r="CQ68" s="62"/>
      <c r="CR68" s="62"/>
      <c r="CS68" s="62"/>
      <c r="CT68" s="62"/>
      <c r="CU68" s="62"/>
      <c r="CV68" s="62"/>
      <c r="CW68" s="62"/>
      <c r="CX68" s="62"/>
      <c r="CY68" s="62"/>
      <c r="CZ68" s="62"/>
      <c r="DA68" s="62"/>
      <c r="DB68" s="62"/>
      <c r="DC68" s="62"/>
      <c r="DD68" s="62"/>
      <c r="DE68" s="62"/>
      <c r="DF68" s="62"/>
      <c r="DG68" s="62"/>
      <c r="DH68" s="62"/>
      <c r="DI68" s="62"/>
      <c r="DJ68" s="62"/>
      <c r="DK68" s="62"/>
      <c r="DL68" s="62"/>
      <c r="DM68" s="62"/>
      <c r="DN68" s="62"/>
      <c r="DO68" s="62"/>
      <c r="DP68" s="62"/>
      <c r="DQ68" s="62"/>
      <c r="DR68" s="62"/>
      <c r="DS68" s="62"/>
      <c r="DT68" s="62"/>
      <c r="DU68" s="62"/>
      <c r="DV68" s="62"/>
      <c r="DW68" s="62"/>
      <c r="DX68" s="62"/>
      <c r="DY68" s="62"/>
      <c r="DZ68" s="62"/>
      <c r="EA68" s="62"/>
      <c r="EB68" s="62"/>
      <c r="EC68" s="62"/>
      <c r="ED68" s="62"/>
      <c r="EE68" s="62"/>
      <c r="EF68" s="62"/>
      <c r="EG68" s="62"/>
      <c r="EH68" s="62"/>
      <c r="EI68" s="62"/>
      <c r="EJ68" s="62"/>
      <c r="EK68" s="62"/>
      <c r="EL68" s="62"/>
      <c r="EM68" s="62"/>
      <c r="EN68" s="62"/>
      <c r="EO68" s="62"/>
      <c r="EP68" s="62"/>
      <c r="EQ68" s="62"/>
      <c r="ER68" s="62"/>
      <c r="ES68" s="62"/>
      <c r="ET68" s="62"/>
      <c r="EU68" s="62"/>
      <c r="EV68" s="62"/>
      <c r="EW68" s="62"/>
      <c r="EX68" s="62"/>
      <c r="EY68" s="62"/>
      <c r="EZ68" s="62"/>
      <c r="FA68" s="62"/>
      <c r="FB68" s="62"/>
      <c r="FC68" s="62"/>
      <c r="FD68" s="62"/>
      <c r="FE68" s="62"/>
      <c r="FF68" s="62"/>
      <c r="FG68" s="62"/>
      <c r="FH68" s="62"/>
      <c r="FI68" s="62"/>
      <c r="FJ68" s="62"/>
      <c r="FK68" s="62"/>
      <c r="FL68" s="62"/>
      <c r="FM68" s="62"/>
      <c r="FN68" s="62"/>
      <c r="FO68" s="62"/>
      <c r="FP68" s="62"/>
      <c r="FQ68" s="62"/>
      <c r="FR68" s="62"/>
      <c r="FS68" s="62"/>
      <c r="FT68" s="62"/>
      <c r="FU68" s="62"/>
      <c r="FV68" s="62"/>
      <c r="FW68" s="62"/>
      <c r="FX68" s="62"/>
      <c r="FY68" s="62"/>
      <c r="FZ68" s="62"/>
      <c r="GA68" s="62"/>
      <c r="GB68" s="62"/>
      <c r="GC68" s="62"/>
      <c r="GD68" s="62"/>
      <c r="GE68" s="62"/>
      <c r="GF68" s="62"/>
      <c r="GG68" s="62"/>
      <c r="GH68" s="62"/>
      <c r="GI68" s="62"/>
      <c r="GJ68" s="62"/>
      <c r="GK68" s="62"/>
      <c r="GL68" s="62"/>
      <c r="GM68" s="62"/>
      <c r="GN68" s="62"/>
      <c r="GO68" s="62"/>
      <c r="GP68" s="62"/>
      <c r="GQ68" s="62"/>
      <c r="GR68" s="62"/>
      <c r="GS68" s="62"/>
      <c r="GT68" s="62"/>
      <c r="GU68" s="62"/>
      <c r="GV68" s="62"/>
      <c r="GW68" s="62"/>
      <c r="GX68" s="62"/>
      <c r="GY68" s="62"/>
      <c r="GZ68" s="62"/>
      <c r="HA68" s="62"/>
      <c r="HB68" s="62"/>
      <c r="HC68" s="62"/>
      <c r="HD68" s="62"/>
      <c r="HE68" s="62"/>
      <c r="HF68" s="62"/>
      <c r="HG68" s="62"/>
      <c r="HH68" s="62"/>
      <c r="HI68" s="62"/>
      <c r="HJ68" s="62"/>
      <c r="HK68" s="62"/>
      <c r="HL68" s="62"/>
      <c r="HM68" s="62"/>
      <c r="HN68" s="62"/>
      <c r="HO68" s="62"/>
      <c r="HP68" s="62"/>
      <c r="HQ68" s="62"/>
      <c r="HR68" s="62"/>
      <c r="HS68" s="62"/>
      <c r="HT68" s="62"/>
      <c r="HU68" s="62"/>
      <c r="HV68" s="62"/>
      <c r="HW68" s="62"/>
      <c r="HX68" s="62"/>
      <c r="HY68" s="62"/>
      <c r="HZ68" s="62"/>
      <c r="IA68" s="62"/>
      <c r="IB68" s="62"/>
      <c r="IC68" s="62"/>
      <c r="ID68" s="62"/>
      <c r="IE68" s="62"/>
      <c r="IF68" s="62"/>
      <c r="IG68" s="62"/>
      <c r="IH68" s="62"/>
      <c r="II68" s="62"/>
      <c r="IJ68" s="62"/>
      <c r="IK68" s="62"/>
      <c r="IL68" s="62"/>
      <c r="IM68" s="62"/>
      <c r="IN68" s="62"/>
      <c r="IO68" s="62"/>
      <c r="IP68" s="62"/>
      <c r="IQ68" s="62"/>
      <c r="IR68" s="62"/>
      <c r="IS68" s="62"/>
      <c r="IT68" s="62"/>
      <c r="IU68" s="62"/>
      <c r="IV68" s="62"/>
      <c r="IW68" s="62"/>
      <c r="IX68" s="62"/>
    </row>
    <row r="69" spans="1:258" ht="15.75" customHeight="1">
      <c r="A69" s="277">
        <v>68</v>
      </c>
      <c r="B69" s="272">
        <f>ROUND(+'1 Mile'!E74,4)</f>
        <v>0.75680000000000003</v>
      </c>
      <c r="C69" s="72">
        <f>ROUND(+'5K'!E74,4)</f>
        <v>0.75329999999999997</v>
      </c>
      <c r="D69" s="72">
        <f>ROUND(+'6K'!E74,4)</f>
        <v>0.75409999999999999</v>
      </c>
      <c r="E69" s="72">
        <f>ROUND(+'4MI'!E74,4)</f>
        <v>0.75439999999999996</v>
      </c>
      <c r="F69" s="72">
        <f>ROUND(+'8K'!$E74,4)</f>
        <v>0.75539999999999996</v>
      </c>
      <c r="G69" s="72">
        <f>ROUND(+'5MI'!$E74,4)</f>
        <v>0.75539999999999996</v>
      </c>
      <c r="H69" s="72">
        <f>ROUND(+'10K'!$E74,4)</f>
        <v>0.75660000000000005</v>
      </c>
      <c r="I69" s="72">
        <f>ROUND(+'7MI'!$E74,4)</f>
        <v>0.75590000000000002</v>
      </c>
      <c r="J69" s="73">
        <f>ROUND(+'12K'!$E74,4)</f>
        <v>0.75549999999999995</v>
      </c>
      <c r="K69" s="72">
        <f>ROUND(+'15K'!$E74,4)</f>
        <v>0.75419999999999998</v>
      </c>
      <c r="L69" s="72">
        <f>ROUND(+'10MI'!$E74,4)</f>
        <v>0.75380000000000003</v>
      </c>
      <c r="M69" s="72">
        <f>ROUND(+'20K'!$E74,4)</f>
        <v>0.75249999999999995</v>
      </c>
      <c r="N69" s="72">
        <f>ROUND(+H.Marathon!$E74,4)</f>
        <v>0.75219999999999998</v>
      </c>
      <c r="O69" s="72">
        <f>ROUND(+'25K'!$E74,4)</f>
        <v>0.75219999999999998</v>
      </c>
      <c r="P69" s="72">
        <f>ROUND(+'30K'!$E74,4)</f>
        <v>0.75219999999999998</v>
      </c>
      <c r="Q69" s="72">
        <f>ROUND(+Marathon!$E74,4)</f>
        <v>0.75219999999999998</v>
      </c>
      <c r="R69" s="72">
        <f>ROUND(+Marathon!$E74,4)</f>
        <v>0.75219999999999998</v>
      </c>
      <c r="S69" s="72">
        <f>ROUND(+Marathon!$E74,4)</f>
        <v>0.75219999999999998</v>
      </c>
      <c r="T69" s="72">
        <f>ROUND(+Marathon!$E74,4)</f>
        <v>0.75219999999999998</v>
      </c>
      <c r="U69" s="72">
        <f>ROUND(+Marathon!$E74,4)</f>
        <v>0.75219999999999998</v>
      </c>
      <c r="V69" s="72">
        <f>ROUND(+Marathon!$E74,4)</f>
        <v>0.75219999999999998</v>
      </c>
      <c r="W69" s="72">
        <f>ROUND(+Marathon!$E74,4)</f>
        <v>0.75219999999999998</v>
      </c>
      <c r="X69" s="61"/>
      <c r="Y69" s="62"/>
      <c r="Z69" s="62"/>
      <c r="AA69" s="62"/>
      <c r="AB69" s="62"/>
      <c r="AC69" s="62"/>
      <c r="AD69" s="62"/>
      <c r="AE69" s="62"/>
      <c r="AF69" s="62"/>
      <c r="AG69" s="62"/>
      <c r="AH69" s="62"/>
      <c r="AI69" s="62"/>
      <c r="AJ69" s="62"/>
      <c r="AK69" s="62"/>
      <c r="AL69" s="62"/>
      <c r="AM69" s="62"/>
      <c r="AN69" s="62"/>
      <c r="AO69" s="62"/>
      <c r="AP69" s="62"/>
      <c r="AQ69" s="62"/>
      <c r="AR69" s="62"/>
      <c r="AS69" s="62"/>
      <c r="AT69" s="62"/>
      <c r="AU69" s="62"/>
      <c r="AV69" s="62"/>
      <c r="AW69" s="62"/>
      <c r="AX69" s="62"/>
      <c r="AY69" s="62"/>
      <c r="AZ69" s="62"/>
      <c r="BA69" s="62"/>
      <c r="BB69" s="62"/>
      <c r="BC69" s="62"/>
      <c r="BD69" s="62"/>
      <c r="BE69" s="62"/>
      <c r="BF69" s="62"/>
      <c r="BG69" s="62"/>
      <c r="BH69" s="62"/>
      <c r="BI69" s="62"/>
      <c r="BJ69" s="62"/>
      <c r="BK69" s="62"/>
      <c r="BL69" s="62"/>
      <c r="BM69" s="62"/>
      <c r="BN69" s="62"/>
      <c r="BO69" s="62"/>
      <c r="BP69" s="62"/>
      <c r="BQ69" s="62"/>
      <c r="BR69" s="62"/>
      <c r="BS69" s="62"/>
      <c r="BT69" s="62"/>
      <c r="BU69" s="62"/>
      <c r="BV69" s="62"/>
      <c r="BW69" s="62"/>
      <c r="BX69" s="62"/>
      <c r="BY69" s="62"/>
      <c r="BZ69" s="62"/>
      <c r="CA69" s="62"/>
      <c r="CB69" s="62"/>
      <c r="CC69" s="62"/>
      <c r="CD69" s="62"/>
      <c r="CE69" s="62"/>
      <c r="CF69" s="62"/>
      <c r="CG69" s="62"/>
      <c r="CH69" s="62"/>
      <c r="CI69" s="62"/>
      <c r="CJ69" s="62"/>
      <c r="CK69" s="62"/>
      <c r="CL69" s="62"/>
      <c r="CM69" s="62"/>
      <c r="CN69" s="62"/>
      <c r="CO69" s="62"/>
      <c r="CP69" s="62"/>
      <c r="CQ69" s="62"/>
      <c r="CR69" s="62"/>
      <c r="CS69" s="62"/>
      <c r="CT69" s="62"/>
      <c r="CU69" s="62"/>
      <c r="CV69" s="62"/>
      <c r="CW69" s="62"/>
      <c r="CX69" s="62"/>
      <c r="CY69" s="62"/>
      <c r="CZ69" s="62"/>
      <c r="DA69" s="62"/>
      <c r="DB69" s="62"/>
      <c r="DC69" s="62"/>
      <c r="DD69" s="62"/>
      <c r="DE69" s="62"/>
      <c r="DF69" s="62"/>
      <c r="DG69" s="62"/>
      <c r="DH69" s="62"/>
      <c r="DI69" s="62"/>
      <c r="DJ69" s="62"/>
      <c r="DK69" s="62"/>
      <c r="DL69" s="62"/>
      <c r="DM69" s="62"/>
      <c r="DN69" s="62"/>
      <c r="DO69" s="62"/>
      <c r="DP69" s="62"/>
      <c r="DQ69" s="62"/>
      <c r="DR69" s="62"/>
      <c r="DS69" s="62"/>
      <c r="DT69" s="62"/>
      <c r="DU69" s="62"/>
      <c r="DV69" s="62"/>
      <c r="DW69" s="62"/>
      <c r="DX69" s="62"/>
      <c r="DY69" s="62"/>
      <c r="DZ69" s="62"/>
      <c r="EA69" s="62"/>
      <c r="EB69" s="62"/>
      <c r="EC69" s="62"/>
      <c r="ED69" s="62"/>
      <c r="EE69" s="62"/>
      <c r="EF69" s="62"/>
      <c r="EG69" s="62"/>
      <c r="EH69" s="62"/>
      <c r="EI69" s="62"/>
      <c r="EJ69" s="62"/>
      <c r="EK69" s="62"/>
      <c r="EL69" s="62"/>
      <c r="EM69" s="62"/>
      <c r="EN69" s="62"/>
      <c r="EO69" s="62"/>
      <c r="EP69" s="62"/>
      <c r="EQ69" s="62"/>
      <c r="ER69" s="62"/>
      <c r="ES69" s="62"/>
      <c r="ET69" s="62"/>
      <c r="EU69" s="62"/>
      <c r="EV69" s="62"/>
      <c r="EW69" s="62"/>
      <c r="EX69" s="62"/>
      <c r="EY69" s="62"/>
      <c r="EZ69" s="62"/>
      <c r="FA69" s="62"/>
      <c r="FB69" s="62"/>
      <c r="FC69" s="62"/>
      <c r="FD69" s="62"/>
      <c r="FE69" s="62"/>
      <c r="FF69" s="62"/>
      <c r="FG69" s="62"/>
      <c r="FH69" s="62"/>
      <c r="FI69" s="62"/>
      <c r="FJ69" s="62"/>
      <c r="FK69" s="62"/>
      <c r="FL69" s="62"/>
      <c r="FM69" s="62"/>
      <c r="FN69" s="62"/>
      <c r="FO69" s="62"/>
      <c r="FP69" s="62"/>
      <c r="FQ69" s="62"/>
      <c r="FR69" s="62"/>
      <c r="FS69" s="62"/>
      <c r="FT69" s="62"/>
      <c r="FU69" s="62"/>
      <c r="FV69" s="62"/>
      <c r="FW69" s="62"/>
      <c r="FX69" s="62"/>
      <c r="FY69" s="62"/>
      <c r="FZ69" s="62"/>
      <c r="GA69" s="62"/>
      <c r="GB69" s="62"/>
      <c r="GC69" s="62"/>
      <c r="GD69" s="62"/>
      <c r="GE69" s="62"/>
      <c r="GF69" s="62"/>
      <c r="GG69" s="62"/>
      <c r="GH69" s="62"/>
      <c r="GI69" s="62"/>
      <c r="GJ69" s="62"/>
      <c r="GK69" s="62"/>
      <c r="GL69" s="62"/>
      <c r="GM69" s="62"/>
      <c r="GN69" s="62"/>
      <c r="GO69" s="62"/>
      <c r="GP69" s="62"/>
      <c r="GQ69" s="62"/>
      <c r="GR69" s="62"/>
      <c r="GS69" s="62"/>
      <c r="GT69" s="62"/>
      <c r="GU69" s="62"/>
      <c r="GV69" s="62"/>
      <c r="GW69" s="62"/>
      <c r="GX69" s="62"/>
      <c r="GY69" s="62"/>
      <c r="GZ69" s="62"/>
      <c r="HA69" s="62"/>
      <c r="HB69" s="62"/>
      <c r="HC69" s="62"/>
      <c r="HD69" s="62"/>
      <c r="HE69" s="62"/>
      <c r="HF69" s="62"/>
      <c r="HG69" s="62"/>
      <c r="HH69" s="62"/>
      <c r="HI69" s="62"/>
      <c r="HJ69" s="62"/>
      <c r="HK69" s="62"/>
      <c r="HL69" s="62"/>
      <c r="HM69" s="62"/>
      <c r="HN69" s="62"/>
      <c r="HO69" s="62"/>
      <c r="HP69" s="62"/>
      <c r="HQ69" s="62"/>
      <c r="HR69" s="62"/>
      <c r="HS69" s="62"/>
      <c r="HT69" s="62"/>
      <c r="HU69" s="62"/>
      <c r="HV69" s="62"/>
      <c r="HW69" s="62"/>
      <c r="HX69" s="62"/>
      <c r="HY69" s="62"/>
      <c r="HZ69" s="62"/>
      <c r="IA69" s="62"/>
      <c r="IB69" s="62"/>
      <c r="IC69" s="62"/>
      <c r="ID69" s="62"/>
      <c r="IE69" s="62"/>
      <c r="IF69" s="62"/>
      <c r="IG69" s="62"/>
      <c r="IH69" s="62"/>
      <c r="II69" s="62"/>
      <c r="IJ69" s="62"/>
      <c r="IK69" s="62"/>
      <c r="IL69" s="62"/>
      <c r="IM69" s="62"/>
      <c r="IN69" s="62"/>
      <c r="IO69" s="62"/>
      <c r="IP69" s="62"/>
      <c r="IQ69" s="62"/>
      <c r="IR69" s="62"/>
      <c r="IS69" s="62"/>
      <c r="IT69" s="62"/>
      <c r="IU69" s="62"/>
      <c r="IV69" s="62"/>
      <c r="IW69" s="62"/>
      <c r="IX69" s="62"/>
    </row>
    <row r="70" spans="1:258">
      <c r="A70" s="277">
        <v>69</v>
      </c>
      <c r="B70" s="272">
        <f>ROUND(+'1 Mile'!E75,4)</f>
        <v>0.749</v>
      </c>
      <c r="C70" s="72">
        <f>ROUND(+'5K'!E75,4)</f>
        <v>0.74539999999999995</v>
      </c>
      <c r="D70" s="72">
        <f>ROUND(+'6K'!E75,4)</f>
        <v>0.74660000000000004</v>
      </c>
      <c r="E70" s="72">
        <f>ROUND(+'4MI'!E75,4)</f>
        <v>0.747</v>
      </c>
      <c r="F70" s="72">
        <f>ROUND(+'8K'!$E75,4)</f>
        <v>0.748</v>
      </c>
      <c r="G70" s="72">
        <f>ROUND(+'5MI'!$E75,4)</f>
        <v>0.748</v>
      </c>
      <c r="H70" s="72">
        <f>ROUND(+'10K'!$E75,4)</f>
        <v>0.74909999999999999</v>
      </c>
      <c r="I70" s="72">
        <f>ROUND(+'7MI'!$E75,4)</f>
        <v>0.74839999999999995</v>
      </c>
      <c r="J70" s="73">
        <f>ROUND(+'12K'!$E75,4)</f>
        <v>0.74790000000000001</v>
      </c>
      <c r="K70" s="72">
        <f>ROUND(+'15K'!$E75,4)</f>
        <v>0.74650000000000005</v>
      </c>
      <c r="L70" s="72">
        <f>ROUND(+'10MI'!$E75,4)</f>
        <v>0.74609999999999999</v>
      </c>
      <c r="M70" s="72">
        <f>ROUND(+'20K'!$E75,4)</f>
        <v>0.74480000000000002</v>
      </c>
      <c r="N70" s="72">
        <f>ROUND(+H.Marathon!$E75,4)</f>
        <v>0.74439999999999995</v>
      </c>
      <c r="O70" s="72">
        <f>ROUND(+'25K'!$E75,4)</f>
        <v>0.74439999999999995</v>
      </c>
      <c r="P70" s="72">
        <f>ROUND(+'30K'!$E75,4)</f>
        <v>0.74439999999999995</v>
      </c>
      <c r="Q70" s="72">
        <f>ROUND(+Marathon!$E75,4)</f>
        <v>0.74439999999999995</v>
      </c>
      <c r="R70" s="72">
        <f>ROUND(+Marathon!$E75,4)</f>
        <v>0.74439999999999995</v>
      </c>
      <c r="S70" s="72">
        <f>ROUND(+Marathon!$E75,4)</f>
        <v>0.74439999999999995</v>
      </c>
      <c r="T70" s="72">
        <f>ROUND(+Marathon!$E75,4)</f>
        <v>0.74439999999999995</v>
      </c>
      <c r="U70" s="72">
        <f>ROUND(+Marathon!$E75,4)</f>
        <v>0.74439999999999995</v>
      </c>
      <c r="V70" s="72">
        <f>ROUND(+Marathon!$E75,4)</f>
        <v>0.74439999999999995</v>
      </c>
      <c r="W70" s="72">
        <f>ROUND(+Marathon!$E75,4)</f>
        <v>0.74439999999999995</v>
      </c>
      <c r="X70" s="61"/>
      <c r="Y70" s="62"/>
      <c r="Z70" s="62"/>
      <c r="AA70" s="62"/>
      <c r="AB70" s="62"/>
      <c r="AC70" s="62"/>
      <c r="AD70" s="62"/>
      <c r="AE70" s="62"/>
      <c r="AF70" s="62"/>
      <c r="AG70" s="62"/>
      <c r="AH70" s="62"/>
      <c r="AI70" s="62"/>
      <c r="AJ70" s="62"/>
      <c r="AK70" s="62"/>
      <c r="AL70" s="62"/>
      <c r="AM70" s="62"/>
      <c r="AN70" s="62"/>
      <c r="AO70" s="62"/>
      <c r="AP70" s="62"/>
      <c r="AQ70" s="62"/>
      <c r="AR70" s="62"/>
      <c r="AS70" s="62"/>
      <c r="AT70" s="62"/>
      <c r="AU70" s="62"/>
      <c r="AV70" s="62"/>
      <c r="AW70" s="62"/>
      <c r="AX70" s="62"/>
      <c r="AY70" s="62"/>
      <c r="AZ70" s="62"/>
      <c r="BA70" s="62"/>
      <c r="BB70" s="62"/>
      <c r="BC70" s="62"/>
      <c r="BD70" s="62"/>
      <c r="BE70" s="62"/>
      <c r="BF70" s="62"/>
      <c r="BG70" s="62"/>
      <c r="BH70" s="62"/>
      <c r="BI70" s="62"/>
      <c r="BJ70" s="62"/>
      <c r="BK70" s="62"/>
      <c r="BL70" s="62"/>
      <c r="BM70" s="62"/>
      <c r="BN70" s="62"/>
      <c r="BO70" s="62"/>
      <c r="BP70" s="62"/>
      <c r="BQ70" s="62"/>
      <c r="BR70" s="62"/>
      <c r="BS70" s="62"/>
      <c r="BT70" s="62"/>
      <c r="BU70" s="62"/>
      <c r="BV70" s="62"/>
      <c r="BW70" s="62"/>
      <c r="BX70" s="62"/>
      <c r="BY70" s="62"/>
      <c r="BZ70" s="62"/>
      <c r="CA70" s="62"/>
      <c r="CB70" s="62"/>
      <c r="CC70" s="62"/>
      <c r="CD70" s="62"/>
      <c r="CE70" s="62"/>
      <c r="CF70" s="62"/>
      <c r="CG70" s="62"/>
      <c r="CH70" s="62"/>
      <c r="CI70" s="62"/>
      <c r="CJ70" s="62"/>
      <c r="CK70" s="62"/>
      <c r="CL70" s="62"/>
      <c r="CM70" s="62"/>
      <c r="CN70" s="62"/>
      <c r="CO70" s="62"/>
      <c r="CP70" s="62"/>
      <c r="CQ70" s="62"/>
      <c r="CR70" s="62"/>
      <c r="CS70" s="62"/>
      <c r="CT70" s="62"/>
      <c r="CU70" s="62"/>
      <c r="CV70" s="62"/>
      <c r="CW70" s="62"/>
      <c r="CX70" s="62"/>
      <c r="CY70" s="62"/>
      <c r="CZ70" s="62"/>
      <c r="DA70" s="62"/>
      <c r="DB70" s="62"/>
      <c r="DC70" s="62"/>
      <c r="DD70" s="62"/>
      <c r="DE70" s="62"/>
      <c r="DF70" s="62"/>
      <c r="DG70" s="62"/>
      <c r="DH70" s="62"/>
      <c r="DI70" s="62"/>
      <c r="DJ70" s="62"/>
      <c r="DK70" s="62"/>
      <c r="DL70" s="62"/>
      <c r="DM70" s="62"/>
      <c r="DN70" s="62"/>
      <c r="DO70" s="62"/>
      <c r="DP70" s="62"/>
      <c r="DQ70" s="62"/>
      <c r="DR70" s="62"/>
      <c r="DS70" s="62"/>
      <c r="DT70" s="62"/>
      <c r="DU70" s="62"/>
      <c r="DV70" s="62"/>
      <c r="DW70" s="62"/>
      <c r="DX70" s="62"/>
      <c r="DY70" s="62"/>
      <c r="DZ70" s="62"/>
      <c r="EA70" s="62"/>
      <c r="EB70" s="62"/>
      <c r="EC70" s="62"/>
      <c r="ED70" s="62"/>
      <c r="EE70" s="62"/>
      <c r="EF70" s="62"/>
      <c r="EG70" s="62"/>
      <c r="EH70" s="62"/>
      <c r="EI70" s="62"/>
      <c r="EJ70" s="62"/>
      <c r="EK70" s="62"/>
      <c r="EL70" s="62"/>
      <c r="EM70" s="62"/>
      <c r="EN70" s="62"/>
      <c r="EO70" s="62"/>
      <c r="EP70" s="62"/>
      <c r="EQ70" s="62"/>
      <c r="ER70" s="62"/>
      <c r="ES70" s="62"/>
      <c r="ET70" s="62"/>
      <c r="EU70" s="62"/>
      <c r="EV70" s="62"/>
      <c r="EW70" s="62"/>
      <c r="EX70" s="62"/>
      <c r="EY70" s="62"/>
      <c r="EZ70" s="62"/>
      <c r="FA70" s="62"/>
      <c r="FB70" s="62"/>
      <c r="FC70" s="62"/>
      <c r="FD70" s="62"/>
      <c r="FE70" s="62"/>
      <c r="FF70" s="62"/>
      <c r="FG70" s="62"/>
      <c r="FH70" s="62"/>
      <c r="FI70" s="62"/>
      <c r="FJ70" s="62"/>
      <c r="FK70" s="62"/>
      <c r="FL70" s="62"/>
      <c r="FM70" s="62"/>
      <c r="FN70" s="62"/>
      <c r="FO70" s="62"/>
      <c r="FP70" s="62"/>
      <c r="FQ70" s="62"/>
      <c r="FR70" s="62"/>
      <c r="FS70" s="62"/>
      <c r="FT70" s="62"/>
      <c r="FU70" s="62"/>
      <c r="FV70" s="62"/>
      <c r="FW70" s="62"/>
      <c r="FX70" s="62"/>
      <c r="FY70" s="62"/>
      <c r="FZ70" s="62"/>
      <c r="GA70" s="62"/>
      <c r="GB70" s="62"/>
      <c r="GC70" s="62"/>
      <c r="GD70" s="62"/>
      <c r="GE70" s="62"/>
      <c r="GF70" s="62"/>
      <c r="GG70" s="62"/>
      <c r="GH70" s="62"/>
      <c r="GI70" s="62"/>
      <c r="GJ70" s="62"/>
      <c r="GK70" s="62"/>
      <c r="GL70" s="62"/>
      <c r="GM70" s="62"/>
      <c r="GN70" s="62"/>
      <c r="GO70" s="62"/>
      <c r="GP70" s="62"/>
      <c r="GQ70" s="62"/>
      <c r="GR70" s="62"/>
      <c r="GS70" s="62"/>
      <c r="GT70" s="62"/>
      <c r="GU70" s="62"/>
      <c r="GV70" s="62"/>
      <c r="GW70" s="62"/>
      <c r="GX70" s="62"/>
      <c r="GY70" s="62"/>
      <c r="GZ70" s="62"/>
      <c r="HA70" s="62"/>
      <c r="HB70" s="62"/>
      <c r="HC70" s="62"/>
      <c r="HD70" s="62"/>
      <c r="HE70" s="62"/>
      <c r="HF70" s="62"/>
      <c r="HG70" s="62"/>
      <c r="HH70" s="62"/>
      <c r="HI70" s="62"/>
      <c r="HJ70" s="62"/>
      <c r="HK70" s="62"/>
      <c r="HL70" s="62"/>
      <c r="HM70" s="62"/>
      <c r="HN70" s="62"/>
      <c r="HO70" s="62"/>
      <c r="HP70" s="62"/>
      <c r="HQ70" s="62"/>
      <c r="HR70" s="62"/>
      <c r="HS70" s="62"/>
      <c r="HT70" s="62"/>
      <c r="HU70" s="62"/>
      <c r="HV70" s="62"/>
      <c r="HW70" s="62"/>
      <c r="HX70" s="62"/>
      <c r="HY70" s="62"/>
      <c r="HZ70" s="62"/>
      <c r="IA70" s="62"/>
      <c r="IB70" s="62"/>
      <c r="IC70" s="62"/>
      <c r="ID70" s="62"/>
      <c r="IE70" s="62"/>
      <c r="IF70" s="62"/>
      <c r="IG70" s="62"/>
      <c r="IH70" s="62"/>
      <c r="II70" s="62"/>
      <c r="IJ70" s="62"/>
      <c r="IK70" s="62"/>
      <c r="IL70" s="62"/>
      <c r="IM70" s="62"/>
      <c r="IN70" s="62"/>
      <c r="IO70" s="62"/>
      <c r="IP70" s="62"/>
      <c r="IQ70" s="62"/>
      <c r="IR70" s="62"/>
      <c r="IS70" s="62"/>
      <c r="IT70" s="62"/>
      <c r="IU70" s="62"/>
      <c r="IV70" s="62"/>
      <c r="IW70" s="62"/>
      <c r="IX70" s="62"/>
    </row>
    <row r="71" spans="1:258">
      <c r="A71" s="278">
        <v>70</v>
      </c>
      <c r="B71" s="261">
        <f>ROUND(+'1 Mile'!E76,4)</f>
        <v>0.74060000000000004</v>
      </c>
      <c r="C71" s="75">
        <f>ROUND(+'5K'!E76,4)</f>
        <v>0.7369</v>
      </c>
      <c r="D71" s="75">
        <f>ROUND(+'6K'!E76,4)</f>
        <v>0.73839999999999995</v>
      </c>
      <c r="E71" s="75">
        <f>ROUND(+'4MI'!E76,4)</f>
        <v>0.73899999999999999</v>
      </c>
      <c r="F71" s="75">
        <f>ROUND(+'8K'!$E76,4)</f>
        <v>0.74050000000000005</v>
      </c>
      <c r="G71" s="75">
        <f>ROUND(+'5MI'!$E76,4)</f>
        <v>0.74050000000000005</v>
      </c>
      <c r="H71" s="75">
        <f>ROUND(+'10K'!$E76,4)</f>
        <v>0.74160000000000004</v>
      </c>
      <c r="I71" s="75">
        <f>ROUND(+'7MI'!$E76,4)</f>
        <v>0.74080000000000001</v>
      </c>
      <c r="J71" s="75">
        <f>ROUND(+'12K'!$E76,4)</f>
        <v>0.74039999999999995</v>
      </c>
      <c r="K71" s="75">
        <f>ROUND(+'15K'!$E76,4)</f>
        <v>0.7389</v>
      </c>
      <c r="L71" s="75">
        <f>ROUND(+'10MI'!$E76,4)</f>
        <v>0.73839999999999995</v>
      </c>
      <c r="M71" s="75">
        <f>ROUND(+'20K'!$E76,4)</f>
        <v>0.73699999999999999</v>
      </c>
      <c r="N71" s="75">
        <f>ROUND(+H.Marathon!$E76,4)</f>
        <v>0.73660000000000003</v>
      </c>
      <c r="O71" s="75">
        <f>ROUND(+'25K'!$E76,4)</f>
        <v>0.73660000000000003</v>
      </c>
      <c r="P71" s="75">
        <f>ROUND(+'30K'!$E76,4)</f>
        <v>0.73660000000000003</v>
      </c>
      <c r="Q71" s="75">
        <f>ROUND(+Marathon!$E76,4)</f>
        <v>0.73660000000000003</v>
      </c>
      <c r="R71" s="75">
        <f>ROUND(+Marathon!$E76,4)</f>
        <v>0.73660000000000003</v>
      </c>
      <c r="S71" s="75">
        <f>ROUND(+Marathon!$E76,4)</f>
        <v>0.73660000000000003</v>
      </c>
      <c r="T71" s="75">
        <f>ROUND(+Marathon!$E76,4)</f>
        <v>0.73660000000000003</v>
      </c>
      <c r="U71" s="75">
        <f>ROUND(+Marathon!$E76,4)</f>
        <v>0.73660000000000003</v>
      </c>
      <c r="V71" s="75">
        <f>ROUND(+Marathon!$E76,4)</f>
        <v>0.73660000000000003</v>
      </c>
      <c r="W71" s="75">
        <f>ROUND(+Marathon!$E76,4)</f>
        <v>0.73660000000000003</v>
      </c>
      <c r="X71" s="61"/>
      <c r="Y71" s="62"/>
      <c r="Z71" s="62"/>
      <c r="AA71" s="62"/>
      <c r="AB71" s="62"/>
      <c r="AC71" s="62"/>
      <c r="AD71" s="62"/>
      <c r="AE71" s="62"/>
      <c r="AF71" s="62"/>
      <c r="AG71" s="62"/>
      <c r="AH71" s="62"/>
      <c r="AI71" s="62"/>
      <c r="AJ71" s="62"/>
      <c r="AK71" s="62"/>
      <c r="AL71" s="62"/>
      <c r="AM71" s="62"/>
      <c r="AN71" s="62"/>
      <c r="AO71" s="62"/>
      <c r="AP71" s="62"/>
      <c r="AQ71" s="62"/>
      <c r="AR71" s="62"/>
      <c r="AS71" s="62"/>
      <c r="AT71" s="62"/>
      <c r="AU71" s="62"/>
      <c r="AV71" s="62"/>
      <c r="AW71" s="62"/>
      <c r="AX71" s="62"/>
      <c r="AY71" s="62"/>
      <c r="AZ71" s="62"/>
      <c r="BA71" s="62"/>
      <c r="BB71" s="62"/>
      <c r="BC71" s="62"/>
      <c r="BD71" s="62"/>
      <c r="BE71" s="62"/>
      <c r="BF71" s="62"/>
      <c r="BG71" s="62"/>
      <c r="BH71" s="62"/>
      <c r="BI71" s="62"/>
      <c r="BJ71" s="62"/>
      <c r="BK71" s="62"/>
      <c r="BL71" s="62"/>
      <c r="BM71" s="62"/>
      <c r="BN71" s="62"/>
      <c r="BO71" s="62"/>
      <c r="BP71" s="62"/>
      <c r="BQ71" s="62"/>
      <c r="BR71" s="62"/>
      <c r="BS71" s="62"/>
      <c r="BT71" s="62"/>
      <c r="BU71" s="62"/>
      <c r="BV71" s="62"/>
      <c r="BW71" s="62"/>
      <c r="BX71" s="62"/>
      <c r="BY71" s="62"/>
      <c r="BZ71" s="62"/>
      <c r="CA71" s="62"/>
      <c r="CB71" s="62"/>
      <c r="CC71" s="62"/>
      <c r="CD71" s="62"/>
      <c r="CE71" s="62"/>
      <c r="CF71" s="62"/>
      <c r="CG71" s="62"/>
      <c r="CH71" s="62"/>
      <c r="CI71" s="62"/>
      <c r="CJ71" s="62"/>
      <c r="CK71" s="62"/>
      <c r="CL71" s="62"/>
      <c r="CM71" s="62"/>
      <c r="CN71" s="62"/>
      <c r="CO71" s="62"/>
      <c r="CP71" s="62"/>
      <c r="CQ71" s="62"/>
      <c r="CR71" s="62"/>
      <c r="CS71" s="62"/>
      <c r="CT71" s="62"/>
      <c r="CU71" s="62"/>
      <c r="CV71" s="62"/>
      <c r="CW71" s="62"/>
      <c r="CX71" s="62"/>
      <c r="CY71" s="62"/>
      <c r="CZ71" s="62"/>
      <c r="DA71" s="62"/>
      <c r="DB71" s="62"/>
      <c r="DC71" s="62"/>
      <c r="DD71" s="62"/>
      <c r="DE71" s="62"/>
      <c r="DF71" s="62"/>
      <c r="DG71" s="62"/>
      <c r="DH71" s="62"/>
      <c r="DI71" s="62"/>
      <c r="DJ71" s="62"/>
      <c r="DK71" s="62"/>
      <c r="DL71" s="62"/>
      <c r="DM71" s="62"/>
      <c r="DN71" s="62"/>
      <c r="DO71" s="62"/>
      <c r="DP71" s="62"/>
      <c r="DQ71" s="62"/>
      <c r="DR71" s="62"/>
      <c r="DS71" s="62"/>
      <c r="DT71" s="62"/>
      <c r="DU71" s="62"/>
      <c r="DV71" s="62"/>
      <c r="DW71" s="62"/>
      <c r="DX71" s="62"/>
      <c r="DY71" s="62"/>
      <c r="DZ71" s="62"/>
      <c r="EA71" s="62"/>
      <c r="EB71" s="62"/>
      <c r="EC71" s="62"/>
      <c r="ED71" s="62"/>
      <c r="EE71" s="62"/>
      <c r="EF71" s="62"/>
      <c r="EG71" s="62"/>
      <c r="EH71" s="62"/>
      <c r="EI71" s="62"/>
      <c r="EJ71" s="62"/>
      <c r="EK71" s="62"/>
      <c r="EL71" s="62"/>
      <c r="EM71" s="62"/>
      <c r="EN71" s="62"/>
      <c r="EO71" s="62"/>
      <c r="EP71" s="62"/>
      <c r="EQ71" s="62"/>
      <c r="ER71" s="62"/>
      <c r="ES71" s="62"/>
      <c r="ET71" s="62"/>
      <c r="EU71" s="62"/>
      <c r="EV71" s="62"/>
      <c r="EW71" s="62"/>
      <c r="EX71" s="62"/>
      <c r="EY71" s="62"/>
      <c r="EZ71" s="62"/>
      <c r="FA71" s="62"/>
      <c r="FB71" s="62"/>
      <c r="FC71" s="62"/>
      <c r="FD71" s="62"/>
      <c r="FE71" s="62"/>
      <c r="FF71" s="62"/>
      <c r="FG71" s="62"/>
      <c r="FH71" s="62"/>
      <c r="FI71" s="62"/>
      <c r="FJ71" s="62"/>
      <c r="FK71" s="62"/>
      <c r="FL71" s="62"/>
      <c r="FM71" s="62"/>
      <c r="FN71" s="62"/>
      <c r="FO71" s="62"/>
      <c r="FP71" s="62"/>
      <c r="FQ71" s="62"/>
      <c r="FR71" s="62"/>
      <c r="FS71" s="62"/>
      <c r="FT71" s="62"/>
      <c r="FU71" s="62"/>
      <c r="FV71" s="62"/>
      <c r="FW71" s="62"/>
      <c r="FX71" s="62"/>
      <c r="FY71" s="62"/>
      <c r="FZ71" s="62"/>
      <c r="GA71" s="62"/>
      <c r="GB71" s="62"/>
      <c r="GC71" s="62"/>
      <c r="GD71" s="62"/>
      <c r="GE71" s="62"/>
      <c r="GF71" s="62"/>
      <c r="GG71" s="62"/>
      <c r="GH71" s="62"/>
      <c r="GI71" s="62"/>
      <c r="GJ71" s="62"/>
      <c r="GK71" s="62"/>
      <c r="GL71" s="62"/>
      <c r="GM71" s="62"/>
      <c r="GN71" s="62"/>
      <c r="GO71" s="62"/>
      <c r="GP71" s="62"/>
      <c r="GQ71" s="62"/>
      <c r="GR71" s="62"/>
      <c r="GS71" s="62"/>
      <c r="GT71" s="62"/>
      <c r="GU71" s="62"/>
      <c r="GV71" s="62"/>
      <c r="GW71" s="62"/>
      <c r="GX71" s="62"/>
      <c r="GY71" s="62"/>
      <c r="GZ71" s="62"/>
      <c r="HA71" s="62"/>
      <c r="HB71" s="62"/>
      <c r="HC71" s="62"/>
      <c r="HD71" s="62"/>
      <c r="HE71" s="62"/>
      <c r="HF71" s="62"/>
      <c r="HG71" s="62"/>
      <c r="HH71" s="62"/>
      <c r="HI71" s="62"/>
      <c r="HJ71" s="62"/>
      <c r="HK71" s="62"/>
      <c r="HL71" s="62"/>
      <c r="HM71" s="62"/>
      <c r="HN71" s="62"/>
      <c r="HO71" s="62"/>
      <c r="HP71" s="62"/>
      <c r="HQ71" s="62"/>
      <c r="HR71" s="62"/>
      <c r="HS71" s="62"/>
      <c r="HT71" s="62"/>
      <c r="HU71" s="62"/>
      <c r="HV71" s="62"/>
      <c r="HW71" s="62"/>
      <c r="HX71" s="62"/>
      <c r="HY71" s="62"/>
      <c r="HZ71" s="62"/>
      <c r="IA71" s="62"/>
      <c r="IB71" s="62"/>
      <c r="IC71" s="62"/>
      <c r="ID71" s="62"/>
      <c r="IE71" s="62"/>
      <c r="IF71" s="62"/>
      <c r="IG71" s="62"/>
      <c r="IH71" s="62"/>
      <c r="II71" s="62"/>
      <c r="IJ71" s="62"/>
      <c r="IK71" s="62"/>
      <c r="IL71" s="62"/>
      <c r="IM71" s="62"/>
      <c r="IN71" s="62"/>
      <c r="IO71" s="62"/>
      <c r="IP71" s="62"/>
      <c r="IQ71" s="62"/>
      <c r="IR71" s="62"/>
      <c r="IS71" s="62"/>
      <c r="IT71" s="62"/>
      <c r="IU71" s="62"/>
      <c r="IV71" s="62"/>
      <c r="IW71" s="62"/>
      <c r="IX71" s="62"/>
    </row>
    <row r="72" spans="1:258">
      <c r="A72" s="277">
        <v>71</v>
      </c>
      <c r="B72" s="272">
        <f>ROUND(+'1 Mile'!E77,4)</f>
        <v>0.73150000000000004</v>
      </c>
      <c r="C72" s="72">
        <f>ROUND(+'5K'!E77,4)</f>
        <v>0.7278</v>
      </c>
      <c r="D72" s="72">
        <f>ROUND(+'6K'!E77,4)</f>
        <v>0.72970000000000002</v>
      </c>
      <c r="E72" s="72">
        <f>ROUND(+'4MI'!E77,4)</f>
        <v>0.73029999999999995</v>
      </c>
      <c r="F72" s="72">
        <f>ROUND(+'8K'!$E77,4)</f>
        <v>0.73229999999999995</v>
      </c>
      <c r="G72" s="72">
        <f>ROUND(+'5MI'!$E77,4)</f>
        <v>0.73229999999999995</v>
      </c>
      <c r="H72" s="72">
        <f>ROUND(+'10K'!$E77,4)</f>
        <v>0.7339</v>
      </c>
      <c r="I72" s="72">
        <f>ROUND(+'7MI'!$E77,4)</f>
        <v>0.73309999999999997</v>
      </c>
      <c r="J72" s="73">
        <f>ROUND(+'12K'!$E77,4)</f>
        <v>0.73260000000000003</v>
      </c>
      <c r="K72" s="72">
        <f>ROUND(+'15K'!$E77,4)</f>
        <v>0.73099999999999998</v>
      </c>
      <c r="L72" s="72">
        <f>ROUND(+'10MI'!$E77,4)</f>
        <v>0.73050000000000004</v>
      </c>
      <c r="M72" s="72">
        <f>ROUND(+'20K'!$E77,4)</f>
        <v>0.72889999999999999</v>
      </c>
      <c r="N72" s="72">
        <f>ROUND(+H.Marathon!$E77,4)</f>
        <v>0.72850000000000004</v>
      </c>
      <c r="O72" s="72">
        <f>ROUND(+'25K'!$E77,4)</f>
        <v>0.72850000000000004</v>
      </c>
      <c r="P72" s="72">
        <f>ROUND(+'30K'!$E77,4)</f>
        <v>0.72850000000000004</v>
      </c>
      <c r="Q72" s="72">
        <f>ROUND(+Marathon!$E77,4)</f>
        <v>0.72860000000000003</v>
      </c>
      <c r="R72" s="72">
        <f>ROUND(+Marathon!$E77,4)</f>
        <v>0.72860000000000003</v>
      </c>
      <c r="S72" s="72">
        <f>ROUND(+Marathon!$E77,4)</f>
        <v>0.72860000000000003</v>
      </c>
      <c r="T72" s="72">
        <f>ROUND(+Marathon!$E77,4)</f>
        <v>0.72860000000000003</v>
      </c>
      <c r="U72" s="72">
        <f>ROUND(+Marathon!$E77,4)</f>
        <v>0.72860000000000003</v>
      </c>
      <c r="V72" s="72">
        <f>ROUND(+Marathon!$E77,4)</f>
        <v>0.72860000000000003</v>
      </c>
      <c r="W72" s="72">
        <f>ROUND(+Marathon!$E77,4)</f>
        <v>0.72860000000000003</v>
      </c>
      <c r="X72" s="61"/>
      <c r="Y72" s="62"/>
      <c r="Z72" s="62"/>
      <c r="AA72" s="62"/>
      <c r="AB72" s="62"/>
      <c r="AC72" s="62"/>
      <c r="AD72" s="62"/>
      <c r="AE72" s="62"/>
      <c r="AF72" s="62"/>
      <c r="AG72" s="62"/>
      <c r="AH72" s="62"/>
      <c r="AI72" s="62"/>
      <c r="AJ72" s="62"/>
      <c r="AK72" s="62"/>
      <c r="AL72" s="62"/>
      <c r="AM72" s="62"/>
      <c r="AN72" s="62"/>
      <c r="AO72" s="62"/>
      <c r="AP72" s="62"/>
      <c r="AQ72" s="62"/>
      <c r="AR72" s="62"/>
      <c r="AS72" s="62"/>
      <c r="AT72" s="62"/>
      <c r="AU72" s="62"/>
      <c r="AV72" s="62"/>
      <c r="AW72" s="62"/>
      <c r="AX72" s="62"/>
      <c r="AY72" s="62"/>
      <c r="AZ72" s="62"/>
      <c r="BA72" s="62"/>
      <c r="BB72" s="62"/>
      <c r="BC72" s="62"/>
      <c r="BD72" s="62"/>
      <c r="BE72" s="62"/>
      <c r="BF72" s="62"/>
      <c r="BG72" s="62"/>
      <c r="BH72" s="62"/>
      <c r="BI72" s="62"/>
      <c r="BJ72" s="62"/>
      <c r="BK72" s="62"/>
      <c r="BL72" s="62"/>
      <c r="BM72" s="62"/>
      <c r="BN72" s="62"/>
      <c r="BO72" s="62"/>
      <c r="BP72" s="62"/>
      <c r="BQ72" s="62"/>
      <c r="BR72" s="62"/>
      <c r="BS72" s="62"/>
      <c r="BT72" s="62"/>
      <c r="BU72" s="62"/>
      <c r="BV72" s="62"/>
      <c r="BW72" s="62"/>
      <c r="BX72" s="62"/>
      <c r="BY72" s="62"/>
      <c r="BZ72" s="62"/>
      <c r="CA72" s="62"/>
      <c r="CB72" s="62"/>
      <c r="CC72" s="62"/>
      <c r="CD72" s="62"/>
      <c r="CE72" s="62"/>
      <c r="CF72" s="62"/>
      <c r="CG72" s="62"/>
      <c r="CH72" s="62"/>
      <c r="CI72" s="62"/>
      <c r="CJ72" s="62"/>
      <c r="CK72" s="62"/>
      <c r="CL72" s="62"/>
      <c r="CM72" s="62"/>
      <c r="CN72" s="62"/>
      <c r="CO72" s="62"/>
      <c r="CP72" s="62"/>
      <c r="CQ72" s="62"/>
      <c r="CR72" s="62"/>
      <c r="CS72" s="62"/>
      <c r="CT72" s="62"/>
      <c r="CU72" s="62"/>
      <c r="CV72" s="62"/>
      <c r="CW72" s="62"/>
      <c r="CX72" s="62"/>
      <c r="CY72" s="62"/>
      <c r="CZ72" s="62"/>
      <c r="DA72" s="62"/>
      <c r="DB72" s="62"/>
      <c r="DC72" s="62"/>
      <c r="DD72" s="62"/>
      <c r="DE72" s="62"/>
      <c r="DF72" s="62"/>
      <c r="DG72" s="62"/>
      <c r="DH72" s="62"/>
      <c r="DI72" s="62"/>
      <c r="DJ72" s="62"/>
      <c r="DK72" s="62"/>
      <c r="DL72" s="62"/>
      <c r="DM72" s="62"/>
      <c r="DN72" s="62"/>
      <c r="DO72" s="62"/>
      <c r="DP72" s="62"/>
      <c r="DQ72" s="62"/>
      <c r="DR72" s="62"/>
      <c r="DS72" s="62"/>
      <c r="DT72" s="62"/>
      <c r="DU72" s="62"/>
      <c r="DV72" s="62"/>
      <c r="DW72" s="62"/>
      <c r="DX72" s="62"/>
      <c r="DY72" s="62"/>
      <c r="DZ72" s="62"/>
      <c r="EA72" s="62"/>
      <c r="EB72" s="62"/>
      <c r="EC72" s="62"/>
      <c r="ED72" s="62"/>
      <c r="EE72" s="62"/>
      <c r="EF72" s="62"/>
      <c r="EG72" s="62"/>
      <c r="EH72" s="62"/>
      <c r="EI72" s="62"/>
      <c r="EJ72" s="62"/>
      <c r="EK72" s="62"/>
      <c r="EL72" s="62"/>
      <c r="EM72" s="62"/>
      <c r="EN72" s="62"/>
      <c r="EO72" s="62"/>
      <c r="EP72" s="62"/>
      <c r="EQ72" s="62"/>
      <c r="ER72" s="62"/>
      <c r="ES72" s="62"/>
      <c r="ET72" s="62"/>
      <c r="EU72" s="62"/>
      <c r="EV72" s="62"/>
      <c r="EW72" s="62"/>
      <c r="EX72" s="62"/>
      <c r="EY72" s="62"/>
      <c r="EZ72" s="62"/>
      <c r="FA72" s="62"/>
      <c r="FB72" s="62"/>
      <c r="FC72" s="62"/>
      <c r="FD72" s="62"/>
      <c r="FE72" s="62"/>
      <c r="FF72" s="62"/>
      <c r="FG72" s="62"/>
      <c r="FH72" s="62"/>
      <c r="FI72" s="62"/>
      <c r="FJ72" s="62"/>
      <c r="FK72" s="62"/>
      <c r="FL72" s="62"/>
      <c r="FM72" s="62"/>
      <c r="FN72" s="62"/>
      <c r="FO72" s="62"/>
      <c r="FP72" s="62"/>
      <c r="FQ72" s="62"/>
      <c r="FR72" s="62"/>
      <c r="FS72" s="62"/>
      <c r="FT72" s="62"/>
      <c r="FU72" s="62"/>
      <c r="FV72" s="62"/>
      <c r="FW72" s="62"/>
      <c r="FX72" s="62"/>
      <c r="FY72" s="62"/>
      <c r="FZ72" s="62"/>
      <c r="GA72" s="62"/>
      <c r="GB72" s="62"/>
      <c r="GC72" s="62"/>
      <c r="GD72" s="62"/>
      <c r="GE72" s="62"/>
      <c r="GF72" s="62"/>
      <c r="GG72" s="62"/>
      <c r="GH72" s="62"/>
      <c r="GI72" s="62"/>
      <c r="GJ72" s="62"/>
      <c r="GK72" s="62"/>
      <c r="GL72" s="62"/>
      <c r="GM72" s="62"/>
      <c r="GN72" s="62"/>
      <c r="GO72" s="62"/>
      <c r="GP72" s="62"/>
      <c r="GQ72" s="62"/>
      <c r="GR72" s="62"/>
      <c r="GS72" s="62"/>
      <c r="GT72" s="62"/>
      <c r="GU72" s="62"/>
      <c r="GV72" s="62"/>
      <c r="GW72" s="62"/>
      <c r="GX72" s="62"/>
      <c r="GY72" s="62"/>
      <c r="GZ72" s="62"/>
      <c r="HA72" s="62"/>
      <c r="HB72" s="62"/>
      <c r="HC72" s="62"/>
      <c r="HD72" s="62"/>
      <c r="HE72" s="62"/>
      <c r="HF72" s="62"/>
      <c r="HG72" s="62"/>
      <c r="HH72" s="62"/>
      <c r="HI72" s="62"/>
      <c r="HJ72" s="62"/>
      <c r="HK72" s="62"/>
      <c r="HL72" s="62"/>
      <c r="HM72" s="62"/>
      <c r="HN72" s="62"/>
      <c r="HO72" s="62"/>
      <c r="HP72" s="62"/>
      <c r="HQ72" s="62"/>
      <c r="HR72" s="62"/>
      <c r="HS72" s="62"/>
      <c r="HT72" s="62"/>
      <c r="HU72" s="62"/>
      <c r="HV72" s="62"/>
      <c r="HW72" s="62"/>
      <c r="HX72" s="62"/>
      <c r="HY72" s="62"/>
      <c r="HZ72" s="62"/>
      <c r="IA72" s="62"/>
      <c r="IB72" s="62"/>
      <c r="IC72" s="62"/>
      <c r="ID72" s="62"/>
      <c r="IE72" s="62"/>
      <c r="IF72" s="62"/>
      <c r="IG72" s="62"/>
      <c r="IH72" s="62"/>
      <c r="II72" s="62"/>
      <c r="IJ72" s="62"/>
      <c r="IK72" s="62"/>
      <c r="IL72" s="62"/>
      <c r="IM72" s="62"/>
      <c r="IN72" s="62"/>
      <c r="IO72" s="62"/>
      <c r="IP72" s="62"/>
      <c r="IQ72" s="62"/>
      <c r="IR72" s="62"/>
      <c r="IS72" s="62"/>
      <c r="IT72" s="62"/>
      <c r="IU72" s="62"/>
      <c r="IV72" s="62"/>
      <c r="IW72" s="62"/>
      <c r="IX72" s="62"/>
    </row>
    <row r="73" spans="1:258">
      <c r="A73" s="277">
        <v>72</v>
      </c>
      <c r="B73" s="272">
        <f>ROUND(+'1 Mile'!E78,4)</f>
        <v>0.72189999999999999</v>
      </c>
      <c r="C73" s="72">
        <f>ROUND(+'5K'!E78,4)</f>
        <v>0.71819999999999995</v>
      </c>
      <c r="D73" s="72">
        <f>ROUND(+'6K'!E78,4)</f>
        <v>0.72019999999999995</v>
      </c>
      <c r="E73" s="72">
        <f>ROUND(+'4MI'!E78,4)</f>
        <v>0.72099999999999997</v>
      </c>
      <c r="F73" s="72">
        <f>ROUND(+'8K'!$E78,4)</f>
        <v>0.72340000000000004</v>
      </c>
      <c r="G73" s="72">
        <f>ROUND(+'5MI'!$E78,4)</f>
        <v>0.72350000000000003</v>
      </c>
      <c r="H73" s="72">
        <f>ROUND(+'10K'!$E78,4)</f>
        <v>0.72560000000000002</v>
      </c>
      <c r="I73" s="72">
        <f>ROUND(+'7MI'!$E78,4)</f>
        <v>0.72460000000000002</v>
      </c>
      <c r="J73" s="73">
        <f>ROUND(+'12K'!$E78,4)</f>
        <v>0.72409999999999997</v>
      </c>
      <c r="K73" s="72">
        <f>ROUND(+'15K'!$E78,4)</f>
        <v>0.72240000000000004</v>
      </c>
      <c r="L73" s="72">
        <f>ROUND(+'10MI'!$E78,4)</f>
        <v>0.7218</v>
      </c>
      <c r="M73" s="72">
        <f>ROUND(+'20K'!$E78,4)</f>
        <v>0.72009999999999996</v>
      </c>
      <c r="N73" s="72">
        <f>ROUND(+H.Marathon!$E78,4)</f>
        <v>0.71970000000000001</v>
      </c>
      <c r="O73" s="72">
        <f>ROUND(+'25K'!$E78,4)</f>
        <v>0.71970000000000001</v>
      </c>
      <c r="P73" s="72">
        <f>ROUND(+'30K'!$E78,4)</f>
        <v>0.71970000000000001</v>
      </c>
      <c r="Q73" s="72">
        <f>ROUND(+Marathon!$E78,4)</f>
        <v>0.7198</v>
      </c>
      <c r="R73" s="72">
        <f>ROUND(+Marathon!$E78,4)</f>
        <v>0.7198</v>
      </c>
      <c r="S73" s="72">
        <f>ROUND(+Marathon!$E78,4)</f>
        <v>0.7198</v>
      </c>
      <c r="T73" s="72">
        <f>ROUND(+Marathon!$E78,4)</f>
        <v>0.7198</v>
      </c>
      <c r="U73" s="72">
        <f>ROUND(+Marathon!$E78,4)</f>
        <v>0.7198</v>
      </c>
      <c r="V73" s="72">
        <f>ROUND(+Marathon!$E78,4)</f>
        <v>0.7198</v>
      </c>
      <c r="W73" s="72">
        <f>ROUND(+Marathon!$E78,4)</f>
        <v>0.7198</v>
      </c>
      <c r="X73" s="61"/>
      <c r="Y73" s="62"/>
      <c r="Z73" s="62"/>
      <c r="AA73" s="62"/>
      <c r="AB73" s="62"/>
      <c r="AC73" s="62"/>
      <c r="AD73" s="62"/>
      <c r="AE73" s="62"/>
      <c r="AF73" s="62"/>
      <c r="AG73" s="62"/>
      <c r="AH73" s="62"/>
      <c r="AI73" s="62"/>
      <c r="AJ73" s="62"/>
      <c r="AK73" s="62"/>
      <c r="AL73" s="62"/>
      <c r="AM73" s="62"/>
      <c r="AN73" s="62"/>
      <c r="AO73" s="62"/>
      <c r="AP73" s="62"/>
      <c r="AQ73" s="62"/>
      <c r="AR73" s="62"/>
      <c r="AS73" s="62"/>
      <c r="AT73" s="62"/>
      <c r="AU73" s="62"/>
      <c r="AV73" s="62"/>
      <c r="AW73" s="62"/>
      <c r="AX73" s="62"/>
      <c r="AY73" s="62"/>
      <c r="AZ73" s="62"/>
      <c r="BA73" s="62"/>
      <c r="BB73" s="62"/>
      <c r="BC73" s="62"/>
      <c r="BD73" s="62"/>
      <c r="BE73" s="62"/>
      <c r="BF73" s="62"/>
      <c r="BG73" s="62"/>
      <c r="BH73" s="62"/>
      <c r="BI73" s="62"/>
      <c r="BJ73" s="62"/>
      <c r="BK73" s="62"/>
      <c r="BL73" s="62"/>
      <c r="BM73" s="62"/>
      <c r="BN73" s="62"/>
      <c r="BO73" s="62"/>
      <c r="BP73" s="62"/>
      <c r="BQ73" s="62"/>
      <c r="BR73" s="62"/>
      <c r="BS73" s="62"/>
      <c r="BT73" s="62"/>
      <c r="BU73" s="62"/>
      <c r="BV73" s="62"/>
      <c r="BW73" s="62"/>
      <c r="BX73" s="62"/>
      <c r="BY73" s="62"/>
      <c r="BZ73" s="62"/>
      <c r="CA73" s="62"/>
      <c r="CB73" s="62"/>
      <c r="CC73" s="62"/>
      <c r="CD73" s="62"/>
      <c r="CE73" s="62"/>
      <c r="CF73" s="62"/>
      <c r="CG73" s="62"/>
      <c r="CH73" s="62"/>
      <c r="CI73" s="62"/>
      <c r="CJ73" s="62"/>
      <c r="CK73" s="62"/>
      <c r="CL73" s="62"/>
      <c r="CM73" s="62"/>
      <c r="CN73" s="62"/>
      <c r="CO73" s="62"/>
      <c r="CP73" s="62"/>
      <c r="CQ73" s="62"/>
      <c r="CR73" s="62"/>
      <c r="CS73" s="62"/>
      <c r="CT73" s="62"/>
      <c r="CU73" s="62"/>
      <c r="CV73" s="62"/>
      <c r="CW73" s="62"/>
      <c r="CX73" s="62"/>
      <c r="CY73" s="62"/>
      <c r="CZ73" s="62"/>
      <c r="DA73" s="62"/>
      <c r="DB73" s="62"/>
      <c r="DC73" s="62"/>
      <c r="DD73" s="62"/>
      <c r="DE73" s="62"/>
      <c r="DF73" s="62"/>
      <c r="DG73" s="62"/>
      <c r="DH73" s="62"/>
      <c r="DI73" s="62"/>
      <c r="DJ73" s="62"/>
      <c r="DK73" s="62"/>
      <c r="DL73" s="62"/>
      <c r="DM73" s="62"/>
      <c r="DN73" s="62"/>
      <c r="DO73" s="62"/>
      <c r="DP73" s="62"/>
      <c r="DQ73" s="62"/>
      <c r="DR73" s="62"/>
      <c r="DS73" s="62"/>
      <c r="DT73" s="62"/>
      <c r="DU73" s="62"/>
      <c r="DV73" s="62"/>
      <c r="DW73" s="62"/>
      <c r="DX73" s="62"/>
      <c r="DY73" s="62"/>
      <c r="DZ73" s="62"/>
      <c r="EA73" s="62"/>
      <c r="EB73" s="62"/>
      <c r="EC73" s="62"/>
      <c r="ED73" s="62"/>
      <c r="EE73" s="62"/>
      <c r="EF73" s="62"/>
      <c r="EG73" s="62"/>
      <c r="EH73" s="62"/>
      <c r="EI73" s="62"/>
      <c r="EJ73" s="62"/>
      <c r="EK73" s="62"/>
      <c r="EL73" s="62"/>
      <c r="EM73" s="62"/>
      <c r="EN73" s="62"/>
      <c r="EO73" s="62"/>
      <c r="EP73" s="62"/>
      <c r="EQ73" s="62"/>
      <c r="ER73" s="62"/>
      <c r="ES73" s="62"/>
      <c r="ET73" s="62"/>
      <c r="EU73" s="62"/>
      <c r="EV73" s="62"/>
      <c r="EW73" s="62"/>
      <c r="EX73" s="62"/>
      <c r="EY73" s="62"/>
      <c r="EZ73" s="62"/>
      <c r="FA73" s="62"/>
      <c r="FB73" s="62"/>
      <c r="FC73" s="62"/>
      <c r="FD73" s="62"/>
      <c r="FE73" s="62"/>
      <c r="FF73" s="62"/>
      <c r="FG73" s="62"/>
      <c r="FH73" s="62"/>
      <c r="FI73" s="62"/>
      <c r="FJ73" s="62"/>
      <c r="FK73" s="62"/>
      <c r="FL73" s="62"/>
      <c r="FM73" s="62"/>
      <c r="FN73" s="62"/>
      <c r="FO73" s="62"/>
      <c r="FP73" s="62"/>
      <c r="FQ73" s="62"/>
      <c r="FR73" s="62"/>
      <c r="FS73" s="62"/>
      <c r="FT73" s="62"/>
      <c r="FU73" s="62"/>
      <c r="FV73" s="62"/>
      <c r="FW73" s="62"/>
      <c r="FX73" s="62"/>
      <c r="FY73" s="62"/>
      <c r="FZ73" s="62"/>
      <c r="GA73" s="62"/>
      <c r="GB73" s="62"/>
      <c r="GC73" s="62"/>
      <c r="GD73" s="62"/>
      <c r="GE73" s="62"/>
      <c r="GF73" s="62"/>
      <c r="GG73" s="62"/>
      <c r="GH73" s="62"/>
      <c r="GI73" s="62"/>
      <c r="GJ73" s="62"/>
      <c r="GK73" s="62"/>
      <c r="GL73" s="62"/>
      <c r="GM73" s="62"/>
      <c r="GN73" s="62"/>
      <c r="GO73" s="62"/>
      <c r="GP73" s="62"/>
      <c r="GQ73" s="62"/>
      <c r="GR73" s="62"/>
      <c r="GS73" s="62"/>
      <c r="GT73" s="62"/>
      <c r="GU73" s="62"/>
      <c r="GV73" s="62"/>
      <c r="GW73" s="62"/>
      <c r="GX73" s="62"/>
      <c r="GY73" s="62"/>
      <c r="GZ73" s="62"/>
      <c r="HA73" s="62"/>
      <c r="HB73" s="62"/>
      <c r="HC73" s="62"/>
      <c r="HD73" s="62"/>
      <c r="HE73" s="62"/>
      <c r="HF73" s="62"/>
      <c r="HG73" s="62"/>
      <c r="HH73" s="62"/>
      <c r="HI73" s="62"/>
      <c r="HJ73" s="62"/>
      <c r="HK73" s="62"/>
      <c r="HL73" s="62"/>
      <c r="HM73" s="62"/>
      <c r="HN73" s="62"/>
      <c r="HO73" s="62"/>
      <c r="HP73" s="62"/>
      <c r="HQ73" s="62"/>
      <c r="HR73" s="62"/>
      <c r="HS73" s="62"/>
      <c r="HT73" s="62"/>
      <c r="HU73" s="62"/>
      <c r="HV73" s="62"/>
      <c r="HW73" s="62"/>
      <c r="HX73" s="62"/>
      <c r="HY73" s="62"/>
      <c r="HZ73" s="62"/>
      <c r="IA73" s="62"/>
      <c r="IB73" s="62"/>
      <c r="IC73" s="62"/>
      <c r="ID73" s="62"/>
      <c r="IE73" s="62"/>
      <c r="IF73" s="62"/>
      <c r="IG73" s="62"/>
      <c r="IH73" s="62"/>
      <c r="II73" s="62"/>
      <c r="IJ73" s="62"/>
      <c r="IK73" s="62"/>
      <c r="IL73" s="62"/>
      <c r="IM73" s="62"/>
      <c r="IN73" s="62"/>
      <c r="IO73" s="62"/>
      <c r="IP73" s="62"/>
      <c r="IQ73" s="62"/>
      <c r="IR73" s="62"/>
      <c r="IS73" s="62"/>
      <c r="IT73" s="62"/>
      <c r="IU73" s="62"/>
      <c r="IV73" s="62"/>
      <c r="IW73" s="62"/>
      <c r="IX73" s="62"/>
    </row>
    <row r="74" spans="1:258">
      <c r="A74" s="277">
        <v>73</v>
      </c>
      <c r="B74" s="272">
        <f>ROUND(+'1 Mile'!E79,4)</f>
        <v>0.71160000000000001</v>
      </c>
      <c r="C74" s="72">
        <f>ROUND(+'5K'!E79,4)</f>
        <v>0.70789999999999997</v>
      </c>
      <c r="D74" s="72">
        <f>ROUND(+'6K'!E79,4)</f>
        <v>0.71020000000000005</v>
      </c>
      <c r="E74" s="72">
        <f>ROUND(+'4MI'!E79,4)</f>
        <v>0.71109999999999995</v>
      </c>
      <c r="F74" s="72">
        <f>ROUND(+'8K'!$E79,4)</f>
        <v>0.71379999999999999</v>
      </c>
      <c r="G74" s="72">
        <f>ROUND(+'5MI'!$E79,4)</f>
        <v>0.71389999999999998</v>
      </c>
      <c r="H74" s="72">
        <f>ROUND(+'10K'!$E79,4)</f>
        <v>0.71650000000000003</v>
      </c>
      <c r="I74" s="72">
        <f>ROUND(+'7MI'!$E79,4)</f>
        <v>0.71550000000000002</v>
      </c>
      <c r="J74" s="73">
        <f>ROUND(+'12K'!$E79,4)</f>
        <v>0.71489999999999998</v>
      </c>
      <c r="K74" s="72">
        <f>ROUND(+'15K'!$E79,4)</f>
        <v>0.71309999999999996</v>
      </c>
      <c r="L74" s="72">
        <f>ROUND(+'10MI'!$E79,4)</f>
        <v>0.71250000000000002</v>
      </c>
      <c r="M74" s="72">
        <f>ROUND(+'20K'!$E79,4)</f>
        <v>0.7107</v>
      </c>
      <c r="N74" s="72">
        <f>ROUND(+H.Marathon!$E79,4)</f>
        <v>0.71020000000000005</v>
      </c>
      <c r="O74" s="72">
        <f>ROUND(+'25K'!$E79,4)</f>
        <v>0.71020000000000005</v>
      </c>
      <c r="P74" s="72">
        <f>ROUND(+'30K'!$E79,4)</f>
        <v>0.71020000000000005</v>
      </c>
      <c r="Q74" s="72">
        <f>ROUND(+Marathon!$E79,4)</f>
        <v>0.71040000000000003</v>
      </c>
      <c r="R74" s="72">
        <f>ROUND(+Marathon!$E79,4)</f>
        <v>0.71040000000000003</v>
      </c>
      <c r="S74" s="72">
        <f>ROUND(+Marathon!$E79,4)</f>
        <v>0.71040000000000003</v>
      </c>
      <c r="T74" s="72">
        <f>ROUND(+Marathon!$E79,4)</f>
        <v>0.71040000000000003</v>
      </c>
      <c r="U74" s="72">
        <f>ROUND(+Marathon!$E79,4)</f>
        <v>0.71040000000000003</v>
      </c>
      <c r="V74" s="72">
        <f>ROUND(+Marathon!$E79,4)</f>
        <v>0.71040000000000003</v>
      </c>
      <c r="W74" s="72">
        <f>ROUND(+Marathon!$E79,4)</f>
        <v>0.71040000000000003</v>
      </c>
      <c r="X74" s="61"/>
      <c r="Y74" s="62"/>
      <c r="Z74" s="62"/>
      <c r="AA74" s="62"/>
      <c r="AB74" s="62"/>
      <c r="AC74" s="62"/>
      <c r="AD74" s="62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62"/>
      <c r="AW74" s="62"/>
      <c r="AX74" s="62"/>
      <c r="AY74" s="62"/>
      <c r="AZ74" s="62"/>
      <c r="BA74" s="62"/>
      <c r="BB74" s="62"/>
      <c r="BC74" s="62"/>
      <c r="BD74" s="62"/>
      <c r="BE74" s="62"/>
      <c r="BF74" s="62"/>
      <c r="BG74" s="62"/>
      <c r="BH74" s="62"/>
      <c r="BI74" s="62"/>
      <c r="BJ74" s="62"/>
      <c r="BK74" s="62"/>
      <c r="BL74" s="62"/>
      <c r="BM74" s="62"/>
      <c r="BN74" s="62"/>
      <c r="BO74" s="62"/>
      <c r="BP74" s="62"/>
      <c r="BQ74" s="62"/>
      <c r="BR74" s="62"/>
      <c r="BS74" s="62"/>
      <c r="BT74" s="62"/>
      <c r="BU74" s="62"/>
      <c r="BV74" s="62"/>
      <c r="BW74" s="62"/>
      <c r="BX74" s="62"/>
      <c r="BY74" s="62"/>
      <c r="BZ74" s="62"/>
      <c r="CA74" s="62"/>
      <c r="CB74" s="62"/>
      <c r="CC74" s="62"/>
      <c r="CD74" s="62"/>
      <c r="CE74" s="62"/>
      <c r="CF74" s="62"/>
      <c r="CG74" s="62"/>
      <c r="CH74" s="62"/>
      <c r="CI74" s="62"/>
      <c r="CJ74" s="62"/>
      <c r="CK74" s="62"/>
      <c r="CL74" s="62"/>
      <c r="CM74" s="62"/>
      <c r="CN74" s="62"/>
      <c r="CO74" s="62"/>
      <c r="CP74" s="62"/>
      <c r="CQ74" s="62"/>
      <c r="CR74" s="62"/>
      <c r="CS74" s="62"/>
      <c r="CT74" s="62"/>
      <c r="CU74" s="62"/>
      <c r="CV74" s="62"/>
      <c r="CW74" s="62"/>
      <c r="CX74" s="62"/>
      <c r="CY74" s="62"/>
      <c r="CZ74" s="62"/>
      <c r="DA74" s="62"/>
      <c r="DB74" s="62"/>
      <c r="DC74" s="62"/>
      <c r="DD74" s="62"/>
      <c r="DE74" s="62"/>
      <c r="DF74" s="62"/>
      <c r="DG74" s="62"/>
      <c r="DH74" s="62"/>
      <c r="DI74" s="62"/>
      <c r="DJ74" s="62"/>
      <c r="DK74" s="62"/>
      <c r="DL74" s="62"/>
      <c r="DM74" s="62"/>
      <c r="DN74" s="62"/>
      <c r="DO74" s="62"/>
      <c r="DP74" s="62"/>
      <c r="DQ74" s="62"/>
      <c r="DR74" s="62"/>
      <c r="DS74" s="62"/>
      <c r="DT74" s="62"/>
      <c r="DU74" s="62"/>
      <c r="DV74" s="62"/>
      <c r="DW74" s="62"/>
      <c r="DX74" s="62"/>
      <c r="DY74" s="62"/>
      <c r="DZ74" s="62"/>
      <c r="EA74" s="62"/>
      <c r="EB74" s="62"/>
      <c r="EC74" s="62"/>
      <c r="ED74" s="62"/>
      <c r="EE74" s="62"/>
      <c r="EF74" s="62"/>
      <c r="EG74" s="62"/>
      <c r="EH74" s="62"/>
      <c r="EI74" s="62"/>
      <c r="EJ74" s="62"/>
      <c r="EK74" s="62"/>
      <c r="EL74" s="62"/>
      <c r="EM74" s="62"/>
      <c r="EN74" s="62"/>
      <c r="EO74" s="62"/>
      <c r="EP74" s="62"/>
      <c r="EQ74" s="62"/>
      <c r="ER74" s="62"/>
      <c r="ES74" s="62"/>
      <c r="ET74" s="62"/>
      <c r="EU74" s="62"/>
      <c r="EV74" s="62"/>
      <c r="EW74" s="62"/>
      <c r="EX74" s="62"/>
      <c r="EY74" s="62"/>
      <c r="EZ74" s="62"/>
      <c r="FA74" s="62"/>
      <c r="FB74" s="62"/>
      <c r="FC74" s="62"/>
      <c r="FD74" s="62"/>
      <c r="FE74" s="62"/>
      <c r="FF74" s="62"/>
      <c r="FG74" s="62"/>
      <c r="FH74" s="62"/>
      <c r="FI74" s="62"/>
      <c r="FJ74" s="62"/>
      <c r="FK74" s="62"/>
      <c r="FL74" s="62"/>
      <c r="FM74" s="62"/>
      <c r="FN74" s="62"/>
      <c r="FO74" s="62"/>
      <c r="FP74" s="62"/>
      <c r="FQ74" s="62"/>
      <c r="FR74" s="62"/>
      <c r="FS74" s="62"/>
      <c r="FT74" s="62"/>
      <c r="FU74" s="62"/>
      <c r="FV74" s="62"/>
      <c r="FW74" s="62"/>
      <c r="FX74" s="62"/>
      <c r="FY74" s="62"/>
      <c r="FZ74" s="62"/>
      <c r="GA74" s="62"/>
      <c r="GB74" s="62"/>
      <c r="GC74" s="62"/>
      <c r="GD74" s="62"/>
      <c r="GE74" s="62"/>
      <c r="GF74" s="62"/>
      <c r="GG74" s="62"/>
      <c r="GH74" s="62"/>
      <c r="GI74" s="62"/>
      <c r="GJ74" s="62"/>
      <c r="GK74" s="62"/>
      <c r="GL74" s="62"/>
      <c r="GM74" s="62"/>
      <c r="GN74" s="62"/>
      <c r="GO74" s="62"/>
      <c r="GP74" s="62"/>
      <c r="GQ74" s="62"/>
      <c r="GR74" s="62"/>
      <c r="GS74" s="62"/>
      <c r="GT74" s="62"/>
      <c r="GU74" s="62"/>
      <c r="GV74" s="62"/>
      <c r="GW74" s="62"/>
      <c r="GX74" s="62"/>
      <c r="GY74" s="62"/>
      <c r="GZ74" s="62"/>
      <c r="HA74" s="62"/>
      <c r="HB74" s="62"/>
      <c r="HC74" s="62"/>
      <c r="HD74" s="62"/>
      <c r="HE74" s="62"/>
      <c r="HF74" s="62"/>
      <c r="HG74" s="62"/>
      <c r="HH74" s="62"/>
      <c r="HI74" s="62"/>
      <c r="HJ74" s="62"/>
      <c r="HK74" s="62"/>
      <c r="HL74" s="62"/>
      <c r="HM74" s="62"/>
      <c r="HN74" s="62"/>
      <c r="HO74" s="62"/>
      <c r="HP74" s="62"/>
      <c r="HQ74" s="62"/>
      <c r="HR74" s="62"/>
      <c r="HS74" s="62"/>
      <c r="HT74" s="62"/>
      <c r="HU74" s="62"/>
      <c r="HV74" s="62"/>
      <c r="HW74" s="62"/>
      <c r="HX74" s="62"/>
      <c r="HY74" s="62"/>
      <c r="HZ74" s="62"/>
      <c r="IA74" s="62"/>
      <c r="IB74" s="62"/>
      <c r="IC74" s="62"/>
      <c r="ID74" s="62"/>
      <c r="IE74" s="62"/>
      <c r="IF74" s="62"/>
      <c r="IG74" s="62"/>
      <c r="IH74" s="62"/>
      <c r="II74" s="62"/>
      <c r="IJ74" s="62"/>
      <c r="IK74" s="62"/>
      <c r="IL74" s="62"/>
      <c r="IM74" s="62"/>
      <c r="IN74" s="62"/>
      <c r="IO74" s="62"/>
      <c r="IP74" s="62"/>
      <c r="IQ74" s="62"/>
      <c r="IR74" s="62"/>
      <c r="IS74" s="62"/>
      <c r="IT74" s="62"/>
      <c r="IU74" s="62"/>
      <c r="IV74" s="62"/>
      <c r="IW74" s="62"/>
      <c r="IX74" s="62"/>
    </row>
    <row r="75" spans="1:258">
      <c r="A75" s="277">
        <v>74</v>
      </c>
      <c r="B75" s="272">
        <f>ROUND(+'1 Mile'!E80,4)</f>
        <v>0.70079999999999998</v>
      </c>
      <c r="C75" s="72">
        <f>ROUND(+'5K'!E80,4)</f>
        <v>0.69699999999999995</v>
      </c>
      <c r="D75" s="72">
        <f>ROUND(+'6K'!E80,4)</f>
        <v>0.69950000000000001</v>
      </c>
      <c r="E75" s="72">
        <f>ROUND(+'4MI'!E80,4)</f>
        <v>0.70050000000000001</v>
      </c>
      <c r="F75" s="72">
        <f>ROUND(+'8K'!$E80,4)</f>
        <v>0.7036</v>
      </c>
      <c r="G75" s="72">
        <f>ROUND(+'5MI'!$E80,4)</f>
        <v>0.70369999999999999</v>
      </c>
      <c r="H75" s="72">
        <f>ROUND(+'10K'!$E80,4)</f>
        <v>0.70669999999999999</v>
      </c>
      <c r="I75" s="72">
        <f>ROUND(+'7MI'!$E80,4)</f>
        <v>0.7056</v>
      </c>
      <c r="J75" s="73">
        <f>ROUND(+'12K'!$E80,4)</f>
        <v>0.70499999999999996</v>
      </c>
      <c r="K75" s="72">
        <f>ROUND(+'15K'!$E80,4)</f>
        <v>0.70309999999999995</v>
      </c>
      <c r="L75" s="72">
        <f>ROUND(+'10MI'!$E80,4)</f>
        <v>0.70240000000000002</v>
      </c>
      <c r="M75" s="72">
        <f>ROUND(+'20K'!$E80,4)</f>
        <v>0.70050000000000001</v>
      </c>
      <c r="N75" s="72">
        <f>ROUND(+H.Marathon!$E80,4)</f>
        <v>0.70009999999999994</v>
      </c>
      <c r="O75" s="72">
        <f>ROUND(+'25K'!$E80,4)</f>
        <v>0.69989999999999997</v>
      </c>
      <c r="P75" s="72">
        <f>ROUND(+'30K'!$E80,4)</f>
        <v>0.69989999999999997</v>
      </c>
      <c r="Q75" s="72">
        <f>ROUND(+Marathon!$E80,4)</f>
        <v>0.70020000000000004</v>
      </c>
      <c r="R75" s="72">
        <f>ROUND(+Marathon!$E80,4)</f>
        <v>0.70020000000000004</v>
      </c>
      <c r="S75" s="72">
        <f>ROUND(+Marathon!$E80,4)</f>
        <v>0.70020000000000004</v>
      </c>
      <c r="T75" s="72">
        <f>ROUND(+Marathon!$E80,4)</f>
        <v>0.70020000000000004</v>
      </c>
      <c r="U75" s="72">
        <f>ROUND(+Marathon!$E80,4)</f>
        <v>0.70020000000000004</v>
      </c>
      <c r="V75" s="72">
        <f>ROUND(+Marathon!$E80,4)</f>
        <v>0.70020000000000004</v>
      </c>
      <c r="W75" s="72">
        <f>ROUND(+Marathon!$E80,4)</f>
        <v>0.70020000000000004</v>
      </c>
      <c r="X75" s="61"/>
      <c r="Y75" s="62"/>
      <c r="Z75" s="62"/>
      <c r="AA75" s="62"/>
      <c r="AB75" s="62"/>
      <c r="AC75" s="62"/>
      <c r="AD75" s="62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62"/>
      <c r="AW75" s="62"/>
      <c r="AX75" s="62"/>
      <c r="AY75" s="62"/>
      <c r="AZ75" s="62"/>
      <c r="BA75" s="62"/>
      <c r="BB75" s="62"/>
      <c r="BC75" s="62"/>
      <c r="BD75" s="62"/>
      <c r="BE75" s="62"/>
      <c r="BF75" s="62"/>
      <c r="BG75" s="62"/>
      <c r="BH75" s="62"/>
      <c r="BI75" s="62"/>
      <c r="BJ75" s="62"/>
      <c r="BK75" s="62"/>
      <c r="BL75" s="62"/>
      <c r="BM75" s="62"/>
      <c r="BN75" s="62"/>
      <c r="BO75" s="62"/>
      <c r="BP75" s="62"/>
      <c r="BQ75" s="62"/>
      <c r="BR75" s="62"/>
      <c r="BS75" s="62"/>
      <c r="BT75" s="62"/>
      <c r="BU75" s="62"/>
      <c r="BV75" s="62"/>
      <c r="BW75" s="62"/>
      <c r="BX75" s="62"/>
      <c r="BY75" s="62"/>
      <c r="BZ75" s="62"/>
      <c r="CA75" s="62"/>
      <c r="CB75" s="62"/>
      <c r="CC75" s="62"/>
      <c r="CD75" s="62"/>
      <c r="CE75" s="62"/>
      <c r="CF75" s="62"/>
      <c r="CG75" s="62"/>
      <c r="CH75" s="62"/>
      <c r="CI75" s="62"/>
      <c r="CJ75" s="62"/>
      <c r="CK75" s="62"/>
      <c r="CL75" s="62"/>
      <c r="CM75" s="62"/>
      <c r="CN75" s="62"/>
      <c r="CO75" s="62"/>
      <c r="CP75" s="62"/>
      <c r="CQ75" s="62"/>
      <c r="CR75" s="62"/>
      <c r="CS75" s="62"/>
      <c r="CT75" s="62"/>
      <c r="CU75" s="62"/>
      <c r="CV75" s="62"/>
      <c r="CW75" s="62"/>
      <c r="CX75" s="62"/>
      <c r="CY75" s="62"/>
      <c r="CZ75" s="62"/>
      <c r="DA75" s="62"/>
      <c r="DB75" s="62"/>
      <c r="DC75" s="62"/>
      <c r="DD75" s="62"/>
      <c r="DE75" s="62"/>
      <c r="DF75" s="62"/>
      <c r="DG75" s="62"/>
      <c r="DH75" s="62"/>
      <c r="DI75" s="62"/>
      <c r="DJ75" s="62"/>
      <c r="DK75" s="62"/>
      <c r="DL75" s="62"/>
      <c r="DM75" s="62"/>
      <c r="DN75" s="62"/>
      <c r="DO75" s="62"/>
      <c r="DP75" s="62"/>
      <c r="DQ75" s="62"/>
      <c r="DR75" s="62"/>
      <c r="DS75" s="62"/>
      <c r="DT75" s="62"/>
      <c r="DU75" s="62"/>
      <c r="DV75" s="62"/>
      <c r="DW75" s="62"/>
      <c r="DX75" s="62"/>
      <c r="DY75" s="62"/>
      <c r="DZ75" s="62"/>
      <c r="EA75" s="62"/>
      <c r="EB75" s="62"/>
      <c r="EC75" s="62"/>
      <c r="ED75" s="62"/>
      <c r="EE75" s="62"/>
      <c r="EF75" s="62"/>
      <c r="EG75" s="62"/>
      <c r="EH75" s="62"/>
      <c r="EI75" s="62"/>
      <c r="EJ75" s="62"/>
      <c r="EK75" s="62"/>
      <c r="EL75" s="62"/>
      <c r="EM75" s="62"/>
      <c r="EN75" s="62"/>
      <c r="EO75" s="62"/>
      <c r="EP75" s="62"/>
      <c r="EQ75" s="62"/>
      <c r="ER75" s="62"/>
      <c r="ES75" s="62"/>
      <c r="ET75" s="62"/>
      <c r="EU75" s="62"/>
      <c r="EV75" s="62"/>
      <c r="EW75" s="62"/>
      <c r="EX75" s="62"/>
      <c r="EY75" s="62"/>
      <c r="EZ75" s="62"/>
      <c r="FA75" s="62"/>
      <c r="FB75" s="62"/>
      <c r="FC75" s="62"/>
      <c r="FD75" s="62"/>
      <c r="FE75" s="62"/>
      <c r="FF75" s="62"/>
      <c r="FG75" s="62"/>
      <c r="FH75" s="62"/>
      <c r="FI75" s="62"/>
      <c r="FJ75" s="62"/>
      <c r="FK75" s="62"/>
      <c r="FL75" s="62"/>
      <c r="FM75" s="62"/>
      <c r="FN75" s="62"/>
      <c r="FO75" s="62"/>
      <c r="FP75" s="62"/>
      <c r="FQ75" s="62"/>
      <c r="FR75" s="62"/>
      <c r="FS75" s="62"/>
      <c r="FT75" s="62"/>
      <c r="FU75" s="62"/>
      <c r="FV75" s="62"/>
      <c r="FW75" s="62"/>
      <c r="FX75" s="62"/>
      <c r="FY75" s="62"/>
      <c r="FZ75" s="62"/>
      <c r="GA75" s="62"/>
      <c r="GB75" s="62"/>
      <c r="GC75" s="62"/>
      <c r="GD75" s="62"/>
      <c r="GE75" s="62"/>
      <c r="GF75" s="62"/>
      <c r="GG75" s="62"/>
      <c r="GH75" s="62"/>
      <c r="GI75" s="62"/>
      <c r="GJ75" s="62"/>
      <c r="GK75" s="62"/>
      <c r="GL75" s="62"/>
      <c r="GM75" s="62"/>
      <c r="GN75" s="62"/>
      <c r="GO75" s="62"/>
      <c r="GP75" s="62"/>
      <c r="GQ75" s="62"/>
      <c r="GR75" s="62"/>
      <c r="GS75" s="62"/>
      <c r="GT75" s="62"/>
      <c r="GU75" s="62"/>
      <c r="GV75" s="62"/>
      <c r="GW75" s="62"/>
      <c r="GX75" s="62"/>
      <c r="GY75" s="62"/>
      <c r="GZ75" s="62"/>
      <c r="HA75" s="62"/>
      <c r="HB75" s="62"/>
      <c r="HC75" s="62"/>
      <c r="HD75" s="62"/>
      <c r="HE75" s="62"/>
      <c r="HF75" s="62"/>
      <c r="HG75" s="62"/>
      <c r="HH75" s="62"/>
      <c r="HI75" s="62"/>
      <c r="HJ75" s="62"/>
      <c r="HK75" s="62"/>
      <c r="HL75" s="62"/>
      <c r="HM75" s="62"/>
      <c r="HN75" s="62"/>
      <c r="HO75" s="62"/>
      <c r="HP75" s="62"/>
      <c r="HQ75" s="62"/>
      <c r="HR75" s="62"/>
      <c r="HS75" s="62"/>
      <c r="HT75" s="62"/>
      <c r="HU75" s="62"/>
      <c r="HV75" s="62"/>
      <c r="HW75" s="62"/>
      <c r="HX75" s="62"/>
      <c r="HY75" s="62"/>
      <c r="HZ75" s="62"/>
      <c r="IA75" s="62"/>
      <c r="IB75" s="62"/>
      <c r="IC75" s="62"/>
      <c r="ID75" s="62"/>
      <c r="IE75" s="62"/>
      <c r="IF75" s="62"/>
      <c r="IG75" s="62"/>
      <c r="IH75" s="62"/>
      <c r="II75" s="62"/>
      <c r="IJ75" s="62"/>
      <c r="IK75" s="62"/>
      <c r="IL75" s="62"/>
      <c r="IM75" s="62"/>
      <c r="IN75" s="62"/>
      <c r="IO75" s="62"/>
      <c r="IP75" s="62"/>
      <c r="IQ75" s="62"/>
      <c r="IR75" s="62"/>
      <c r="IS75" s="62"/>
      <c r="IT75" s="62"/>
      <c r="IU75" s="62"/>
      <c r="IV75" s="62"/>
      <c r="IW75" s="62"/>
      <c r="IX75" s="62"/>
    </row>
    <row r="76" spans="1:258">
      <c r="A76" s="278">
        <v>75</v>
      </c>
      <c r="B76" s="261">
        <f>ROUND(+'1 Mile'!E81,4)</f>
        <v>0.68930000000000002</v>
      </c>
      <c r="C76" s="75">
        <f>ROUND(+'5K'!E81,4)</f>
        <v>0.68559999999999999</v>
      </c>
      <c r="D76" s="75">
        <f>ROUND(+'6K'!E81,4)</f>
        <v>0.68830000000000002</v>
      </c>
      <c r="E76" s="75">
        <f>ROUND(+'4MI'!E81,4)</f>
        <v>0.68930000000000002</v>
      </c>
      <c r="F76" s="75">
        <f>ROUND(+'8K'!$E81,4)</f>
        <v>0.69269999999999998</v>
      </c>
      <c r="G76" s="75">
        <f>ROUND(+'5MI'!$E81,4)</f>
        <v>0.69279999999999997</v>
      </c>
      <c r="H76" s="75">
        <f>ROUND(+'10K'!$E81,4)</f>
        <v>0.69620000000000004</v>
      </c>
      <c r="I76" s="75">
        <f>ROUND(+'7MI'!$E81,4)</f>
        <v>0.69499999999999995</v>
      </c>
      <c r="J76" s="75">
        <f>ROUND(+'12K'!$E81,4)</f>
        <v>0.69440000000000002</v>
      </c>
      <c r="K76" s="75">
        <f>ROUND(+'15K'!$E81,4)</f>
        <v>0.69240000000000002</v>
      </c>
      <c r="L76" s="75">
        <f>ROUND(+'10MI'!$E81,4)</f>
        <v>0.69169999999999998</v>
      </c>
      <c r="M76" s="75">
        <f>ROUND(+'20K'!$E81,4)</f>
        <v>0.68969999999999998</v>
      </c>
      <c r="N76" s="75">
        <f>ROUND(+H.Marathon!$E81,4)</f>
        <v>0.68920000000000003</v>
      </c>
      <c r="O76" s="75">
        <f>ROUND(+'25K'!$E81,4)</f>
        <v>0.68899999999999995</v>
      </c>
      <c r="P76" s="75">
        <f>ROUND(+'30K'!$E81,4)</f>
        <v>0.68899999999999995</v>
      </c>
      <c r="Q76" s="75">
        <f>ROUND(+Marathon!$E81,4)</f>
        <v>0.68930000000000002</v>
      </c>
      <c r="R76" s="75">
        <f>ROUND(+Marathon!$E81,4)</f>
        <v>0.68930000000000002</v>
      </c>
      <c r="S76" s="75">
        <f>ROUND(+Marathon!$E81,4)</f>
        <v>0.68930000000000002</v>
      </c>
      <c r="T76" s="75">
        <f>ROUND(+Marathon!$E81,4)</f>
        <v>0.68930000000000002</v>
      </c>
      <c r="U76" s="75">
        <f>ROUND(+Marathon!$E81,4)</f>
        <v>0.68930000000000002</v>
      </c>
      <c r="V76" s="75">
        <f>ROUND(+Marathon!$E81,4)</f>
        <v>0.68930000000000002</v>
      </c>
      <c r="W76" s="75">
        <f>ROUND(+Marathon!$E81,4)</f>
        <v>0.68930000000000002</v>
      </c>
      <c r="X76" s="61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62"/>
      <c r="AW76" s="62"/>
      <c r="AX76" s="62"/>
      <c r="AY76" s="62"/>
      <c r="AZ76" s="62"/>
      <c r="BA76" s="62"/>
      <c r="BB76" s="62"/>
      <c r="BC76" s="62"/>
      <c r="BD76" s="62"/>
      <c r="BE76" s="62"/>
      <c r="BF76" s="62"/>
      <c r="BG76" s="62"/>
      <c r="BH76" s="62"/>
      <c r="BI76" s="62"/>
      <c r="BJ76" s="62"/>
      <c r="BK76" s="62"/>
      <c r="BL76" s="62"/>
      <c r="BM76" s="62"/>
      <c r="BN76" s="62"/>
      <c r="BO76" s="62"/>
      <c r="BP76" s="62"/>
      <c r="BQ76" s="62"/>
      <c r="BR76" s="62"/>
      <c r="BS76" s="62"/>
      <c r="BT76" s="62"/>
      <c r="BU76" s="62"/>
      <c r="BV76" s="62"/>
      <c r="BW76" s="62"/>
      <c r="BX76" s="62"/>
      <c r="BY76" s="62"/>
      <c r="BZ76" s="62"/>
      <c r="CA76" s="62"/>
      <c r="CB76" s="62"/>
      <c r="CC76" s="62"/>
      <c r="CD76" s="62"/>
      <c r="CE76" s="62"/>
      <c r="CF76" s="62"/>
      <c r="CG76" s="62"/>
      <c r="CH76" s="62"/>
      <c r="CI76" s="62"/>
      <c r="CJ76" s="62"/>
      <c r="CK76" s="62"/>
      <c r="CL76" s="62"/>
      <c r="CM76" s="62"/>
      <c r="CN76" s="62"/>
      <c r="CO76" s="62"/>
      <c r="CP76" s="62"/>
      <c r="CQ76" s="62"/>
      <c r="CR76" s="62"/>
      <c r="CS76" s="62"/>
      <c r="CT76" s="62"/>
      <c r="CU76" s="62"/>
      <c r="CV76" s="62"/>
      <c r="CW76" s="62"/>
      <c r="CX76" s="62"/>
      <c r="CY76" s="62"/>
      <c r="CZ76" s="62"/>
      <c r="DA76" s="62"/>
      <c r="DB76" s="62"/>
      <c r="DC76" s="62"/>
      <c r="DD76" s="62"/>
      <c r="DE76" s="62"/>
      <c r="DF76" s="62"/>
      <c r="DG76" s="62"/>
      <c r="DH76" s="62"/>
      <c r="DI76" s="62"/>
      <c r="DJ76" s="62"/>
      <c r="DK76" s="62"/>
      <c r="DL76" s="62"/>
      <c r="DM76" s="62"/>
      <c r="DN76" s="62"/>
      <c r="DO76" s="62"/>
      <c r="DP76" s="62"/>
      <c r="DQ76" s="62"/>
      <c r="DR76" s="62"/>
      <c r="DS76" s="62"/>
      <c r="DT76" s="62"/>
      <c r="DU76" s="62"/>
      <c r="DV76" s="62"/>
      <c r="DW76" s="62"/>
      <c r="DX76" s="62"/>
      <c r="DY76" s="62"/>
      <c r="DZ76" s="62"/>
      <c r="EA76" s="62"/>
      <c r="EB76" s="62"/>
      <c r="EC76" s="62"/>
      <c r="ED76" s="62"/>
      <c r="EE76" s="62"/>
      <c r="EF76" s="62"/>
      <c r="EG76" s="62"/>
      <c r="EH76" s="62"/>
      <c r="EI76" s="62"/>
      <c r="EJ76" s="62"/>
      <c r="EK76" s="62"/>
      <c r="EL76" s="62"/>
      <c r="EM76" s="62"/>
      <c r="EN76" s="62"/>
      <c r="EO76" s="62"/>
      <c r="EP76" s="62"/>
      <c r="EQ76" s="62"/>
      <c r="ER76" s="62"/>
      <c r="ES76" s="62"/>
      <c r="ET76" s="62"/>
      <c r="EU76" s="62"/>
      <c r="EV76" s="62"/>
      <c r="EW76" s="62"/>
      <c r="EX76" s="62"/>
      <c r="EY76" s="62"/>
      <c r="EZ76" s="62"/>
      <c r="FA76" s="62"/>
      <c r="FB76" s="62"/>
      <c r="FC76" s="62"/>
      <c r="FD76" s="62"/>
      <c r="FE76" s="62"/>
      <c r="FF76" s="62"/>
      <c r="FG76" s="62"/>
      <c r="FH76" s="62"/>
      <c r="FI76" s="62"/>
      <c r="FJ76" s="62"/>
      <c r="FK76" s="62"/>
      <c r="FL76" s="62"/>
      <c r="FM76" s="62"/>
      <c r="FN76" s="62"/>
      <c r="FO76" s="62"/>
      <c r="FP76" s="62"/>
      <c r="FQ76" s="62"/>
      <c r="FR76" s="62"/>
      <c r="FS76" s="62"/>
      <c r="FT76" s="62"/>
      <c r="FU76" s="62"/>
      <c r="FV76" s="62"/>
      <c r="FW76" s="62"/>
      <c r="FX76" s="62"/>
      <c r="FY76" s="62"/>
      <c r="FZ76" s="62"/>
      <c r="GA76" s="62"/>
      <c r="GB76" s="62"/>
      <c r="GC76" s="62"/>
      <c r="GD76" s="62"/>
      <c r="GE76" s="62"/>
      <c r="GF76" s="62"/>
      <c r="GG76" s="62"/>
      <c r="GH76" s="62"/>
      <c r="GI76" s="62"/>
      <c r="GJ76" s="62"/>
      <c r="GK76" s="62"/>
      <c r="GL76" s="62"/>
      <c r="GM76" s="62"/>
      <c r="GN76" s="62"/>
      <c r="GO76" s="62"/>
      <c r="GP76" s="62"/>
      <c r="GQ76" s="62"/>
      <c r="GR76" s="62"/>
      <c r="GS76" s="62"/>
      <c r="GT76" s="62"/>
      <c r="GU76" s="62"/>
      <c r="GV76" s="62"/>
      <c r="GW76" s="62"/>
      <c r="GX76" s="62"/>
      <c r="GY76" s="62"/>
      <c r="GZ76" s="62"/>
      <c r="HA76" s="62"/>
      <c r="HB76" s="62"/>
      <c r="HC76" s="62"/>
      <c r="HD76" s="62"/>
      <c r="HE76" s="62"/>
      <c r="HF76" s="62"/>
      <c r="HG76" s="62"/>
      <c r="HH76" s="62"/>
      <c r="HI76" s="62"/>
      <c r="HJ76" s="62"/>
      <c r="HK76" s="62"/>
      <c r="HL76" s="62"/>
      <c r="HM76" s="62"/>
      <c r="HN76" s="62"/>
      <c r="HO76" s="62"/>
      <c r="HP76" s="62"/>
      <c r="HQ76" s="62"/>
      <c r="HR76" s="62"/>
      <c r="HS76" s="62"/>
      <c r="HT76" s="62"/>
      <c r="HU76" s="62"/>
      <c r="HV76" s="62"/>
      <c r="HW76" s="62"/>
      <c r="HX76" s="62"/>
      <c r="HY76" s="62"/>
      <c r="HZ76" s="62"/>
      <c r="IA76" s="62"/>
      <c r="IB76" s="62"/>
      <c r="IC76" s="62"/>
      <c r="ID76" s="62"/>
      <c r="IE76" s="62"/>
      <c r="IF76" s="62"/>
      <c r="IG76" s="62"/>
      <c r="IH76" s="62"/>
      <c r="II76" s="62"/>
      <c r="IJ76" s="62"/>
      <c r="IK76" s="62"/>
      <c r="IL76" s="62"/>
      <c r="IM76" s="62"/>
      <c r="IN76" s="62"/>
      <c r="IO76" s="62"/>
      <c r="IP76" s="62"/>
      <c r="IQ76" s="62"/>
      <c r="IR76" s="62"/>
      <c r="IS76" s="62"/>
      <c r="IT76" s="62"/>
      <c r="IU76" s="62"/>
      <c r="IV76" s="62"/>
      <c r="IW76" s="62"/>
      <c r="IX76" s="62"/>
    </row>
    <row r="77" spans="1:258">
      <c r="A77" s="277">
        <v>76</v>
      </c>
      <c r="B77" s="272">
        <f>ROUND(+'1 Mile'!E82,4)</f>
        <v>0.67720000000000002</v>
      </c>
      <c r="C77" s="72">
        <f>ROUND(+'5K'!E82,4)</f>
        <v>0.67349999999999999</v>
      </c>
      <c r="D77" s="72">
        <f>ROUND(+'6K'!E82,4)</f>
        <v>0.67630000000000001</v>
      </c>
      <c r="E77" s="72">
        <f>ROUND(+'4MI'!E82,4)</f>
        <v>0.67749999999999999</v>
      </c>
      <c r="F77" s="72">
        <f>ROUND(+'8K'!$E82,4)</f>
        <v>0.68110000000000004</v>
      </c>
      <c r="G77" s="72">
        <f>ROUND(+'5MI'!$E82,4)</f>
        <v>0.68120000000000003</v>
      </c>
      <c r="H77" s="72">
        <f>ROUND(+'10K'!$E82,4)</f>
        <v>0.68489999999999995</v>
      </c>
      <c r="I77" s="72">
        <f>ROUND(+'7MI'!$E82,4)</f>
        <v>0.68369999999999997</v>
      </c>
      <c r="J77" s="73">
        <f>ROUND(+'12K'!$E82,4)</f>
        <v>0.68310000000000004</v>
      </c>
      <c r="K77" s="72">
        <f>ROUND(+'15K'!$E82,4)</f>
        <v>0.68089999999999995</v>
      </c>
      <c r="L77" s="72">
        <f>ROUND(+'10MI'!$E82,4)</f>
        <v>0.68030000000000002</v>
      </c>
      <c r="M77" s="72">
        <f>ROUND(+'20K'!$E82,4)</f>
        <v>0.67820000000000003</v>
      </c>
      <c r="N77" s="72">
        <f>ROUND(+H.Marathon!$E82,4)</f>
        <v>0.67769999999999997</v>
      </c>
      <c r="O77" s="72">
        <f>ROUND(+'25K'!$E82,4)</f>
        <v>0.6774</v>
      </c>
      <c r="P77" s="72">
        <f>ROUND(+'30K'!$E82,4)</f>
        <v>0.6774</v>
      </c>
      <c r="Q77" s="72">
        <f>ROUND(+Marathon!$E82,4)</f>
        <v>0.67779999999999996</v>
      </c>
      <c r="R77" s="72">
        <f>ROUND(+Marathon!$E82,4)</f>
        <v>0.67779999999999996</v>
      </c>
      <c r="S77" s="72">
        <f>ROUND(+Marathon!$E82,4)</f>
        <v>0.67779999999999996</v>
      </c>
      <c r="T77" s="72">
        <f>ROUND(+Marathon!$E82,4)</f>
        <v>0.67779999999999996</v>
      </c>
      <c r="U77" s="72">
        <f>ROUND(+Marathon!$E82,4)</f>
        <v>0.67779999999999996</v>
      </c>
      <c r="V77" s="72">
        <f>ROUND(+Marathon!$E82,4)</f>
        <v>0.67779999999999996</v>
      </c>
      <c r="W77" s="72">
        <f>ROUND(+Marathon!$E82,4)</f>
        <v>0.67779999999999996</v>
      </c>
      <c r="X77" s="61"/>
      <c r="Y77" s="62"/>
      <c r="Z77" s="62"/>
      <c r="AA77" s="62"/>
      <c r="AB77" s="62"/>
      <c r="AC77" s="62"/>
      <c r="AD77" s="62"/>
      <c r="AE77" s="62"/>
      <c r="AF77" s="62"/>
      <c r="AG77" s="62"/>
      <c r="AH77" s="62"/>
      <c r="AI77" s="62"/>
      <c r="AJ77" s="62"/>
      <c r="AK77" s="62"/>
      <c r="AL77" s="62"/>
      <c r="AM77" s="62"/>
      <c r="AN77" s="62"/>
      <c r="AO77" s="62"/>
      <c r="AP77" s="62"/>
      <c r="AQ77" s="62"/>
      <c r="AR77" s="62"/>
      <c r="AS77" s="62"/>
      <c r="AT77" s="62"/>
      <c r="AU77" s="62"/>
      <c r="AV77" s="62"/>
      <c r="AW77" s="62"/>
      <c r="AX77" s="62"/>
      <c r="AY77" s="62"/>
      <c r="AZ77" s="62"/>
      <c r="BA77" s="62"/>
      <c r="BB77" s="62"/>
      <c r="BC77" s="62"/>
      <c r="BD77" s="62"/>
      <c r="BE77" s="62"/>
      <c r="BF77" s="62"/>
      <c r="BG77" s="62"/>
      <c r="BH77" s="62"/>
      <c r="BI77" s="62"/>
      <c r="BJ77" s="62"/>
      <c r="BK77" s="62"/>
      <c r="BL77" s="62"/>
      <c r="BM77" s="62"/>
      <c r="BN77" s="62"/>
      <c r="BO77" s="62"/>
      <c r="BP77" s="62"/>
      <c r="BQ77" s="62"/>
      <c r="BR77" s="62"/>
      <c r="BS77" s="62"/>
      <c r="BT77" s="62"/>
      <c r="BU77" s="62"/>
      <c r="BV77" s="62"/>
      <c r="BW77" s="62"/>
      <c r="BX77" s="62"/>
      <c r="BY77" s="62"/>
      <c r="BZ77" s="62"/>
      <c r="CA77" s="62"/>
      <c r="CB77" s="62"/>
      <c r="CC77" s="62"/>
      <c r="CD77" s="62"/>
      <c r="CE77" s="62"/>
      <c r="CF77" s="62"/>
      <c r="CG77" s="62"/>
      <c r="CH77" s="62"/>
      <c r="CI77" s="62"/>
      <c r="CJ77" s="62"/>
      <c r="CK77" s="62"/>
      <c r="CL77" s="62"/>
      <c r="CM77" s="62"/>
      <c r="CN77" s="62"/>
      <c r="CO77" s="62"/>
      <c r="CP77" s="62"/>
      <c r="CQ77" s="62"/>
      <c r="CR77" s="62"/>
      <c r="CS77" s="62"/>
      <c r="CT77" s="62"/>
      <c r="CU77" s="62"/>
      <c r="CV77" s="62"/>
      <c r="CW77" s="62"/>
      <c r="CX77" s="62"/>
      <c r="CY77" s="62"/>
      <c r="CZ77" s="62"/>
      <c r="DA77" s="62"/>
      <c r="DB77" s="62"/>
      <c r="DC77" s="62"/>
      <c r="DD77" s="62"/>
      <c r="DE77" s="62"/>
      <c r="DF77" s="62"/>
      <c r="DG77" s="62"/>
      <c r="DH77" s="62"/>
      <c r="DI77" s="62"/>
      <c r="DJ77" s="62"/>
      <c r="DK77" s="62"/>
      <c r="DL77" s="62"/>
      <c r="DM77" s="62"/>
      <c r="DN77" s="62"/>
      <c r="DO77" s="62"/>
      <c r="DP77" s="62"/>
      <c r="DQ77" s="62"/>
      <c r="DR77" s="62"/>
      <c r="DS77" s="62"/>
      <c r="DT77" s="62"/>
      <c r="DU77" s="62"/>
      <c r="DV77" s="62"/>
      <c r="DW77" s="62"/>
      <c r="DX77" s="62"/>
      <c r="DY77" s="62"/>
      <c r="DZ77" s="62"/>
      <c r="EA77" s="62"/>
      <c r="EB77" s="62"/>
      <c r="EC77" s="62"/>
      <c r="ED77" s="62"/>
      <c r="EE77" s="62"/>
      <c r="EF77" s="62"/>
      <c r="EG77" s="62"/>
      <c r="EH77" s="62"/>
      <c r="EI77" s="62"/>
      <c r="EJ77" s="62"/>
      <c r="EK77" s="62"/>
      <c r="EL77" s="62"/>
      <c r="EM77" s="62"/>
      <c r="EN77" s="62"/>
      <c r="EO77" s="62"/>
      <c r="EP77" s="62"/>
      <c r="EQ77" s="62"/>
      <c r="ER77" s="62"/>
      <c r="ES77" s="62"/>
      <c r="ET77" s="62"/>
      <c r="EU77" s="62"/>
      <c r="EV77" s="62"/>
      <c r="EW77" s="62"/>
      <c r="EX77" s="62"/>
      <c r="EY77" s="62"/>
      <c r="EZ77" s="62"/>
      <c r="FA77" s="62"/>
      <c r="FB77" s="62"/>
      <c r="FC77" s="62"/>
      <c r="FD77" s="62"/>
      <c r="FE77" s="62"/>
      <c r="FF77" s="62"/>
      <c r="FG77" s="62"/>
      <c r="FH77" s="62"/>
      <c r="FI77" s="62"/>
      <c r="FJ77" s="62"/>
      <c r="FK77" s="62"/>
      <c r="FL77" s="62"/>
      <c r="FM77" s="62"/>
      <c r="FN77" s="62"/>
      <c r="FO77" s="62"/>
      <c r="FP77" s="62"/>
      <c r="FQ77" s="62"/>
      <c r="FR77" s="62"/>
      <c r="FS77" s="62"/>
      <c r="FT77" s="62"/>
      <c r="FU77" s="62"/>
      <c r="FV77" s="62"/>
      <c r="FW77" s="62"/>
      <c r="FX77" s="62"/>
      <c r="FY77" s="62"/>
      <c r="FZ77" s="62"/>
      <c r="GA77" s="62"/>
      <c r="GB77" s="62"/>
      <c r="GC77" s="62"/>
      <c r="GD77" s="62"/>
      <c r="GE77" s="62"/>
      <c r="GF77" s="62"/>
      <c r="GG77" s="62"/>
      <c r="GH77" s="62"/>
      <c r="GI77" s="62"/>
      <c r="GJ77" s="62"/>
      <c r="GK77" s="62"/>
      <c r="GL77" s="62"/>
      <c r="GM77" s="62"/>
      <c r="GN77" s="62"/>
      <c r="GO77" s="62"/>
      <c r="GP77" s="62"/>
      <c r="GQ77" s="62"/>
      <c r="GR77" s="62"/>
      <c r="GS77" s="62"/>
      <c r="GT77" s="62"/>
      <c r="GU77" s="62"/>
      <c r="GV77" s="62"/>
      <c r="GW77" s="62"/>
      <c r="GX77" s="62"/>
      <c r="GY77" s="62"/>
      <c r="GZ77" s="62"/>
      <c r="HA77" s="62"/>
      <c r="HB77" s="62"/>
      <c r="HC77" s="62"/>
      <c r="HD77" s="62"/>
      <c r="HE77" s="62"/>
      <c r="HF77" s="62"/>
      <c r="HG77" s="62"/>
      <c r="HH77" s="62"/>
      <c r="HI77" s="62"/>
      <c r="HJ77" s="62"/>
      <c r="HK77" s="62"/>
      <c r="HL77" s="62"/>
      <c r="HM77" s="62"/>
      <c r="HN77" s="62"/>
      <c r="HO77" s="62"/>
      <c r="HP77" s="62"/>
      <c r="HQ77" s="62"/>
      <c r="HR77" s="62"/>
      <c r="HS77" s="62"/>
      <c r="HT77" s="62"/>
      <c r="HU77" s="62"/>
      <c r="HV77" s="62"/>
      <c r="HW77" s="62"/>
      <c r="HX77" s="62"/>
      <c r="HY77" s="62"/>
      <c r="HZ77" s="62"/>
      <c r="IA77" s="62"/>
      <c r="IB77" s="62"/>
      <c r="IC77" s="62"/>
      <c r="ID77" s="62"/>
      <c r="IE77" s="62"/>
      <c r="IF77" s="62"/>
      <c r="IG77" s="62"/>
      <c r="IH77" s="62"/>
      <c r="II77" s="62"/>
      <c r="IJ77" s="62"/>
      <c r="IK77" s="62"/>
      <c r="IL77" s="62"/>
      <c r="IM77" s="62"/>
      <c r="IN77" s="62"/>
      <c r="IO77" s="62"/>
      <c r="IP77" s="62"/>
      <c r="IQ77" s="62"/>
      <c r="IR77" s="62"/>
      <c r="IS77" s="62"/>
      <c r="IT77" s="62"/>
      <c r="IU77" s="62"/>
      <c r="IV77" s="62"/>
      <c r="IW77" s="62"/>
      <c r="IX77" s="62"/>
    </row>
    <row r="78" spans="1:258">
      <c r="A78" s="277">
        <v>77</v>
      </c>
      <c r="B78" s="272">
        <f>ROUND(+'1 Mile'!E83,4)</f>
        <v>0.66449999999999998</v>
      </c>
      <c r="C78" s="72">
        <f>ROUND(+'5K'!E83,4)</f>
        <v>0.66090000000000004</v>
      </c>
      <c r="D78" s="72">
        <f>ROUND(+'6K'!E83,4)</f>
        <v>0.66379999999999995</v>
      </c>
      <c r="E78" s="72">
        <f>ROUND(+'4MI'!E83,4)</f>
        <v>0.66500000000000004</v>
      </c>
      <c r="F78" s="72">
        <f>ROUND(+'8K'!$E83,4)</f>
        <v>0.66879999999999995</v>
      </c>
      <c r="G78" s="72">
        <f>ROUND(+'5MI'!$E83,4)</f>
        <v>0.66890000000000005</v>
      </c>
      <c r="H78" s="72">
        <f>ROUND(+'10K'!$E83,4)</f>
        <v>0.67300000000000004</v>
      </c>
      <c r="I78" s="72">
        <f>ROUND(+'7MI'!$E83,4)</f>
        <v>0.67169999999999996</v>
      </c>
      <c r="J78" s="73">
        <f>ROUND(+'12K'!$E83,4)</f>
        <v>0.67110000000000003</v>
      </c>
      <c r="K78" s="72">
        <f>ROUND(+'15K'!$E83,4)</f>
        <v>0.66879999999999995</v>
      </c>
      <c r="L78" s="72">
        <f>ROUND(+'10MI'!$E83,4)</f>
        <v>0.66810000000000003</v>
      </c>
      <c r="M78" s="72">
        <f>ROUND(+'20K'!$E83,4)</f>
        <v>0.66600000000000004</v>
      </c>
      <c r="N78" s="72">
        <f>ROUND(+H.Marathon!$E83,4)</f>
        <v>0.66549999999999998</v>
      </c>
      <c r="O78" s="72">
        <f>ROUND(+'25K'!$E83,4)</f>
        <v>0.66500000000000004</v>
      </c>
      <c r="P78" s="72">
        <f>ROUND(+'30K'!$E83,4)</f>
        <v>0.66500000000000004</v>
      </c>
      <c r="Q78" s="72">
        <f>ROUND(+Marathon!$E83,4)</f>
        <v>0.66549999999999998</v>
      </c>
      <c r="R78" s="72">
        <f>ROUND(+Marathon!$E83,4)</f>
        <v>0.66549999999999998</v>
      </c>
      <c r="S78" s="72">
        <f>ROUND(+Marathon!$E83,4)</f>
        <v>0.66549999999999998</v>
      </c>
      <c r="T78" s="72">
        <f>ROUND(+Marathon!$E83,4)</f>
        <v>0.66549999999999998</v>
      </c>
      <c r="U78" s="72">
        <f>ROUND(+Marathon!$E83,4)</f>
        <v>0.66549999999999998</v>
      </c>
      <c r="V78" s="72">
        <f>ROUND(+Marathon!$E83,4)</f>
        <v>0.66549999999999998</v>
      </c>
      <c r="W78" s="72">
        <f>ROUND(+Marathon!$E83,4)</f>
        <v>0.66549999999999998</v>
      </c>
      <c r="X78" s="61"/>
      <c r="Y78" s="62"/>
      <c r="Z78" s="62"/>
      <c r="AA78" s="62"/>
      <c r="AB78" s="62"/>
      <c r="AC78" s="62"/>
      <c r="AD78" s="62"/>
      <c r="AE78" s="62"/>
      <c r="AF78" s="62"/>
      <c r="AG78" s="62"/>
      <c r="AH78" s="62"/>
      <c r="AI78" s="62"/>
      <c r="AJ78" s="62"/>
      <c r="AK78" s="62"/>
      <c r="AL78" s="62"/>
      <c r="AM78" s="62"/>
      <c r="AN78" s="62"/>
      <c r="AO78" s="62"/>
      <c r="AP78" s="62"/>
      <c r="AQ78" s="62"/>
      <c r="AR78" s="62"/>
      <c r="AS78" s="62"/>
      <c r="AT78" s="62"/>
      <c r="AU78" s="62"/>
      <c r="AV78" s="62"/>
      <c r="AW78" s="62"/>
      <c r="AX78" s="62"/>
      <c r="AY78" s="62"/>
      <c r="AZ78" s="62"/>
      <c r="BA78" s="62"/>
      <c r="BB78" s="62"/>
      <c r="BC78" s="62"/>
      <c r="BD78" s="62"/>
      <c r="BE78" s="62"/>
      <c r="BF78" s="62"/>
      <c r="BG78" s="62"/>
      <c r="BH78" s="62"/>
      <c r="BI78" s="62"/>
      <c r="BJ78" s="62"/>
      <c r="BK78" s="62"/>
      <c r="BL78" s="62"/>
      <c r="BM78" s="62"/>
      <c r="BN78" s="62"/>
      <c r="BO78" s="62"/>
      <c r="BP78" s="62"/>
      <c r="BQ78" s="62"/>
      <c r="BR78" s="62"/>
      <c r="BS78" s="62"/>
      <c r="BT78" s="62"/>
      <c r="BU78" s="62"/>
      <c r="BV78" s="62"/>
      <c r="BW78" s="62"/>
      <c r="BX78" s="62"/>
      <c r="BY78" s="62"/>
      <c r="BZ78" s="62"/>
      <c r="CA78" s="62"/>
      <c r="CB78" s="62"/>
      <c r="CC78" s="62"/>
      <c r="CD78" s="62"/>
      <c r="CE78" s="62"/>
      <c r="CF78" s="62"/>
      <c r="CG78" s="62"/>
      <c r="CH78" s="62"/>
      <c r="CI78" s="62"/>
      <c r="CJ78" s="62"/>
      <c r="CK78" s="62"/>
      <c r="CL78" s="62"/>
      <c r="CM78" s="62"/>
      <c r="CN78" s="62"/>
      <c r="CO78" s="62"/>
      <c r="CP78" s="62"/>
      <c r="CQ78" s="62"/>
      <c r="CR78" s="62"/>
      <c r="CS78" s="62"/>
      <c r="CT78" s="62"/>
      <c r="CU78" s="62"/>
      <c r="CV78" s="62"/>
      <c r="CW78" s="62"/>
      <c r="CX78" s="62"/>
      <c r="CY78" s="62"/>
      <c r="CZ78" s="62"/>
      <c r="DA78" s="62"/>
      <c r="DB78" s="62"/>
      <c r="DC78" s="62"/>
      <c r="DD78" s="62"/>
      <c r="DE78" s="62"/>
      <c r="DF78" s="62"/>
      <c r="DG78" s="62"/>
      <c r="DH78" s="62"/>
      <c r="DI78" s="62"/>
      <c r="DJ78" s="62"/>
      <c r="DK78" s="62"/>
      <c r="DL78" s="62"/>
      <c r="DM78" s="62"/>
      <c r="DN78" s="62"/>
      <c r="DO78" s="62"/>
      <c r="DP78" s="62"/>
      <c r="DQ78" s="62"/>
      <c r="DR78" s="62"/>
      <c r="DS78" s="62"/>
      <c r="DT78" s="62"/>
      <c r="DU78" s="62"/>
      <c r="DV78" s="62"/>
      <c r="DW78" s="62"/>
      <c r="DX78" s="62"/>
      <c r="DY78" s="62"/>
      <c r="DZ78" s="62"/>
      <c r="EA78" s="62"/>
      <c r="EB78" s="62"/>
      <c r="EC78" s="62"/>
      <c r="ED78" s="62"/>
      <c r="EE78" s="62"/>
      <c r="EF78" s="62"/>
      <c r="EG78" s="62"/>
      <c r="EH78" s="62"/>
      <c r="EI78" s="62"/>
      <c r="EJ78" s="62"/>
      <c r="EK78" s="62"/>
      <c r="EL78" s="62"/>
      <c r="EM78" s="62"/>
      <c r="EN78" s="62"/>
      <c r="EO78" s="62"/>
      <c r="EP78" s="62"/>
      <c r="EQ78" s="62"/>
      <c r="ER78" s="62"/>
      <c r="ES78" s="62"/>
      <c r="ET78" s="62"/>
      <c r="EU78" s="62"/>
      <c r="EV78" s="62"/>
      <c r="EW78" s="62"/>
      <c r="EX78" s="62"/>
      <c r="EY78" s="62"/>
      <c r="EZ78" s="62"/>
      <c r="FA78" s="62"/>
      <c r="FB78" s="62"/>
      <c r="FC78" s="62"/>
      <c r="FD78" s="62"/>
      <c r="FE78" s="62"/>
      <c r="FF78" s="62"/>
      <c r="FG78" s="62"/>
      <c r="FH78" s="62"/>
      <c r="FI78" s="62"/>
      <c r="FJ78" s="62"/>
      <c r="FK78" s="62"/>
      <c r="FL78" s="62"/>
      <c r="FM78" s="62"/>
      <c r="FN78" s="62"/>
      <c r="FO78" s="62"/>
      <c r="FP78" s="62"/>
      <c r="FQ78" s="62"/>
      <c r="FR78" s="62"/>
      <c r="FS78" s="62"/>
      <c r="FT78" s="62"/>
      <c r="FU78" s="62"/>
      <c r="FV78" s="62"/>
      <c r="FW78" s="62"/>
      <c r="FX78" s="62"/>
      <c r="FY78" s="62"/>
      <c r="FZ78" s="62"/>
      <c r="GA78" s="62"/>
      <c r="GB78" s="62"/>
      <c r="GC78" s="62"/>
      <c r="GD78" s="62"/>
      <c r="GE78" s="62"/>
      <c r="GF78" s="62"/>
      <c r="GG78" s="62"/>
      <c r="GH78" s="62"/>
      <c r="GI78" s="62"/>
      <c r="GJ78" s="62"/>
      <c r="GK78" s="62"/>
      <c r="GL78" s="62"/>
      <c r="GM78" s="62"/>
      <c r="GN78" s="62"/>
      <c r="GO78" s="62"/>
      <c r="GP78" s="62"/>
      <c r="GQ78" s="62"/>
      <c r="GR78" s="62"/>
      <c r="GS78" s="62"/>
      <c r="GT78" s="62"/>
      <c r="GU78" s="62"/>
      <c r="GV78" s="62"/>
      <c r="GW78" s="62"/>
      <c r="GX78" s="62"/>
      <c r="GY78" s="62"/>
      <c r="GZ78" s="62"/>
      <c r="HA78" s="62"/>
      <c r="HB78" s="62"/>
      <c r="HC78" s="62"/>
      <c r="HD78" s="62"/>
      <c r="HE78" s="62"/>
      <c r="HF78" s="62"/>
      <c r="HG78" s="62"/>
      <c r="HH78" s="62"/>
      <c r="HI78" s="62"/>
      <c r="HJ78" s="62"/>
      <c r="HK78" s="62"/>
      <c r="HL78" s="62"/>
      <c r="HM78" s="62"/>
      <c r="HN78" s="62"/>
      <c r="HO78" s="62"/>
      <c r="HP78" s="62"/>
      <c r="HQ78" s="62"/>
      <c r="HR78" s="62"/>
      <c r="HS78" s="62"/>
      <c r="HT78" s="62"/>
      <c r="HU78" s="62"/>
      <c r="HV78" s="62"/>
      <c r="HW78" s="62"/>
      <c r="HX78" s="62"/>
      <c r="HY78" s="62"/>
      <c r="HZ78" s="62"/>
      <c r="IA78" s="62"/>
      <c r="IB78" s="62"/>
      <c r="IC78" s="62"/>
      <c r="ID78" s="62"/>
      <c r="IE78" s="62"/>
      <c r="IF78" s="62"/>
      <c r="IG78" s="62"/>
      <c r="IH78" s="62"/>
      <c r="II78" s="62"/>
      <c r="IJ78" s="62"/>
      <c r="IK78" s="62"/>
      <c r="IL78" s="62"/>
      <c r="IM78" s="62"/>
      <c r="IN78" s="62"/>
      <c r="IO78" s="62"/>
      <c r="IP78" s="62"/>
      <c r="IQ78" s="62"/>
      <c r="IR78" s="62"/>
      <c r="IS78" s="62"/>
      <c r="IT78" s="62"/>
      <c r="IU78" s="62"/>
      <c r="IV78" s="62"/>
      <c r="IW78" s="62"/>
      <c r="IX78" s="62"/>
    </row>
    <row r="79" spans="1:258">
      <c r="A79" s="277">
        <v>78</v>
      </c>
      <c r="B79" s="272">
        <f>ROUND(+'1 Mile'!E84,4)</f>
        <v>0.6512</v>
      </c>
      <c r="C79" s="72">
        <f>ROUND(+'5K'!E84,4)</f>
        <v>0.64770000000000005</v>
      </c>
      <c r="D79" s="72">
        <f>ROUND(+'6K'!E84,4)</f>
        <v>0.65059999999999996</v>
      </c>
      <c r="E79" s="72">
        <f>ROUND(+'4MI'!E84,4)</f>
        <v>0.65190000000000003</v>
      </c>
      <c r="F79" s="72">
        <f>ROUND(+'8K'!$E84,4)</f>
        <v>0.65590000000000004</v>
      </c>
      <c r="G79" s="72">
        <f>ROUND(+'5MI'!$E84,4)</f>
        <v>0.65600000000000003</v>
      </c>
      <c r="H79" s="72">
        <f>ROUND(+'10K'!$E84,4)</f>
        <v>0.6603</v>
      </c>
      <c r="I79" s="72">
        <f>ROUND(+'7MI'!$E84,4)</f>
        <v>0.65900000000000003</v>
      </c>
      <c r="J79" s="73">
        <f>ROUND(+'12K'!$E84,4)</f>
        <v>0.65839999999999999</v>
      </c>
      <c r="K79" s="72">
        <f>ROUND(+'15K'!$E84,4)</f>
        <v>0.65600000000000003</v>
      </c>
      <c r="L79" s="72">
        <f>ROUND(+'10MI'!$E84,4)</f>
        <v>0.65529999999999999</v>
      </c>
      <c r="M79" s="72">
        <f>ROUND(+'20K'!$E84,4)</f>
        <v>0.65310000000000001</v>
      </c>
      <c r="N79" s="72">
        <f>ROUND(+H.Marathon!$E84,4)</f>
        <v>0.65259999999999996</v>
      </c>
      <c r="O79" s="72">
        <f>ROUND(+'25K'!$E84,4)</f>
        <v>0.65200000000000002</v>
      </c>
      <c r="P79" s="72">
        <f>ROUND(+'30K'!$E84,4)</f>
        <v>0.65200000000000002</v>
      </c>
      <c r="Q79" s="72">
        <f>ROUND(+Marathon!$E84,4)</f>
        <v>0.65259999999999996</v>
      </c>
      <c r="R79" s="72">
        <f>ROUND(+Marathon!$E84,4)</f>
        <v>0.65259999999999996</v>
      </c>
      <c r="S79" s="72">
        <f>ROUND(+Marathon!$E84,4)</f>
        <v>0.65259999999999996</v>
      </c>
      <c r="T79" s="72">
        <f>ROUND(+Marathon!$E84,4)</f>
        <v>0.65259999999999996</v>
      </c>
      <c r="U79" s="72">
        <f>ROUND(+Marathon!$E84,4)</f>
        <v>0.65259999999999996</v>
      </c>
      <c r="V79" s="72">
        <f>ROUND(+Marathon!$E84,4)</f>
        <v>0.65259999999999996</v>
      </c>
      <c r="W79" s="72">
        <f>ROUND(+Marathon!$E84,4)</f>
        <v>0.65259999999999996</v>
      </c>
      <c r="X79" s="61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62"/>
      <c r="AJ79" s="62"/>
      <c r="AK79" s="62"/>
      <c r="AL79" s="62"/>
      <c r="AM79" s="62"/>
      <c r="AN79" s="62"/>
      <c r="AO79" s="62"/>
      <c r="AP79" s="62"/>
      <c r="AQ79" s="62"/>
      <c r="AR79" s="62"/>
      <c r="AS79" s="62"/>
      <c r="AT79" s="62"/>
      <c r="AU79" s="62"/>
      <c r="AV79" s="62"/>
      <c r="AW79" s="62"/>
      <c r="AX79" s="62"/>
      <c r="AY79" s="62"/>
      <c r="AZ79" s="62"/>
      <c r="BA79" s="62"/>
      <c r="BB79" s="62"/>
      <c r="BC79" s="62"/>
      <c r="BD79" s="62"/>
      <c r="BE79" s="62"/>
      <c r="BF79" s="62"/>
      <c r="BG79" s="62"/>
      <c r="BH79" s="62"/>
      <c r="BI79" s="62"/>
      <c r="BJ79" s="62"/>
      <c r="BK79" s="62"/>
      <c r="BL79" s="62"/>
      <c r="BM79" s="62"/>
      <c r="BN79" s="62"/>
      <c r="BO79" s="62"/>
      <c r="BP79" s="62"/>
      <c r="BQ79" s="62"/>
      <c r="BR79" s="62"/>
      <c r="BS79" s="62"/>
      <c r="BT79" s="62"/>
      <c r="BU79" s="62"/>
      <c r="BV79" s="62"/>
      <c r="BW79" s="62"/>
      <c r="BX79" s="62"/>
      <c r="BY79" s="62"/>
      <c r="BZ79" s="62"/>
      <c r="CA79" s="62"/>
      <c r="CB79" s="62"/>
      <c r="CC79" s="62"/>
      <c r="CD79" s="62"/>
      <c r="CE79" s="62"/>
      <c r="CF79" s="62"/>
      <c r="CG79" s="62"/>
      <c r="CH79" s="62"/>
      <c r="CI79" s="62"/>
      <c r="CJ79" s="62"/>
      <c r="CK79" s="62"/>
      <c r="CL79" s="62"/>
      <c r="CM79" s="62"/>
      <c r="CN79" s="62"/>
      <c r="CO79" s="62"/>
      <c r="CP79" s="62"/>
      <c r="CQ79" s="62"/>
      <c r="CR79" s="62"/>
      <c r="CS79" s="62"/>
      <c r="CT79" s="62"/>
      <c r="CU79" s="62"/>
      <c r="CV79" s="62"/>
      <c r="CW79" s="62"/>
      <c r="CX79" s="62"/>
      <c r="CY79" s="62"/>
      <c r="CZ79" s="62"/>
      <c r="DA79" s="62"/>
      <c r="DB79" s="62"/>
      <c r="DC79" s="62"/>
      <c r="DD79" s="62"/>
      <c r="DE79" s="62"/>
      <c r="DF79" s="62"/>
      <c r="DG79" s="62"/>
      <c r="DH79" s="62"/>
      <c r="DI79" s="62"/>
      <c r="DJ79" s="62"/>
      <c r="DK79" s="62"/>
      <c r="DL79" s="62"/>
      <c r="DM79" s="62"/>
      <c r="DN79" s="62"/>
      <c r="DO79" s="62"/>
      <c r="DP79" s="62"/>
      <c r="DQ79" s="62"/>
      <c r="DR79" s="62"/>
      <c r="DS79" s="62"/>
      <c r="DT79" s="62"/>
      <c r="DU79" s="62"/>
      <c r="DV79" s="62"/>
      <c r="DW79" s="62"/>
      <c r="DX79" s="62"/>
      <c r="DY79" s="62"/>
      <c r="DZ79" s="62"/>
      <c r="EA79" s="62"/>
      <c r="EB79" s="62"/>
      <c r="EC79" s="62"/>
      <c r="ED79" s="62"/>
      <c r="EE79" s="62"/>
      <c r="EF79" s="62"/>
      <c r="EG79" s="62"/>
      <c r="EH79" s="62"/>
      <c r="EI79" s="62"/>
      <c r="EJ79" s="62"/>
      <c r="EK79" s="62"/>
      <c r="EL79" s="62"/>
      <c r="EM79" s="62"/>
      <c r="EN79" s="62"/>
      <c r="EO79" s="62"/>
      <c r="EP79" s="62"/>
      <c r="EQ79" s="62"/>
      <c r="ER79" s="62"/>
      <c r="ES79" s="62"/>
      <c r="ET79" s="62"/>
      <c r="EU79" s="62"/>
      <c r="EV79" s="62"/>
      <c r="EW79" s="62"/>
      <c r="EX79" s="62"/>
      <c r="EY79" s="62"/>
      <c r="EZ79" s="62"/>
      <c r="FA79" s="62"/>
      <c r="FB79" s="62"/>
      <c r="FC79" s="62"/>
      <c r="FD79" s="62"/>
      <c r="FE79" s="62"/>
      <c r="FF79" s="62"/>
      <c r="FG79" s="62"/>
      <c r="FH79" s="62"/>
      <c r="FI79" s="62"/>
      <c r="FJ79" s="62"/>
      <c r="FK79" s="62"/>
      <c r="FL79" s="62"/>
      <c r="FM79" s="62"/>
      <c r="FN79" s="62"/>
      <c r="FO79" s="62"/>
      <c r="FP79" s="62"/>
      <c r="FQ79" s="62"/>
      <c r="FR79" s="62"/>
      <c r="FS79" s="62"/>
      <c r="FT79" s="62"/>
      <c r="FU79" s="62"/>
      <c r="FV79" s="62"/>
      <c r="FW79" s="62"/>
      <c r="FX79" s="62"/>
      <c r="FY79" s="62"/>
      <c r="FZ79" s="62"/>
      <c r="GA79" s="62"/>
      <c r="GB79" s="62"/>
      <c r="GC79" s="62"/>
      <c r="GD79" s="62"/>
      <c r="GE79" s="62"/>
      <c r="GF79" s="62"/>
      <c r="GG79" s="62"/>
      <c r="GH79" s="62"/>
      <c r="GI79" s="62"/>
      <c r="GJ79" s="62"/>
      <c r="GK79" s="62"/>
      <c r="GL79" s="62"/>
      <c r="GM79" s="62"/>
      <c r="GN79" s="62"/>
      <c r="GO79" s="62"/>
      <c r="GP79" s="62"/>
      <c r="GQ79" s="62"/>
      <c r="GR79" s="62"/>
      <c r="GS79" s="62"/>
      <c r="GT79" s="62"/>
      <c r="GU79" s="62"/>
      <c r="GV79" s="62"/>
      <c r="GW79" s="62"/>
      <c r="GX79" s="62"/>
      <c r="GY79" s="62"/>
      <c r="GZ79" s="62"/>
      <c r="HA79" s="62"/>
      <c r="HB79" s="62"/>
      <c r="HC79" s="62"/>
      <c r="HD79" s="62"/>
      <c r="HE79" s="62"/>
      <c r="HF79" s="62"/>
      <c r="HG79" s="62"/>
      <c r="HH79" s="62"/>
      <c r="HI79" s="62"/>
      <c r="HJ79" s="62"/>
      <c r="HK79" s="62"/>
      <c r="HL79" s="62"/>
      <c r="HM79" s="62"/>
      <c r="HN79" s="62"/>
      <c r="HO79" s="62"/>
      <c r="HP79" s="62"/>
      <c r="HQ79" s="62"/>
      <c r="HR79" s="62"/>
      <c r="HS79" s="62"/>
      <c r="HT79" s="62"/>
      <c r="HU79" s="62"/>
      <c r="HV79" s="62"/>
      <c r="HW79" s="62"/>
      <c r="HX79" s="62"/>
      <c r="HY79" s="62"/>
      <c r="HZ79" s="62"/>
      <c r="IA79" s="62"/>
      <c r="IB79" s="62"/>
      <c r="IC79" s="62"/>
      <c r="ID79" s="62"/>
      <c r="IE79" s="62"/>
      <c r="IF79" s="62"/>
      <c r="IG79" s="62"/>
      <c r="IH79" s="62"/>
      <c r="II79" s="62"/>
      <c r="IJ79" s="62"/>
      <c r="IK79" s="62"/>
      <c r="IL79" s="62"/>
      <c r="IM79" s="62"/>
      <c r="IN79" s="62"/>
      <c r="IO79" s="62"/>
      <c r="IP79" s="62"/>
      <c r="IQ79" s="62"/>
      <c r="IR79" s="62"/>
      <c r="IS79" s="62"/>
      <c r="IT79" s="62"/>
      <c r="IU79" s="62"/>
      <c r="IV79" s="62"/>
      <c r="IW79" s="62"/>
      <c r="IX79" s="62"/>
    </row>
    <row r="80" spans="1:258">
      <c r="A80" s="277">
        <v>79</v>
      </c>
      <c r="B80" s="272">
        <f>ROUND(+'1 Mile'!E85,4)</f>
        <v>0.63729999999999998</v>
      </c>
      <c r="C80" s="72">
        <f>ROUND(+'5K'!E85,4)</f>
        <v>0.63380000000000003</v>
      </c>
      <c r="D80" s="72">
        <f>ROUND(+'6K'!E85,4)</f>
        <v>0.63680000000000003</v>
      </c>
      <c r="E80" s="72">
        <f>ROUND(+'4MI'!E85,4)</f>
        <v>0.6381</v>
      </c>
      <c r="F80" s="72">
        <f>ROUND(+'8K'!$E85,4)</f>
        <v>0.64219999999999999</v>
      </c>
      <c r="G80" s="72">
        <f>ROUND(+'5MI'!$E85,4)</f>
        <v>0.64239999999999997</v>
      </c>
      <c r="H80" s="72">
        <f>ROUND(+'10K'!$E85,4)</f>
        <v>0.64690000000000003</v>
      </c>
      <c r="I80" s="72">
        <f>ROUND(+'7MI'!$E85,4)</f>
        <v>0.64559999999999995</v>
      </c>
      <c r="J80" s="73">
        <f>ROUND(+'12K'!$E85,4)</f>
        <v>0.64490000000000003</v>
      </c>
      <c r="K80" s="72">
        <f>ROUND(+'15K'!$E85,4)</f>
        <v>0.64249999999999996</v>
      </c>
      <c r="L80" s="72">
        <f>ROUND(+'10MI'!$E85,4)</f>
        <v>0.64180000000000004</v>
      </c>
      <c r="M80" s="72">
        <f>ROUND(+'20K'!$E85,4)</f>
        <v>0.63959999999999995</v>
      </c>
      <c r="N80" s="72">
        <f>ROUND(+H.Marathon!$E85,4)</f>
        <v>0.63900000000000001</v>
      </c>
      <c r="O80" s="72">
        <f>ROUND(+'25K'!$E85,4)</f>
        <v>0.63829999999999998</v>
      </c>
      <c r="P80" s="72">
        <f>ROUND(+'30K'!$E85,4)</f>
        <v>0.63829999999999998</v>
      </c>
      <c r="Q80" s="72">
        <f>ROUND(+Marathon!$E85,4)</f>
        <v>0.63890000000000002</v>
      </c>
      <c r="R80" s="72">
        <f>ROUND(+Marathon!$E85,4)</f>
        <v>0.63890000000000002</v>
      </c>
      <c r="S80" s="72">
        <f>ROUND(+Marathon!$E85,4)</f>
        <v>0.63890000000000002</v>
      </c>
      <c r="T80" s="72">
        <f>ROUND(+Marathon!$E85,4)</f>
        <v>0.63890000000000002</v>
      </c>
      <c r="U80" s="72">
        <f>ROUND(+Marathon!$E85,4)</f>
        <v>0.63890000000000002</v>
      </c>
      <c r="V80" s="72">
        <f>ROUND(+Marathon!$E85,4)</f>
        <v>0.63890000000000002</v>
      </c>
      <c r="W80" s="72">
        <f>ROUND(+Marathon!$E85,4)</f>
        <v>0.63890000000000002</v>
      </c>
      <c r="X80" s="61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62"/>
      <c r="AK80" s="62"/>
      <c r="AL80" s="62"/>
      <c r="AM80" s="62"/>
      <c r="AN80" s="62"/>
      <c r="AO80" s="62"/>
      <c r="AP80" s="62"/>
      <c r="AQ80" s="62"/>
      <c r="AR80" s="62"/>
      <c r="AS80" s="62"/>
      <c r="AT80" s="62"/>
      <c r="AU80" s="62"/>
      <c r="AV80" s="62"/>
      <c r="AW80" s="62"/>
      <c r="AX80" s="62"/>
      <c r="AY80" s="62"/>
      <c r="AZ80" s="62"/>
      <c r="BA80" s="62"/>
      <c r="BB80" s="62"/>
      <c r="BC80" s="62"/>
      <c r="BD80" s="62"/>
      <c r="BE80" s="62"/>
      <c r="BF80" s="62"/>
      <c r="BG80" s="62"/>
      <c r="BH80" s="62"/>
      <c r="BI80" s="62"/>
      <c r="BJ80" s="62"/>
      <c r="BK80" s="62"/>
      <c r="BL80" s="62"/>
      <c r="BM80" s="62"/>
      <c r="BN80" s="62"/>
      <c r="BO80" s="62"/>
      <c r="BP80" s="62"/>
      <c r="BQ80" s="62"/>
      <c r="BR80" s="62"/>
      <c r="BS80" s="62"/>
      <c r="BT80" s="62"/>
      <c r="BU80" s="62"/>
      <c r="BV80" s="62"/>
      <c r="BW80" s="62"/>
      <c r="BX80" s="62"/>
      <c r="BY80" s="62"/>
      <c r="BZ80" s="62"/>
      <c r="CA80" s="62"/>
      <c r="CB80" s="62"/>
      <c r="CC80" s="62"/>
      <c r="CD80" s="62"/>
      <c r="CE80" s="62"/>
      <c r="CF80" s="62"/>
      <c r="CG80" s="62"/>
      <c r="CH80" s="62"/>
      <c r="CI80" s="62"/>
      <c r="CJ80" s="62"/>
      <c r="CK80" s="62"/>
      <c r="CL80" s="62"/>
      <c r="CM80" s="62"/>
      <c r="CN80" s="62"/>
      <c r="CO80" s="62"/>
      <c r="CP80" s="62"/>
      <c r="CQ80" s="62"/>
      <c r="CR80" s="62"/>
      <c r="CS80" s="62"/>
      <c r="CT80" s="62"/>
      <c r="CU80" s="62"/>
      <c r="CV80" s="62"/>
      <c r="CW80" s="62"/>
      <c r="CX80" s="62"/>
      <c r="CY80" s="62"/>
      <c r="CZ80" s="62"/>
      <c r="DA80" s="62"/>
      <c r="DB80" s="62"/>
      <c r="DC80" s="62"/>
      <c r="DD80" s="62"/>
      <c r="DE80" s="62"/>
      <c r="DF80" s="62"/>
      <c r="DG80" s="62"/>
      <c r="DH80" s="62"/>
      <c r="DI80" s="62"/>
      <c r="DJ80" s="62"/>
      <c r="DK80" s="62"/>
      <c r="DL80" s="62"/>
      <c r="DM80" s="62"/>
      <c r="DN80" s="62"/>
      <c r="DO80" s="62"/>
      <c r="DP80" s="62"/>
      <c r="DQ80" s="62"/>
      <c r="DR80" s="62"/>
      <c r="DS80" s="62"/>
      <c r="DT80" s="62"/>
      <c r="DU80" s="62"/>
      <c r="DV80" s="62"/>
      <c r="DW80" s="62"/>
      <c r="DX80" s="62"/>
      <c r="DY80" s="62"/>
      <c r="DZ80" s="62"/>
      <c r="EA80" s="62"/>
      <c r="EB80" s="62"/>
      <c r="EC80" s="62"/>
      <c r="ED80" s="62"/>
      <c r="EE80" s="62"/>
      <c r="EF80" s="62"/>
      <c r="EG80" s="62"/>
      <c r="EH80" s="62"/>
      <c r="EI80" s="62"/>
      <c r="EJ80" s="62"/>
      <c r="EK80" s="62"/>
      <c r="EL80" s="62"/>
      <c r="EM80" s="62"/>
      <c r="EN80" s="62"/>
      <c r="EO80" s="62"/>
      <c r="EP80" s="62"/>
      <c r="EQ80" s="62"/>
      <c r="ER80" s="62"/>
      <c r="ES80" s="62"/>
      <c r="ET80" s="62"/>
      <c r="EU80" s="62"/>
      <c r="EV80" s="62"/>
      <c r="EW80" s="62"/>
      <c r="EX80" s="62"/>
      <c r="EY80" s="62"/>
      <c r="EZ80" s="62"/>
      <c r="FA80" s="62"/>
      <c r="FB80" s="62"/>
      <c r="FC80" s="62"/>
      <c r="FD80" s="62"/>
      <c r="FE80" s="62"/>
      <c r="FF80" s="62"/>
      <c r="FG80" s="62"/>
      <c r="FH80" s="62"/>
      <c r="FI80" s="62"/>
      <c r="FJ80" s="62"/>
      <c r="FK80" s="62"/>
      <c r="FL80" s="62"/>
      <c r="FM80" s="62"/>
      <c r="FN80" s="62"/>
      <c r="FO80" s="62"/>
      <c r="FP80" s="62"/>
      <c r="FQ80" s="62"/>
      <c r="FR80" s="62"/>
      <c r="FS80" s="62"/>
      <c r="FT80" s="62"/>
      <c r="FU80" s="62"/>
      <c r="FV80" s="62"/>
      <c r="FW80" s="62"/>
      <c r="FX80" s="62"/>
      <c r="FY80" s="62"/>
      <c r="FZ80" s="62"/>
      <c r="GA80" s="62"/>
      <c r="GB80" s="62"/>
      <c r="GC80" s="62"/>
      <c r="GD80" s="62"/>
      <c r="GE80" s="62"/>
      <c r="GF80" s="62"/>
      <c r="GG80" s="62"/>
      <c r="GH80" s="62"/>
      <c r="GI80" s="62"/>
      <c r="GJ80" s="62"/>
      <c r="GK80" s="62"/>
      <c r="GL80" s="62"/>
      <c r="GM80" s="62"/>
      <c r="GN80" s="62"/>
      <c r="GO80" s="62"/>
      <c r="GP80" s="62"/>
      <c r="GQ80" s="62"/>
      <c r="GR80" s="62"/>
      <c r="GS80" s="62"/>
      <c r="GT80" s="62"/>
      <c r="GU80" s="62"/>
      <c r="GV80" s="62"/>
      <c r="GW80" s="62"/>
      <c r="GX80" s="62"/>
      <c r="GY80" s="62"/>
      <c r="GZ80" s="62"/>
      <c r="HA80" s="62"/>
      <c r="HB80" s="62"/>
      <c r="HC80" s="62"/>
      <c r="HD80" s="62"/>
      <c r="HE80" s="62"/>
      <c r="HF80" s="62"/>
      <c r="HG80" s="62"/>
      <c r="HH80" s="62"/>
      <c r="HI80" s="62"/>
      <c r="HJ80" s="62"/>
      <c r="HK80" s="62"/>
      <c r="HL80" s="62"/>
      <c r="HM80" s="62"/>
      <c r="HN80" s="62"/>
      <c r="HO80" s="62"/>
      <c r="HP80" s="62"/>
      <c r="HQ80" s="62"/>
      <c r="HR80" s="62"/>
      <c r="HS80" s="62"/>
      <c r="HT80" s="62"/>
      <c r="HU80" s="62"/>
      <c r="HV80" s="62"/>
      <c r="HW80" s="62"/>
      <c r="HX80" s="62"/>
      <c r="HY80" s="62"/>
      <c r="HZ80" s="62"/>
      <c r="IA80" s="62"/>
      <c r="IB80" s="62"/>
      <c r="IC80" s="62"/>
      <c r="ID80" s="62"/>
      <c r="IE80" s="62"/>
      <c r="IF80" s="62"/>
      <c r="IG80" s="62"/>
      <c r="IH80" s="62"/>
      <c r="II80" s="62"/>
      <c r="IJ80" s="62"/>
      <c r="IK80" s="62"/>
      <c r="IL80" s="62"/>
      <c r="IM80" s="62"/>
      <c r="IN80" s="62"/>
      <c r="IO80" s="62"/>
      <c r="IP80" s="62"/>
      <c r="IQ80" s="62"/>
      <c r="IR80" s="62"/>
      <c r="IS80" s="62"/>
      <c r="IT80" s="62"/>
      <c r="IU80" s="62"/>
      <c r="IV80" s="62"/>
      <c r="IW80" s="62"/>
      <c r="IX80" s="62"/>
    </row>
    <row r="81" spans="1:258">
      <c r="A81" s="278">
        <v>80</v>
      </c>
      <c r="B81" s="261">
        <f>ROUND(+'1 Mile'!E86,4)</f>
        <v>0.62280000000000002</v>
      </c>
      <c r="C81" s="75">
        <f>ROUND(+'5K'!E86,4)</f>
        <v>0.61939999999999995</v>
      </c>
      <c r="D81" s="75">
        <f>ROUND(+'6K'!E86,4)</f>
        <v>0.62239999999999995</v>
      </c>
      <c r="E81" s="75">
        <f>ROUND(+'4MI'!E86,4)</f>
        <v>0.62370000000000003</v>
      </c>
      <c r="F81" s="75">
        <f>ROUND(+'8K'!$E86,4)</f>
        <v>0.62790000000000001</v>
      </c>
      <c r="G81" s="75">
        <f>ROUND(+'5MI'!$E86,4)</f>
        <v>0.62809999999999999</v>
      </c>
      <c r="H81" s="75">
        <f>ROUND(+'10K'!$E86,4)</f>
        <v>0.63280000000000003</v>
      </c>
      <c r="I81" s="75">
        <f>ROUND(+'7MI'!$E86,4)</f>
        <v>0.63139999999999996</v>
      </c>
      <c r="J81" s="75">
        <f>ROUND(+'12K'!$E86,4)</f>
        <v>0.63080000000000003</v>
      </c>
      <c r="K81" s="75">
        <f>ROUND(+'15K'!$E86,4)</f>
        <v>0.62829999999999997</v>
      </c>
      <c r="L81" s="75">
        <f>ROUND(+'10MI'!$E86,4)</f>
        <v>0.62760000000000005</v>
      </c>
      <c r="M81" s="75">
        <f>ROUND(+'20K'!$E86,4)</f>
        <v>0.62529999999999997</v>
      </c>
      <c r="N81" s="75">
        <f>ROUND(+H.Marathon!$E86,4)</f>
        <v>0.62470000000000003</v>
      </c>
      <c r="O81" s="75">
        <f>ROUND(+'25K'!$E86,4)</f>
        <v>0.62380000000000002</v>
      </c>
      <c r="P81" s="75">
        <f>ROUND(+'30K'!$E86,4)</f>
        <v>0.62380000000000002</v>
      </c>
      <c r="Q81" s="75">
        <f>ROUND(+Marathon!$E86,4)</f>
        <v>0.62450000000000006</v>
      </c>
      <c r="R81" s="75">
        <f>ROUND(+Marathon!$E86,4)</f>
        <v>0.62450000000000006</v>
      </c>
      <c r="S81" s="75">
        <f>ROUND(+Marathon!$E86,4)</f>
        <v>0.62450000000000006</v>
      </c>
      <c r="T81" s="75">
        <f>ROUND(+Marathon!$E86,4)</f>
        <v>0.62450000000000006</v>
      </c>
      <c r="U81" s="75">
        <f>ROUND(+Marathon!$E86,4)</f>
        <v>0.62450000000000006</v>
      </c>
      <c r="V81" s="75">
        <f>ROUND(+Marathon!$E86,4)</f>
        <v>0.62450000000000006</v>
      </c>
      <c r="W81" s="75">
        <f>ROUND(+Marathon!$E86,4)</f>
        <v>0.62450000000000006</v>
      </c>
      <c r="X81" s="61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62"/>
      <c r="AK81" s="62"/>
      <c r="AL81" s="62"/>
      <c r="AM81" s="62"/>
      <c r="AN81" s="62"/>
      <c r="AO81" s="62"/>
      <c r="AP81" s="62"/>
      <c r="AQ81" s="62"/>
      <c r="AR81" s="62"/>
      <c r="AS81" s="62"/>
      <c r="AT81" s="62"/>
      <c r="AU81" s="62"/>
      <c r="AV81" s="62"/>
      <c r="AW81" s="62"/>
      <c r="AX81" s="62"/>
      <c r="AY81" s="62"/>
      <c r="AZ81" s="62"/>
      <c r="BA81" s="62"/>
      <c r="BB81" s="62"/>
      <c r="BC81" s="62"/>
      <c r="BD81" s="62"/>
      <c r="BE81" s="62"/>
      <c r="BF81" s="62"/>
      <c r="BG81" s="62"/>
      <c r="BH81" s="62"/>
      <c r="BI81" s="62"/>
      <c r="BJ81" s="62"/>
      <c r="BK81" s="62"/>
      <c r="BL81" s="62"/>
      <c r="BM81" s="62"/>
      <c r="BN81" s="62"/>
      <c r="BO81" s="62"/>
      <c r="BP81" s="62"/>
      <c r="BQ81" s="62"/>
      <c r="BR81" s="62"/>
      <c r="BS81" s="62"/>
      <c r="BT81" s="62"/>
      <c r="BU81" s="62"/>
      <c r="BV81" s="62"/>
      <c r="BW81" s="62"/>
      <c r="BX81" s="62"/>
      <c r="BY81" s="62"/>
      <c r="BZ81" s="62"/>
      <c r="CA81" s="62"/>
      <c r="CB81" s="62"/>
      <c r="CC81" s="62"/>
      <c r="CD81" s="62"/>
      <c r="CE81" s="62"/>
      <c r="CF81" s="62"/>
      <c r="CG81" s="62"/>
      <c r="CH81" s="62"/>
      <c r="CI81" s="62"/>
      <c r="CJ81" s="62"/>
      <c r="CK81" s="62"/>
      <c r="CL81" s="62"/>
      <c r="CM81" s="62"/>
      <c r="CN81" s="62"/>
      <c r="CO81" s="62"/>
      <c r="CP81" s="62"/>
      <c r="CQ81" s="62"/>
      <c r="CR81" s="62"/>
      <c r="CS81" s="62"/>
      <c r="CT81" s="62"/>
      <c r="CU81" s="62"/>
      <c r="CV81" s="62"/>
      <c r="CW81" s="62"/>
      <c r="CX81" s="62"/>
      <c r="CY81" s="62"/>
      <c r="CZ81" s="62"/>
      <c r="DA81" s="62"/>
      <c r="DB81" s="62"/>
      <c r="DC81" s="62"/>
      <c r="DD81" s="62"/>
      <c r="DE81" s="62"/>
      <c r="DF81" s="62"/>
      <c r="DG81" s="62"/>
      <c r="DH81" s="62"/>
      <c r="DI81" s="62"/>
      <c r="DJ81" s="62"/>
      <c r="DK81" s="62"/>
      <c r="DL81" s="62"/>
      <c r="DM81" s="62"/>
      <c r="DN81" s="62"/>
      <c r="DO81" s="62"/>
      <c r="DP81" s="62"/>
      <c r="DQ81" s="62"/>
      <c r="DR81" s="62"/>
      <c r="DS81" s="62"/>
      <c r="DT81" s="62"/>
      <c r="DU81" s="62"/>
      <c r="DV81" s="62"/>
      <c r="DW81" s="62"/>
      <c r="DX81" s="62"/>
      <c r="DY81" s="62"/>
      <c r="DZ81" s="62"/>
      <c r="EA81" s="62"/>
      <c r="EB81" s="62"/>
      <c r="EC81" s="62"/>
      <c r="ED81" s="62"/>
      <c r="EE81" s="62"/>
      <c r="EF81" s="62"/>
      <c r="EG81" s="62"/>
      <c r="EH81" s="62"/>
      <c r="EI81" s="62"/>
      <c r="EJ81" s="62"/>
      <c r="EK81" s="62"/>
      <c r="EL81" s="62"/>
      <c r="EM81" s="62"/>
      <c r="EN81" s="62"/>
      <c r="EO81" s="62"/>
      <c r="EP81" s="62"/>
      <c r="EQ81" s="62"/>
      <c r="ER81" s="62"/>
      <c r="ES81" s="62"/>
      <c r="ET81" s="62"/>
      <c r="EU81" s="62"/>
      <c r="EV81" s="62"/>
      <c r="EW81" s="62"/>
      <c r="EX81" s="62"/>
      <c r="EY81" s="62"/>
      <c r="EZ81" s="62"/>
      <c r="FA81" s="62"/>
      <c r="FB81" s="62"/>
      <c r="FC81" s="62"/>
      <c r="FD81" s="62"/>
      <c r="FE81" s="62"/>
      <c r="FF81" s="62"/>
      <c r="FG81" s="62"/>
      <c r="FH81" s="62"/>
      <c r="FI81" s="62"/>
      <c r="FJ81" s="62"/>
      <c r="FK81" s="62"/>
      <c r="FL81" s="62"/>
      <c r="FM81" s="62"/>
      <c r="FN81" s="62"/>
      <c r="FO81" s="62"/>
      <c r="FP81" s="62"/>
      <c r="FQ81" s="62"/>
      <c r="FR81" s="62"/>
      <c r="FS81" s="62"/>
      <c r="FT81" s="62"/>
      <c r="FU81" s="62"/>
      <c r="FV81" s="62"/>
      <c r="FW81" s="62"/>
      <c r="FX81" s="62"/>
      <c r="FY81" s="62"/>
      <c r="FZ81" s="62"/>
      <c r="GA81" s="62"/>
      <c r="GB81" s="62"/>
      <c r="GC81" s="62"/>
      <c r="GD81" s="62"/>
      <c r="GE81" s="62"/>
      <c r="GF81" s="62"/>
      <c r="GG81" s="62"/>
      <c r="GH81" s="62"/>
      <c r="GI81" s="62"/>
      <c r="GJ81" s="62"/>
      <c r="GK81" s="62"/>
      <c r="GL81" s="62"/>
      <c r="GM81" s="62"/>
      <c r="GN81" s="62"/>
      <c r="GO81" s="62"/>
      <c r="GP81" s="62"/>
      <c r="GQ81" s="62"/>
      <c r="GR81" s="62"/>
      <c r="GS81" s="62"/>
      <c r="GT81" s="62"/>
      <c r="GU81" s="62"/>
      <c r="GV81" s="62"/>
      <c r="GW81" s="62"/>
      <c r="GX81" s="62"/>
      <c r="GY81" s="62"/>
      <c r="GZ81" s="62"/>
      <c r="HA81" s="62"/>
      <c r="HB81" s="62"/>
      <c r="HC81" s="62"/>
      <c r="HD81" s="62"/>
      <c r="HE81" s="62"/>
      <c r="HF81" s="62"/>
      <c r="HG81" s="62"/>
      <c r="HH81" s="62"/>
      <c r="HI81" s="62"/>
      <c r="HJ81" s="62"/>
      <c r="HK81" s="62"/>
      <c r="HL81" s="62"/>
      <c r="HM81" s="62"/>
      <c r="HN81" s="62"/>
      <c r="HO81" s="62"/>
      <c r="HP81" s="62"/>
      <c r="HQ81" s="62"/>
      <c r="HR81" s="62"/>
      <c r="HS81" s="62"/>
      <c r="HT81" s="62"/>
      <c r="HU81" s="62"/>
      <c r="HV81" s="62"/>
      <c r="HW81" s="62"/>
      <c r="HX81" s="62"/>
      <c r="HY81" s="62"/>
      <c r="HZ81" s="62"/>
      <c r="IA81" s="62"/>
      <c r="IB81" s="62"/>
      <c r="IC81" s="62"/>
      <c r="ID81" s="62"/>
      <c r="IE81" s="62"/>
      <c r="IF81" s="62"/>
      <c r="IG81" s="62"/>
      <c r="IH81" s="62"/>
      <c r="II81" s="62"/>
      <c r="IJ81" s="62"/>
      <c r="IK81" s="62"/>
      <c r="IL81" s="62"/>
      <c r="IM81" s="62"/>
      <c r="IN81" s="62"/>
      <c r="IO81" s="62"/>
      <c r="IP81" s="62"/>
      <c r="IQ81" s="62"/>
      <c r="IR81" s="62"/>
      <c r="IS81" s="62"/>
      <c r="IT81" s="62"/>
      <c r="IU81" s="62"/>
      <c r="IV81" s="62"/>
      <c r="IW81" s="62"/>
      <c r="IX81" s="62"/>
    </row>
    <row r="82" spans="1:258">
      <c r="A82" s="277">
        <v>81</v>
      </c>
      <c r="B82" s="272">
        <f>ROUND(+'1 Mile'!E87,4)</f>
        <v>0.60760000000000003</v>
      </c>
      <c r="C82" s="72">
        <f>ROUND(+'5K'!E87,4)</f>
        <v>0.60440000000000005</v>
      </c>
      <c r="D82" s="72">
        <f>ROUND(+'6K'!E87,4)</f>
        <v>0.60729999999999995</v>
      </c>
      <c r="E82" s="72">
        <f>ROUND(+'4MI'!E87,4)</f>
        <v>0.60860000000000003</v>
      </c>
      <c r="F82" s="72">
        <f>ROUND(+'8K'!$E87,4)</f>
        <v>0.6129</v>
      </c>
      <c r="G82" s="72">
        <f>ROUND(+'5MI'!$E87,4)</f>
        <v>0.61309999999999998</v>
      </c>
      <c r="H82" s="72">
        <f>ROUND(+'10K'!$E87,4)</f>
        <v>0.6179</v>
      </c>
      <c r="I82" s="72">
        <f>ROUND(+'7MI'!$E87,4)</f>
        <v>0.61660000000000004</v>
      </c>
      <c r="J82" s="73">
        <f>ROUND(+'12K'!$E87,4)</f>
        <v>0.6159</v>
      </c>
      <c r="K82" s="72">
        <f>ROUND(+'15K'!$E87,4)</f>
        <v>0.61339999999999995</v>
      </c>
      <c r="L82" s="72">
        <f>ROUND(+'10MI'!$E87,4)</f>
        <v>0.61270000000000002</v>
      </c>
      <c r="M82" s="72">
        <f>ROUND(+'20K'!$E87,4)</f>
        <v>0.61040000000000005</v>
      </c>
      <c r="N82" s="72">
        <f>ROUND(+H.Marathon!$E87,4)</f>
        <v>0.60980000000000001</v>
      </c>
      <c r="O82" s="72">
        <f>ROUND(+'25K'!$E87,4)</f>
        <v>0.60870000000000002</v>
      </c>
      <c r="P82" s="72">
        <f>ROUND(+'30K'!$E87,4)</f>
        <v>0.60870000000000002</v>
      </c>
      <c r="Q82" s="72">
        <f>ROUND(+Marathon!$E87,4)</f>
        <v>0.60950000000000004</v>
      </c>
      <c r="R82" s="72">
        <f>ROUND(+Marathon!$E87,4)</f>
        <v>0.60950000000000004</v>
      </c>
      <c r="S82" s="72">
        <f>ROUND(+Marathon!$E87,4)</f>
        <v>0.60950000000000004</v>
      </c>
      <c r="T82" s="72">
        <f>ROUND(+Marathon!$E87,4)</f>
        <v>0.60950000000000004</v>
      </c>
      <c r="U82" s="72">
        <f>ROUND(+Marathon!$E87,4)</f>
        <v>0.60950000000000004</v>
      </c>
      <c r="V82" s="72">
        <f>ROUND(+Marathon!$E87,4)</f>
        <v>0.60950000000000004</v>
      </c>
      <c r="W82" s="72">
        <f>ROUND(+Marathon!$E87,4)</f>
        <v>0.60950000000000004</v>
      </c>
      <c r="X82" s="61"/>
      <c r="Y82" s="62"/>
      <c r="Z82" s="62"/>
      <c r="AA82" s="62"/>
      <c r="AB82" s="62"/>
      <c r="AC82" s="62"/>
      <c r="AD82" s="62"/>
      <c r="AE82" s="62"/>
      <c r="AF82" s="62"/>
      <c r="AG82" s="62"/>
      <c r="AH82" s="62"/>
      <c r="AI82" s="62"/>
      <c r="AJ82" s="62"/>
      <c r="AK82" s="62"/>
      <c r="AL82" s="62"/>
      <c r="AM82" s="62"/>
      <c r="AN82" s="62"/>
      <c r="AO82" s="62"/>
      <c r="AP82" s="62"/>
      <c r="AQ82" s="62"/>
      <c r="AR82" s="62"/>
      <c r="AS82" s="62"/>
      <c r="AT82" s="62"/>
      <c r="AU82" s="62"/>
      <c r="AV82" s="62"/>
      <c r="AW82" s="62"/>
      <c r="AX82" s="62"/>
      <c r="AY82" s="62"/>
      <c r="AZ82" s="62"/>
      <c r="BA82" s="62"/>
      <c r="BB82" s="62"/>
      <c r="BC82" s="62"/>
      <c r="BD82" s="62"/>
      <c r="BE82" s="62"/>
      <c r="BF82" s="62"/>
      <c r="BG82" s="62"/>
      <c r="BH82" s="62"/>
      <c r="BI82" s="62"/>
      <c r="BJ82" s="62"/>
      <c r="BK82" s="62"/>
      <c r="BL82" s="62"/>
      <c r="BM82" s="62"/>
      <c r="BN82" s="62"/>
      <c r="BO82" s="62"/>
      <c r="BP82" s="62"/>
      <c r="BQ82" s="62"/>
      <c r="BR82" s="62"/>
      <c r="BS82" s="62"/>
      <c r="BT82" s="62"/>
      <c r="BU82" s="62"/>
      <c r="BV82" s="62"/>
      <c r="BW82" s="62"/>
      <c r="BX82" s="62"/>
      <c r="BY82" s="62"/>
      <c r="BZ82" s="62"/>
      <c r="CA82" s="62"/>
      <c r="CB82" s="62"/>
      <c r="CC82" s="62"/>
      <c r="CD82" s="62"/>
      <c r="CE82" s="62"/>
      <c r="CF82" s="62"/>
      <c r="CG82" s="62"/>
      <c r="CH82" s="62"/>
      <c r="CI82" s="62"/>
      <c r="CJ82" s="62"/>
      <c r="CK82" s="62"/>
      <c r="CL82" s="62"/>
      <c r="CM82" s="62"/>
      <c r="CN82" s="62"/>
      <c r="CO82" s="62"/>
      <c r="CP82" s="62"/>
      <c r="CQ82" s="62"/>
      <c r="CR82" s="62"/>
      <c r="CS82" s="62"/>
      <c r="CT82" s="62"/>
      <c r="CU82" s="62"/>
      <c r="CV82" s="62"/>
      <c r="CW82" s="62"/>
      <c r="CX82" s="62"/>
      <c r="CY82" s="62"/>
      <c r="CZ82" s="62"/>
      <c r="DA82" s="62"/>
      <c r="DB82" s="62"/>
      <c r="DC82" s="62"/>
      <c r="DD82" s="62"/>
      <c r="DE82" s="62"/>
      <c r="DF82" s="62"/>
      <c r="DG82" s="62"/>
      <c r="DH82" s="62"/>
      <c r="DI82" s="62"/>
      <c r="DJ82" s="62"/>
      <c r="DK82" s="62"/>
      <c r="DL82" s="62"/>
      <c r="DM82" s="62"/>
      <c r="DN82" s="62"/>
      <c r="DO82" s="62"/>
      <c r="DP82" s="62"/>
      <c r="DQ82" s="62"/>
      <c r="DR82" s="62"/>
      <c r="DS82" s="62"/>
      <c r="DT82" s="62"/>
      <c r="DU82" s="62"/>
      <c r="DV82" s="62"/>
      <c r="DW82" s="62"/>
      <c r="DX82" s="62"/>
      <c r="DY82" s="62"/>
      <c r="DZ82" s="62"/>
      <c r="EA82" s="62"/>
      <c r="EB82" s="62"/>
      <c r="EC82" s="62"/>
      <c r="ED82" s="62"/>
      <c r="EE82" s="62"/>
      <c r="EF82" s="62"/>
      <c r="EG82" s="62"/>
      <c r="EH82" s="62"/>
      <c r="EI82" s="62"/>
      <c r="EJ82" s="62"/>
      <c r="EK82" s="62"/>
      <c r="EL82" s="62"/>
      <c r="EM82" s="62"/>
      <c r="EN82" s="62"/>
      <c r="EO82" s="62"/>
      <c r="EP82" s="62"/>
      <c r="EQ82" s="62"/>
      <c r="ER82" s="62"/>
      <c r="ES82" s="62"/>
      <c r="ET82" s="62"/>
      <c r="EU82" s="62"/>
      <c r="EV82" s="62"/>
      <c r="EW82" s="62"/>
      <c r="EX82" s="62"/>
      <c r="EY82" s="62"/>
      <c r="EZ82" s="62"/>
      <c r="FA82" s="62"/>
      <c r="FB82" s="62"/>
      <c r="FC82" s="62"/>
      <c r="FD82" s="62"/>
      <c r="FE82" s="62"/>
      <c r="FF82" s="62"/>
      <c r="FG82" s="62"/>
      <c r="FH82" s="62"/>
      <c r="FI82" s="62"/>
      <c r="FJ82" s="62"/>
      <c r="FK82" s="62"/>
      <c r="FL82" s="62"/>
      <c r="FM82" s="62"/>
      <c r="FN82" s="62"/>
      <c r="FO82" s="62"/>
      <c r="FP82" s="62"/>
      <c r="FQ82" s="62"/>
      <c r="FR82" s="62"/>
      <c r="FS82" s="62"/>
      <c r="FT82" s="62"/>
      <c r="FU82" s="62"/>
      <c r="FV82" s="62"/>
      <c r="FW82" s="62"/>
      <c r="FX82" s="62"/>
      <c r="FY82" s="62"/>
      <c r="FZ82" s="62"/>
      <c r="GA82" s="62"/>
      <c r="GB82" s="62"/>
      <c r="GC82" s="62"/>
      <c r="GD82" s="62"/>
      <c r="GE82" s="62"/>
      <c r="GF82" s="62"/>
      <c r="GG82" s="62"/>
      <c r="GH82" s="62"/>
      <c r="GI82" s="62"/>
      <c r="GJ82" s="62"/>
      <c r="GK82" s="62"/>
      <c r="GL82" s="62"/>
      <c r="GM82" s="62"/>
      <c r="GN82" s="62"/>
      <c r="GO82" s="62"/>
      <c r="GP82" s="62"/>
      <c r="GQ82" s="62"/>
      <c r="GR82" s="62"/>
      <c r="GS82" s="62"/>
      <c r="GT82" s="62"/>
      <c r="GU82" s="62"/>
      <c r="GV82" s="62"/>
      <c r="GW82" s="62"/>
      <c r="GX82" s="62"/>
      <c r="GY82" s="62"/>
      <c r="GZ82" s="62"/>
      <c r="HA82" s="62"/>
      <c r="HB82" s="62"/>
      <c r="HC82" s="62"/>
      <c r="HD82" s="62"/>
      <c r="HE82" s="62"/>
      <c r="HF82" s="62"/>
      <c r="HG82" s="62"/>
      <c r="HH82" s="62"/>
      <c r="HI82" s="62"/>
      <c r="HJ82" s="62"/>
      <c r="HK82" s="62"/>
      <c r="HL82" s="62"/>
      <c r="HM82" s="62"/>
      <c r="HN82" s="62"/>
      <c r="HO82" s="62"/>
      <c r="HP82" s="62"/>
      <c r="HQ82" s="62"/>
      <c r="HR82" s="62"/>
      <c r="HS82" s="62"/>
      <c r="HT82" s="62"/>
      <c r="HU82" s="62"/>
      <c r="HV82" s="62"/>
      <c r="HW82" s="62"/>
      <c r="HX82" s="62"/>
      <c r="HY82" s="62"/>
      <c r="HZ82" s="62"/>
      <c r="IA82" s="62"/>
      <c r="IB82" s="62"/>
      <c r="IC82" s="62"/>
      <c r="ID82" s="62"/>
      <c r="IE82" s="62"/>
      <c r="IF82" s="62"/>
      <c r="IG82" s="62"/>
      <c r="IH82" s="62"/>
      <c r="II82" s="62"/>
      <c r="IJ82" s="62"/>
      <c r="IK82" s="62"/>
      <c r="IL82" s="62"/>
      <c r="IM82" s="62"/>
      <c r="IN82" s="62"/>
      <c r="IO82" s="62"/>
      <c r="IP82" s="62"/>
      <c r="IQ82" s="62"/>
      <c r="IR82" s="62"/>
      <c r="IS82" s="62"/>
      <c r="IT82" s="62"/>
      <c r="IU82" s="62"/>
      <c r="IV82" s="62"/>
      <c r="IW82" s="62"/>
      <c r="IX82" s="62"/>
    </row>
    <row r="83" spans="1:258">
      <c r="A83" s="277">
        <v>82</v>
      </c>
      <c r="B83" s="272">
        <f>ROUND(+'1 Mile'!E88,4)</f>
        <v>0.59189999999999998</v>
      </c>
      <c r="C83" s="72">
        <f>ROUND(+'5K'!E88,4)</f>
        <v>0.58879999999999999</v>
      </c>
      <c r="D83" s="72">
        <f>ROUND(+'6K'!E88,4)</f>
        <v>0.5917</v>
      </c>
      <c r="E83" s="72">
        <f>ROUND(+'4MI'!E88,4)</f>
        <v>0.59289999999999998</v>
      </c>
      <c r="F83" s="72">
        <f>ROUND(+'8K'!$E88,4)</f>
        <v>0.59730000000000005</v>
      </c>
      <c r="G83" s="72">
        <f>ROUND(+'5MI'!$E88,4)</f>
        <v>0.59740000000000004</v>
      </c>
      <c r="H83" s="72">
        <f>ROUND(+'10K'!$E88,4)</f>
        <v>0.60229999999999995</v>
      </c>
      <c r="I83" s="72">
        <f>ROUND(+'7MI'!$E88,4)</f>
        <v>0.60099999999999998</v>
      </c>
      <c r="J83" s="73">
        <f>ROUND(+'12K'!$E88,4)</f>
        <v>0.60029999999999994</v>
      </c>
      <c r="K83" s="72">
        <f>ROUND(+'15K'!$E88,4)</f>
        <v>0.5978</v>
      </c>
      <c r="L83" s="72">
        <f>ROUND(+'10MI'!$E88,4)</f>
        <v>0.59709999999999996</v>
      </c>
      <c r="M83" s="72">
        <f>ROUND(+'20K'!$E88,4)</f>
        <v>0.59470000000000001</v>
      </c>
      <c r="N83" s="72">
        <f>ROUND(+H.Marathon!$E88,4)</f>
        <v>0.59419999999999995</v>
      </c>
      <c r="O83" s="72">
        <f>ROUND(+'25K'!$E88,4)</f>
        <v>0.59289999999999998</v>
      </c>
      <c r="P83" s="72">
        <f>ROUND(+'30K'!$E88,4)</f>
        <v>0.59289999999999998</v>
      </c>
      <c r="Q83" s="72">
        <f>ROUND(+Marathon!$E88,4)</f>
        <v>0.59370000000000001</v>
      </c>
      <c r="R83" s="72">
        <f>ROUND(+Marathon!$E88,4)</f>
        <v>0.59370000000000001</v>
      </c>
      <c r="S83" s="72">
        <f>ROUND(+Marathon!$E88,4)</f>
        <v>0.59370000000000001</v>
      </c>
      <c r="T83" s="72">
        <f>ROUND(+Marathon!$E88,4)</f>
        <v>0.59370000000000001</v>
      </c>
      <c r="U83" s="72">
        <f>ROUND(+Marathon!$E88,4)</f>
        <v>0.59370000000000001</v>
      </c>
      <c r="V83" s="72">
        <f>ROUND(+Marathon!$E88,4)</f>
        <v>0.59370000000000001</v>
      </c>
      <c r="W83" s="72">
        <f>ROUND(+Marathon!$E88,4)</f>
        <v>0.59370000000000001</v>
      </c>
      <c r="X83" s="61"/>
      <c r="Y83" s="62"/>
      <c r="Z83" s="62"/>
      <c r="AA83" s="62"/>
      <c r="AB83" s="62"/>
      <c r="AC83" s="62"/>
      <c r="AD83" s="62"/>
      <c r="AE83" s="62"/>
      <c r="AF83" s="62"/>
      <c r="AG83" s="62"/>
      <c r="AH83" s="62"/>
      <c r="AI83" s="62"/>
      <c r="AJ83" s="62"/>
      <c r="AK83" s="62"/>
      <c r="AL83" s="62"/>
      <c r="AM83" s="62"/>
      <c r="AN83" s="62"/>
      <c r="AO83" s="62"/>
      <c r="AP83" s="62"/>
      <c r="AQ83" s="62"/>
      <c r="AR83" s="62"/>
      <c r="AS83" s="62"/>
      <c r="AT83" s="62"/>
      <c r="AU83" s="62"/>
      <c r="AV83" s="62"/>
      <c r="AW83" s="62"/>
      <c r="AX83" s="62"/>
      <c r="AY83" s="62"/>
      <c r="AZ83" s="62"/>
      <c r="BA83" s="62"/>
      <c r="BB83" s="62"/>
      <c r="BC83" s="62"/>
      <c r="BD83" s="62"/>
      <c r="BE83" s="62"/>
      <c r="BF83" s="62"/>
      <c r="BG83" s="62"/>
      <c r="BH83" s="62"/>
      <c r="BI83" s="62"/>
      <c r="BJ83" s="62"/>
      <c r="BK83" s="62"/>
      <c r="BL83" s="62"/>
      <c r="BM83" s="62"/>
      <c r="BN83" s="62"/>
      <c r="BO83" s="62"/>
      <c r="BP83" s="62"/>
      <c r="BQ83" s="62"/>
      <c r="BR83" s="62"/>
      <c r="BS83" s="62"/>
      <c r="BT83" s="62"/>
      <c r="BU83" s="62"/>
      <c r="BV83" s="62"/>
      <c r="BW83" s="62"/>
      <c r="BX83" s="62"/>
      <c r="BY83" s="62"/>
      <c r="BZ83" s="62"/>
      <c r="CA83" s="62"/>
      <c r="CB83" s="62"/>
      <c r="CC83" s="62"/>
      <c r="CD83" s="62"/>
      <c r="CE83" s="62"/>
      <c r="CF83" s="62"/>
      <c r="CG83" s="62"/>
      <c r="CH83" s="62"/>
      <c r="CI83" s="62"/>
      <c r="CJ83" s="62"/>
      <c r="CK83" s="62"/>
      <c r="CL83" s="62"/>
      <c r="CM83" s="62"/>
      <c r="CN83" s="62"/>
      <c r="CO83" s="62"/>
      <c r="CP83" s="62"/>
      <c r="CQ83" s="62"/>
      <c r="CR83" s="62"/>
      <c r="CS83" s="62"/>
      <c r="CT83" s="62"/>
      <c r="CU83" s="62"/>
      <c r="CV83" s="62"/>
      <c r="CW83" s="62"/>
      <c r="CX83" s="62"/>
      <c r="CY83" s="62"/>
      <c r="CZ83" s="62"/>
      <c r="DA83" s="62"/>
      <c r="DB83" s="62"/>
      <c r="DC83" s="62"/>
      <c r="DD83" s="62"/>
      <c r="DE83" s="62"/>
      <c r="DF83" s="62"/>
      <c r="DG83" s="62"/>
      <c r="DH83" s="62"/>
      <c r="DI83" s="62"/>
      <c r="DJ83" s="62"/>
      <c r="DK83" s="62"/>
      <c r="DL83" s="62"/>
      <c r="DM83" s="62"/>
      <c r="DN83" s="62"/>
      <c r="DO83" s="62"/>
      <c r="DP83" s="62"/>
      <c r="DQ83" s="62"/>
      <c r="DR83" s="62"/>
      <c r="DS83" s="62"/>
      <c r="DT83" s="62"/>
      <c r="DU83" s="62"/>
      <c r="DV83" s="62"/>
      <c r="DW83" s="62"/>
      <c r="DX83" s="62"/>
      <c r="DY83" s="62"/>
      <c r="DZ83" s="62"/>
      <c r="EA83" s="62"/>
      <c r="EB83" s="62"/>
      <c r="EC83" s="62"/>
      <c r="ED83" s="62"/>
      <c r="EE83" s="62"/>
      <c r="EF83" s="62"/>
      <c r="EG83" s="62"/>
      <c r="EH83" s="62"/>
      <c r="EI83" s="62"/>
      <c r="EJ83" s="62"/>
      <c r="EK83" s="62"/>
      <c r="EL83" s="62"/>
      <c r="EM83" s="62"/>
      <c r="EN83" s="62"/>
      <c r="EO83" s="62"/>
      <c r="EP83" s="62"/>
      <c r="EQ83" s="62"/>
      <c r="ER83" s="62"/>
      <c r="ES83" s="62"/>
      <c r="ET83" s="62"/>
      <c r="EU83" s="62"/>
      <c r="EV83" s="62"/>
      <c r="EW83" s="62"/>
      <c r="EX83" s="62"/>
      <c r="EY83" s="62"/>
      <c r="EZ83" s="62"/>
      <c r="FA83" s="62"/>
      <c r="FB83" s="62"/>
      <c r="FC83" s="62"/>
      <c r="FD83" s="62"/>
      <c r="FE83" s="62"/>
      <c r="FF83" s="62"/>
      <c r="FG83" s="62"/>
      <c r="FH83" s="62"/>
      <c r="FI83" s="62"/>
      <c r="FJ83" s="62"/>
      <c r="FK83" s="62"/>
      <c r="FL83" s="62"/>
      <c r="FM83" s="62"/>
      <c r="FN83" s="62"/>
      <c r="FO83" s="62"/>
      <c r="FP83" s="62"/>
      <c r="FQ83" s="62"/>
      <c r="FR83" s="62"/>
      <c r="FS83" s="62"/>
      <c r="FT83" s="62"/>
      <c r="FU83" s="62"/>
      <c r="FV83" s="62"/>
      <c r="FW83" s="62"/>
      <c r="FX83" s="62"/>
      <c r="FY83" s="62"/>
      <c r="FZ83" s="62"/>
      <c r="GA83" s="62"/>
      <c r="GB83" s="62"/>
      <c r="GC83" s="62"/>
      <c r="GD83" s="62"/>
      <c r="GE83" s="62"/>
      <c r="GF83" s="62"/>
      <c r="GG83" s="62"/>
      <c r="GH83" s="62"/>
      <c r="GI83" s="62"/>
      <c r="GJ83" s="62"/>
      <c r="GK83" s="62"/>
      <c r="GL83" s="62"/>
      <c r="GM83" s="62"/>
      <c r="GN83" s="62"/>
      <c r="GO83" s="62"/>
      <c r="GP83" s="62"/>
      <c r="GQ83" s="62"/>
      <c r="GR83" s="62"/>
      <c r="GS83" s="62"/>
      <c r="GT83" s="62"/>
      <c r="GU83" s="62"/>
      <c r="GV83" s="62"/>
      <c r="GW83" s="62"/>
      <c r="GX83" s="62"/>
      <c r="GY83" s="62"/>
      <c r="GZ83" s="62"/>
      <c r="HA83" s="62"/>
      <c r="HB83" s="62"/>
      <c r="HC83" s="62"/>
      <c r="HD83" s="62"/>
      <c r="HE83" s="62"/>
      <c r="HF83" s="62"/>
      <c r="HG83" s="62"/>
      <c r="HH83" s="62"/>
      <c r="HI83" s="62"/>
      <c r="HJ83" s="62"/>
      <c r="HK83" s="62"/>
      <c r="HL83" s="62"/>
      <c r="HM83" s="62"/>
      <c r="HN83" s="62"/>
      <c r="HO83" s="62"/>
      <c r="HP83" s="62"/>
      <c r="HQ83" s="62"/>
      <c r="HR83" s="62"/>
      <c r="HS83" s="62"/>
      <c r="HT83" s="62"/>
      <c r="HU83" s="62"/>
      <c r="HV83" s="62"/>
      <c r="HW83" s="62"/>
      <c r="HX83" s="62"/>
      <c r="HY83" s="62"/>
      <c r="HZ83" s="62"/>
      <c r="IA83" s="62"/>
      <c r="IB83" s="62"/>
      <c r="IC83" s="62"/>
      <c r="ID83" s="62"/>
      <c r="IE83" s="62"/>
      <c r="IF83" s="62"/>
      <c r="IG83" s="62"/>
      <c r="IH83" s="62"/>
      <c r="II83" s="62"/>
      <c r="IJ83" s="62"/>
      <c r="IK83" s="62"/>
      <c r="IL83" s="62"/>
      <c r="IM83" s="62"/>
      <c r="IN83" s="62"/>
      <c r="IO83" s="62"/>
      <c r="IP83" s="62"/>
      <c r="IQ83" s="62"/>
      <c r="IR83" s="62"/>
      <c r="IS83" s="62"/>
      <c r="IT83" s="62"/>
      <c r="IU83" s="62"/>
      <c r="IV83" s="62"/>
      <c r="IW83" s="62"/>
      <c r="IX83" s="62"/>
    </row>
    <row r="84" spans="1:258">
      <c r="A84" s="277">
        <v>83</v>
      </c>
      <c r="B84" s="272">
        <f>ROUND(+'1 Mile'!E89,4)</f>
        <v>0.57550000000000001</v>
      </c>
      <c r="C84" s="72">
        <f>ROUND(+'5K'!E89,4)</f>
        <v>0.5726</v>
      </c>
      <c r="D84" s="72">
        <f>ROUND(+'6K'!E89,4)</f>
        <v>0.57540000000000002</v>
      </c>
      <c r="E84" s="72">
        <f>ROUND(+'4MI'!E89,4)</f>
        <v>0.5766</v>
      </c>
      <c r="F84" s="72">
        <f>ROUND(+'8K'!$E89,4)</f>
        <v>0.58089999999999997</v>
      </c>
      <c r="G84" s="72">
        <f>ROUND(+'5MI'!$E89,4)</f>
        <v>0.58099999999999996</v>
      </c>
      <c r="H84" s="72">
        <f>ROUND(+'10K'!$E89,4)</f>
        <v>0.58609999999999995</v>
      </c>
      <c r="I84" s="72">
        <f>ROUND(+'7MI'!$E89,4)</f>
        <v>0.5847</v>
      </c>
      <c r="J84" s="73">
        <f>ROUND(+'12K'!$E89,4)</f>
        <v>0.58399999999999996</v>
      </c>
      <c r="K84" s="72">
        <f>ROUND(+'15K'!$E89,4)</f>
        <v>0.58150000000000002</v>
      </c>
      <c r="L84" s="72">
        <f>ROUND(+'10MI'!$E89,4)</f>
        <v>0.58079999999999998</v>
      </c>
      <c r="M84" s="72">
        <f>ROUND(+'20K'!$E89,4)</f>
        <v>0.57840000000000003</v>
      </c>
      <c r="N84" s="72">
        <f>ROUND(+H.Marathon!$E89,4)</f>
        <v>0.57789999999999997</v>
      </c>
      <c r="O84" s="72">
        <f>ROUND(+'25K'!$E89,4)</f>
        <v>0.57640000000000002</v>
      </c>
      <c r="P84" s="72">
        <f>ROUND(+'30K'!$E89,4)</f>
        <v>0.57640000000000002</v>
      </c>
      <c r="Q84" s="72">
        <f>ROUND(+Marathon!$E89,4)</f>
        <v>0.57730000000000004</v>
      </c>
      <c r="R84" s="72">
        <f>ROUND(+Marathon!$E89,4)</f>
        <v>0.57730000000000004</v>
      </c>
      <c r="S84" s="72">
        <f>ROUND(+Marathon!$E89,4)</f>
        <v>0.57730000000000004</v>
      </c>
      <c r="T84" s="72">
        <f>ROUND(+Marathon!$E89,4)</f>
        <v>0.57730000000000004</v>
      </c>
      <c r="U84" s="72">
        <f>ROUND(+Marathon!$E89,4)</f>
        <v>0.57730000000000004</v>
      </c>
      <c r="V84" s="72">
        <f>ROUND(+Marathon!$E89,4)</f>
        <v>0.57730000000000004</v>
      </c>
      <c r="W84" s="72">
        <f>ROUND(+Marathon!$E89,4)</f>
        <v>0.57730000000000004</v>
      </c>
      <c r="X84" s="61"/>
      <c r="Y84" s="62"/>
      <c r="Z84" s="62"/>
      <c r="AA84" s="62"/>
      <c r="AB84" s="62"/>
      <c r="AC84" s="62"/>
      <c r="AD84" s="62"/>
      <c r="AE84" s="62"/>
      <c r="AF84" s="62"/>
      <c r="AG84" s="62"/>
      <c r="AH84" s="62"/>
      <c r="AI84" s="62"/>
      <c r="AJ84" s="62"/>
      <c r="AK84" s="62"/>
      <c r="AL84" s="62"/>
      <c r="AM84" s="62"/>
      <c r="AN84" s="62"/>
      <c r="AO84" s="62"/>
      <c r="AP84" s="62"/>
      <c r="AQ84" s="62"/>
      <c r="AR84" s="62"/>
      <c r="AS84" s="62"/>
      <c r="AT84" s="62"/>
      <c r="AU84" s="62"/>
      <c r="AV84" s="62"/>
      <c r="AW84" s="62"/>
      <c r="AX84" s="62"/>
      <c r="AY84" s="62"/>
      <c r="AZ84" s="62"/>
      <c r="BA84" s="62"/>
      <c r="BB84" s="62"/>
      <c r="BC84" s="62"/>
      <c r="BD84" s="62"/>
      <c r="BE84" s="62"/>
      <c r="BF84" s="62"/>
      <c r="BG84" s="62"/>
      <c r="BH84" s="62"/>
      <c r="BI84" s="62"/>
      <c r="BJ84" s="62"/>
      <c r="BK84" s="62"/>
      <c r="BL84" s="62"/>
      <c r="BM84" s="62"/>
      <c r="BN84" s="62"/>
      <c r="BO84" s="62"/>
      <c r="BP84" s="62"/>
      <c r="BQ84" s="62"/>
      <c r="BR84" s="62"/>
      <c r="BS84" s="62"/>
      <c r="BT84" s="62"/>
      <c r="BU84" s="62"/>
      <c r="BV84" s="62"/>
      <c r="BW84" s="62"/>
      <c r="BX84" s="62"/>
      <c r="BY84" s="62"/>
      <c r="BZ84" s="62"/>
      <c r="CA84" s="62"/>
      <c r="CB84" s="62"/>
      <c r="CC84" s="62"/>
      <c r="CD84" s="62"/>
      <c r="CE84" s="62"/>
      <c r="CF84" s="62"/>
      <c r="CG84" s="62"/>
      <c r="CH84" s="62"/>
      <c r="CI84" s="62"/>
      <c r="CJ84" s="62"/>
      <c r="CK84" s="62"/>
      <c r="CL84" s="62"/>
      <c r="CM84" s="62"/>
      <c r="CN84" s="62"/>
      <c r="CO84" s="62"/>
      <c r="CP84" s="62"/>
      <c r="CQ84" s="62"/>
      <c r="CR84" s="62"/>
      <c r="CS84" s="62"/>
      <c r="CT84" s="62"/>
      <c r="CU84" s="62"/>
      <c r="CV84" s="62"/>
      <c r="CW84" s="62"/>
      <c r="CX84" s="62"/>
      <c r="CY84" s="62"/>
      <c r="CZ84" s="62"/>
      <c r="DA84" s="62"/>
      <c r="DB84" s="62"/>
      <c r="DC84" s="62"/>
      <c r="DD84" s="62"/>
      <c r="DE84" s="62"/>
      <c r="DF84" s="62"/>
      <c r="DG84" s="62"/>
      <c r="DH84" s="62"/>
      <c r="DI84" s="62"/>
      <c r="DJ84" s="62"/>
      <c r="DK84" s="62"/>
      <c r="DL84" s="62"/>
      <c r="DM84" s="62"/>
      <c r="DN84" s="62"/>
      <c r="DO84" s="62"/>
      <c r="DP84" s="62"/>
      <c r="DQ84" s="62"/>
      <c r="DR84" s="62"/>
      <c r="DS84" s="62"/>
      <c r="DT84" s="62"/>
      <c r="DU84" s="62"/>
      <c r="DV84" s="62"/>
      <c r="DW84" s="62"/>
      <c r="DX84" s="62"/>
      <c r="DY84" s="62"/>
      <c r="DZ84" s="62"/>
      <c r="EA84" s="62"/>
      <c r="EB84" s="62"/>
      <c r="EC84" s="62"/>
      <c r="ED84" s="62"/>
      <c r="EE84" s="62"/>
      <c r="EF84" s="62"/>
      <c r="EG84" s="62"/>
      <c r="EH84" s="62"/>
      <c r="EI84" s="62"/>
      <c r="EJ84" s="62"/>
      <c r="EK84" s="62"/>
      <c r="EL84" s="62"/>
      <c r="EM84" s="62"/>
      <c r="EN84" s="62"/>
      <c r="EO84" s="62"/>
      <c r="EP84" s="62"/>
      <c r="EQ84" s="62"/>
      <c r="ER84" s="62"/>
      <c r="ES84" s="62"/>
      <c r="ET84" s="62"/>
      <c r="EU84" s="62"/>
      <c r="EV84" s="62"/>
      <c r="EW84" s="62"/>
      <c r="EX84" s="62"/>
      <c r="EY84" s="62"/>
      <c r="EZ84" s="62"/>
      <c r="FA84" s="62"/>
      <c r="FB84" s="62"/>
      <c r="FC84" s="62"/>
      <c r="FD84" s="62"/>
      <c r="FE84" s="62"/>
      <c r="FF84" s="62"/>
      <c r="FG84" s="62"/>
      <c r="FH84" s="62"/>
      <c r="FI84" s="62"/>
      <c r="FJ84" s="62"/>
      <c r="FK84" s="62"/>
      <c r="FL84" s="62"/>
      <c r="FM84" s="62"/>
      <c r="FN84" s="62"/>
      <c r="FO84" s="62"/>
      <c r="FP84" s="62"/>
      <c r="FQ84" s="62"/>
      <c r="FR84" s="62"/>
      <c r="FS84" s="62"/>
      <c r="FT84" s="62"/>
      <c r="FU84" s="62"/>
      <c r="FV84" s="62"/>
      <c r="FW84" s="62"/>
      <c r="FX84" s="62"/>
      <c r="FY84" s="62"/>
      <c r="FZ84" s="62"/>
      <c r="GA84" s="62"/>
      <c r="GB84" s="62"/>
      <c r="GC84" s="62"/>
      <c r="GD84" s="62"/>
      <c r="GE84" s="62"/>
      <c r="GF84" s="62"/>
      <c r="GG84" s="62"/>
      <c r="GH84" s="62"/>
      <c r="GI84" s="62"/>
      <c r="GJ84" s="62"/>
      <c r="GK84" s="62"/>
      <c r="GL84" s="62"/>
      <c r="GM84" s="62"/>
      <c r="GN84" s="62"/>
      <c r="GO84" s="62"/>
      <c r="GP84" s="62"/>
      <c r="GQ84" s="62"/>
      <c r="GR84" s="62"/>
      <c r="GS84" s="62"/>
      <c r="GT84" s="62"/>
      <c r="GU84" s="62"/>
      <c r="GV84" s="62"/>
      <c r="GW84" s="62"/>
      <c r="GX84" s="62"/>
      <c r="GY84" s="62"/>
      <c r="GZ84" s="62"/>
      <c r="HA84" s="62"/>
      <c r="HB84" s="62"/>
      <c r="HC84" s="62"/>
      <c r="HD84" s="62"/>
      <c r="HE84" s="62"/>
      <c r="HF84" s="62"/>
      <c r="HG84" s="62"/>
      <c r="HH84" s="62"/>
      <c r="HI84" s="62"/>
      <c r="HJ84" s="62"/>
      <c r="HK84" s="62"/>
      <c r="HL84" s="62"/>
      <c r="HM84" s="62"/>
      <c r="HN84" s="62"/>
      <c r="HO84" s="62"/>
      <c r="HP84" s="62"/>
      <c r="HQ84" s="62"/>
      <c r="HR84" s="62"/>
      <c r="HS84" s="62"/>
      <c r="HT84" s="62"/>
      <c r="HU84" s="62"/>
      <c r="HV84" s="62"/>
      <c r="HW84" s="62"/>
      <c r="HX84" s="62"/>
      <c r="HY84" s="62"/>
      <c r="HZ84" s="62"/>
      <c r="IA84" s="62"/>
      <c r="IB84" s="62"/>
      <c r="IC84" s="62"/>
      <c r="ID84" s="62"/>
      <c r="IE84" s="62"/>
      <c r="IF84" s="62"/>
      <c r="IG84" s="62"/>
      <c r="IH84" s="62"/>
      <c r="II84" s="62"/>
      <c r="IJ84" s="62"/>
      <c r="IK84" s="62"/>
      <c r="IL84" s="62"/>
      <c r="IM84" s="62"/>
      <c r="IN84" s="62"/>
      <c r="IO84" s="62"/>
      <c r="IP84" s="62"/>
      <c r="IQ84" s="62"/>
      <c r="IR84" s="62"/>
      <c r="IS84" s="62"/>
      <c r="IT84" s="62"/>
      <c r="IU84" s="62"/>
      <c r="IV84" s="62"/>
      <c r="IW84" s="62"/>
      <c r="IX84" s="62"/>
    </row>
    <row r="85" spans="1:258">
      <c r="A85" s="277">
        <v>84</v>
      </c>
      <c r="B85" s="272">
        <f>ROUND(+'1 Mile'!E90,4)</f>
        <v>0.55859999999999999</v>
      </c>
      <c r="C85" s="72">
        <f>ROUND(+'5K'!E90,4)</f>
        <v>0.55579999999999996</v>
      </c>
      <c r="D85" s="72">
        <f>ROUND(+'6K'!E90,4)</f>
        <v>0.55840000000000001</v>
      </c>
      <c r="E85" s="72">
        <f>ROUND(+'4MI'!E90,4)</f>
        <v>0.55959999999999999</v>
      </c>
      <c r="F85" s="72">
        <f>ROUND(+'8K'!$E90,4)</f>
        <v>0.56389999999999996</v>
      </c>
      <c r="G85" s="72">
        <f>ROUND(+'5MI'!$E90,4)</f>
        <v>0.56399999999999995</v>
      </c>
      <c r="H85" s="72">
        <f>ROUND(+'10K'!$E90,4)</f>
        <v>0.56910000000000005</v>
      </c>
      <c r="I85" s="72">
        <f>ROUND(+'7MI'!$E90,4)</f>
        <v>0.56769999999999998</v>
      </c>
      <c r="J85" s="73">
        <f>ROUND(+'12K'!$E90,4)</f>
        <v>0.56699999999999995</v>
      </c>
      <c r="K85" s="72">
        <f>ROUND(+'15K'!$E90,4)</f>
        <v>0.5645</v>
      </c>
      <c r="L85" s="72">
        <f>ROUND(+'10MI'!$E90,4)</f>
        <v>0.56379999999999997</v>
      </c>
      <c r="M85" s="72">
        <f>ROUND(+'20K'!$E90,4)</f>
        <v>0.5615</v>
      </c>
      <c r="N85" s="72">
        <f>ROUND(+H.Marathon!$E90,4)</f>
        <v>0.56089999999999995</v>
      </c>
      <c r="O85" s="72">
        <f>ROUND(+'25K'!$E90,4)</f>
        <v>0.55910000000000004</v>
      </c>
      <c r="P85" s="72">
        <f>ROUND(+'30K'!$E90,4)</f>
        <v>0.55910000000000004</v>
      </c>
      <c r="Q85" s="72">
        <f>ROUND(+Marathon!$E90,4)</f>
        <v>0.56010000000000004</v>
      </c>
      <c r="R85" s="72">
        <f>ROUND(+Marathon!$E90,4)</f>
        <v>0.56010000000000004</v>
      </c>
      <c r="S85" s="72">
        <f>ROUND(+Marathon!$E90,4)</f>
        <v>0.56010000000000004</v>
      </c>
      <c r="T85" s="72">
        <f>ROUND(+Marathon!$E90,4)</f>
        <v>0.56010000000000004</v>
      </c>
      <c r="U85" s="72">
        <f>ROUND(+Marathon!$E90,4)</f>
        <v>0.56010000000000004</v>
      </c>
      <c r="V85" s="72">
        <f>ROUND(+Marathon!$E90,4)</f>
        <v>0.56010000000000004</v>
      </c>
      <c r="W85" s="72">
        <f>ROUND(+Marathon!$E90,4)</f>
        <v>0.56010000000000004</v>
      </c>
      <c r="X85" s="61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62"/>
      <c r="AJ85" s="62"/>
      <c r="AK85" s="62"/>
      <c r="AL85" s="62"/>
      <c r="AM85" s="62"/>
      <c r="AN85" s="62"/>
      <c r="AO85" s="62"/>
      <c r="AP85" s="62"/>
      <c r="AQ85" s="62"/>
      <c r="AR85" s="62"/>
      <c r="AS85" s="62"/>
      <c r="AT85" s="62"/>
      <c r="AU85" s="62"/>
      <c r="AV85" s="62"/>
      <c r="AW85" s="62"/>
      <c r="AX85" s="62"/>
      <c r="AY85" s="62"/>
      <c r="AZ85" s="62"/>
      <c r="BA85" s="62"/>
      <c r="BB85" s="62"/>
      <c r="BC85" s="62"/>
      <c r="BD85" s="62"/>
      <c r="BE85" s="62"/>
      <c r="BF85" s="62"/>
      <c r="BG85" s="62"/>
      <c r="BH85" s="62"/>
      <c r="BI85" s="62"/>
      <c r="BJ85" s="62"/>
      <c r="BK85" s="62"/>
      <c r="BL85" s="62"/>
      <c r="BM85" s="62"/>
      <c r="BN85" s="62"/>
      <c r="BO85" s="62"/>
      <c r="BP85" s="62"/>
      <c r="BQ85" s="62"/>
      <c r="BR85" s="62"/>
      <c r="BS85" s="62"/>
      <c r="BT85" s="62"/>
      <c r="BU85" s="62"/>
      <c r="BV85" s="62"/>
      <c r="BW85" s="62"/>
      <c r="BX85" s="62"/>
      <c r="BY85" s="62"/>
      <c r="BZ85" s="62"/>
      <c r="CA85" s="62"/>
      <c r="CB85" s="62"/>
      <c r="CC85" s="62"/>
      <c r="CD85" s="62"/>
      <c r="CE85" s="62"/>
      <c r="CF85" s="62"/>
      <c r="CG85" s="62"/>
      <c r="CH85" s="62"/>
      <c r="CI85" s="62"/>
      <c r="CJ85" s="62"/>
      <c r="CK85" s="62"/>
      <c r="CL85" s="62"/>
      <c r="CM85" s="62"/>
      <c r="CN85" s="62"/>
      <c r="CO85" s="62"/>
      <c r="CP85" s="62"/>
      <c r="CQ85" s="62"/>
      <c r="CR85" s="62"/>
      <c r="CS85" s="62"/>
      <c r="CT85" s="62"/>
      <c r="CU85" s="62"/>
      <c r="CV85" s="62"/>
      <c r="CW85" s="62"/>
      <c r="CX85" s="62"/>
      <c r="CY85" s="62"/>
      <c r="CZ85" s="62"/>
      <c r="DA85" s="62"/>
      <c r="DB85" s="62"/>
      <c r="DC85" s="62"/>
      <c r="DD85" s="62"/>
      <c r="DE85" s="62"/>
      <c r="DF85" s="62"/>
      <c r="DG85" s="62"/>
      <c r="DH85" s="62"/>
      <c r="DI85" s="62"/>
      <c r="DJ85" s="62"/>
      <c r="DK85" s="62"/>
      <c r="DL85" s="62"/>
      <c r="DM85" s="62"/>
      <c r="DN85" s="62"/>
      <c r="DO85" s="62"/>
      <c r="DP85" s="62"/>
      <c r="DQ85" s="62"/>
      <c r="DR85" s="62"/>
      <c r="DS85" s="62"/>
      <c r="DT85" s="62"/>
      <c r="DU85" s="62"/>
      <c r="DV85" s="62"/>
      <c r="DW85" s="62"/>
      <c r="DX85" s="62"/>
      <c r="DY85" s="62"/>
      <c r="DZ85" s="62"/>
      <c r="EA85" s="62"/>
      <c r="EB85" s="62"/>
      <c r="EC85" s="62"/>
      <c r="ED85" s="62"/>
      <c r="EE85" s="62"/>
      <c r="EF85" s="62"/>
      <c r="EG85" s="62"/>
      <c r="EH85" s="62"/>
      <c r="EI85" s="62"/>
      <c r="EJ85" s="62"/>
      <c r="EK85" s="62"/>
      <c r="EL85" s="62"/>
      <c r="EM85" s="62"/>
      <c r="EN85" s="62"/>
      <c r="EO85" s="62"/>
      <c r="EP85" s="62"/>
      <c r="EQ85" s="62"/>
      <c r="ER85" s="62"/>
      <c r="ES85" s="62"/>
      <c r="ET85" s="62"/>
      <c r="EU85" s="62"/>
      <c r="EV85" s="62"/>
      <c r="EW85" s="62"/>
      <c r="EX85" s="62"/>
      <c r="EY85" s="62"/>
      <c r="EZ85" s="62"/>
      <c r="FA85" s="62"/>
      <c r="FB85" s="62"/>
      <c r="FC85" s="62"/>
      <c r="FD85" s="62"/>
      <c r="FE85" s="62"/>
      <c r="FF85" s="62"/>
      <c r="FG85" s="62"/>
      <c r="FH85" s="62"/>
      <c r="FI85" s="62"/>
      <c r="FJ85" s="62"/>
      <c r="FK85" s="62"/>
      <c r="FL85" s="62"/>
      <c r="FM85" s="62"/>
      <c r="FN85" s="62"/>
      <c r="FO85" s="62"/>
      <c r="FP85" s="62"/>
      <c r="FQ85" s="62"/>
      <c r="FR85" s="62"/>
      <c r="FS85" s="62"/>
      <c r="FT85" s="62"/>
      <c r="FU85" s="62"/>
      <c r="FV85" s="62"/>
      <c r="FW85" s="62"/>
      <c r="FX85" s="62"/>
      <c r="FY85" s="62"/>
      <c r="FZ85" s="62"/>
      <c r="GA85" s="62"/>
      <c r="GB85" s="62"/>
      <c r="GC85" s="62"/>
      <c r="GD85" s="62"/>
      <c r="GE85" s="62"/>
      <c r="GF85" s="62"/>
      <c r="GG85" s="62"/>
      <c r="GH85" s="62"/>
      <c r="GI85" s="62"/>
      <c r="GJ85" s="62"/>
      <c r="GK85" s="62"/>
      <c r="GL85" s="62"/>
      <c r="GM85" s="62"/>
      <c r="GN85" s="62"/>
      <c r="GO85" s="62"/>
      <c r="GP85" s="62"/>
      <c r="GQ85" s="62"/>
      <c r="GR85" s="62"/>
      <c r="GS85" s="62"/>
      <c r="GT85" s="62"/>
      <c r="GU85" s="62"/>
      <c r="GV85" s="62"/>
      <c r="GW85" s="62"/>
      <c r="GX85" s="62"/>
      <c r="GY85" s="62"/>
      <c r="GZ85" s="62"/>
      <c r="HA85" s="62"/>
      <c r="HB85" s="62"/>
      <c r="HC85" s="62"/>
      <c r="HD85" s="62"/>
      <c r="HE85" s="62"/>
      <c r="HF85" s="62"/>
      <c r="HG85" s="62"/>
      <c r="HH85" s="62"/>
      <c r="HI85" s="62"/>
      <c r="HJ85" s="62"/>
      <c r="HK85" s="62"/>
      <c r="HL85" s="62"/>
      <c r="HM85" s="62"/>
      <c r="HN85" s="62"/>
      <c r="HO85" s="62"/>
      <c r="HP85" s="62"/>
      <c r="HQ85" s="62"/>
      <c r="HR85" s="62"/>
      <c r="HS85" s="62"/>
      <c r="HT85" s="62"/>
      <c r="HU85" s="62"/>
      <c r="HV85" s="62"/>
      <c r="HW85" s="62"/>
      <c r="HX85" s="62"/>
      <c r="HY85" s="62"/>
      <c r="HZ85" s="62"/>
      <c r="IA85" s="62"/>
      <c r="IB85" s="62"/>
      <c r="IC85" s="62"/>
      <c r="ID85" s="62"/>
      <c r="IE85" s="62"/>
      <c r="IF85" s="62"/>
      <c r="IG85" s="62"/>
      <c r="IH85" s="62"/>
      <c r="II85" s="62"/>
      <c r="IJ85" s="62"/>
      <c r="IK85" s="62"/>
      <c r="IL85" s="62"/>
      <c r="IM85" s="62"/>
      <c r="IN85" s="62"/>
      <c r="IO85" s="62"/>
      <c r="IP85" s="62"/>
      <c r="IQ85" s="62"/>
      <c r="IR85" s="62"/>
      <c r="IS85" s="62"/>
      <c r="IT85" s="62"/>
      <c r="IU85" s="62"/>
      <c r="IV85" s="62"/>
      <c r="IW85" s="62"/>
      <c r="IX85" s="62"/>
    </row>
    <row r="86" spans="1:258">
      <c r="A86" s="278">
        <v>85</v>
      </c>
      <c r="B86" s="261">
        <f>ROUND(+'1 Mile'!E91,4)</f>
        <v>0.54100000000000004</v>
      </c>
      <c r="C86" s="75">
        <f>ROUND(+'5K'!E91,4)</f>
        <v>0.53839999999999999</v>
      </c>
      <c r="D86" s="75">
        <f>ROUND(+'6K'!E91,4)</f>
        <v>0.54090000000000005</v>
      </c>
      <c r="E86" s="75">
        <f>ROUND(+'4MI'!E91,4)</f>
        <v>0.54200000000000004</v>
      </c>
      <c r="F86" s="75">
        <f>ROUND(+'8K'!$E91,4)</f>
        <v>0.54620000000000002</v>
      </c>
      <c r="G86" s="75">
        <f>ROUND(+'5MI'!$E91,4)</f>
        <v>0.54630000000000001</v>
      </c>
      <c r="H86" s="75">
        <f>ROUND(+'10K'!$E91,4)</f>
        <v>0.55130000000000001</v>
      </c>
      <c r="I86" s="75">
        <f>ROUND(+'7MI'!$E91,4)</f>
        <v>0.55000000000000004</v>
      </c>
      <c r="J86" s="75">
        <f>ROUND(+'12K'!$E91,4)</f>
        <v>0.54930000000000001</v>
      </c>
      <c r="K86" s="75">
        <f>ROUND(+'15K'!$E91,4)</f>
        <v>0.54690000000000005</v>
      </c>
      <c r="L86" s="75">
        <f>ROUND(+'10MI'!$E91,4)</f>
        <v>0.54610000000000003</v>
      </c>
      <c r="M86" s="75">
        <f>ROUND(+'20K'!$E91,4)</f>
        <v>0.54379999999999995</v>
      </c>
      <c r="N86" s="75">
        <f>ROUND(+H.Marathon!$E91,4)</f>
        <v>0.54320000000000002</v>
      </c>
      <c r="O86" s="75">
        <f>ROUND(+'25K'!$E91,4)</f>
        <v>0.54120000000000001</v>
      </c>
      <c r="P86" s="75">
        <f>ROUND(+'30K'!$E91,4)</f>
        <v>0.54120000000000001</v>
      </c>
      <c r="Q86" s="75">
        <f>ROUND(+Marathon!$E91,4)</f>
        <v>0.54220000000000002</v>
      </c>
      <c r="R86" s="75">
        <f>ROUND(+Marathon!$E91,4)</f>
        <v>0.54220000000000002</v>
      </c>
      <c r="S86" s="75">
        <f>ROUND(+Marathon!$E91,4)</f>
        <v>0.54220000000000002</v>
      </c>
      <c r="T86" s="75">
        <f>ROUND(+Marathon!$E91,4)</f>
        <v>0.54220000000000002</v>
      </c>
      <c r="U86" s="75">
        <f>ROUND(+Marathon!$E91,4)</f>
        <v>0.54220000000000002</v>
      </c>
      <c r="V86" s="75">
        <f>ROUND(+Marathon!$E91,4)</f>
        <v>0.54220000000000002</v>
      </c>
      <c r="W86" s="75">
        <f>ROUND(+Marathon!$E91,4)</f>
        <v>0.54220000000000002</v>
      </c>
      <c r="X86" s="61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  <c r="AJ86" s="62"/>
      <c r="AK86" s="62"/>
      <c r="AL86" s="62"/>
      <c r="AM86" s="62"/>
      <c r="AN86" s="62"/>
      <c r="AO86" s="62"/>
      <c r="AP86" s="62"/>
      <c r="AQ86" s="62"/>
      <c r="AR86" s="62"/>
      <c r="AS86" s="62"/>
      <c r="AT86" s="62"/>
      <c r="AU86" s="62"/>
      <c r="AV86" s="62"/>
      <c r="AW86" s="62"/>
      <c r="AX86" s="62"/>
      <c r="AY86" s="62"/>
      <c r="AZ86" s="62"/>
      <c r="BA86" s="62"/>
      <c r="BB86" s="62"/>
      <c r="BC86" s="62"/>
      <c r="BD86" s="62"/>
      <c r="BE86" s="62"/>
      <c r="BF86" s="62"/>
      <c r="BG86" s="62"/>
      <c r="BH86" s="62"/>
      <c r="BI86" s="62"/>
      <c r="BJ86" s="62"/>
      <c r="BK86" s="62"/>
      <c r="BL86" s="62"/>
      <c r="BM86" s="62"/>
      <c r="BN86" s="62"/>
      <c r="BO86" s="62"/>
      <c r="BP86" s="62"/>
      <c r="BQ86" s="62"/>
      <c r="BR86" s="62"/>
      <c r="BS86" s="62"/>
      <c r="BT86" s="62"/>
      <c r="BU86" s="62"/>
      <c r="BV86" s="62"/>
      <c r="BW86" s="62"/>
      <c r="BX86" s="62"/>
      <c r="BY86" s="62"/>
      <c r="BZ86" s="62"/>
      <c r="CA86" s="62"/>
      <c r="CB86" s="62"/>
      <c r="CC86" s="62"/>
      <c r="CD86" s="62"/>
      <c r="CE86" s="62"/>
      <c r="CF86" s="62"/>
      <c r="CG86" s="62"/>
      <c r="CH86" s="62"/>
      <c r="CI86" s="62"/>
      <c r="CJ86" s="62"/>
      <c r="CK86" s="62"/>
      <c r="CL86" s="62"/>
      <c r="CM86" s="62"/>
      <c r="CN86" s="62"/>
      <c r="CO86" s="62"/>
      <c r="CP86" s="62"/>
      <c r="CQ86" s="62"/>
      <c r="CR86" s="62"/>
      <c r="CS86" s="62"/>
      <c r="CT86" s="62"/>
      <c r="CU86" s="62"/>
      <c r="CV86" s="62"/>
      <c r="CW86" s="62"/>
      <c r="CX86" s="62"/>
      <c r="CY86" s="62"/>
      <c r="CZ86" s="62"/>
      <c r="DA86" s="62"/>
      <c r="DB86" s="62"/>
      <c r="DC86" s="62"/>
      <c r="DD86" s="62"/>
      <c r="DE86" s="62"/>
      <c r="DF86" s="62"/>
      <c r="DG86" s="62"/>
      <c r="DH86" s="62"/>
      <c r="DI86" s="62"/>
      <c r="DJ86" s="62"/>
      <c r="DK86" s="62"/>
      <c r="DL86" s="62"/>
      <c r="DM86" s="62"/>
      <c r="DN86" s="62"/>
      <c r="DO86" s="62"/>
      <c r="DP86" s="62"/>
      <c r="DQ86" s="62"/>
      <c r="DR86" s="62"/>
      <c r="DS86" s="62"/>
      <c r="DT86" s="62"/>
      <c r="DU86" s="62"/>
      <c r="DV86" s="62"/>
      <c r="DW86" s="62"/>
      <c r="DX86" s="62"/>
      <c r="DY86" s="62"/>
      <c r="DZ86" s="62"/>
      <c r="EA86" s="62"/>
      <c r="EB86" s="62"/>
      <c r="EC86" s="62"/>
      <c r="ED86" s="62"/>
      <c r="EE86" s="62"/>
      <c r="EF86" s="62"/>
      <c r="EG86" s="62"/>
      <c r="EH86" s="62"/>
      <c r="EI86" s="62"/>
      <c r="EJ86" s="62"/>
      <c r="EK86" s="62"/>
      <c r="EL86" s="62"/>
      <c r="EM86" s="62"/>
      <c r="EN86" s="62"/>
      <c r="EO86" s="62"/>
      <c r="EP86" s="62"/>
      <c r="EQ86" s="62"/>
      <c r="ER86" s="62"/>
      <c r="ES86" s="62"/>
      <c r="ET86" s="62"/>
      <c r="EU86" s="62"/>
      <c r="EV86" s="62"/>
      <c r="EW86" s="62"/>
      <c r="EX86" s="62"/>
      <c r="EY86" s="62"/>
      <c r="EZ86" s="62"/>
      <c r="FA86" s="62"/>
      <c r="FB86" s="62"/>
      <c r="FC86" s="62"/>
      <c r="FD86" s="62"/>
      <c r="FE86" s="62"/>
      <c r="FF86" s="62"/>
      <c r="FG86" s="62"/>
      <c r="FH86" s="62"/>
      <c r="FI86" s="62"/>
      <c r="FJ86" s="62"/>
      <c r="FK86" s="62"/>
      <c r="FL86" s="62"/>
      <c r="FM86" s="62"/>
      <c r="FN86" s="62"/>
      <c r="FO86" s="62"/>
      <c r="FP86" s="62"/>
      <c r="FQ86" s="62"/>
      <c r="FR86" s="62"/>
      <c r="FS86" s="62"/>
      <c r="FT86" s="62"/>
      <c r="FU86" s="62"/>
      <c r="FV86" s="62"/>
      <c r="FW86" s="62"/>
      <c r="FX86" s="62"/>
      <c r="FY86" s="62"/>
      <c r="FZ86" s="62"/>
      <c r="GA86" s="62"/>
      <c r="GB86" s="62"/>
      <c r="GC86" s="62"/>
      <c r="GD86" s="62"/>
      <c r="GE86" s="62"/>
      <c r="GF86" s="62"/>
      <c r="GG86" s="62"/>
      <c r="GH86" s="62"/>
      <c r="GI86" s="62"/>
      <c r="GJ86" s="62"/>
      <c r="GK86" s="62"/>
      <c r="GL86" s="62"/>
      <c r="GM86" s="62"/>
      <c r="GN86" s="62"/>
      <c r="GO86" s="62"/>
      <c r="GP86" s="62"/>
      <c r="GQ86" s="62"/>
      <c r="GR86" s="62"/>
      <c r="GS86" s="62"/>
      <c r="GT86" s="62"/>
      <c r="GU86" s="62"/>
      <c r="GV86" s="62"/>
      <c r="GW86" s="62"/>
      <c r="GX86" s="62"/>
      <c r="GY86" s="62"/>
      <c r="GZ86" s="62"/>
      <c r="HA86" s="62"/>
      <c r="HB86" s="62"/>
      <c r="HC86" s="62"/>
      <c r="HD86" s="62"/>
      <c r="HE86" s="62"/>
      <c r="HF86" s="62"/>
      <c r="HG86" s="62"/>
      <c r="HH86" s="62"/>
      <c r="HI86" s="62"/>
      <c r="HJ86" s="62"/>
      <c r="HK86" s="62"/>
      <c r="HL86" s="62"/>
      <c r="HM86" s="62"/>
      <c r="HN86" s="62"/>
      <c r="HO86" s="62"/>
      <c r="HP86" s="62"/>
      <c r="HQ86" s="62"/>
      <c r="HR86" s="62"/>
      <c r="HS86" s="62"/>
      <c r="HT86" s="62"/>
      <c r="HU86" s="62"/>
      <c r="HV86" s="62"/>
      <c r="HW86" s="62"/>
      <c r="HX86" s="62"/>
      <c r="HY86" s="62"/>
      <c r="HZ86" s="62"/>
      <c r="IA86" s="62"/>
      <c r="IB86" s="62"/>
      <c r="IC86" s="62"/>
      <c r="ID86" s="62"/>
      <c r="IE86" s="62"/>
      <c r="IF86" s="62"/>
      <c r="IG86" s="62"/>
      <c r="IH86" s="62"/>
      <c r="II86" s="62"/>
      <c r="IJ86" s="62"/>
      <c r="IK86" s="62"/>
      <c r="IL86" s="62"/>
      <c r="IM86" s="62"/>
      <c r="IN86" s="62"/>
      <c r="IO86" s="62"/>
      <c r="IP86" s="62"/>
      <c r="IQ86" s="62"/>
      <c r="IR86" s="62"/>
      <c r="IS86" s="62"/>
      <c r="IT86" s="62"/>
      <c r="IU86" s="62"/>
      <c r="IV86" s="62"/>
      <c r="IW86" s="62"/>
      <c r="IX86" s="62"/>
    </row>
    <row r="87" spans="1:258">
      <c r="A87" s="277">
        <v>86</v>
      </c>
      <c r="B87" s="272">
        <f>ROUND(+'1 Mile'!E92,4)</f>
        <v>0.52280000000000004</v>
      </c>
      <c r="C87" s="72">
        <f>ROUND(+'5K'!E92,4)</f>
        <v>0.52039999999999997</v>
      </c>
      <c r="D87" s="72">
        <f>ROUND(+'6K'!E92,4)</f>
        <v>0.52270000000000005</v>
      </c>
      <c r="E87" s="72">
        <f>ROUND(+'4MI'!E92,4)</f>
        <v>0.52380000000000004</v>
      </c>
      <c r="F87" s="72">
        <f>ROUND(+'8K'!$E92,4)</f>
        <v>0.52780000000000005</v>
      </c>
      <c r="G87" s="72">
        <f>ROUND(+'5MI'!$E92,4)</f>
        <v>0.52790000000000004</v>
      </c>
      <c r="H87" s="72">
        <f>ROUND(+'10K'!$E92,4)</f>
        <v>0.53290000000000004</v>
      </c>
      <c r="I87" s="72">
        <f>ROUND(+'7MI'!$E92,4)</f>
        <v>0.53159999999999996</v>
      </c>
      <c r="J87" s="73">
        <f>ROUND(+'12K'!$E92,4)</f>
        <v>0.53090000000000004</v>
      </c>
      <c r="K87" s="72">
        <f>ROUND(+'15K'!$E92,4)</f>
        <v>0.52849999999999997</v>
      </c>
      <c r="L87" s="72">
        <f>ROUND(+'10MI'!$E92,4)</f>
        <v>0.52769999999999995</v>
      </c>
      <c r="M87" s="72">
        <f>ROUND(+'20K'!$E92,4)</f>
        <v>0.52539999999999998</v>
      </c>
      <c r="N87" s="72">
        <f>ROUND(+H.Marathon!$E92,4)</f>
        <v>0.52490000000000003</v>
      </c>
      <c r="O87" s="72">
        <f>ROUND(+'25K'!$E92,4)</f>
        <v>0.52259999999999995</v>
      </c>
      <c r="P87" s="72">
        <f>ROUND(+'30K'!$E92,4)</f>
        <v>0.52259999999999995</v>
      </c>
      <c r="Q87" s="72">
        <f>ROUND(+Marathon!$E92,4)</f>
        <v>0.52370000000000005</v>
      </c>
      <c r="R87" s="72">
        <f>ROUND(+Marathon!$E92,4)</f>
        <v>0.52370000000000005</v>
      </c>
      <c r="S87" s="72">
        <f>ROUND(+Marathon!$E92,4)</f>
        <v>0.52370000000000005</v>
      </c>
      <c r="T87" s="72">
        <f>ROUND(+Marathon!$E92,4)</f>
        <v>0.52370000000000005</v>
      </c>
      <c r="U87" s="72">
        <f>ROUND(+Marathon!$E92,4)</f>
        <v>0.52370000000000005</v>
      </c>
      <c r="V87" s="72">
        <f>ROUND(+Marathon!$E92,4)</f>
        <v>0.52370000000000005</v>
      </c>
      <c r="W87" s="72">
        <f>ROUND(+Marathon!$E92,4)</f>
        <v>0.52370000000000005</v>
      </c>
      <c r="X87" s="61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  <c r="AJ87" s="62"/>
      <c r="AK87" s="62"/>
      <c r="AL87" s="62"/>
      <c r="AM87" s="62"/>
      <c r="AN87" s="62"/>
      <c r="AO87" s="62"/>
      <c r="AP87" s="62"/>
      <c r="AQ87" s="62"/>
      <c r="AR87" s="62"/>
      <c r="AS87" s="62"/>
      <c r="AT87" s="62"/>
      <c r="AU87" s="62"/>
      <c r="AV87" s="62"/>
      <c r="AW87" s="62"/>
      <c r="AX87" s="62"/>
      <c r="AY87" s="62"/>
      <c r="AZ87" s="62"/>
      <c r="BA87" s="62"/>
      <c r="BB87" s="62"/>
      <c r="BC87" s="62"/>
      <c r="BD87" s="62"/>
      <c r="BE87" s="62"/>
      <c r="BF87" s="62"/>
      <c r="BG87" s="62"/>
      <c r="BH87" s="62"/>
      <c r="BI87" s="62"/>
      <c r="BJ87" s="62"/>
      <c r="BK87" s="62"/>
      <c r="BL87" s="62"/>
      <c r="BM87" s="62"/>
      <c r="BN87" s="62"/>
      <c r="BO87" s="62"/>
      <c r="BP87" s="62"/>
      <c r="BQ87" s="62"/>
      <c r="BR87" s="62"/>
      <c r="BS87" s="62"/>
      <c r="BT87" s="62"/>
      <c r="BU87" s="62"/>
      <c r="BV87" s="62"/>
      <c r="BW87" s="62"/>
      <c r="BX87" s="62"/>
      <c r="BY87" s="62"/>
      <c r="BZ87" s="62"/>
      <c r="CA87" s="62"/>
      <c r="CB87" s="62"/>
      <c r="CC87" s="62"/>
      <c r="CD87" s="62"/>
      <c r="CE87" s="62"/>
      <c r="CF87" s="62"/>
      <c r="CG87" s="62"/>
      <c r="CH87" s="62"/>
      <c r="CI87" s="62"/>
      <c r="CJ87" s="62"/>
      <c r="CK87" s="62"/>
      <c r="CL87" s="62"/>
      <c r="CM87" s="62"/>
      <c r="CN87" s="62"/>
      <c r="CO87" s="62"/>
      <c r="CP87" s="62"/>
      <c r="CQ87" s="62"/>
      <c r="CR87" s="62"/>
      <c r="CS87" s="62"/>
      <c r="CT87" s="62"/>
      <c r="CU87" s="62"/>
      <c r="CV87" s="62"/>
      <c r="CW87" s="62"/>
      <c r="CX87" s="62"/>
      <c r="CY87" s="62"/>
      <c r="CZ87" s="62"/>
      <c r="DA87" s="62"/>
      <c r="DB87" s="62"/>
      <c r="DC87" s="62"/>
      <c r="DD87" s="62"/>
      <c r="DE87" s="62"/>
      <c r="DF87" s="62"/>
      <c r="DG87" s="62"/>
      <c r="DH87" s="62"/>
      <c r="DI87" s="62"/>
      <c r="DJ87" s="62"/>
      <c r="DK87" s="62"/>
      <c r="DL87" s="62"/>
      <c r="DM87" s="62"/>
      <c r="DN87" s="62"/>
      <c r="DO87" s="62"/>
      <c r="DP87" s="62"/>
      <c r="DQ87" s="62"/>
      <c r="DR87" s="62"/>
      <c r="DS87" s="62"/>
      <c r="DT87" s="62"/>
      <c r="DU87" s="62"/>
      <c r="DV87" s="62"/>
      <c r="DW87" s="62"/>
      <c r="DX87" s="62"/>
      <c r="DY87" s="62"/>
      <c r="DZ87" s="62"/>
      <c r="EA87" s="62"/>
      <c r="EB87" s="62"/>
      <c r="EC87" s="62"/>
      <c r="ED87" s="62"/>
      <c r="EE87" s="62"/>
      <c r="EF87" s="62"/>
      <c r="EG87" s="62"/>
      <c r="EH87" s="62"/>
      <c r="EI87" s="62"/>
      <c r="EJ87" s="62"/>
      <c r="EK87" s="62"/>
      <c r="EL87" s="62"/>
      <c r="EM87" s="62"/>
      <c r="EN87" s="62"/>
      <c r="EO87" s="62"/>
      <c r="EP87" s="62"/>
      <c r="EQ87" s="62"/>
      <c r="ER87" s="62"/>
      <c r="ES87" s="62"/>
      <c r="ET87" s="62"/>
      <c r="EU87" s="62"/>
      <c r="EV87" s="62"/>
      <c r="EW87" s="62"/>
      <c r="EX87" s="62"/>
      <c r="EY87" s="62"/>
      <c r="EZ87" s="62"/>
      <c r="FA87" s="62"/>
      <c r="FB87" s="62"/>
      <c r="FC87" s="62"/>
      <c r="FD87" s="62"/>
      <c r="FE87" s="62"/>
      <c r="FF87" s="62"/>
      <c r="FG87" s="62"/>
      <c r="FH87" s="62"/>
      <c r="FI87" s="62"/>
      <c r="FJ87" s="62"/>
      <c r="FK87" s="62"/>
      <c r="FL87" s="62"/>
      <c r="FM87" s="62"/>
      <c r="FN87" s="62"/>
      <c r="FO87" s="62"/>
      <c r="FP87" s="62"/>
      <c r="FQ87" s="62"/>
      <c r="FR87" s="62"/>
      <c r="FS87" s="62"/>
      <c r="FT87" s="62"/>
      <c r="FU87" s="62"/>
      <c r="FV87" s="62"/>
      <c r="FW87" s="62"/>
      <c r="FX87" s="62"/>
      <c r="FY87" s="62"/>
      <c r="FZ87" s="62"/>
      <c r="GA87" s="62"/>
      <c r="GB87" s="62"/>
      <c r="GC87" s="62"/>
      <c r="GD87" s="62"/>
      <c r="GE87" s="62"/>
      <c r="GF87" s="62"/>
      <c r="GG87" s="62"/>
      <c r="GH87" s="62"/>
      <c r="GI87" s="62"/>
      <c r="GJ87" s="62"/>
      <c r="GK87" s="62"/>
      <c r="GL87" s="62"/>
      <c r="GM87" s="62"/>
      <c r="GN87" s="62"/>
      <c r="GO87" s="62"/>
      <c r="GP87" s="62"/>
      <c r="GQ87" s="62"/>
      <c r="GR87" s="62"/>
      <c r="GS87" s="62"/>
      <c r="GT87" s="62"/>
      <c r="GU87" s="62"/>
      <c r="GV87" s="62"/>
      <c r="GW87" s="62"/>
      <c r="GX87" s="62"/>
      <c r="GY87" s="62"/>
      <c r="GZ87" s="62"/>
      <c r="HA87" s="62"/>
      <c r="HB87" s="62"/>
      <c r="HC87" s="62"/>
      <c r="HD87" s="62"/>
      <c r="HE87" s="62"/>
      <c r="HF87" s="62"/>
      <c r="HG87" s="62"/>
      <c r="HH87" s="62"/>
      <c r="HI87" s="62"/>
      <c r="HJ87" s="62"/>
      <c r="HK87" s="62"/>
      <c r="HL87" s="62"/>
      <c r="HM87" s="62"/>
      <c r="HN87" s="62"/>
      <c r="HO87" s="62"/>
      <c r="HP87" s="62"/>
      <c r="HQ87" s="62"/>
      <c r="HR87" s="62"/>
      <c r="HS87" s="62"/>
      <c r="HT87" s="62"/>
      <c r="HU87" s="62"/>
      <c r="HV87" s="62"/>
      <c r="HW87" s="62"/>
      <c r="HX87" s="62"/>
      <c r="HY87" s="62"/>
      <c r="HZ87" s="62"/>
      <c r="IA87" s="62"/>
      <c r="IB87" s="62"/>
      <c r="IC87" s="62"/>
      <c r="ID87" s="62"/>
      <c r="IE87" s="62"/>
      <c r="IF87" s="62"/>
      <c r="IG87" s="62"/>
      <c r="IH87" s="62"/>
      <c r="II87" s="62"/>
      <c r="IJ87" s="62"/>
      <c r="IK87" s="62"/>
      <c r="IL87" s="62"/>
      <c r="IM87" s="62"/>
      <c r="IN87" s="62"/>
      <c r="IO87" s="62"/>
      <c r="IP87" s="62"/>
      <c r="IQ87" s="62"/>
      <c r="IR87" s="62"/>
      <c r="IS87" s="62"/>
      <c r="IT87" s="62"/>
      <c r="IU87" s="62"/>
      <c r="IV87" s="62"/>
      <c r="IW87" s="62"/>
      <c r="IX87" s="62"/>
    </row>
    <row r="88" spans="1:258">
      <c r="A88" s="277">
        <v>87</v>
      </c>
      <c r="B88" s="272">
        <f>ROUND(+'1 Mile'!E93,4)</f>
        <v>0.504</v>
      </c>
      <c r="C88" s="72">
        <f>ROUND(+'5K'!E93,4)</f>
        <v>0.50180000000000002</v>
      </c>
      <c r="D88" s="72">
        <f>ROUND(+'6K'!E93,4)</f>
        <v>0.50390000000000001</v>
      </c>
      <c r="E88" s="72">
        <f>ROUND(+'4MI'!E93,4)</f>
        <v>0.50490000000000002</v>
      </c>
      <c r="F88" s="72">
        <f>ROUND(+'8K'!$E93,4)</f>
        <v>0.50870000000000004</v>
      </c>
      <c r="G88" s="72">
        <f>ROUND(+'5MI'!$E93,4)</f>
        <v>0.50880000000000003</v>
      </c>
      <c r="H88" s="72">
        <f>ROUND(+'10K'!$E93,4)</f>
        <v>0.51370000000000005</v>
      </c>
      <c r="I88" s="72">
        <f>ROUND(+'7MI'!$E93,4)</f>
        <v>0.51239999999999997</v>
      </c>
      <c r="J88" s="73">
        <f>ROUND(+'12K'!$E93,4)</f>
        <v>0.51170000000000004</v>
      </c>
      <c r="K88" s="72">
        <f>ROUND(+'15K'!$E93,4)</f>
        <v>0.50939999999999996</v>
      </c>
      <c r="L88" s="72">
        <f>ROUND(+'10MI'!$E93,4)</f>
        <v>0.50860000000000005</v>
      </c>
      <c r="M88" s="72">
        <f>ROUND(+'20K'!$E93,4)</f>
        <v>0.50639999999999996</v>
      </c>
      <c r="N88" s="72">
        <f>ROUND(+H.Marathon!$E93,4)</f>
        <v>0.50580000000000003</v>
      </c>
      <c r="O88" s="72">
        <f>ROUND(+'25K'!$E93,4)</f>
        <v>0.50319999999999998</v>
      </c>
      <c r="P88" s="72">
        <f>ROUND(+'30K'!$E93,4)</f>
        <v>0.50319999999999998</v>
      </c>
      <c r="Q88" s="72">
        <f>ROUND(+Marathon!$E93,4)</f>
        <v>0.50439999999999996</v>
      </c>
      <c r="R88" s="72">
        <f>ROUND(+Marathon!$E93,4)</f>
        <v>0.50439999999999996</v>
      </c>
      <c r="S88" s="72">
        <f>ROUND(+Marathon!$E93,4)</f>
        <v>0.50439999999999996</v>
      </c>
      <c r="T88" s="72">
        <f>ROUND(+Marathon!$E93,4)</f>
        <v>0.50439999999999996</v>
      </c>
      <c r="U88" s="72">
        <f>ROUND(+Marathon!$E93,4)</f>
        <v>0.50439999999999996</v>
      </c>
      <c r="V88" s="72">
        <f>ROUND(+Marathon!$E93,4)</f>
        <v>0.50439999999999996</v>
      </c>
      <c r="W88" s="72">
        <f>ROUND(+Marathon!$E93,4)</f>
        <v>0.50439999999999996</v>
      </c>
      <c r="X88" s="61"/>
      <c r="Y88" s="62"/>
      <c r="Z88" s="62"/>
      <c r="AA88" s="62"/>
      <c r="AB88" s="62"/>
      <c r="AC88" s="62"/>
      <c r="AD88" s="62"/>
      <c r="AE88" s="62"/>
      <c r="AF88" s="62"/>
      <c r="AG88" s="62"/>
      <c r="AH88" s="62"/>
      <c r="AI88" s="62"/>
      <c r="AJ88" s="62"/>
      <c r="AK88" s="62"/>
      <c r="AL88" s="62"/>
      <c r="AM88" s="62"/>
      <c r="AN88" s="62"/>
      <c r="AO88" s="62"/>
      <c r="AP88" s="62"/>
      <c r="AQ88" s="62"/>
      <c r="AR88" s="62"/>
      <c r="AS88" s="62"/>
      <c r="AT88" s="62"/>
      <c r="AU88" s="62"/>
      <c r="AV88" s="62"/>
      <c r="AW88" s="62"/>
      <c r="AX88" s="62"/>
      <c r="AY88" s="62"/>
      <c r="AZ88" s="62"/>
      <c r="BA88" s="62"/>
      <c r="BB88" s="62"/>
      <c r="BC88" s="62"/>
      <c r="BD88" s="62"/>
      <c r="BE88" s="62"/>
      <c r="BF88" s="62"/>
      <c r="BG88" s="62"/>
      <c r="BH88" s="62"/>
      <c r="BI88" s="62"/>
      <c r="BJ88" s="62"/>
      <c r="BK88" s="62"/>
      <c r="BL88" s="62"/>
      <c r="BM88" s="62"/>
      <c r="BN88" s="62"/>
      <c r="BO88" s="62"/>
      <c r="BP88" s="62"/>
      <c r="BQ88" s="62"/>
      <c r="BR88" s="62"/>
      <c r="BS88" s="62"/>
      <c r="BT88" s="62"/>
      <c r="BU88" s="62"/>
      <c r="BV88" s="62"/>
      <c r="BW88" s="62"/>
      <c r="BX88" s="62"/>
      <c r="BY88" s="62"/>
      <c r="BZ88" s="62"/>
      <c r="CA88" s="62"/>
      <c r="CB88" s="62"/>
      <c r="CC88" s="62"/>
      <c r="CD88" s="62"/>
      <c r="CE88" s="62"/>
      <c r="CF88" s="62"/>
      <c r="CG88" s="62"/>
      <c r="CH88" s="62"/>
      <c r="CI88" s="62"/>
      <c r="CJ88" s="62"/>
      <c r="CK88" s="62"/>
      <c r="CL88" s="62"/>
      <c r="CM88" s="62"/>
      <c r="CN88" s="62"/>
      <c r="CO88" s="62"/>
      <c r="CP88" s="62"/>
      <c r="CQ88" s="62"/>
      <c r="CR88" s="62"/>
      <c r="CS88" s="62"/>
      <c r="CT88" s="62"/>
      <c r="CU88" s="62"/>
      <c r="CV88" s="62"/>
      <c r="CW88" s="62"/>
      <c r="CX88" s="62"/>
      <c r="CY88" s="62"/>
      <c r="CZ88" s="62"/>
      <c r="DA88" s="62"/>
      <c r="DB88" s="62"/>
      <c r="DC88" s="62"/>
      <c r="DD88" s="62"/>
      <c r="DE88" s="62"/>
      <c r="DF88" s="62"/>
      <c r="DG88" s="62"/>
      <c r="DH88" s="62"/>
      <c r="DI88" s="62"/>
      <c r="DJ88" s="62"/>
      <c r="DK88" s="62"/>
      <c r="DL88" s="62"/>
      <c r="DM88" s="62"/>
      <c r="DN88" s="62"/>
      <c r="DO88" s="62"/>
      <c r="DP88" s="62"/>
      <c r="DQ88" s="62"/>
      <c r="DR88" s="62"/>
      <c r="DS88" s="62"/>
      <c r="DT88" s="62"/>
      <c r="DU88" s="62"/>
      <c r="DV88" s="62"/>
      <c r="DW88" s="62"/>
      <c r="DX88" s="62"/>
      <c r="DY88" s="62"/>
      <c r="DZ88" s="62"/>
      <c r="EA88" s="62"/>
      <c r="EB88" s="62"/>
      <c r="EC88" s="62"/>
      <c r="ED88" s="62"/>
      <c r="EE88" s="62"/>
      <c r="EF88" s="62"/>
      <c r="EG88" s="62"/>
      <c r="EH88" s="62"/>
      <c r="EI88" s="62"/>
      <c r="EJ88" s="62"/>
      <c r="EK88" s="62"/>
      <c r="EL88" s="62"/>
      <c r="EM88" s="62"/>
      <c r="EN88" s="62"/>
      <c r="EO88" s="62"/>
      <c r="EP88" s="62"/>
      <c r="EQ88" s="62"/>
      <c r="ER88" s="62"/>
      <c r="ES88" s="62"/>
      <c r="ET88" s="62"/>
      <c r="EU88" s="62"/>
      <c r="EV88" s="62"/>
      <c r="EW88" s="62"/>
      <c r="EX88" s="62"/>
      <c r="EY88" s="62"/>
      <c r="EZ88" s="62"/>
      <c r="FA88" s="62"/>
      <c r="FB88" s="62"/>
      <c r="FC88" s="62"/>
      <c r="FD88" s="62"/>
      <c r="FE88" s="62"/>
      <c r="FF88" s="62"/>
      <c r="FG88" s="62"/>
      <c r="FH88" s="62"/>
      <c r="FI88" s="62"/>
      <c r="FJ88" s="62"/>
      <c r="FK88" s="62"/>
      <c r="FL88" s="62"/>
      <c r="FM88" s="62"/>
      <c r="FN88" s="62"/>
      <c r="FO88" s="62"/>
      <c r="FP88" s="62"/>
      <c r="FQ88" s="62"/>
      <c r="FR88" s="62"/>
      <c r="FS88" s="62"/>
      <c r="FT88" s="62"/>
      <c r="FU88" s="62"/>
      <c r="FV88" s="62"/>
      <c r="FW88" s="62"/>
      <c r="FX88" s="62"/>
      <c r="FY88" s="62"/>
      <c r="FZ88" s="62"/>
      <c r="GA88" s="62"/>
      <c r="GB88" s="62"/>
      <c r="GC88" s="62"/>
      <c r="GD88" s="62"/>
      <c r="GE88" s="62"/>
      <c r="GF88" s="62"/>
      <c r="GG88" s="62"/>
      <c r="GH88" s="62"/>
      <c r="GI88" s="62"/>
      <c r="GJ88" s="62"/>
      <c r="GK88" s="62"/>
      <c r="GL88" s="62"/>
      <c r="GM88" s="62"/>
      <c r="GN88" s="62"/>
      <c r="GO88" s="62"/>
      <c r="GP88" s="62"/>
      <c r="GQ88" s="62"/>
      <c r="GR88" s="62"/>
      <c r="GS88" s="62"/>
      <c r="GT88" s="62"/>
      <c r="GU88" s="62"/>
      <c r="GV88" s="62"/>
      <c r="GW88" s="62"/>
      <c r="GX88" s="62"/>
      <c r="GY88" s="62"/>
      <c r="GZ88" s="62"/>
      <c r="HA88" s="62"/>
      <c r="HB88" s="62"/>
      <c r="HC88" s="62"/>
      <c r="HD88" s="62"/>
      <c r="HE88" s="62"/>
      <c r="HF88" s="62"/>
      <c r="HG88" s="62"/>
      <c r="HH88" s="62"/>
      <c r="HI88" s="62"/>
      <c r="HJ88" s="62"/>
      <c r="HK88" s="62"/>
      <c r="HL88" s="62"/>
      <c r="HM88" s="62"/>
      <c r="HN88" s="62"/>
      <c r="HO88" s="62"/>
      <c r="HP88" s="62"/>
      <c r="HQ88" s="62"/>
      <c r="HR88" s="62"/>
      <c r="HS88" s="62"/>
      <c r="HT88" s="62"/>
      <c r="HU88" s="62"/>
      <c r="HV88" s="62"/>
      <c r="HW88" s="62"/>
      <c r="HX88" s="62"/>
      <c r="HY88" s="62"/>
      <c r="HZ88" s="62"/>
      <c r="IA88" s="62"/>
      <c r="IB88" s="62"/>
      <c r="IC88" s="62"/>
      <c r="ID88" s="62"/>
      <c r="IE88" s="62"/>
      <c r="IF88" s="62"/>
      <c r="IG88" s="62"/>
      <c r="IH88" s="62"/>
      <c r="II88" s="62"/>
      <c r="IJ88" s="62"/>
      <c r="IK88" s="62"/>
      <c r="IL88" s="62"/>
      <c r="IM88" s="62"/>
      <c r="IN88" s="62"/>
      <c r="IO88" s="62"/>
      <c r="IP88" s="62"/>
      <c r="IQ88" s="62"/>
      <c r="IR88" s="62"/>
      <c r="IS88" s="62"/>
      <c r="IT88" s="62"/>
      <c r="IU88" s="62"/>
      <c r="IV88" s="62"/>
      <c r="IW88" s="62"/>
      <c r="IX88" s="62"/>
    </row>
    <row r="89" spans="1:258">
      <c r="A89" s="277">
        <v>88</v>
      </c>
      <c r="B89" s="272">
        <f>ROUND(+'1 Mile'!E94,4)</f>
        <v>0.48459999999999998</v>
      </c>
      <c r="C89" s="72">
        <f>ROUND(+'5K'!E94,4)</f>
        <v>0.48259999999999997</v>
      </c>
      <c r="D89" s="72">
        <f>ROUND(+'6K'!E94,4)</f>
        <v>0.4844</v>
      </c>
      <c r="E89" s="72">
        <f>ROUND(+'4MI'!E94,4)</f>
        <v>0.48530000000000001</v>
      </c>
      <c r="F89" s="72">
        <f>ROUND(+'8K'!$E94,4)</f>
        <v>0.48899999999999999</v>
      </c>
      <c r="G89" s="72">
        <f>ROUND(+'5MI'!$E94,4)</f>
        <v>0.48909999999999998</v>
      </c>
      <c r="H89" s="72">
        <f>ROUND(+'10K'!$E94,4)</f>
        <v>0.49380000000000002</v>
      </c>
      <c r="I89" s="72">
        <f>ROUND(+'7MI'!$E94,4)</f>
        <v>0.49259999999999998</v>
      </c>
      <c r="J89" s="73">
        <f>ROUND(+'12K'!$E94,4)</f>
        <v>0.4919</v>
      </c>
      <c r="K89" s="72">
        <f>ROUND(+'15K'!$E94,4)</f>
        <v>0.48959999999999998</v>
      </c>
      <c r="L89" s="72">
        <f>ROUND(+'10MI'!$E94,4)</f>
        <v>0.48880000000000001</v>
      </c>
      <c r="M89" s="72">
        <f>ROUND(+'20K'!$E94,4)</f>
        <v>0.48670000000000002</v>
      </c>
      <c r="N89" s="72">
        <f>ROUND(+H.Marathon!$E94,4)</f>
        <v>0.48609999999999998</v>
      </c>
      <c r="O89" s="72">
        <f>ROUND(+'25K'!$E94,4)</f>
        <v>0.48320000000000002</v>
      </c>
      <c r="P89" s="72">
        <f>ROUND(+'30K'!$E94,4)</f>
        <v>0.48320000000000002</v>
      </c>
      <c r="Q89" s="72">
        <f>ROUND(+Marathon!$E94,4)</f>
        <v>0.48449999999999999</v>
      </c>
      <c r="R89" s="72">
        <f>ROUND(+Marathon!$E94,4)</f>
        <v>0.48449999999999999</v>
      </c>
      <c r="S89" s="72">
        <f>ROUND(+Marathon!$E94,4)</f>
        <v>0.48449999999999999</v>
      </c>
      <c r="T89" s="72">
        <f>ROUND(+Marathon!$E94,4)</f>
        <v>0.48449999999999999</v>
      </c>
      <c r="U89" s="72">
        <f>ROUND(+Marathon!$E94,4)</f>
        <v>0.48449999999999999</v>
      </c>
      <c r="V89" s="72">
        <f>ROUND(+Marathon!$E94,4)</f>
        <v>0.48449999999999999</v>
      </c>
      <c r="W89" s="72">
        <f>ROUND(+Marathon!$E94,4)</f>
        <v>0.48449999999999999</v>
      </c>
      <c r="X89" s="61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  <c r="AJ89" s="62"/>
      <c r="AK89" s="62"/>
      <c r="AL89" s="62"/>
      <c r="AM89" s="62"/>
      <c r="AN89" s="62"/>
      <c r="AO89" s="62"/>
      <c r="AP89" s="62"/>
      <c r="AQ89" s="62"/>
      <c r="AR89" s="62"/>
      <c r="AS89" s="62"/>
      <c r="AT89" s="62"/>
      <c r="AU89" s="62"/>
      <c r="AV89" s="62"/>
      <c r="AW89" s="62"/>
      <c r="AX89" s="62"/>
      <c r="AY89" s="62"/>
      <c r="AZ89" s="62"/>
      <c r="BA89" s="62"/>
      <c r="BB89" s="62"/>
      <c r="BC89" s="62"/>
      <c r="BD89" s="62"/>
      <c r="BE89" s="62"/>
      <c r="BF89" s="62"/>
      <c r="BG89" s="62"/>
      <c r="BH89" s="62"/>
      <c r="BI89" s="62"/>
      <c r="BJ89" s="62"/>
      <c r="BK89" s="62"/>
      <c r="BL89" s="62"/>
      <c r="BM89" s="62"/>
      <c r="BN89" s="62"/>
      <c r="BO89" s="62"/>
      <c r="BP89" s="62"/>
      <c r="BQ89" s="62"/>
      <c r="BR89" s="62"/>
      <c r="BS89" s="62"/>
      <c r="BT89" s="62"/>
      <c r="BU89" s="62"/>
      <c r="BV89" s="62"/>
      <c r="BW89" s="62"/>
      <c r="BX89" s="62"/>
      <c r="BY89" s="62"/>
      <c r="BZ89" s="62"/>
      <c r="CA89" s="62"/>
      <c r="CB89" s="62"/>
      <c r="CC89" s="62"/>
      <c r="CD89" s="62"/>
      <c r="CE89" s="62"/>
      <c r="CF89" s="62"/>
      <c r="CG89" s="62"/>
      <c r="CH89" s="62"/>
      <c r="CI89" s="62"/>
      <c r="CJ89" s="62"/>
      <c r="CK89" s="62"/>
      <c r="CL89" s="62"/>
      <c r="CM89" s="62"/>
      <c r="CN89" s="62"/>
      <c r="CO89" s="62"/>
      <c r="CP89" s="62"/>
      <c r="CQ89" s="62"/>
      <c r="CR89" s="62"/>
      <c r="CS89" s="62"/>
      <c r="CT89" s="62"/>
      <c r="CU89" s="62"/>
      <c r="CV89" s="62"/>
      <c r="CW89" s="62"/>
      <c r="CX89" s="62"/>
      <c r="CY89" s="62"/>
      <c r="CZ89" s="62"/>
      <c r="DA89" s="62"/>
      <c r="DB89" s="62"/>
      <c r="DC89" s="62"/>
      <c r="DD89" s="62"/>
      <c r="DE89" s="62"/>
      <c r="DF89" s="62"/>
      <c r="DG89" s="62"/>
      <c r="DH89" s="62"/>
      <c r="DI89" s="62"/>
      <c r="DJ89" s="62"/>
      <c r="DK89" s="62"/>
      <c r="DL89" s="62"/>
      <c r="DM89" s="62"/>
      <c r="DN89" s="62"/>
      <c r="DO89" s="62"/>
      <c r="DP89" s="62"/>
      <c r="DQ89" s="62"/>
      <c r="DR89" s="62"/>
      <c r="DS89" s="62"/>
      <c r="DT89" s="62"/>
      <c r="DU89" s="62"/>
      <c r="DV89" s="62"/>
      <c r="DW89" s="62"/>
      <c r="DX89" s="62"/>
      <c r="DY89" s="62"/>
      <c r="DZ89" s="62"/>
      <c r="EA89" s="62"/>
      <c r="EB89" s="62"/>
      <c r="EC89" s="62"/>
      <c r="ED89" s="62"/>
      <c r="EE89" s="62"/>
      <c r="EF89" s="62"/>
      <c r="EG89" s="62"/>
      <c r="EH89" s="62"/>
      <c r="EI89" s="62"/>
      <c r="EJ89" s="62"/>
      <c r="EK89" s="62"/>
      <c r="EL89" s="62"/>
      <c r="EM89" s="62"/>
      <c r="EN89" s="62"/>
      <c r="EO89" s="62"/>
      <c r="EP89" s="62"/>
      <c r="EQ89" s="62"/>
      <c r="ER89" s="62"/>
      <c r="ES89" s="62"/>
      <c r="ET89" s="62"/>
      <c r="EU89" s="62"/>
      <c r="EV89" s="62"/>
      <c r="EW89" s="62"/>
      <c r="EX89" s="62"/>
      <c r="EY89" s="62"/>
      <c r="EZ89" s="62"/>
      <c r="FA89" s="62"/>
      <c r="FB89" s="62"/>
      <c r="FC89" s="62"/>
      <c r="FD89" s="62"/>
      <c r="FE89" s="62"/>
      <c r="FF89" s="62"/>
      <c r="FG89" s="62"/>
      <c r="FH89" s="62"/>
      <c r="FI89" s="62"/>
      <c r="FJ89" s="62"/>
      <c r="FK89" s="62"/>
      <c r="FL89" s="62"/>
      <c r="FM89" s="62"/>
      <c r="FN89" s="62"/>
      <c r="FO89" s="62"/>
      <c r="FP89" s="62"/>
      <c r="FQ89" s="62"/>
      <c r="FR89" s="62"/>
      <c r="FS89" s="62"/>
      <c r="FT89" s="62"/>
      <c r="FU89" s="62"/>
      <c r="FV89" s="62"/>
      <c r="FW89" s="62"/>
      <c r="FX89" s="62"/>
      <c r="FY89" s="62"/>
      <c r="FZ89" s="62"/>
      <c r="GA89" s="62"/>
      <c r="GB89" s="62"/>
      <c r="GC89" s="62"/>
      <c r="GD89" s="62"/>
      <c r="GE89" s="62"/>
      <c r="GF89" s="62"/>
      <c r="GG89" s="62"/>
      <c r="GH89" s="62"/>
      <c r="GI89" s="62"/>
      <c r="GJ89" s="62"/>
      <c r="GK89" s="62"/>
      <c r="GL89" s="62"/>
      <c r="GM89" s="62"/>
      <c r="GN89" s="62"/>
      <c r="GO89" s="62"/>
      <c r="GP89" s="62"/>
      <c r="GQ89" s="62"/>
      <c r="GR89" s="62"/>
      <c r="GS89" s="62"/>
      <c r="GT89" s="62"/>
      <c r="GU89" s="62"/>
      <c r="GV89" s="62"/>
      <c r="GW89" s="62"/>
      <c r="GX89" s="62"/>
      <c r="GY89" s="62"/>
      <c r="GZ89" s="62"/>
      <c r="HA89" s="62"/>
      <c r="HB89" s="62"/>
      <c r="HC89" s="62"/>
      <c r="HD89" s="62"/>
      <c r="HE89" s="62"/>
      <c r="HF89" s="62"/>
      <c r="HG89" s="62"/>
      <c r="HH89" s="62"/>
      <c r="HI89" s="62"/>
      <c r="HJ89" s="62"/>
      <c r="HK89" s="62"/>
      <c r="HL89" s="62"/>
      <c r="HM89" s="62"/>
      <c r="HN89" s="62"/>
      <c r="HO89" s="62"/>
      <c r="HP89" s="62"/>
      <c r="HQ89" s="62"/>
      <c r="HR89" s="62"/>
      <c r="HS89" s="62"/>
      <c r="HT89" s="62"/>
      <c r="HU89" s="62"/>
      <c r="HV89" s="62"/>
      <c r="HW89" s="62"/>
      <c r="HX89" s="62"/>
      <c r="HY89" s="62"/>
      <c r="HZ89" s="62"/>
      <c r="IA89" s="62"/>
      <c r="IB89" s="62"/>
      <c r="IC89" s="62"/>
      <c r="ID89" s="62"/>
      <c r="IE89" s="62"/>
      <c r="IF89" s="62"/>
      <c r="IG89" s="62"/>
      <c r="IH89" s="62"/>
      <c r="II89" s="62"/>
      <c r="IJ89" s="62"/>
      <c r="IK89" s="62"/>
      <c r="IL89" s="62"/>
      <c r="IM89" s="62"/>
      <c r="IN89" s="62"/>
      <c r="IO89" s="62"/>
      <c r="IP89" s="62"/>
      <c r="IQ89" s="62"/>
      <c r="IR89" s="62"/>
      <c r="IS89" s="62"/>
      <c r="IT89" s="62"/>
      <c r="IU89" s="62"/>
      <c r="IV89" s="62"/>
      <c r="IW89" s="62"/>
      <c r="IX89" s="62"/>
    </row>
    <row r="90" spans="1:258">
      <c r="A90" s="277">
        <v>89</v>
      </c>
      <c r="B90" s="272">
        <f>ROUND(+'1 Mile'!E95,4)</f>
        <v>0.46460000000000001</v>
      </c>
      <c r="C90" s="72">
        <f>ROUND(+'5K'!E95,4)</f>
        <v>0.46289999999999998</v>
      </c>
      <c r="D90" s="72">
        <f>ROUND(+'6K'!E95,4)</f>
        <v>0.46429999999999999</v>
      </c>
      <c r="E90" s="72">
        <f>ROUND(+'4MI'!E95,4)</f>
        <v>0.4652</v>
      </c>
      <c r="F90" s="72">
        <f>ROUND(+'8K'!$E95,4)</f>
        <v>0.46860000000000002</v>
      </c>
      <c r="G90" s="72">
        <f>ROUND(+'5MI'!$E95,4)</f>
        <v>0.46870000000000001</v>
      </c>
      <c r="H90" s="72">
        <f>ROUND(+'10K'!$E95,4)</f>
        <v>0.47320000000000001</v>
      </c>
      <c r="I90" s="72">
        <f>ROUND(+'7MI'!$E95,4)</f>
        <v>0.47199999999999998</v>
      </c>
      <c r="J90" s="73">
        <f>ROUND(+'12K'!$E95,4)</f>
        <v>0.4713</v>
      </c>
      <c r="K90" s="72">
        <f>ROUND(+'15K'!$E95,4)</f>
        <v>0.46910000000000002</v>
      </c>
      <c r="L90" s="72">
        <f>ROUND(+'10MI'!$E95,4)</f>
        <v>0.46839999999999998</v>
      </c>
      <c r="M90" s="72">
        <f>ROUND(+'20K'!$E95,4)</f>
        <v>0.4662</v>
      </c>
      <c r="N90" s="72">
        <f>ROUND(+H.Marathon!$E95,4)</f>
        <v>0.4657</v>
      </c>
      <c r="O90" s="72">
        <f>ROUND(+'25K'!$E95,4)</f>
        <v>0.46250000000000002</v>
      </c>
      <c r="P90" s="72">
        <f>ROUND(+'30K'!$E95,4)</f>
        <v>0.46250000000000002</v>
      </c>
      <c r="Q90" s="72">
        <f>ROUND(+Marathon!$E95,4)</f>
        <v>0.46379999999999999</v>
      </c>
      <c r="R90" s="72">
        <f>ROUND(+Marathon!$E95,4)</f>
        <v>0.46379999999999999</v>
      </c>
      <c r="S90" s="72">
        <f>ROUND(+Marathon!$E95,4)</f>
        <v>0.46379999999999999</v>
      </c>
      <c r="T90" s="72">
        <f>ROUND(+Marathon!$E95,4)</f>
        <v>0.46379999999999999</v>
      </c>
      <c r="U90" s="72">
        <f>ROUND(+Marathon!$E95,4)</f>
        <v>0.46379999999999999</v>
      </c>
      <c r="V90" s="72">
        <f>ROUND(+Marathon!$E95,4)</f>
        <v>0.46379999999999999</v>
      </c>
      <c r="W90" s="72">
        <f>ROUND(+Marathon!$E95,4)</f>
        <v>0.46379999999999999</v>
      </c>
      <c r="X90" s="61"/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  <c r="AJ90" s="62"/>
      <c r="AK90" s="62"/>
      <c r="AL90" s="62"/>
      <c r="AM90" s="62"/>
      <c r="AN90" s="62"/>
      <c r="AO90" s="62"/>
      <c r="AP90" s="62"/>
      <c r="AQ90" s="62"/>
      <c r="AR90" s="62"/>
      <c r="AS90" s="62"/>
      <c r="AT90" s="62"/>
      <c r="AU90" s="62"/>
      <c r="AV90" s="62"/>
      <c r="AW90" s="62"/>
      <c r="AX90" s="62"/>
      <c r="AY90" s="62"/>
      <c r="AZ90" s="62"/>
      <c r="BA90" s="62"/>
      <c r="BB90" s="62"/>
      <c r="BC90" s="62"/>
      <c r="BD90" s="62"/>
      <c r="BE90" s="62"/>
      <c r="BF90" s="62"/>
      <c r="BG90" s="62"/>
      <c r="BH90" s="62"/>
      <c r="BI90" s="62"/>
      <c r="BJ90" s="62"/>
      <c r="BK90" s="62"/>
      <c r="BL90" s="62"/>
      <c r="BM90" s="62"/>
      <c r="BN90" s="62"/>
      <c r="BO90" s="62"/>
      <c r="BP90" s="62"/>
      <c r="BQ90" s="62"/>
      <c r="BR90" s="62"/>
      <c r="BS90" s="62"/>
      <c r="BT90" s="62"/>
      <c r="BU90" s="62"/>
      <c r="BV90" s="62"/>
      <c r="BW90" s="62"/>
      <c r="BX90" s="62"/>
      <c r="BY90" s="62"/>
      <c r="BZ90" s="62"/>
      <c r="CA90" s="62"/>
      <c r="CB90" s="62"/>
      <c r="CC90" s="62"/>
      <c r="CD90" s="62"/>
      <c r="CE90" s="62"/>
      <c r="CF90" s="62"/>
      <c r="CG90" s="62"/>
      <c r="CH90" s="62"/>
      <c r="CI90" s="62"/>
      <c r="CJ90" s="62"/>
      <c r="CK90" s="62"/>
      <c r="CL90" s="62"/>
      <c r="CM90" s="62"/>
      <c r="CN90" s="62"/>
      <c r="CO90" s="62"/>
      <c r="CP90" s="62"/>
      <c r="CQ90" s="62"/>
      <c r="CR90" s="62"/>
      <c r="CS90" s="62"/>
      <c r="CT90" s="62"/>
      <c r="CU90" s="62"/>
      <c r="CV90" s="62"/>
      <c r="CW90" s="62"/>
      <c r="CX90" s="62"/>
      <c r="CY90" s="62"/>
      <c r="CZ90" s="62"/>
      <c r="DA90" s="62"/>
      <c r="DB90" s="62"/>
      <c r="DC90" s="62"/>
      <c r="DD90" s="62"/>
      <c r="DE90" s="62"/>
      <c r="DF90" s="62"/>
      <c r="DG90" s="62"/>
      <c r="DH90" s="62"/>
      <c r="DI90" s="62"/>
      <c r="DJ90" s="62"/>
      <c r="DK90" s="62"/>
      <c r="DL90" s="62"/>
      <c r="DM90" s="62"/>
      <c r="DN90" s="62"/>
      <c r="DO90" s="62"/>
      <c r="DP90" s="62"/>
      <c r="DQ90" s="62"/>
      <c r="DR90" s="62"/>
      <c r="DS90" s="62"/>
      <c r="DT90" s="62"/>
      <c r="DU90" s="62"/>
      <c r="DV90" s="62"/>
      <c r="DW90" s="62"/>
      <c r="DX90" s="62"/>
      <c r="DY90" s="62"/>
      <c r="DZ90" s="62"/>
      <c r="EA90" s="62"/>
      <c r="EB90" s="62"/>
      <c r="EC90" s="62"/>
      <c r="ED90" s="62"/>
      <c r="EE90" s="62"/>
      <c r="EF90" s="62"/>
      <c r="EG90" s="62"/>
      <c r="EH90" s="62"/>
      <c r="EI90" s="62"/>
      <c r="EJ90" s="62"/>
      <c r="EK90" s="62"/>
      <c r="EL90" s="62"/>
      <c r="EM90" s="62"/>
      <c r="EN90" s="62"/>
      <c r="EO90" s="62"/>
      <c r="EP90" s="62"/>
      <c r="EQ90" s="62"/>
      <c r="ER90" s="62"/>
      <c r="ES90" s="62"/>
      <c r="ET90" s="62"/>
      <c r="EU90" s="62"/>
      <c r="EV90" s="62"/>
      <c r="EW90" s="62"/>
      <c r="EX90" s="62"/>
      <c r="EY90" s="62"/>
      <c r="EZ90" s="62"/>
      <c r="FA90" s="62"/>
      <c r="FB90" s="62"/>
      <c r="FC90" s="62"/>
      <c r="FD90" s="62"/>
      <c r="FE90" s="62"/>
      <c r="FF90" s="62"/>
      <c r="FG90" s="62"/>
      <c r="FH90" s="62"/>
      <c r="FI90" s="62"/>
      <c r="FJ90" s="62"/>
      <c r="FK90" s="62"/>
      <c r="FL90" s="62"/>
      <c r="FM90" s="62"/>
      <c r="FN90" s="62"/>
      <c r="FO90" s="62"/>
      <c r="FP90" s="62"/>
      <c r="FQ90" s="62"/>
      <c r="FR90" s="62"/>
      <c r="FS90" s="62"/>
      <c r="FT90" s="62"/>
      <c r="FU90" s="62"/>
      <c r="FV90" s="62"/>
      <c r="FW90" s="62"/>
      <c r="FX90" s="62"/>
      <c r="FY90" s="62"/>
      <c r="FZ90" s="62"/>
      <c r="GA90" s="62"/>
      <c r="GB90" s="62"/>
      <c r="GC90" s="62"/>
      <c r="GD90" s="62"/>
      <c r="GE90" s="62"/>
      <c r="GF90" s="62"/>
      <c r="GG90" s="62"/>
      <c r="GH90" s="62"/>
      <c r="GI90" s="62"/>
      <c r="GJ90" s="62"/>
      <c r="GK90" s="62"/>
      <c r="GL90" s="62"/>
      <c r="GM90" s="62"/>
      <c r="GN90" s="62"/>
      <c r="GO90" s="62"/>
      <c r="GP90" s="62"/>
      <c r="GQ90" s="62"/>
      <c r="GR90" s="62"/>
      <c r="GS90" s="62"/>
      <c r="GT90" s="62"/>
      <c r="GU90" s="62"/>
      <c r="GV90" s="62"/>
      <c r="GW90" s="62"/>
      <c r="GX90" s="62"/>
      <c r="GY90" s="62"/>
      <c r="GZ90" s="62"/>
      <c r="HA90" s="62"/>
      <c r="HB90" s="62"/>
      <c r="HC90" s="62"/>
      <c r="HD90" s="62"/>
      <c r="HE90" s="62"/>
      <c r="HF90" s="62"/>
      <c r="HG90" s="62"/>
      <c r="HH90" s="62"/>
      <c r="HI90" s="62"/>
      <c r="HJ90" s="62"/>
      <c r="HK90" s="62"/>
      <c r="HL90" s="62"/>
      <c r="HM90" s="62"/>
      <c r="HN90" s="62"/>
      <c r="HO90" s="62"/>
      <c r="HP90" s="62"/>
      <c r="HQ90" s="62"/>
      <c r="HR90" s="62"/>
      <c r="HS90" s="62"/>
      <c r="HT90" s="62"/>
      <c r="HU90" s="62"/>
      <c r="HV90" s="62"/>
      <c r="HW90" s="62"/>
      <c r="HX90" s="62"/>
      <c r="HY90" s="62"/>
      <c r="HZ90" s="62"/>
      <c r="IA90" s="62"/>
      <c r="IB90" s="62"/>
      <c r="IC90" s="62"/>
      <c r="ID90" s="62"/>
      <c r="IE90" s="62"/>
      <c r="IF90" s="62"/>
      <c r="IG90" s="62"/>
      <c r="IH90" s="62"/>
      <c r="II90" s="62"/>
      <c r="IJ90" s="62"/>
      <c r="IK90" s="62"/>
      <c r="IL90" s="62"/>
      <c r="IM90" s="62"/>
      <c r="IN90" s="62"/>
      <c r="IO90" s="62"/>
      <c r="IP90" s="62"/>
      <c r="IQ90" s="62"/>
      <c r="IR90" s="62"/>
      <c r="IS90" s="62"/>
      <c r="IT90" s="62"/>
      <c r="IU90" s="62"/>
      <c r="IV90" s="62"/>
      <c r="IW90" s="62"/>
      <c r="IX90" s="62"/>
    </row>
    <row r="91" spans="1:258">
      <c r="A91" s="278">
        <v>90</v>
      </c>
      <c r="B91" s="261">
        <f>ROUND(+'1 Mile'!E96,4)</f>
        <v>0.44400000000000001</v>
      </c>
      <c r="C91" s="75">
        <f>ROUND(+'5K'!E96,4)</f>
        <v>0.4425</v>
      </c>
      <c r="D91" s="75">
        <f>ROUND(+'6K'!E96,4)</f>
        <v>0.44359999999999999</v>
      </c>
      <c r="E91" s="75">
        <f>ROUND(+'4MI'!E96,4)</f>
        <v>0.44440000000000002</v>
      </c>
      <c r="F91" s="75">
        <f>ROUND(+'8K'!$E96,4)</f>
        <v>0.44740000000000002</v>
      </c>
      <c r="G91" s="75">
        <f>ROUND(+'5MI'!$E96,4)</f>
        <v>0.44750000000000001</v>
      </c>
      <c r="H91" s="75">
        <f>ROUND(+'10K'!$E96,4)</f>
        <v>0.45190000000000002</v>
      </c>
      <c r="I91" s="75">
        <f>ROUND(+'7MI'!$E96,4)</f>
        <v>0.45069999999999999</v>
      </c>
      <c r="J91" s="75">
        <f>ROUND(+'12K'!$E96,4)</f>
        <v>0.4501</v>
      </c>
      <c r="K91" s="75">
        <f>ROUND(+'15K'!$E96,4)</f>
        <v>0.44790000000000002</v>
      </c>
      <c r="L91" s="75">
        <f>ROUND(+'10MI'!$E96,4)</f>
        <v>0.44719999999999999</v>
      </c>
      <c r="M91" s="75">
        <f>ROUND(+'20K'!$E96,4)</f>
        <v>0.4451</v>
      </c>
      <c r="N91" s="75">
        <f>ROUND(+H.Marathon!$E96,4)</f>
        <v>0.4446</v>
      </c>
      <c r="O91" s="75">
        <f>ROUND(+'25K'!$E96,4)</f>
        <v>0.441</v>
      </c>
      <c r="P91" s="75">
        <f>ROUND(+'30K'!$E96,4)</f>
        <v>0.441</v>
      </c>
      <c r="Q91" s="75">
        <f>ROUND(+Marathon!$E96,4)</f>
        <v>0.44240000000000002</v>
      </c>
      <c r="R91" s="75">
        <f>ROUND(+Marathon!$E96,4)</f>
        <v>0.44240000000000002</v>
      </c>
      <c r="S91" s="75">
        <f>ROUND(+Marathon!$E96,4)</f>
        <v>0.44240000000000002</v>
      </c>
      <c r="T91" s="75">
        <f>ROUND(+Marathon!$E96,4)</f>
        <v>0.44240000000000002</v>
      </c>
      <c r="U91" s="75">
        <f>ROUND(+Marathon!$E96,4)</f>
        <v>0.44240000000000002</v>
      </c>
      <c r="V91" s="75">
        <f>ROUND(+Marathon!$E96,4)</f>
        <v>0.44240000000000002</v>
      </c>
      <c r="W91" s="75">
        <f>ROUND(+Marathon!$E96,4)</f>
        <v>0.44240000000000002</v>
      </c>
      <c r="X91" s="61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62"/>
      <c r="AL91" s="62"/>
      <c r="AM91" s="62"/>
      <c r="AN91" s="62"/>
      <c r="AO91" s="62"/>
      <c r="AP91" s="62"/>
      <c r="AQ91" s="62"/>
      <c r="AR91" s="62"/>
      <c r="AS91" s="62"/>
      <c r="AT91" s="62"/>
      <c r="AU91" s="62"/>
      <c r="AV91" s="62"/>
      <c r="AW91" s="62"/>
      <c r="AX91" s="62"/>
      <c r="AY91" s="62"/>
      <c r="AZ91" s="62"/>
      <c r="BA91" s="62"/>
      <c r="BB91" s="62"/>
      <c r="BC91" s="62"/>
      <c r="BD91" s="62"/>
      <c r="BE91" s="62"/>
      <c r="BF91" s="62"/>
      <c r="BG91" s="62"/>
      <c r="BH91" s="62"/>
      <c r="BI91" s="62"/>
      <c r="BJ91" s="62"/>
      <c r="BK91" s="62"/>
      <c r="BL91" s="62"/>
      <c r="BM91" s="62"/>
      <c r="BN91" s="62"/>
      <c r="BO91" s="62"/>
      <c r="BP91" s="62"/>
      <c r="BQ91" s="62"/>
      <c r="BR91" s="62"/>
      <c r="BS91" s="62"/>
      <c r="BT91" s="62"/>
      <c r="BU91" s="62"/>
      <c r="BV91" s="62"/>
      <c r="BW91" s="62"/>
      <c r="BX91" s="62"/>
      <c r="BY91" s="62"/>
      <c r="BZ91" s="62"/>
      <c r="CA91" s="62"/>
      <c r="CB91" s="62"/>
      <c r="CC91" s="62"/>
      <c r="CD91" s="62"/>
      <c r="CE91" s="62"/>
      <c r="CF91" s="62"/>
      <c r="CG91" s="62"/>
      <c r="CH91" s="62"/>
      <c r="CI91" s="62"/>
      <c r="CJ91" s="62"/>
      <c r="CK91" s="62"/>
      <c r="CL91" s="62"/>
      <c r="CM91" s="62"/>
      <c r="CN91" s="62"/>
      <c r="CO91" s="62"/>
      <c r="CP91" s="62"/>
      <c r="CQ91" s="62"/>
      <c r="CR91" s="62"/>
      <c r="CS91" s="62"/>
      <c r="CT91" s="62"/>
      <c r="CU91" s="62"/>
      <c r="CV91" s="62"/>
      <c r="CW91" s="62"/>
      <c r="CX91" s="62"/>
      <c r="CY91" s="62"/>
      <c r="CZ91" s="62"/>
      <c r="DA91" s="62"/>
      <c r="DB91" s="62"/>
      <c r="DC91" s="62"/>
      <c r="DD91" s="62"/>
      <c r="DE91" s="62"/>
      <c r="DF91" s="62"/>
      <c r="DG91" s="62"/>
      <c r="DH91" s="62"/>
      <c r="DI91" s="62"/>
      <c r="DJ91" s="62"/>
      <c r="DK91" s="62"/>
      <c r="DL91" s="62"/>
      <c r="DM91" s="62"/>
      <c r="DN91" s="62"/>
      <c r="DO91" s="62"/>
      <c r="DP91" s="62"/>
      <c r="DQ91" s="62"/>
      <c r="DR91" s="62"/>
      <c r="DS91" s="62"/>
      <c r="DT91" s="62"/>
      <c r="DU91" s="62"/>
      <c r="DV91" s="62"/>
      <c r="DW91" s="62"/>
      <c r="DX91" s="62"/>
      <c r="DY91" s="62"/>
      <c r="DZ91" s="62"/>
      <c r="EA91" s="62"/>
      <c r="EB91" s="62"/>
      <c r="EC91" s="62"/>
      <c r="ED91" s="62"/>
      <c r="EE91" s="62"/>
      <c r="EF91" s="62"/>
      <c r="EG91" s="62"/>
      <c r="EH91" s="62"/>
      <c r="EI91" s="62"/>
      <c r="EJ91" s="62"/>
      <c r="EK91" s="62"/>
      <c r="EL91" s="62"/>
      <c r="EM91" s="62"/>
      <c r="EN91" s="62"/>
      <c r="EO91" s="62"/>
      <c r="EP91" s="62"/>
      <c r="EQ91" s="62"/>
      <c r="ER91" s="62"/>
      <c r="ES91" s="62"/>
      <c r="ET91" s="62"/>
      <c r="EU91" s="62"/>
      <c r="EV91" s="62"/>
      <c r="EW91" s="62"/>
      <c r="EX91" s="62"/>
      <c r="EY91" s="62"/>
      <c r="EZ91" s="62"/>
      <c r="FA91" s="62"/>
      <c r="FB91" s="62"/>
      <c r="FC91" s="62"/>
      <c r="FD91" s="62"/>
      <c r="FE91" s="62"/>
      <c r="FF91" s="62"/>
      <c r="FG91" s="62"/>
      <c r="FH91" s="62"/>
      <c r="FI91" s="62"/>
      <c r="FJ91" s="62"/>
      <c r="FK91" s="62"/>
      <c r="FL91" s="62"/>
      <c r="FM91" s="62"/>
      <c r="FN91" s="62"/>
      <c r="FO91" s="62"/>
      <c r="FP91" s="62"/>
      <c r="FQ91" s="62"/>
      <c r="FR91" s="62"/>
      <c r="FS91" s="62"/>
      <c r="FT91" s="62"/>
      <c r="FU91" s="62"/>
      <c r="FV91" s="62"/>
      <c r="FW91" s="62"/>
      <c r="FX91" s="62"/>
      <c r="FY91" s="62"/>
      <c r="FZ91" s="62"/>
      <c r="GA91" s="62"/>
      <c r="GB91" s="62"/>
      <c r="GC91" s="62"/>
      <c r="GD91" s="62"/>
      <c r="GE91" s="62"/>
      <c r="GF91" s="62"/>
      <c r="GG91" s="62"/>
      <c r="GH91" s="62"/>
      <c r="GI91" s="62"/>
      <c r="GJ91" s="62"/>
      <c r="GK91" s="62"/>
      <c r="GL91" s="62"/>
      <c r="GM91" s="62"/>
      <c r="GN91" s="62"/>
      <c r="GO91" s="62"/>
      <c r="GP91" s="62"/>
      <c r="GQ91" s="62"/>
      <c r="GR91" s="62"/>
      <c r="GS91" s="62"/>
      <c r="GT91" s="62"/>
      <c r="GU91" s="62"/>
      <c r="GV91" s="62"/>
      <c r="GW91" s="62"/>
      <c r="GX91" s="62"/>
      <c r="GY91" s="62"/>
      <c r="GZ91" s="62"/>
      <c r="HA91" s="62"/>
      <c r="HB91" s="62"/>
      <c r="HC91" s="62"/>
      <c r="HD91" s="62"/>
      <c r="HE91" s="62"/>
      <c r="HF91" s="62"/>
      <c r="HG91" s="62"/>
      <c r="HH91" s="62"/>
      <c r="HI91" s="62"/>
      <c r="HJ91" s="62"/>
      <c r="HK91" s="62"/>
      <c r="HL91" s="62"/>
      <c r="HM91" s="62"/>
      <c r="HN91" s="62"/>
      <c r="HO91" s="62"/>
      <c r="HP91" s="62"/>
      <c r="HQ91" s="62"/>
      <c r="HR91" s="62"/>
      <c r="HS91" s="62"/>
      <c r="HT91" s="62"/>
      <c r="HU91" s="62"/>
      <c r="HV91" s="62"/>
      <c r="HW91" s="62"/>
      <c r="HX91" s="62"/>
      <c r="HY91" s="62"/>
      <c r="HZ91" s="62"/>
      <c r="IA91" s="62"/>
      <c r="IB91" s="62"/>
      <c r="IC91" s="62"/>
      <c r="ID91" s="62"/>
      <c r="IE91" s="62"/>
      <c r="IF91" s="62"/>
      <c r="IG91" s="62"/>
      <c r="IH91" s="62"/>
      <c r="II91" s="62"/>
      <c r="IJ91" s="62"/>
      <c r="IK91" s="62"/>
      <c r="IL91" s="62"/>
      <c r="IM91" s="62"/>
      <c r="IN91" s="62"/>
      <c r="IO91" s="62"/>
      <c r="IP91" s="62"/>
      <c r="IQ91" s="62"/>
      <c r="IR91" s="62"/>
      <c r="IS91" s="62"/>
      <c r="IT91" s="62"/>
      <c r="IU91" s="62"/>
      <c r="IV91" s="62"/>
      <c r="IW91" s="62"/>
      <c r="IX91" s="62"/>
    </row>
    <row r="92" spans="1:258">
      <c r="A92" s="277">
        <v>91</v>
      </c>
      <c r="B92" s="272">
        <f>ROUND(+'1 Mile'!E97,4)</f>
        <v>0.42270000000000002</v>
      </c>
      <c r="C92" s="72">
        <f>ROUND(+'5K'!E97,4)</f>
        <v>0.42149999999999999</v>
      </c>
      <c r="D92" s="72">
        <f>ROUND(+'6K'!E97,4)</f>
        <v>0.42230000000000001</v>
      </c>
      <c r="E92" s="72">
        <f>ROUND(+'4MI'!E97,4)</f>
        <v>0.4229</v>
      </c>
      <c r="F92" s="72">
        <f>ROUND(+'8K'!$E97,4)</f>
        <v>0.42570000000000002</v>
      </c>
      <c r="G92" s="72">
        <f>ROUND(+'5MI'!$E97,4)</f>
        <v>0.42580000000000001</v>
      </c>
      <c r="H92" s="72">
        <f>ROUND(+'10K'!$E97,4)</f>
        <v>0.4299</v>
      </c>
      <c r="I92" s="72">
        <f>ROUND(+'7MI'!$E97,4)</f>
        <v>0.42870000000000003</v>
      </c>
      <c r="J92" s="73">
        <f>ROUND(+'12K'!$E97,4)</f>
        <v>0.42809999999999998</v>
      </c>
      <c r="K92" s="72">
        <f>ROUND(+'15K'!$E97,4)</f>
        <v>0.42599999999999999</v>
      </c>
      <c r="L92" s="72">
        <f>ROUND(+'10MI'!$E97,4)</f>
        <v>0.42530000000000001</v>
      </c>
      <c r="M92" s="72">
        <f>ROUND(+'20K'!$E97,4)</f>
        <v>0.4234</v>
      </c>
      <c r="N92" s="72">
        <f>ROUND(+H.Marathon!$E97,4)</f>
        <v>0.4229</v>
      </c>
      <c r="O92" s="72">
        <f>ROUND(+'25K'!$E97,4)</f>
        <v>0.41889999999999999</v>
      </c>
      <c r="P92" s="72">
        <f>ROUND(+'30K'!$E97,4)</f>
        <v>0.41889999999999999</v>
      </c>
      <c r="Q92" s="72">
        <f>ROUND(+Marathon!$E97,4)</f>
        <v>0.4204</v>
      </c>
      <c r="R92" s="72">
        <f>ROUND(+Marathon!$E97,4)</f>
        <v>0.4204</v>
      </c>
      <c r="S92" s="72">
        <f>ROUND(+Marathon!$E97,4)</f>
        <v>0.4204</v>
      </c>
      <c r="T92" s="72">
        <f>ROUND(+Marathon!$E97,4)</f>
        <v>0.4204</v>
      </c>
      <c r="U92" s="72">
        <f>ROUND(+Marathon!$E97,4)</f>
        <v>0.4204</v>
      </c>
      <c r="V92" s="72">
        <f>ROUND(+Marathon!$E97,4)</f>
        <v>0.4204</v>
      </c>
      <c r="W92" s="72">
        <f>ROUND(+Marathon!$E97,4)</f>
        <v>0.4204</v>
      </c>
      <c r="X92" s="61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62"/>
      <c r="AL92" s="62"/>
      <c r="AM92" s="62"/>
      <c r="AN92" s="62"/>
      <c r="AO92" s="62"/>
      <c r="AP92" s="62"/>
      <c r="AQ92" s="62"/>
      <c r="AR92" s="62"/>
      <c r="AS92" s="62"/>
      <c r="AT92" s="62"/>
      <c r="AU92" s="62"/>
      <c r="AV92" s="62"/>
      <c r="AW92" s="62"/>
      <c r="AX92" s="62"/>
      <c r="AY92" s="62"/>
      <c r="AZ92" s="62"/>
      <c r="BA92" s="62"/>
      <c r="BB92" s="62"/>
      <c r="BC92" s="62"/>
      <c r="BD92" s="62"/>
      <c r="BE92" s="62"/>
      <c r="BF92" s="62"/>
      <c r="BG92" s="62"/>
      <c r="BH92" s="62"/>
      <c r="BI92" s="62"/>
      <c r="BJ92" s="62"/>
      <c r="BK92" s="62"/>
      <c r="BL92" s="62"/>
      <c r="BM92" s="62"/>
      <c r="BN92" s="62"/>
      <c r="BO92" s="62"/>
      <c r="BP92" s="62"/>
      <c r="BQ92" s="62"/>
      <c r="BR92" s="62"/>
      <c r="BS92" s="62"/>
      <c r="BT92" s="62"/>
      <c r="BU92" s="62"/>
      <c r="BV92" s="62"/>
      <c r="BW92" s="62"/>
      <c r="BX92" s="62"/>
      <c r="BY92" s="62"/>
      <c r="BZ92" s="62"/>
      <c r="CA92" s="62"/>
      <c r="CB92" s="62"/>
      <c r="CC92" s="62"/>
      <c r="CD92" s="62"/>
      <c r="CE92" s="62"/>
      <c r="CF92" s="62"/>
      <c r="CG92" s="62"/>
      <c r="CH92" s="62"/>
      <c r="CI92" s="62"/>
      <c r="CJ92" s="62"/>
      <c r="CK92" s="62"/>
      <c r="CL92" s="62"/>
      <c r="CM92" s="62"/>
      <c r="CN92" s="62"/>
      <c r="CO92" s="62"/>
      <c r="CP92" s="62"/>
      <c r="CQ92" s="62"/>
      <c r="CR92" s="62"/>
      <c r="CS92" s="62"/>
      <c r="CT92" s="62"/>
      <c r="CU92" s="62"/>
      <c r="CV92" s="62"/>
      <c r="CW92" s="62"/>
      <c r="CX92" s="62"/>
      <c r="CY92" s="62"/>
      <c r="CZ92" s="62"/>
      <c r="DA92" s="62"/>
      <c r="DB92" s="62"/>
      <c r="DC92" s="62"/>
      <c r="DD92" s="62"/>
      <c r="DE92" s="62"/>
      <c r="DF92" s="62"/>
      <c r="DG92" s="62"/>
      <c r="DH92" s="62"/>
      <c r="DI92" s="62"/>
      <c r="DJ92" s="62"/>
      <c r="DK92" s="62"/>
      <c r="DL92" s="62"/>
      <c r="DM92" s="62"/>
      <c r="DN92" s="62"/>
      <c r="DO92" s="62"/>
      <c r="DP92" s="62"/>
      <c r="DQ92" s="62"/>
      <c r="DR92" s="62"/>
      <c r="DS92" s="62"/>
      <c r="DT92" s="62"/>
      <c r="DU92" s="62"/>
      <c r="DV92" s="62"/>
      <c r="DW92" s="62"/>
      <c r="DX92" s="62"/>
      <c r="DY92" s="62"/>
      <c r="DZ92" s="62"/>
      <c r="EA92" s="62"/>
      <c r="EB92" s="62"/>
      <c r="EC92" s="62"/>
      <c r="ED92" s="62"/>
      <c r="EE92" s="62"/>
      <c r="EF92" s="62"/>
      <c r="EG92" s="62"/>
      <c r="EH92" s="62"/>
      <c r="EI92" s="62"/>
      <c r="EJ92" s="62"/>
      <c r="EK92" s="62"/>
      <c r="EL92" s="62"/>
      <c r="EM92" s="62"/>
      <c r="EN92" s="62"/>
      <c r="EO92" s="62"/>
      <c r="EP92" s="62"/>
      <c r="EQ92" s="62"/>
      <c r="ER92" s="62"/>
      <c r="ES92" s="62"/>
      <c r="ET92" s="62"/>
      <c r="EU92" s="62"/>
      <c r="EV92" s="62"/>
      <c r="EW92" s="62"/>
      <c r="EX92" s="62"/>
      <c r="EY92" s="62"/>
      <c r="EZ92" s="62"/>
      <c r="FA92" s="62"/>
      <c r="FB92" s="62"/>
      <c r="FC92" s="62"/>
      <c r="FD92" s="62"/>
      <c r="FE92" s="62"/>
      <c r="FF92" s="62"/>
      <c r="FG92" s="62"/>
      <c r="FH92" s="62"/>
      <c r="FI92" s="62"/>
      <c r="FJ92" s="62"/>
      <c r="FK92" s="62"/>
      <c r="FL92" s="62"/>
      <c r="FM92" s="62"/>
      <c r="FN92" s="62"/>
      <c r="FO92" s="62"/>
      <c r="FP92" s="62"/>
      <c r="FQ92" s="62"/>
      <c r="FR92" s="62"/>
      <c r="FS92" s="62"/>
      <c r="FT92" s="62"/>
      <c r="FU92" s="62"/>
      <c r="FV92" s="62"/>
      <c r="FW92" s="62"/>
      <c r="FX92" s="62"/>
      <c r="FY92" s="62"/>
      <c r="FZ92" s="62"/>
      <c r="GA92" s="62"/>
      <c r="GB92" s="62"/>
      <c r="GC92" s="62"/>
      <c r="GD92" s="62"/>
      <c r="GE92" s="62"/>
      <c r="GF92" s="62"/>
      <c r="GG92" s="62"/>
      <c r="GH92" s="62"/>
      <c r="GI92" s="62"/>
      <c r="GJ92" s="62"/>
      <c r="GK92" s="62"/>
      <c r="GL92" s="62"/>
      <c r="GM92" s="62"/>
      <c r="GN92" s="62"/>
      <c r="GO92" s="62"/>
      <c r="GP92" s="62"/>
      <c r="GQ92" s="62"/>
      <c r="GR92" s="62"/>
      <c r="GS92" s="62"/>
      <c r="GT92" s="62"/>
      <c r="GU92" s="62"/>
      <c r="GV92" s="62"/>
      <c r="GW92" s="62"/>
      <c r="GX92" s="62"/>
      <c r="GY92" s="62"/>
      <c r="GZ92" s="62"/>
      <c r="HA92" s="62"/>
      <c r="HB92" s="62"/>
      <c r="HC92" s="62"/>
      <c r="HD92" s="62"/>
      <c r="HE92" s="62"/>
      <c r="HF92" s="62"/>
      <c r="HG92" s="62"/>
      <c r="HH92" s="62"/>
      <c r="HI92" s="62"/>
      <c r="HJ92" s="62"/>
      <c r="HK92" s="62"/>
      <c r="HL92" s="62"/>
      <c r="HM92" s="62"/>
      <c r="HN92" s="62"/>
      <c r="HO92" s="62"/>
      <c r="HP92" s="62"/>
      <c r="HQ92" s="62"/>
      <c r="HR92" s="62"/>
      <c r="HS92" s="62"/>
      <c r="HT92" s="62"/>
      <c r="HU92" s="62"/>
      <c r="HV92" s="62"/>
      <c r="HW92" s="62"/>
      <c r="HX92" s="62"/>
      <c r="HY92" s="62"/>
      <c r="HZ92" s="62"/>
      <c r="IA92" s="62"/>
      <c r="IB92" s="62"/>
      <c r="IC92" s="62"/>
      <c r="ID92" s="62"/>
      <c r="IE92" s="62"/>
      <c r="IF92" s="62"/>
      <c r="IG92" s="62"/>
      <c r="IH92" s="62"/>
      <c r="II92" s="62"/>
      <c r="IJ92" s="62"/>
      <c r="IK92" s="62"/>
      <c r="IL92" s="62"/>
      <c r="IM92" s="62"/>
      <c r="IN92" s="62"/>
      <c r="IO92" s="62"/>
      <c r="IP92" s="62"/>
      <c r="IQ92" s="62"/>
      <c r="IR92" s="62"/>
      <c r="IS92" s="62"/>
      <c r="IT92" s="62"/>
      <c r="IU92" s="62"/>
      <c r="IV92" s="62"/>
      <c r="IW92" s="62"/>
      <c r="IX92" s="62"/>
    </row>
    <row r="93" spans="1:258">
      <c r="A93" s="277">
        <v>92</v>
      </c>
      <c r="B93" s="272">
        <f>ROUND(+'1 Mile'!E98,4)</f>
        <v>0.40089999999999998</v>
      </c>
      <c r="C93" s="72">
        <f>ROUND(+'5K'!E98,4)</f>
        <v>0.4</v>
      </c>
      <c r="D93" s="72">
        <f>ROUND(+'6K'!E98,4)</f>
        <v>0.40039999999999998</v>
      </c>
      <c r="E93" s="72">
        <f>ROUND(+'4MI'!E98,4)</f>
        <v>0.40079999999999999</v>
      </c>
      <c r="F93" s="72">
        <f>ROUND(+'8K'!$E98,4)</f>
        <v>0.4032</v>
      </c>
      <c r="G93" s="72">
        <f>ROUND(+'5MI'!$E98,4)</f>
        <v>0.40329999999999999</v>
      </c>
      <c r="H93" s="72">
        <f>ROUND(+'10K'!$E98,4)</f>
        <v>0.40710000000000002</v>
      </c>
      <c r="I93" s="72">
        <f>ROUND(+'7MI'!$E98,4)</f>
        <v>0.40600000000000003</v>
      </c>
      <c r="J93" s="73">
        <f>ROUND(+'12K'!$E98,4)</f>
        <v>0.40539999999999998</v>
      </c>
      <c r="K93" s="72">
        <f>ROUND(+'15K'!$E98,4)</f>
        <v>0.40339999999999998</v>
      </c>
      <c r="L93" s="72">
        <f>ROUND(+'10MI'!$E98,4)</f>
        <v>0.40279999999999999</v>
      </c>
      <c r="M93" s="72">
        <f>ROUND(+'20K'!$E98,4)</f>
        <v>0.40089999999999998</v>
      </c>
      <c r="N93" s="72">
        <f>ROUND(+H.Marathon!$E98,4)</f>
        <v>0.40039999999999998</v>
      </c>
      <c r="O93" s="72">
        <f>ROUND(+'25K'!$E98,4)</f>
        <v>0.39610000000000001</v>
      </c>
      <c r="P93" s="72">
        <f>ROUND(+'30K'!$E98,4)</f>
        <v>0.39610000000000001</v>
      </c>
      <c r="Q93" s="72">
        <f>ROUND(+Marathon!$E98,4)</f>
        <v>0.39760000000000001</v>
      </c>
      <c r="R93" s="72">
        <f>ROUND(+Marathon!$E98,4)</f>
        <v>0.39760000000000001</v>
      </c>
      <c r="S93" s="72">
        <f>ROUND(+Marathon!$E98,4)</f>
        <v>0.39760000000000001</v>
      </c>
      <c r="T93" s="72">
        <f>ROUND(+Marathon!$E98,4)</f>
        <v>0.39760000000000001</v>
      </c>
      <c r="U93" s="72">
        <f>ROUND(+Marathon!$E98,4)</f>
        <v>0.39760000000000001</v>
      </c>
      <c r="V93" s="72">
        <f>ROUND(+Marathon!$E98,4)</f>
        <v>0.39760000000000001</v>
      </c>
      <c r="W93" s="72">
        <f>ROUND(+Marathon!$E98,4)</f>
        <v>0.39760000000000001</v>
      </c>
      <c r="X93" s="61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  <c r="AK93" s="62"/>
      <c r="AL93" s="62"/>
      <c r="AM93" s="62"/>
      <c r="AN93" s="62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62"/>
      <c r="BC93" s="62"/>
      <c r="BD93" s="62"/>
      <c r="BE93" s="62"/>
      <c r="BF93" s="62"/>
      <c r="BG93" s="62"/>
      <c r="BH93" s="62"/>
      <c r="BI93" s="62"/>
      <c r="BJ93" s="62"/>
      <c r="BK93" s="62"/>
      <c r="BL93" s="62"/>
      <c r="BM93" s="62"/>
      <c r="BN93" s="62"/>
      <c r="BO93" s="62"/>
      <c r="BP93" s="62"/>
      <c r="BQ93" s="62"/>
      <c r="BR93" s="62"/>
      <c r="BS93" s="62"/>
      <c r="BT93" s="62"/>
      <c r="BU93" s="62"/>
      <c r="BV93" s="62"/>
      <c r="BW93" s="62"/>
      <c r="BX93" s="62"/>
      <c r="BY93" s="62"/>
      <c r="BZ93" s="62"/>
      <c r="CA93" s="62"/>
      <c r="CB93" s="62"/>
      <c r="CC93" s="62"/>
      <c r="CD93" s="62"/>
      <c r="CE93" s="62"/>
      <c r="CF93" s="62"/>
      <c r="CG93" s="62"/>
      <c r="CH93" s="62"/>
      <c r="CI93" s="62"/>
      <c r="CJ93" s="62"/>
      <c r="CK93" s="62"/>
      <c r="CL93" s="62"/>
      <c r="CM93" s="62"/>
      <c r="CN93" s="62"/>
      <c r="CO93" s="62"/>
      <c r="CP93" s="62"/>
      <c r="CQ93" s="62"/>
      <c r="CR93" s="62"/>
      <c r="CS93" s="62"/>
      <c r="CT93" s="62"/>
      <c r="CU93" s="62"/>
      <c r="CV93" s="62"/>
      <c r="CW93" s="62"/>
      <c r="CX93" s="62"/>
      <c r="CY93" s="62"/>
      <c r="CZ93" s="62"/>
      <c r="DA93" s="62"/>
      <c r="DB93" s="62"/>
      <c r="DC93" s="62"/>
      <c r="DD93" s="62"/>
      <c r="DE93" s="62"/>
      <c r="DF93" s="62"/>
      <c r="DG93" s="62"/>
      <c r="DH93" s="62"/>
      <c r="DI93" s="62"/>
      <c r="DJ93" s="62"/>
      <c r="DK93" s="62"/>
      <c r="DL93" s="62"/>
      <c r="DM93" s="62"/>
      <c r="DN93" s="62"/>
      <c r="DO93" s="62"/>
      <c r="DP93" s="62"/>
      <c r="DQ93" s="62"/>
      <c r="DR93" s="62"/>
      <c r="DS93" s="62"/>
      <c r="DT93" s="62"/>
      <c r="DU93" s="62"/>
      <c r="DV93" s="62"/>
      <c r="DW93" s="62"/>
      <c r="DX93" s="62"/>
      <c r="DY93" s="62"/>
      <c r="DZ93" s="62"/>
      <c r="EA93" s="62"/>
      <c r="EB93" s="62"/>
      <c r="EC93" s="62"/>
      <c r="ED93" s="62"/>
      <c r="EE93" s="62"/>
      <c r="EF93" s="62"/>
      <c r="EG93" s="62"/>
      <c r="EH93" s="62"/>
      <c r="EI93" s="62"/>
      <c r="EJ93" s="62"/>
      <c r="EK93" s="62"/>
      <c r="EL93" s="62"/>
      <c r="EM93" s="62"/>
      <c r="EN93" s="62"/>
      <c r="EO93" s="62"/>
      <c r="EP93" s="62"/>
      <c r="EQ93" s="62"/>
      <c r="ER93" s="62"/>
      <c r="ES93" s="62"/>
      <c r="ET93" s="62"/>
      <c r="EU93" s="62"/>
      <c r="EV93" s="62"/>
      <c r="EW93" s="62"/>
      <c r="EX93" s="62"/>
      <c r="EY93" s="62"/>
      <c r="EZ93" s="62"/>
      <c r="FA93" s="62"/>
      <c r="FB93" s="62"/>
      <c r="FC93" s="62"/>
      <c r="FD93" s="62"/>
      <c r="FE93" s="62"/>
      <c r="FF93" s="62"/>
      <c r="FG93" s="62"/>
      <c r="FH93" s="62"/>
      <c r="FI93" s="62"/>
      <c r="FJ93" s="62"/>
      <c r="FK93" s="62"/>
      <c r="FL93" s="62"/>
      <c r="FM93" s="62"/>
      <c r="FN93" s="62"/>
      <c r="FO93" s="62"/>
      <c r="FP93" s="62"/>
      <c r="FQ93" s="62"/>
      <c r="FR93" s="62"/>
      <c r="FS93" s="62"/>
      <c r="FT93" s="62"/>
      <c r="FU93" s="62"/>
      <c r="FV93" s="62"/>
      <c r="FW93" s="62"/>
      <c r="FX93" s="62"/>
      <c r="FY93" s="62"/>
      <c r="FZ93" s="62"/>
      <c r="GA93" s="62"/>
      <c r="GB93" s="62"/>
      <c r="GC93" s="62"/>
      <c r="GD93" s="62"/>
      <c r="GE93" s="62"/>
      <c r="GF93" s="62"/>
      <c r="GG93" s="62"/>
      <c r="GH93" s="62"/>
      <c r="GI93" s="62"/>
      <c r="GJ93" s="62"/>
      <c r="GK93" s="62"/>
      <c r="GL93" s="62"/>
      <c r="GM93" s="62"/>
      <c r="GN93" s="62"/>
      <c r="GO93" s="62"/>
      <c r="GP93" s="62"/>
      <c r="GQ93" s="62"/>
      <c r="GR93" s="62"/>
      <c r="GS93" s="62"/>
      <c r="GT93" s="62"/>
      <c r="GU93" s="62"/>
      <c r="GV93" s="62"/>
      <c r="GW93" s="62"/>
      <c r="GX93" s="62"/>
      <c r="GY93" s="62"/>
      <c r="GZ93" s="62"/>
      <c r="HA93" s="62"/>
      <c r="HB93" s="62"/>
      <c r="HC93" s="62"/>
      <c r="HD93" s="62"/>
      <c r="HE93" s="62"/>
      <c r="HF93" s="62"/>
      <c r="HG93" s="62"/>
      <c r="HH93" s="62"/>
      <c r="HI93" s="62"/>
      <c r="HJ93" s="62"/>
      <c r="HK93" s="62"/>
      <c r="HL93" s="62"/>
      <c r="HM93" s="62"/>
      <c r="HN93" s="62"/>
      <c r="HO93" s="62"/>
      <c r="HP93" s="62"/>
      <c r="HQ93" s="62"/>
      <c r="HR93" s="62"/>
      <c r="HS93" s="62"/>
      <c r="HT93" s="62"/>
      <c r="HU93" s="62"/>
      <c r="HV93" s="62"/>
      <c r="HW93" s="62"/>
      <c r="HX93" s="62"/>
      <c r="HY93" s="62"/>
      <c r="HZ93" s="62"/>
      <c r="IA93" s="62"/>
      <c r="IB93" s="62"/>
      <c r="IC93" s="62"/>
      <c r="ID93" s="62"/>
      <c r="IE93" s="62"/>
      <c r="IF93" s="62"/>
      <c r="IG93" s="62"/>
      <c r="IH93" s="62"/>
      <c r="II93" s="62"/>
      <c r="IJ93" s="62"/>
      <c r="IK93" s="62"/>
      <c r="IL93" s="62"/>
      <c r="IM93" s="62"/>
      <c r="IN93" s="62"/>
      <c r="IO93" s="62"/>
      <c r="IP93" s="62"/>
      <c r="IQ93" s="62"/>
      <c r="IR93" s="62"/>
      <c r="IS93" s="62"/>
      <c r="IT93" s="62"/>
      <c r="IU93" s="62"/>
      <c r="IV93" s="62"/>
      <c r="IW93" s="62"/>
      <c r="IX93" s="62"/>
    </row>
    <row r="94" spans="1:258">
      <c r="A94" s="277">
        <v>93</v>
      </c>
      <c r="B94" s="272">
        <f>ROUND(+'1 Mile'!E99,4)</f>
        <v>0.37840000000000001</v>
      </c>
      <c r="C94" s="72">
        <f>ROUND(+'5K'!E99,4)</f>
        <v>0.37780000000000002</v>
      </c>
      <c r="D94" s="72">
        <f>ROUND(+'6K'!E99,4)</f>
        <v>0.37780000000000002</v>
      </c>
      <c r="E94" s="72">
        <f>ROUND(+'4MI'!E99,4)</f>
        <v>0.37809999999999999</v>
      </c>
      <c r="F94" s="72">
        <f>ROUND(+'8K'!$E99,4)</f>
        <v>0.38009999999999999</v>
      </c>
      <c r="G94" s="72">
        <f>ROUND(+'5MI'!$E99,4)</f>
        <v>0.38009999999999999</v>
      </c>
      <c r="H94" s="72">
        <f>ROUND(+'10K'!$E99,4)</f>
        <v>0.3836</v>
      </c>
      <c r="I94" s="72">
        <f>ROUND(+'7MI'!$E99,4)</f>
        <v>0.3826</v>
      </c>
      <c r="J94" s="73">
        <f>ROUND(+'12K'!$E99,4)</f>
        <v>0.38200000000000001</v>
      </c>
      <c r="K94" s="72">
        <f>ROUND(+'15K'!$E99,4)</f>
        <v>0.38009999999999999</v>
      </c>
      <c r="L94" s="72">
        <f>ROUND(+'10MI'!$E99,4)</f>
        <v>0.3795</v>
      </c>
      <c r="M94" s="72">
        <f>ROUND(+'20K'!$E99,4)</f>
        <v>0.37769999999999998</v>
      </c>
      <c r="N94" s="72">
        <f>ROUND(+H.Marathon!$E99,4)</f>
        <v>0.37730000000000002</v>
      </c>
      <c r="O94" s="72">
        <f>ROUND(+'25K'!$E99,4)</f>
        <v>0.37259999999999999</v>
      </c>
      <c r="P94" s="72">
        <f>ROUND(+'30K'!$E99,4)</f>
        <v>0.37259999999999999</v>
      </c>
      <c r="Q94" s="72">
        <f>ROUND(+Marathon!$E99,4)</f>
        <v>0.37419999999999998</v>
      </c>
      <c r="R94" s="72">
        <f>ROUND(+Marathon!$E99,4)</f>
        <v>0.37419999999999998</v>
      </c>
      <c r="S94" s="72">
        <f>ROUND(+Marathon!$E99,4)</f>
        <v>0.37419999999999998</v>
      </c>
      <c r="T94" s="72">
        <f>ROUND(+Marathon!$E99,4)</f>
        <v>0.37419999999999998</v>
      </c>
      <c r="U94" s="72">
        <f>ROUND(+Marathon!$E99,4)</f>
        <v>0.37419999999999998</v>
      </c>
      <c r="V94" s="72">
        <f>ROUND(+Marathon!$E99,4)</f>
        <v>0.37419999999999998</v>
      </c>
      <c r="W94" s="72">
        <f>ROUND(+Marathon!$E99,4)</f>
        <v>0.37419999999999998</v>
      </c>
      <c r="X94" s="61"/>
      <c r="Y94" s="62"/>
      <c r="Z94" s="62"/>
      <c r="AA94" s="62"/>
      <c r="AB94" s="62"/>
      <c r="AC94" s="62"/>
      <c r="AD94" s="62"/>
      <c r="AE94" s="62"/>
      <c r="AF94" s="62"/>
      <c r="AG94" s="62"/>
      <c r="AH94" s="62"/>
      <c r="AI94" s="62"/>
      <c r="AJ94" s="62"/>
      <c r="AK94" s="62"/>
      <c r="AL94" s="62"/>
      <c r="AM94" s="62"/>
      <c r="AN94" s="62"/>
      <c r="AO94" s="62"/>
      <c r="AP94" s="62"/>
      <c r="AQ94" s="62"/>
      <c r="AR94" s="62"/>
      <c r="AS94" s="62"/>
      <c r="AT94" s="62"/>
      <c r="AU94" s="62"/>
      <c r="AV94" s="62"/>
      <c r="AW94" s="62"/>
      <c r="AX94" s="62"/>
      <c r="AY94" s="62"/>
      <c r="AZ94" s="62"/>
      <c r="BA94" s="62"/>
      <c r="BB94" s="62"/>
      <c r="BC94" s="62"/>
      <c r="BD94" s="62"/>
      <c r="BE94" s="62"/>
      <c r="BF94" s="62"/>
      <c r="BG94" s="62"/>
      <c r="BH94" s="62"/>
      <c r="BI94" s="62"/>
      <c r="BJ94" s="62"/>
      <c r="BK94" s="62"/>
      <c r="BL94" s="62"/>
      <c r="BM94" s="62"/>
      <c r="BN94" s="62"/>
      <c r="BO94" s="62"/>
      <c r="BP94" s="62"/>
      <c r="BQ94" s="62"/>
      <c r="BR94" s="62"/>
      <c r="BS94" s="62"/>
      <c r="BT94" s="62"/>
      <c r="BU94" s="62"/>
      <c r="BV94" s="62"/>
      <c r="BW94" s="62"/>
      <c r="BX94" s="62"/>
      <c r="BY94" s="62"/>
      <c r="BZ94" s="62"/>
      <c r="CA94" s="62"/>
      <c r="CB94" s="62"/>
      <c r="CC94" s="62"/>
      <c r="CD94" s="62"/>
      <c r="CE94" s="62"/>
      <c r="CF94" s="62"/>
      <c r="CG94" s="62"/>
      <c r="CH94" s="62"/>
      <c r="CI94" s="62"/>
      <c r="CJ94" s="62"/>
      <c r="CK94" s="62"/>
      <c r="CL94" s="62"/>
      <c r="CM94" s="62"/>
      <c r="CN94" s="62"/>
      <c r="CO94" s="62"/>
      <c r="CP94" s="62"/>
      <c r="CQ94" s="62"/>
      <c r="CR94" s="62"/>
      <c r="CS94" s="62"/>
      <c r="CT94" s="62"/>
      <c r="CU94" s="62"/>
      <c r="CV94" s="62"/>
      <c r="CW94" s="62"/>
      <c r="CX94" s="62"/>
      <c r="CY94" s="62"/>
      <c r="CZ94" s="62"/>
      <c r="DA94" s="62"/>
      <c r="DB94" s="62"/>
      <c r="DC94" s="62"/>
      <c r="DD94" s="62"/>
      <c r="DE94" s="62"/>
      <c r="DF94" s="62"/>
      <c r="DG94" s="62"/>
      <c r="DH94" s="62"/>
      <c r="DI94" s="62"/>
      <c r="DJ94" s="62"/>
      <c r="DK94" s="62"/>
      <c r="DL94" s="62"/>
      <c r="DM94" s="62"/>
      <c r="DN94" s="62"/>
      <c r="DO94" s="62"/>
      <c r="DP94" s="62"/>
      <c r="DQ94" s="62"/>
      <c r="DR94" s="62"/>
      <c r="DS94" s="62"/>
      <c r="DT94" s="62"/>
      <c r="DU94" s="62"/>
      <c r="DV94" s="62"/>
      <c r="DW94" s="62"/>
      <c r="DX94" s="62"/>
      <c r="DY94" s="62"/>
      <c r="DZ94" s="62"/>
      <c r="EA94" s="62"/>
      <c r="EB94" s="62"/>
      <c r="EC94" s="62"/>
      <c r="ED94" s="62"/>
      <c r="EE94" s="62"/>
      <c r="EF94" s="62"/>
      <c r="EG94" s="62"/>
      <c r="EH94" s="62"/>
      <c r="EI94" s="62"/>
      <c r="EJ94" s="62"/>
      <c r="EK94" s="62"/>
      <c r="EL94" s="62"/>
      <c r="EM94" s="62"/>
      <c r="EN94" s="62"/>
      <c r="EO94" s="62"/>
      <c r="EP94" s="62"/>
      <c r="EQ94" s="62"/>
      <c r="ER94" s="62"/>
      <c r="ES94" s="62"/>
      <c r="ET94" s="62"/>
      <c r="EU94" s="62"/>
      <c r="EV94" s="62"/>
      <c r="EW94" s="62"/>
      <c r="EX94" s="62"/>
      <c r="EY94" s="62"/>
      <c r="EZ94" s="62"/>
      <c r="FA94" s="62"/>
      <c r="FB94" s="62"/>
      <c r="FC94" s="62"/>
      <c r="FD94" s="62"/>
      <c r="FE94" s="62"/>
      <c r="FF94" s="62"/>
      <c r="FG94" s="62"/>
      <c r="FH94" s="62"/>
      <c r="FI94" s="62"/>
      <c r="FJ94" s="62"/>
      <c r="FK94" s="62"/>
      <c r="FL94" s="62"/>
      <c r="FM94" s="62"/>
      <c r="FN94" s="62"/>
      <c r="FO94" s="62"/>
      <c r="FP94" s="62"/>
      <c r="FQ94" s="62"/>
      <c r="FR94" s="62"/>
      <c r="FS94" s="62"/>
      <c r="FT94" s="62"/>
      <c r="FU94" s="62"/>
      <c r="FV94" s="62"/>
      <c r="FW94" s="62"/>
      <c r="FX94" s="62"/>
      <c r="FY94" s="62"/>
      <c r="FZ94" s="62"/>
      <c r="GA94" s="62"/>
      <c r="GB94" s="62"/>
      <c r="GC94" s="62"/>
      <c r="GD94" s="62"/>
      <c r="GE94" s="62"/>
      <c r="GF94" s="62"/>
      <c r="GG94" s="62"/>
      <c r="GH94" s="62"/>
      <c r="GI94" s="62"/>
      <c r="GJ94" s="62"/>
      <c r="GK94" s="62"/>
      <c r="GL94" s="62"/>
      <c r="GM94" s="62"/>
      <c r="GN94" s="62"/>
      <c r="GO94" s="62"/>
      <c r="GP94" s="62"/>
      <c r="GQ94" s="62"/>
      <c r="GR94" s="62"/>
      <c r="GS94" s="62"/>
      <c r="GT94" s="62"/>
      <c r="GU94" s="62"/>
      <c r="GV94" s="62"/>
      <c r="GW94" s="62"/>
      <c r="GX94" s="62"/>
      <c r="GY94" s="62"/>
      <c r="GZ94" s="62"/>
      <c r="HA94" s="62"/>
      <c r="HB94" s="62"/>
      <c r="HC94" s="62"/>
      <c r="HD94" s="62"/>
      <c r="HE94" s="62"/>
      <c r="HF94" s="62"/>
      <c r="HG94" s="62"/>
      <c r="HH94" s="62"/>
      <c r="HI94" s="62"/>
      <c r="HJ94" s="62"/>
      <c r="HK94" s="62"/>
      <c r="HL94" s="62"/>
      <c r="HM94" s="62"/>
      <c r="HN94" s="62"/>
      <c r="HO94" s="62"/>
      <c r="HP94" s="62"/>
      <c r="HQ94" s="62"/>
      <c r="HR94" s="62"/>
      <c r="HS94" s="62"/>
      <c r="HT94" s="62"/>
      <c r="HU94" s="62"/>
      <c r="HV94" s="62"/>
      <c r="HW94" s="62"/>
      <c r="HX94" s="62"/>
      <c r="HY94" s="62"/>
      <c r="HZ94" s="62"/>
      <c r="IA94" s="62"/>
      <c r="IB94" s="62"/>
      <c r="IC94" s="62"/>
      <c r="ID94" s="62"/>
      <c r="IE94" s="62"/>
      <c r="IF94" s="62"/>
      <c r="IG94" s="62"/>
      <c r="IH94" s="62"/>
      <c r="II94" s="62"/>
      <c r="IJ94" s="62"/>
      <c r="IK94" s="62"/>
      <c r="IL94" s="62"/>
      <c r="IM94" s="62"/>
      <c r="IN94" s="62"/>
      <c r="IO94" s="62"/>
      <c r="IP94" s="62"/>
      <c r="IQ94" s="62"/>
      <c r="IR94" s="62"/>
      <c r="IS94" s="62"/>
      <c r="IT94" s="62"/>
      <c r="IU94" s="62"/>
      <c r="IV94" s="62"/>
      <c r="IW94" s="62"/>
      <c r="IX94" s="62"/>
    </row>
    <row r="95" spans="1:258">
      <c r="A95" s="277">
        <v>94</v>
      </c>
      <c r="B95" s="272">
        <f>ROUND(+'1 Mile'!E100,4)</f>
        <v>0.35539999999999999</v>
      </c>
      <c r="C95" s="72">
        <f>ROUND(+'5K'!E100,4)</f>
        <v>0.35510000000000003</v>
      </c>
      <c r="D95" s="72">
        <f>ROUND(+'6K'!E100,4)</f>
        <v>0.35460000000000003</v>
      </c>
      <c r="E95" s="72">
        <f>ROUND(+'4MI'!E100,4)</f>
        <v>0.35470000000000002</v>
      </c>
      <c r="F95" s="72">
        <f>ROUND(+'8K'!$E100,4)</f>
        <v>0.35620000000000002</v>
      </c>
      <c r="G95" s="72">
        <f>ROUND(+'5MI'!$E100,4)</f>
        <v>0.35630000000000001</v>
      </c>
      <c r="H95" s="72">
        <f>ROUND(+'10K'!$E100,4)</f>
        <v>0.3594</v>
      </c>
      <c r="I95" s="72">
        <f>ROUND(+'7MI'!$E100,4)</f>
        <v>0.3584</v>
      </c>
      <c r="J95" s="73">
        <f>ROUND(+'12K'!$E100,4)</f>
        <v>0.3579</v>
      </c>
      <c r="K95" s="72">
        <f>ROUND(+'15K'!$E100,4)</f>
        <v>0.35610000000000003</v>
      </c>
      <c r="L95" s="72">
        <f>ROUND(+'10MI'!$E100,4)</f>
        <v>0.35560000000000003</v>
      </c>
      <c r="M95" s="72">
        <f>ROUND(+'20K'!$E100,4)</f>
        <v>0.35389999999999999</v>
      </c>
      <c r="N95" s="72">
        <f>ROUND(+H.Marathon!$E100,4)</f>
        <v>0.35349999999999998</v>
      </c>
      <c r="O95" s="72">
        <f>ROUND(+'25K'!$E100,4)</f>
        <v>0.3483</v>
      </c>
      <c r="P95" s="72">
        <f>ROUND(+'30K'!$E100,4)</f>
        <v>0.3483</v>
      </c>
      <c r="Q95" s="72">
        <f>ROUND(+Marathon!$E100,4)</f>
        <v>0.35</v>
      </c>
      <c r="R95" s="72">
        <f>ROUND(+Marathon!$E100,4)</f>
        <v>0.35</v>
      </c>
      <c r="S95" s="72">
        <f>ROUND(+Marathon!$E100,4)</f>
        <v>0.35</v>
      </c>
      <c r="T95" s="72">
        <f>ROUND(+Marathon!$E100,4)</f>
        <v>0.35</v>
      </c>
      <c r="U95" s="72">
        <f>ROUND(+Marathon!$E100,4)</f>
        <v>0.35</v>
      </c>
      <c r="V95" s="72">
        <f>ROUND(+Marathon!$E100,4)</f>
        <v>0.35</v>
      </c>
      <c r="W95" s="72">
        <f>ROUND(+Marathon!$E100,4)</f>
        <v>0.35</v>
      </c>
      <c r="X95" s="61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62"/>
      <c r="AJ95" s="62"/>
      <c r="AK95" s="62"/>
      <c r="AL95" s="62"/>
      <c r="AM95" s="62"/>
      <c r="AN95" s="62"/>
      <c r="AO95" s="62"/>
      <c r="AP95" s="62"/>
      <c r="AQ95" s="62"/>
      <c r="AR95" s="62"/>
      <c r="AS95" s="62"/>
      <c r="AT95" s="62"/>
      <c r="AU95" s="62"/>
      <c r="AV95" s="62"/>
      <c r="AW95" s="62"/>
      <c r="AX95" s="62"/>
      <c r="AY95" s="62"/>
      <c r="AZ95" s="62"/>
      <c r="BA95" s="62"/>
      <c r="BB95" s="62"/>
      <c r="BC95" s="62"/>
      <c r="BD95" s="62"/>
      <c r="BE95" s="62"/>
      <c r="BF95" s="62"/>
      <c r="BG95" s="62"/>
      <c r="BH95" s="62"/>
      <c r="BI95" s="62"/>
      <c r="BJ95" s="62"/>
      <c r="BK95" s="62"/>
      <c r="BL95" s="62"/>
      <c r="BM95" s="62"/>
      <c r="BN95" s="62"/>
      <c r="BO95" s="62"/>
      <c r="BP95" s="62"/>
      <c r="BQ95" s="62"/>
      <c r="BR95" s="62"/>
      <c r="BS95" s="62"/>
      <c r="BT95" s="62"/>
      <c r="BU95" s="62"/>
      <c r="BV95" s="62"/>
      <c r="BW95" s="62"/>
      <c r="BX95" s="62"/>
      <c r="BY95" s="62"/>
      <c r="BZ95" s="62"/>
      <c r="CA95" s="62"/>
      <c r="CB95" s="62"/>
      <c r="CC95" s="62"/>
      <c r="CD95" s="62"/>
      <c r="CE95" s="62"/>
      <c r="CF95" s="62"/>
      <c r="CG95" s="62"/>
      <c r="CH95" s="62"/>
      <c r="CI95" s="62"/>
      <c r="CJ95" s="62"/>
      <c r="CK95" s="62"/>
      <c r="CL95" s="62"/>
      <c r="CM95" s="62"/>
      <c r="CN95" s="62"/>
      <c r="CO95" s="62"/>
      <c r="CP95" s="62"/>
      <c r="CQ95" s="62"/>
      <c r="CR95" s="62"/>
      <c r="CS95" s="62"/>
      <c r="CT95" s="62"/>
      <c r="CU95" s="62"/>
      <c r="CV95" s="62"/>
      <c r="CW95" s="62"/>
      <c r="CX95" s="62"/>
      <c r="CY95" s="62"/>
      <c r="CZ95" s="62"/>
      <c r="DA95" s="62"/>
      <c r="DB95" s="62"/>
      <c r="DC95" s="62"/>
      <c r="DD95" s="62"/>
      <c r="DE95" s="62"/>
      <c r="DF95" s="62"/>
      <c r="DG95" s="62"/>
      <c r="DH95" s="62"/>
      <c r="DI95" s="62"/>
      <c r="DJ95" s="62"/>
      <c r="DK95" s="62"/>
      <c r="DL95" s="62"/>
      <c r="DM95" s="62"/>
      <c r="DN95" s="62"/>
      <c r="DO95" s="62"/>
      <c r="DP95" s="62"/>
      <c r="DQ95" s="62"/>
      <c r="DR95" s="62"/>
      <c r="DS95" s="62"/>
      <c r="DT95" s="62"/>
      <c r="DU95" s="62"/>
      <c r="DV95" s="62"/>
      <c r="DW95" s="62"/>
      <c r="DX95" s="62"/>
      <c r="DY95" s="62"/>
      <c r="DZ95" s="62"/>
      <c r="EA95" s="62"/>
      <c r="EB95" s="62"/>
      <c r="EC95" s="62"/>
      <c r="ED95" s="62"/>
      <c r="EE95" s="62"/>
      <c r="EF95" s="62"/>
      <c r="EG95" s="62"/>
      <c r="EH95" s="62"/>
      <c r="EI95" s="62"/>
      <c r="EJ95" s="62"/>
      <c r="EK95" s="62"/>
      <c r="EL95" s="62"/>
      <c r="EM95" s="62"/>
      <c r="EN95" s="62"/>
      <c r="EO95" s="62"/>
      <c r="EP95" s="62"/>
      <c r="EQ95" s="62"/>
      <c r="ER95" s="62"/>
      <c r="ES95" s="62"/>
      <c r="ET95" s="62"/>
      <c r="EU95" s="62"/>
      <c r="EV95" s="62"/>
      <c r="EW95" s="62"/>
      <c r="EX95" s="62"/>
      <c r="EY95" s="62"/>
      <c r="EZ95" s="62"/>
      <c r="FA95" s="62"/>
      <c r="FB95" s="62"/>
      <c r="FC95" s="62"/>
      <c r="FD95" s="62"/>
      <c r="FE95" s="62"/>
      <c r="FF95" s="62"/>
      <c r="FG95" s="62"/>
      <c r="FH95" s="62"/>
      <c r="FI95" s="62"/>
      <c r="FJ95" s="62"/>
      <c r="FK95" s="62"/>
      <c r="FL95" s="62"/>
      <c r="FM95" s="62"/>
      <c r="FN95" s="62"/>
      <c r="FO95" s="62"/>
      <c r="FP95" s="62"/>
      <c r="FQ95" s="62"/>
      <c r="FR95" s="62"/>
      <c r="FS95" s="62"/>
      <c r="FT95" s="62"/>
      <c r="FU95" s="62"/>
      <c r="FV95" s="62"/>
      <c r="FW95" s="62"/>
      <c r="FX95" s="62"/>
      <c r="FY95" s="62"/>
      <c r="FZ95" s="62"/>
      <c r="GA95" s="62"/>
      <c r="GB95" s="62"/>
      <c r="GC95" s="62"/>
      <c r="GD95" s="62"/>
      <c r="GE95" s="62"/>
      <c r="GF95" s="62"/>
      <c r="GG95" s="62"/>
      <c r="GH95" s="62"/>
      <c r="GI95" s="62"/>
      <c r="GJ95" s="62"/>
      <c r="GK95" s="62"/>
      <c r="GL95" s="62"/>
      <c r="GM95" s="62"/>
      <c r="GN95" s="62"/>
      <c r="GO95" s="62"/>
      <c r="GP95" s="62"/>
      <c r="GQ95" s="62"/>
      <c r="GR95" s="62"/>
      <c r="GS95" s="62"/>
      <c r="GT95" s="62"/>
      <c r="GU95" s="62"/>
      <c r="GV95" s="62"/>
      <c r="GW95" s="62"/>
      <c r="GX95" s="62"/>
      <c r="GY95" s="62"/>
      <c r="GZ95" s="62"/>
      <c r="HA95" s="62"/>
      <c r="HB95" s="62"/>
      <c r="HC95" s="62"/>
      <c r="HD95" s="62"/>
      <c r="HE95" s="62"/>
      <c r="HF95" s="62"/>
      <c r="HG95" s="62"/>
      <c r="HH95" s="62"/>
      <c r="HI95" s="62"/>
      <c r="HJ95" s="62"/>
      <c r="HK95" s="62"/>
      <c r="HL95" s="62"/>
      <c r="HM95" s="62"/>
      <c r="HN95" s="62"/>
      <c r="HO95" s="62"/>
      <c r="HP95" s="62"/>
      <c r="HQ95" s="62"/>
      <c r="HR95" s="62"/>
      <c r="HS95" s="62"/>
      <c r="HT95" s="62"/>
      <c r="HU95" s="62"/>
      <c r="HV95" s="62"/>
      <c r="HW95" s="62"/>
      <c r="HX95" s="62"/>
      <c r="HY95" s="62"/>
      <c r="HZ95" s="62"/>
      <c r="IA95" s="62"/>
      <c r="IB95" s="62"/>
      <c r="IC95" s="62"/>
      <c r="ID95" s="62"/>
      <c r="IE95" s="62"/>
      <c r="IF95" s="62"/>
      <c r="IG95" s="62"/>
      <c r="IH95" s="62"/>
      <c r="II95" s="62"/>
      <c r="IJ95" s="62"/>
      <c r="IK95" s="62"/>
      <c r="IL95" s="62"/>
      <c r="IM95" s="62"/>
      <c r="IN95" s="62"/>
      <c r="IO95" s="62"/>
      <c r="IP95" s="62"/>
      <c r="IQ95" s="62"/>
      <c r="IR95" s="62"/>
      <c r="IS95" s="62"/>
      <c r="IT95" s="62"/>
      <c r="IU95" s="62"/>
      <c r="IV95" s="62"/>
      <c r="IW95" s="62"/>
      <c r="IX95" s="62"/>
    </row>
    <row r="96" spans="1:258">
      <c r="A96" s="278">
        <v>95</v>
      </c>
      <c r="B96" s="261">
        <f>ROUND(+'1 Mile'!E101,4)</f>
        <v>0.33169999999999999</v>
      </c>
      <c r="C96" s="75">
        <f>ROUND(+'5K'!E101,4)</f>
        <v>0.33179999999999998</v>
      </c>
      <c r="D96" s="75">
        <f>ROUND(+'6K'!E101,4)</f>
        <v>0.33069999999999999</v>
      </c>
      <c r="E96" s="75">
        <f>ROUND(+'4MI'!E101,4)</f>
        <v>0.33069999999999999</v>
      </c>
      <c r="F96" s="75">
        <f>ROUND(+'8K'!$E101,4)</f>
        <v>0.33169999999999999</v>
      </c>
      <c r="G96" s="75">
        <f>ROUND(+'5MI'!$E101,4)</f>
        <v>0.33179999999999998</v>
      </c>
      <c r="H96" s="75">
        <f>ROUND(+'10K'!$E101,4)</f>
        <v>0.33450000000000002</v>
      </c>
      <c r="I96" s="75">
        <f>ROUND(+'7MI'!$E101,4)</f>
        <v>0.33360000000000001</v>
      </c>
      <c r="J96" s="75">
        <f>ROUND(+'12K'!$E101,4)</f>
        <v>0.33310000000000001</v>
      </c>
      <c r="K96" s="75">
        <f>ROUND(+'15K'!$E101,4)</f>
        <v>0.33139999999999997</v>
      </c>
      <c r="L96" s="75">
        <f>ROUND(+'10MI'!$E101,4)</f>
        <v>0.33090000000000003</v>
      </c>
      <c r="M96" s="75">
        <f>ROUND(+'20K'!$E101,4)</f>
        <v>0.32940000000000003</v>
      </c>
      <c r="N96" s="75">
        <f>ROUND(+H.Marathon!$E101,4)</f>
        <v>0.32900000000000001</v>
      </c>
      <c r="O96" s="75">
        <f>ROUND(+'25K'!$E101,4)</f>
        <v>0.32340000000000002</v>
      </c>
      <c r="P96" s="75">
        <f>ROUND(+'30K'!$E101,4)</f>
        <v>0.32340000000000002</v>
      </c>
      <c r="Q96" s="75">
        <f>ROUND(+Marathon!$E101,4)</f>
        <v>0.3251</v>
      </c>
      <c r="R96" s="75">
        <f>ROUND(+Marathon!$E101,4)</f>
        <v>0.3251</v>
      </c>
      <c r="S96" s="75">
        <f>ROUND(+Marathon!$E101,4)</f>
        <v>0.3251</v>
      </c>
      <c r="T96" s="75">
        <f>ROUND(+Marathon!$E101,4)</f>
        <v>0.3251</v>
      </c>
      <c r="U96" s="75">
        <f>ROUND(+Marathon!$E101,4)</f>
        <v>0.3251</v>
      </c>
      <c r="V96" s="75">
        <f>ROUND(+Marathon!$E101,4)</f>
        <v>0.3251</v>
      </c>
      <c r="W96" s="75">
        <f>ROUND(+Marathon!$E101,4)</f>
        <v>0.3251</v>
      </c>
      <c r="X96" s="61"/>
      <c r="Y96" s="62"/>
      <c r="Z96" s="62"/>
      <c r="AA96" s="62"/>
      <c r="AB96" s="62"/>
      <c r="AC96" s="62"/>
      <c r="AD96" s="62"/>
      <c r="AE96" s="62"/>
      <c r="AF96" s="62"/>
      <c r="AG96" s="62"/>
      <c r="AH96" s="62"/>
      <c r="AI96" s="62"/>
      <c r="AJ96" s="62"/>
      <c r="AK96" s="62"/>
      <c r="AL96" s="62"/>
      <c r="AM96" s="62"/>
      <c r="AN96" s="62"/>
      <c r="AO96" s="62"/>
      <c r="AP96" s="62"/>
      <c r="AQ96" s="62"/>
      <c r="AR96" s="62"/>
      <c r="AS96" s="62"/>
      <c r="AT96" s="62"/>
      <c r="AU96" s="62"/>
      <c r="AV96" s="62"/>
      <c r="AW96" s="62"/>
      <c r="AX96" s="62"/>
      <c r="AY96" s="62"/>
      <c r="AZ96" s="62"/>
      <c r="BA96" s="62"/>
      <c r="BB96" s="62"/>
      <c r="BC96" s="62"/>
      <c r="BD96" s="62"/>
      <c r="BE96" s="62"/>
      <c r="BF96" s="62"/>
      <c r="BG96" s="62"/>
      <c r="BH96" s="62"/>
      <c r="BI96" s="62"/>
      <c r="BJ96" s="62"/>
      <c r="BK96" s="62"/>
      <c r="BL96" s="62"/>
      <c r="BM96" s="62"/>
      <c r="BN96" s="62"/>
      <c r="BO96" s="62"/>
      <c r="BP96" s="62"/>
      <c r="BQ96" s="62"/>
      <c r="BR96" s="62"/>
      <c r="BS96" s="62"/>
      <c r="BT96" s="62"/>
      <c r="BU96" s="62"/>
      <c r="BV96" s="62"/>
      <c r="BW96" s="62"/>
      <c r="BX96" s="62"/>
      <c r="BY96" s="62"/>
      <c r="BZ96" s="62"/>
      <c r="CA96" s="62"/>
      <c r="CB96" s="62"/>
      <c r="CC96" s="62"/>
      <c r="CD96" s="62"/>
      <c r="CE96" s="62"/>
      <c r="CF96" s="62"/>
      <c r="CG96" s="62"/>
      <c r="CH96" s="62"/>
      <c r="CI96" s="62"/>
      <c r="CJ96" s="62"/>
      <c r="CK96" s="62"/>
      <c r="CL96" s="62"/>
      <c r="CM96" s="62"/>
      <c r="CN96" s="62"/>
      <c r="CO96" s="62"/>
      <c r="CP96" s="62"/>
      <c r="CQ96" s="62"/>
      <c r="CR96" s="62"/>
      <c r="CS96" s="62"/>
      <c r="CT96" s="62"/>
      <c r="CU96" s="62"/>
      <c r="CV96" s="62"/>
      <c r="CW96" s="62"/>
      <c r="CX96" s="62"/>
      <c r="CY96" s="62"/>
      <c r="CZ96" s="62"/>
      <c r="DA96" s="62"/>
      <c r="DB96" s="62"/>
      <c r="DC96" s="62"/>
      <c r="DD96" s="62"/>
      <c r="DE96" s="62"/>
      <c r="DF96" s="62"/>
      <c r="DG96" s="62"/>
      <c r="DH96" s="62"/>
      <c r="DI96" s="62"/>
      <c r="DJ96" s="62"/>
      <c r="DK96" s="62"/>
      <c r="DL96" s="62"/>
      <c r="DM96" s="62"/>
      <c r="DN96" s="62"/>
      <c r="DO96" s="62"/>
      <c r="DP96" s="62"/>
      <c r="DQ96" s="62"/>
      <c r="DR96" s="62"/>
      <c r="DS96" s="62"/>
      <c r="DT96" s="62"/>
      <c r="DU96" s="62"/>
      <c r="DV96" s="62"/>
      <c r="DW96" s="62"/>
      <c r="DX96" s="62"/>
      <c r="DY96" s="62"/>
      <c r="DZ96" s="62"/>
      <c r="EA96" s="62"/>
      <c r="EB96" s="62"/>
      <c r="EC96" s="62"/>
      <c r="ED96" s="62"/>
      <c r="EE96" s="62"/>
      <c r="EF96" s="62"/>
      <c r="EG96" s="62"/>
      <c r="EH96" s="62"/>
      <c r="EI96" s="62"/>
      <c r="EJ96" s="62"/>
      <c r="EK96" s="62"/>
      <c r="EL96" s="62"/>
      <c r="EM96" s="62"/>
      <c r="EN96" s="62"/>
      <c r="EO96" s="62"/>
      <c r="EP96" s="62"/>
      <c r="EQ96" s="62"/>
      <c r="ER96" s="62"/>
      <c r="ES96" s="62"/>
      <c r="ET96" s="62"/>
      <c r="EU96" s="62"/>
      <c r="EV96" s="62"/>
      <c r="EW96" s="62"/>
      <c r="EX96" s="62"/>
      <c r="EY96" s="62"/>
      <c r="EZ96" s="62"/>
      <c r="FA96" s="62"/>
      <c r="FB96" s="62"/>
      <c r="FC96" s="62"/>
      <c r="FD96" s="62"/>
      <c r="FE96" s="62"/>
      <c r="FF96" s="62"/>
      <c r="FG96" s="62"/>
      <c r="FH96" s="62"/>
      <c r="FI96" s="62"/>
      <c r="FJ96" s="62"/>
      <c r="FK96" s="62"/>
      <c r="FL96" s="62"/>
      <c r="FM96" s="62"/>
      <c r="FN96" s="62"/>
      <c r="FO96" s="62"/>
      <c r="FP96" s="62"/>
      <c r="FQ96" s="62"/>
      <c r="FR96" s="62"/>
      <c r="FS96" s="62"/>
      <c r="FT96" s="62"/>
      <c r="FU96" s="62"/>
      <c r="FV96" s="62"/>
      <c r="FW96" s="62"/>
      <c r="FX96" s="62"/>
      <c r="FY96" s="62"/>
      <c r="FZ96" s="62"/>
      <c r="GA96" s="62"/>
      <c r="GB96" s="62"/>
      <c r="GC96" s="62"/>
      <c r="GD96" s="62"/>
      <c r="GE96" s="62"/>
      <c r="GF96" s="62"/>
      <c r="GG96" s="62"/>
      <c r="GH96" s="62"/>
      <c r="GI96" s="62"/>
      <c r="GJ96" s="62"/>
      <c r="GK96" s="62"/>
      <c r="GL96" s="62"/>
      <c r="GM96" s="62"/>
      <c r="GN96" s="62"/>
      <c r="GO96" s="62"/>
      <c r="GP96" s="62"/>
      <c r="GQ96" s="62"/>
      <c r="GR96" s="62"/>
      <c r="GS96" s="62"/>
      <c r="GT96" s="62"/>
      <c r="GU96" s="62"/>
      <c r="GV96" s="62"/>
      <c r="GW96" s="62"/>
      <c r="GX96" s="62"/>
      <c r="GY96" s="62"/>
      <c r="GZ96" s="62"/>
      <c r="HA96" s="62"/>
      <c r="HB96" s="62"/>
      <c r="HC96" s="62"/>
      <c r="HD96" s="62"/>
      <c r="HE96" s="62"/>
      <c r="HF96" s="62"/>
      <c r="HG96" s="62"/>
      <c r="HH96" s="62"/>
      <c r="HI96" s="62"/>
      <c r="HJ96" s="62"/>
      <c r="HK96" s="62"/>
      <c r="HL96" s="62"/>
      <c r="HM96" s="62"/>
      <c r="HN96" s="62"/>
      <c r="HO96" s="62"/>
      <c r="HP96" s="62"/>
      <c r="HQ96" s="62"/>
      <c r="HR96" s="62"/>
      <c r="HS96" s="62"/>
      <c r="HT96" s="62"/>
      <c r="HU96" s="62"/>
      <c r="HV96" s="62"/>
      <c r="HW96" s="62"/>
      <c r="HX96" s="62"/>
      <c r="HY96" s="62"/>
      <c r="HZ96" s="62"/>
      <c r="IA96" s="62"/>
      <c r="IB96" s="62"/>
      <c r="IC96" s="62"/>
      <c r="ID96" s="62"/>
      <c r="IE96" s="62"/>
      <c r="IF96" s="62"/>
      <c r="IG96" s="62"/>
      <c r="IH96" s="62"/>
      <c r="II96" s="62"/>
      <c r="IJ96" s="62"/>
      <c r="IK96" s="62"/>
      <c r="IL96" s="62"/>
      <c r="IM96" s="62"/>
      <c r="IN96" s="62"/>
      <c r="IO96" s="62"/>
      <c r="IP96" s="62"/>
      <c r="IQ96" s="62"/>
      <c r="IR96" s="62"/>
      <c r="IS96" s="62"/>
      <c r="IT96" s="62"/>
      <c r="IU96" s="62"/>
      <c r="IV96" s="62"/>
      <c r="IW96" s="62"/>
      <c r="IX96" s="62"/>
    </row>
    <row r="97" spans="1:258">
      <c r="A97" s="277">
        <v>96</v>
      </c>
      <c r="B97" s="272">
        <f>ROUND(+'1 Mile'!E102,4)</f>
        <v>0.30740000000000001</v>
      </c>
      <c r="C97" s="72">
        <f>ROUND(+'5K'!E102,4)</f>
        <v>0.30780000000000002</v>
      </c>
      <c r="D97" s="72">
        <f>ROUND(+'6K'!E102,4)</f>
        <v>0.30630000000000002</v>
      </c>
      <c r="E97" s="72">
        <f>ROUND(+'4MI'!E102,4)</f>
        <v>0.30609999999999998</v>
      </c>
      <c r="F97" s="72">
        <f>ROUND(+'8K'!$E102,4)</f>
        <v>0.30649999999999999</v>
      </c>
      <c r="G97" s="72">
        <f>ROUND(+'5MI'!$E102,4)</f>
        <v>0.30659999999999998</v>
      </c>
      <c r="H97" s="72">
        <f>ROUND(+'10K'!$E102,4)</f>
        <v>0.30880000000000002</v>
      </c>
      <c r="I97" s="72">
        <f>ROUND(+'7MI'!$E102,4)</f>
        <v>0.308</v>
      </c>
      <c r="J97" s="73">
        <f>ROUND(+'12K'!$E102,4)</f>
        <v>0.3075</v>
      </c>
      <c r="K97" s="72">
        <f>ROUND(+'15K'!$E102,4)</f>
        <v>0.30599999999999999</v>
      </c>
      <c r="L97" s="72">
        <f>ROUND(+'10MI'!$E102,4)</f>
        <v>0.30559999999999998</v>
      </c>
      <c r="M97" s="72">
        <f>ROUND(+'20K'!$E102,4)</f>
        <v>0.30420000000000003</v>
      </c>
      <c r="N97" s="72">
        <f>ROUND(+H.Marathon!$E102,4)</f>
        <v>0.3039</v>
      </c>
      <c r="O97" s="72">
        <f>ROUND(+'25K'!$E102,4)</f>
        <v>0.29780000000000001</v>
      </c>
      <c r="P97" s="72">
        <f>ROUND(+'30K'!$E102,4)</f>
        <v>0.29780000000000001</v>
      </c>
      <c r="Q97" s="72">
        <f>ROUND(+Marathon!$E102,4)</f>
        <v>0.29959999999999998</v>
      </c>
      <c r="R97" s="72">
        <f>ROUND(+Marathon!$E102,4)</f>
        <v>0.29959999999999998</v>
      </c>
      <c r="S97" s="72">
        <f>ROUND(+Marathon!$E102,4)</f>
        <v>0.29959999999999998</v>
      </c>
      <c r="T97" s="72">
        <f>ROUND(+Marathon!$E102,4)</f>
        <v>0.29959999999999998</v>
      </c>
      <c r="U97" s="72">
        <f>ROUND(+Marathon!$E102,4)</f>
        <v>0.29959999999999998</v>
      </c>
      <c r="V97" s="72">
        <f>ROUND(+Marathon!$E102,4)</f>
        <v>0.29959999999999998</v>
      </c>
      <c r="W97" s="72">
        <f>ROUND(+Marathon!$E102,4)</f>
        <v>0.29959999999999998</v>
      </c>
      <c r="X97" s="61"/>
      <c r="Y97" s="62"/>
      <c r="Z97" s="62"/>
      <c r="AA97" s="62"/>
      <c r="AB97" s="62"/>
      <c r="AC97" s="62"/>
      <c r="AD97" s="62"/>
      <c r="AE97" s="62"/>
      <c r="AF97" s="62"/>
      <c r="AG97" s="62"/>
      <c r="AH97" s="62"/>
      <c r="AI97" s="62"/>
      <c r="AJ97" s="62"/>
      <c r="AK97" s="62"/>
      <c r="AL97" s="62"/>
      <c r="AM97" s="62"/>
      <c r="AN97" s="62"/>
      <c r="AO97" s="62"/>
      <c r="AP97" s="62"/>
      <c r="AQ97" s="62"/>
      <c r="AR97" s="62"/>
      <c r="AS97" s="62"/>
      <c r="AT97" s="62"/>
      <c r="AU97" s="62"/>
      <c r="AV97" s="62"/>
      <c r="AW97" s="62"/>
      <c r="AX97" s="62"/>
      <c r="AY97" s="62"/>
      <c r="AZ97" s="62"/>
      <c r="BA97" s="62"/>
      <c r="BB97" s="62"/>
      <c r="BC97" s="62"/>
      <c r="BD97" s="62"/>
      <c r="BE97" s="62"/>
      <c r="BF97" s="62"/>
      <c r="BG97" s="62"/>
      <c r="BH97" s="62"/>
      <c r="BI97" s="62"/>
      <c r="BJ97" s="62"/>
      <c r="BK97" s="62"/>
      <c r="BL97" s="62"/>
      <c r="BM97" s="62"/>
      <c r="BN97" s="62"/>
      <c r="BO97" s="62"/>
      <c r="BP97" s="62"/>
      <c r="BQ97" s="62"/>
      <c r="BR97" s="62"/>
      <c r="BS97" s="62"/>
      <c r="BT97" s="62"/>
      <c r="BU97" s="62"/>
      <c r="BV97" s="62"/>
      <c r="BW97" s="62"/>
      <c r="BX97" s="62"/>
      <c r="BY97" s="62"/>
      <c r="BZ97" s="62"/>
      <c r="CA97" s="62"/>
      <c r="CB97" s="62"/>
      <c r="CC97" s="62"/>
      <c r="CD97" s="62"/>
      <c r="CE97" s="62"/>
      <c r="CF97" s="62"/>
      <c r="CG97" s="62"/>
      <c r="CH97" s="62"/>
      <c r="CI97" s="62"/>
      <c r="CJ97" s="62"/>
      <c r="CK97" s="62"/>
      <c r="CL97" s="62"/>
      <c r="CM97" s="62"/>
      <c r="CN97" s="62"/>
      <c r="CO97" s="62"/>
      <c r="CP97" s="62"/>
      <c r="CQ97" s="62"/>
      <c r="CR97" s="62"/>
      <c r="CS97" s="62"/>
      <c r="CT97" s="62"/>
      <c r="CU97" s="62"/>
      <c r="CV97" s="62"/>
      <c r="CW97" s="62"/>
      <c r="CX97" s="62"/>
      <c r="CY97" s="62"/>
      <c r="CZ97" s="62"/>
      <c r="DA97" s="62"/>
      <c r="DB97" s="62"/>
      <c r="DC97" s="62"/>
      <c r="DD97" s="62"/>
      <c r="DE97" s="62"/>
      <c r="DF97" s="62"/>
      <c r="DG97" s="62"/>
      <c r="DH97" s="62"/>
      <c r="DI97" s="62"/>
      <c r="DJ97" s="62"/>
      <c r="DK97" s="62"/>
      <c r="DL97" s="62"/>
      <c r="DM97" s="62"/>
      <c r="DN97" s="62"/>
      <c r="DO97" s="62"/>
      <c r="DP97" s="62"/>
      <c r="DQ97" s="62"/>
      <c r="DR97" s="62"/>
      <c r="DS97" s="62"/>
      <c r="DT97" s="62"/>
      <c r="DU97" s="62"/>
      <c r="DV97" s="62"/>
      <c r="DW97" s="62"/>
      <c r="DX97" s="62"/>
      <c r="DY97" s="62"/>
      <c r="DZ97" s="62"/>
      <c r="EA97" s="62"/>
      <c r="EB97" s="62"/>
      <c r="EC97" s="62"/>
      <c r="ED97" s="62"/>
      <c r="EE97" s="62"/>
      <c r="EF97" s="62"/>
      <c r="EG97" s="62"/>
      <c r="EH97" s="62"/>
      <c r="EI97" s="62"/>
      <c r="EJ97" s="62"/>
      <c r="EK97" s="62"/>
      <c r="EL97" s="62"/>
      <c r="EM97" s="62"/>
      <c r="EN97" s="62"/>
      <c r="EO97" s="62"/>
      <c r="EP97" s="62"/>
      <c r="EQ97" s="62"/>
      <c r="ER97" s="62"/>
      <c r="ES97" s="62"/>
      <c r="ET97" s="62"/>
      <c r="EU97" s="62"/>
      <c r="EV97" s="62"/>
      <c r="EW97" s="62"/>
      <c r="EX97" s="62"/>
      <c r="EY97" s="62"/>
      <c r="EZ97" s="62"/>
      <c r="FA97" s="62"/>
      <c r="FB97" s="62"/>
      <c r="FC97" s="62"/>
      <c r="FD97" s="62"/>
      <c r="FE97" s="62"/>
      <c r="FF97" s="62"/>
      <c r="FG97" s="62"/>
      <c r="FH97" s="62"/>
      <c r="FI97" s="62"/>
      <c r="FJ97" s="62"/>
      <c r="FK97" s="62"/>
      <c r="FL97" s="62"/>
      <c r="FM97" s="62"/>
      <c r="FN97" s="62"/>
      <c r="FO97" s="62"/>
      <c r="FP97" s="62"/>
      <c r="FQ97" s="62"/>
      <c r="FR97" s="62"/>
      <c r="FS97" s="62"/>
      <c r="FT97" s="62"/>
      <c r="FU97" s="62"/>
      <c r="FV97" s="62"/>
      <c r="FW97" s="62"/>
      <c r="FX97" s="62"/>
      <c r="FY97" s="62"/>
      <c r="FZ97" s="62"/>
      <c r="GA97" s="62"/>
      <c r="GB97" s="62"/>
      <c r="GC97" s="62"/>
      <c r="GD97" s="62"/>
      <c r="GE97" s="62"/>
      <c r="GF97" s="62"/>
      <c r="GG97" s="62"/>
      <c r="GH97" s="62"/>
      <c r="GI97" s="62"/>
      <c r="GJ97" s="62"/>
      <c r="GK97" s="62"/>
      <c r="GL97" s="62"/>
      <c r="GM97" s="62"/>
      <c r="GN97" s="62"/>
      <c r="GO97" s="62"/>
      <c r="GP97" s="62"/>
      <c r="GQ97" s="62"/>
      <c r="GR97" s="62"/>
      <c r="GS97" s="62"/>
      <c r="GT97" s="62"/>
      <c r="GU97" s="62"/>
      <c r="GV97" s="62"/>
      <c r="GW97" s="62"/>
      <c r="GX97" s="62"/>
      <c r="GY97" s="62"/>
      <c r="GZ97" s="62"/>
      <c r="HA97" s="62"/>
      <c r="HB97" s="62"/>
      <c r="HC97" s="62"/>
      <c r="HD97" s="62"/>
      <c r="HE97" s="62"/>
      <c r="HF97" s="62"/>
      <c r="HG97" s="62"/>
      <c r="HH97" s="62"/>
      <c r="HI97" s="62"/>
      <c r="HJ97" s="62"/>
      <c r="HK97" s="62"/>
      <c r="HL97" s="62"/>
      <c r="HM97" s="62"/>
      <c r="HN97" s="62"/>
      <c r="HO97" s="62"/>
      <c r="HP97" s="62"/>
      <c r="HQ97" s="62"/>
      <c r="HR97" s="62"/>
      <c r="HS97" s="62"/>
      <c r="HT97" s="62"/>
      <c r="HU97" s="62"/>
      <c r="HV97" s="62"/>
      <c r="HW97" s="62"/>
      <c r="HX97" s="62"/>
      <c r="HY97" s="62"/>
      <c r="HZ97" s="62"/>
      <c r="IA97" s="62"/>
      <c r="IB97" s="62"/>
      <c r="IC97" s="62"/>
      <c r="ID97" s="62"/>
      <c r="IE97" s="62"/>
      <c r="IF97" s="62"/>
      <c r="IG97" s="62"/>
      <c r="IH97" s="62"/>
      <c r="II97" s="62"/>
      <c r="IJ97" s="62"/>
      <c r="IK97" s="62"/>
      <c r="IL97" s="62"/>
      <c r="IM97" s="62"/>
      <c r="IN97" s="62"/>
      <c r="IO97" s="62"/>
      <c r="IP97" s="62"/>
      <c r="IQ97" s="62"/>
      <c r="IR97" s="62"/>
      <c r="IS97" s="62"/>
      <c r="IT97" s="62"/>
      <c r="IU97" s="62"/>
      <c r="IV97" s="62"/>
      <c r="IW97" s="62"/>
      <c r="IX97" s="62"/>
    </row>
    <row r="98" spans="1:258">
      <c r="A98" s="277">
        <v>97</v>
      </c>
      <c r="B98" s="272">
        <f>ROUND(+'1 Mile'!E103,4)</f>
        <v>0.28249999999999997</v>
      </c>
      <c r="C98" s="72">
        <f>ROUND(+'5K'!E103,4)</f>
        <v>0.2833</v>
      </c>
      <c r="D98" s="72">
        <f>ROUND(+'6K'!E103,4)</f>
        <v>0.28120000000000001</v>
      </c>
      <c r="E98" s="72">
        <f>ROUND(+'4MI'!E103,4)</f>
        <v>0.28079999999999999</v>
      </c>
      <c r="F98" s="72">
        <f>ROUND(+'8K'!$E103,4)</f>
        <v>0.28070000000000001</v>
      </c>
      <c r="G98" s="72">
        <f>ROUND(+'5MI'!$E103,4)</f>
        <v>0.28070000000000001</v>
      </c>
      <c r="H98" s="72">
        <f>ROUND(+'10K'!$E103,4)</f>
        <v>0.28249999999999997</v>
      </c>
      <c r="I98" s="72">
        <f>ROUND(+'7MI'!$E103,4)</f>
        <v>0.28170000000000001</v>
      </c>
      <c r="J98" s="73">
        <f>ROUND(+'12K'!$E103,4)</f>
        <v>0.28129999999999999</v>
      </c>
      <c r="K98" s="72">
        <f>ROUND(+'15K'!$E103,4)</f>
        <v>0.27989999999999998</v>
      </c>
      <c r="L98" s="72">
        <f>ROUND(+'10MI'!$E103,4)</f>
        <v>0.27950000000000003</v>
      </c>
      <c r="M98" s="72">
        <f>ROUND(+'20K'!$E103,4)</f>
        <v>0.27829999999999999</v>
      </c>
      <c r="N98" s="72">
        <f>ROUND(+H.Marathon!$E103,4)</f>
        <v>0.27800000000000002</v>
      </c>
      <c r="O98" s="72">
        <f>ROUND(+'25K'!$E103,4)</f>
        <v>0.27139999999999997</v>
      </c>
      <c r="P98" s="72">
        <f>ROUND(+'30K'!$E103,4)</f>
        <v>0.27139999999999997</v>
      </c>
      <c r="Q98" s="72">
        <f>ROUND(+Marathon!$E103,4)</f>
        <v>0.27329999999999999</v>
      </c>
      <c r="R98" s="72">
        <f>ROUND(+Marathon!$E103,4)</f>
        <v>0.27329999999999999</v>
      </c>
      <c r="S98" s="72">
        <f>ROUND(+Marathon!$E103,4)</f>
        <v>0.27329999999999999</v>
      </c>
      <c r="T98" s="72">
        <f>ROUND(+Marathon!$E103,4)</f>
        <v>0.27329999999999999</v>
      </c>
      <c r="U98" s="72">
        <f>ROUND(+Marathon!$E103,4)</f>
        <v>0.27329999999999999</v>
      </c>
      <c r="V98" s="72">
        <f>ROUND(+Marathon!$E103,4)</f>
        <v>0.27329999999999999</v>
      </c>
      <c r="W98" s="72">
        <f>ROUND(+Marathon!$E103,4)</f>
        <v>0.27329999999999999</v>
      </c>
      <c r="X98" s="61"/>
      <c r="Y98" s="62"/>
      <c r="Z98" s="62"/>
      <c r="AA98" s="62"/>
      <c r="AB98" s="62"/>
      <c r="AC98" s="62"/>
      <c r="AD98" s="62"/>
      <c r="AE98" s="62"/>
      <c r="AF98" s="62"/>
      <c r="AG98" s="62"/>
      <c r="AH98" s="62"/>
      <c r="AI98" s="62"/>
      <c r="AJ98" s="62"/>
      <c r="AK98" s="62"/>
      <c r="AL98" s="62"/>
      <c r="AM98" s="62"/>
      <c r="AN98" s="62"/>
      <c r="AO98" s="62"/>
      <c r="AP98" s="62"/>
      <c r="AQ98" s="62"/>
      <c r="AR98" s="62"/>
      <c r="AS98" s="62"/>
      <c r="AT98" s="62"/>
      <c r="AU98" s="62"/>
      <c r="AV98" s="62"/>
      <c r="AW98" s="62"/>
      <c r="AX98" s="62"/>
      <c r="AY98" s="62"/>
      <c r="AZ98" s="62"/>
      <c r="BA98" s="62"/>
      <c r="BB98" s="62"/>
      <c r="BC98" s="62"/>
      <c r="BD98" s="62"/>
      <c r="BE98" s="62"/>
      <c r="BF98" s="62"/>
      <c r="BG98" s="62"/>
      <c r="BH98" s="62"/>
      <c r="BI98" s="62"/>
      <c r="BJ98" s="62"/>
      <c r="BK98" s="62"/>
      <c r="BL98" s="62"/>
      <c r="BM98" s="62"/>
      <c r="BN98" s="62"/>
      <c r="BO98" s="62"/>
      <c r="BP98" s="62"/>
      <c r="BQ98" s="62"/>
      <c r="BR98" s="62"/>
      <c r="BS98" s="62"/>
      <c r="BT98" s="62"/>
      <c r="BU98" s="62"/>
      <c r="BV98" s="62"/>
      <c r="BW98" s="62"/>
      <c r="BX98" s="62"/>
      <c r="BY98" s="62"/>
      <c r="BZ98" s="62"/>
      <c r="CA98" s="62"/>
      <c r="CB98" s="62"/>
      <c r="CC98" s="62"/>
      <c r="CD98" s="62"/>
      <c r="CE98" s="62"/>
      <c r="CF98" s="62"/>
      <c r="CG98" s="62"/>
      <c r="CH98" s="62"/>
      <c r="CI98" s="62"/>
      <c r="CJ98" s="62"/>
      <c r="CK98" s="62"/>
      <c r="CL98" s="62"/>
      <c r="CM98" s="62"/>
      <c r="CN98" s="62"/>
      <c r="CO98" s="62"/>
      <c r="CP98" s="62"/>
      <c r="CQ98" s="62"/>
      <c r="CR98" s="62"/>
      <c r="CS98" s="62"/>
      <c r="CT98" s="62"/>
      <c r="CU98" s="62"/>
      <c r="CV98" s="62"/>
      <c r="CW98" s="62"/>
      <c r="CX98" s="62"/>
      <c r="CY98" s="62"/>
      <c r="CZ98" s="62"/>
      <c r="DA98" s="62"/>
      <c r="DB98" s="62"/>
      <c r="DC98" s="62"/>
      <c r="DD98" s="62"/>
      <c r="DE98" s="62"/>
      <c r="DF98" s="62"/>
      <c r="DG98" s="62"/>
      <c r="DH98" s="62"/>
      <c r="DI98" s="62"/>
      <c r="DJ98" s="62"/>
      <c r="DK98" s="62"/>
      <c r="DL98" s="62"/>
      <c r="DM98" s="62"/>
      <c r="DN98" s="62"/>
      <c r="DO98" s="62"/>
      <c r="DP98" s="62"/>
      <c r="DQ98" s="62"/>
      <c r="DR98" s="62"/>
      <c r="DS98" s="62"/>
      <c r="DT98" s="62"/>
      <c r="DU98" s="62"/>
      <c r="DV98" s="62"/>
      <c r="DW98" s="62"/>
      <c r="DX98" s="62"/>
      <c r="DY98" s="62"/>
      <c r="DZ98" s="62"/>
      <c r="EA98" s="62"/>
      <c r="EB98" s="62"/>
      <c r="EC98" s="62"/>
      <c r="ED98" s="62"/>
      <c r="EE98" s="62"/>
      <c r="EF98" s="62"/>
      <c r="EG98" s="62"/>
      <c r="EH98" s="62"/>
      <c r="EI98" s="62"/>
      <c r="EJ98" s="62"/>
      <c r="EK98" s="62"/>
      <c r="EL98" s="62"/>
      <c r="EM98" s="62"/>
      <c r="EN98" s="62"/>
      <c r="EO98" s="62"/>
      <c r="EP98" s="62"/>
      <c r="EQ98" s="62"/>
      <c r="ER98" s="62"/>
      <c r="ES98" s="62"/>
      <c r="ET98" s="62"/>
      <c r="EU98" s="62"/>
      <c r="EV98" s="62"/>
      <c r="EW98" s="62"/>
      <c r="EX98" s="62"/>
      <c r="EY98" s="62"/>
      <c r="EZ98" s="62"/>
      <c r="FA98" s="62"/>
      <c r="FB98" s="62"/>
      <c r="FC98" s="62"/>
      <c r="FD98" s="62"/>
      <c r="FE98" s="62"/>
      <c r="FF98" s="62"/>
      <c r="FG98" s="62"/>
      <c r="FH98" s="62"/>
      <c r="FI98" s="62"/>
      <c r="FJ98" s="62"/>
      <c r="FK98" s="62"/>
      <c r="FL98" s="62"/>
      <c r="FM98" s="62"/>
      <c r="FN98" s="62"/>
      <c r="FO98" s="62"/>
      <c r="FP98" s="62"/>
      <c r="FQ98" s="62"/>
      <c r="FR98" s="62"/>
      <c r="FS98" s="62"/>
      <c r="FT98" s="62"/>
      <c r="FU98" s="62"/>
      <c r="FV98" s="62"/>
      <c r="FW98" s="62"/>
      <c r="FX98" s="62"/>
      <c r="FY98" s="62"/>
      <c r="FZ98" s="62"/>
      <c r="GA98" s="62"/>
      <c r="GB98" s="62"/>
      <c r="GC98" s="62"/>
      <c r="GD98" s="62"/>
      <c r="GE98" s="62"/>
      <c r="GF98" s="62"/>
      <c r="GG98" s="62"/>
      <c r="GH98" s="62"/>
      <c r="GI98" s="62"/>
      <c r="GJ98" s="62"/>
      <c r="GK98" s="62"/>
      <c r="GL98" s="62"/>
      <c r="GM98" s="62"/>
      <c r="GN98" s="62"/>
      <c r="GO98" s="62"/>
      <c r="GP98" s="62"/>
      <c r="GQ98" s="62"/>
      <c r="GR98" s="62"/>
      <c r="GS98" s="62"/>
      <c r="GT98" s="62"/>
      <c r="GU98" s="62"/>
      <c r="GV98" s="62"/>
      <c r="GW98" s="62"/>
      <c r="GX98" s="62"/>
      <c r="GY98" s="62"/>
      <c r="GZ98" s="62"/>
      <c r="HA98" s="62"/>
      <c r="HB98" s="62"/>
      <c r="HC98" s="62"/>
      <c r="HD98" s="62"/>
      <c r="HE98" s="62"/>
      <c r="HF98" s="62"/>
      <c r="HG98" s="62"/>
      <c r="HH98" s="62"/>
      <c r="HI98" s="62"/>
      <c r="HJ98" s="62"/>
      <c r="HK98" s="62"/>
      <c r="HL98" s="62"/>
      <c r="HM98" s="62"/>
      <c r="HN98" s="62"/>
      <c r="HO98" s="62"/>
      <c r="HP98" s="62"/>
      <c r="HQ98" s="62"/>
      <c r="HR98" s="62"/>
      <c r="HS98" s="62"/>
      <c r="HT98" s="62"/>
      <c r="HU98" s="62"/>
      <c r="HV98" s="62"/>
      <c r="HW98" s="62"/>
      <c r="HX98" s="62"/>
      <c r="HY98" s="62"/>
      <c r="HZ98" s="62"/>
      <c r="IA98" s="62"/>
      <c r="IB98" s="62"/>
      <c r="IC98" s="62"/>
      <c r="ID98" s="62"/>
      <c r="IE98" s="62"/>
      <c r="IF98" s="62"/>
      <c r="IG98" s="62"/>
      <c r="IH98" s="62"/>
      <c r="II98" s="62"/>
      <c r="IJ98" s="62"/>
      <c r="IK98" s="62"/>
      <c r="IL98" s="62"/>
      <c r="IM98" s="62"/>
      <c r="IN98" s="62"/>
      <c r="IO98" s="62"/>
      <c r="IP98" s="62"/>
      <c r="IQ98" s="62"/>
      <c r="IR98" s="62"/>
      <c r="IS98" s="62"/>
      <c r="IT98" s="62"/>
      <c r="IU98" s="62"/>
      <c r="IV98" s="62"/>
      <c r="IW98" s="62"/>
      <c r="IX98" s="62"/>
    </row>
    <row r="99" spans="1:258">
      <c r="A99" s="277">
        <v>98</v>
      </c>
      <c r="B99" s="272">
        <f>ROUND(+'1 Mile'!E104,4)</f>
        <v>0.25700000000000001</v>
      </c>
      <c r="C99" s="72">
        <f>ROUND(+'5K'!E104,4)</f>
        <v>0.25819999999999999</v>
      </c>
      <c r="D99" s="72">
        <f>ROUND(+'6K'!E104,4)</f>
        <v>0.2555</v>
      </c>
      <c r="E99" s="72">
        <f>ROUND(+'4MI'!E104,4)</f>
        <v>0.25480000000000003</v>
      </c>
      <c r="F99" s="72">
        <f>ROUND(+'8K'!$E104,4)</f>
        <v>0.25409999999999999</v>
      </c>
      <c r="G99" s="72">
        <f>ROUND(+'5MI'!$E104,4)</f>
        <v>0.25409999999999999</v>
      </c>
      <c r="H99" s="72">
        <f>ROUND(+'10K'!$E104,4)</f>
        <v>0.25540000000000002</v>
      </c>
      <c r="I99" s="72">
        <f>ROUND(+'7MI'!$E104,4)</f>
        <v>0.25469999999999998</v>
      </c>
      <c r="J99" s="73">
        <f>ROUND(+'12K'!$E104,4)</f>
        <v>0.25440000000000002</v>
      </c>
      <c r="K99" s="72">
        <f>ROUND(+'15K'!$E104,4)</f>
        <v>0.25309999999999999</v>
      </c>
      <c r="L99" s="72">
        <f>ROUND(+'10MI'!$E104,4)</f>
        <v>0.25280000000000002</v>
      </c>
      <c r="M99" s="72">
        <f>ROUND(+'20K'!$E104,4)</f>
        <v>0.25169999999999998</v>
      </c>
      <c r="N99" s="72">
        <f>ROUND(+H.Marathon!$E104,4)</f>
        <v>0.2515</v>
      </c>
      <c r="O99" s="72">
        <f>ROUND(+'25K'!$E104,4)</f>
        <v>0.24440000000000001</v>
      </c>
      <c r="P99" s="72">
        <f>ROUND(+'30K'!$E104,4)</f>
        <v>0.24440000000000001</v>
      </c>
      <c r="Q99" s="72">
        <f>ROUND(+Marathon!$E104,4)</f>
        <v>0.24640000000000001</v>
      </c>
      <c r="R99" s="72">
        <f>ROUND(+Marathon!$E104,4)</f>
        <v>0.24640000000000001</v>
      </c>
      <c r="S99" s="72">
        <f>ROUND(+Marathon!$E104,4)</f>
        <v>0.24640000000000001</v>
      </c>
      <c r="T99" s="72">
        <f>ROUND(+Marathon!$E104,4)</f>
        <v>0.24640000000000001</v>
      </c>
      <c r="U99" s="72">
        <f>ROUND(+Marathon!$E104,4)</f>
        <v>0.24640000000000001</v>
      </c>
      <c r="V99" s="72">
        <f>ROUND(+Marathon!$E104,4)</f>
        <v>0.24640000000000001</v>
      </c>
      <c r="W99" s="72">
        <f>ROUND(+Marathon!$E104,4)</f>
        <v>0.24640000000000001</v>
      </c>
      <c r="X99" s="61"/>
      <c r="Y99" s="62"/>
      <c r="Z99" s="62"/>
      <c r="AA99" s="62"/>
      <c r="AB99" s="62"/>
      <c r="AC99" s="62"/>
      <c r="AD99" s="62"/>
      <c r="AE99" s="62"/>
      <c r="AF99" s="62"/>
      <c r="AG99" s="62"/>
      <c r="AH99" s="62"/>
      <c r="AI99" s="62"/>
      <c r="AJ99" s="62"/>
      <c r="AK99" s="62"/>
      <c r="AL99" s="62"/>
      <c r="AM99" s="62"/>
      <c r="AN99" s="62"/>
      <c r="AO99" s="62"/>
      <c r="AP99" s="62"/>
      <c r="AQ99" s="62"/>
      <c r="AR99" s="62"/>
      <c r="AS99" s="62"/>
      <c r="AT99" s="62"/>
      <c r="AU99" s="62"/>
      <c r="AV99" s="62"/>
      <c r="AW99" s="62"/>
      <c r="AX99" s="62"/>
      <c r="AY99" s="62"/>
      <c r="AZ99" s="62"/>
      <c r="BA99" s="62"/>
      <c r="BB99" s="62"/>
      <c r="BC99" s="62"/>
      <c r="BD99" s="62"/>
      <c r="BE99" s="62"/>
      <c r="BF99" s="62"/>
      <c r="BG99" s="62"/>
      <c r="BH99" s="62"/>
      <c r="BI99" s="62"/>
      <c r="BJ99" s="62"/>
      <c r="BK99" s="62"/>
      <c r="BL99" s="62"/>
      <c r="BM99" s="62"/>
      <c r="BN99" s="62"/>
      <c r="BO99" s="62"/>
      <c r="BP99" s="62"/>
      <c r="BQ99" s="62"/>
      <c r="BR99" s="62"/>
      <c r="BS99" s="62"/>
      <c r="BT99" s="62"/>
      <c r="BU99" s="62"/>
      <c r="BV99" s="62"/>
      <c r="BW99" s="62"/>
      <c r="BX99" s="62"/>
      <c r="BY99" s="62"/>
      <c r="BZ99" s="62"/>
      <c r="CA99" s="62"/>
      <c r="CB99" s="62"/>
      <c r="CC99" s="62"/>
      <c r="CD99" s="62"/>
      <c r="CE99" s="62"/>
      <c r="CF99" s="62"/>
      <c r="CG99" s="62"/>
      <c r="CH99" s="62"/>
      <c r="CI99" s="62"/>
      <c r="CJ99" s="62"/>
      <c r="CK99" s="62"/>
      <c r="CL99" s="62"/>
      <c r="CM99" s="62"/>
      <c r="CN99" s="62"/>
      <c r="CO99" s="62"/>
      <c r="CP99" s="62"/>
      <c r="CQ99" s="62"/>
      <c r="CR99" s="62"/>
      <c r="CS99" s="62"/>
      <c r="CT99" s="62"/>
      <c r="CU99" s="62"/>
      <c r="CV99" s="62"/>
      <c r="CW99" s="62"/>
      <c r="CX99" s="62"/>
      <c r="CY99" s="62"/>
      <c r="CZ99" s="62"/>
      <c r="DA99" s="62"/>
      <c r="DB99" s="62"/>
      <c r="DC99" s="62"/>
      <c r="DD99" s="62"/>
      <c r="DE99" s="62"/>
      <c r="DF99" s="62"/>
      <c r="DG99" s="62"/>
      <c r="DH99" s="62"/>
      <c r="DI99" s="62"/>
      <c r="DJ99" s="62"/>
      <c r="DK99" s="62"/>
      <c r="DL99" s="62"/>
      <c r="DM99" s="62"/>
      <c r="DN99" s="62"/>
      <c r="DO99" s="62"/>
      <c r="DP99" s="62"/>
      <c r="DQ99" s="62"/>
      <c r="DR99" s="62"/>
      <c r="DS99" s="62"/>
      <c r="DT99" s="62"/>
      <c r="DU99" s="62"/>
      <c r="DV99" s="62"/>
      <c r="DW99" s="62"/>
      <c r="DX99" s="62"/>
      <c r="DY99" s="62"/>
      <c r="DZ99" s="62"/>
      <c r="EA99" s="62"/>
      <c r="EB99" s="62"/>
      <c r="EC99" s="62"/>
      <c r="ED99" s="62"/>
      <c r="EE99" s="62"/>
      <c r="EF99" s="62"/>
      <c r="EG99" s="62"/>
      <c r="EH99" s="62"/>
      <c r="EI99" s="62"/>
      <c r="EJ99" s="62"/>
      <c r="EK99" s="62"/>
      <c r="EL99" s="62"/>
      <c r="EM99" s="62"/>
      <c r="EN99" s="62"/>
      <c r="EO99" s="62"/>
      <c r="EP99" s="62"/>
      <c r="EQ99" s="62"/>
      <c r="ER99" s="62"/>
      <c r="ES99" s="62"/>
      <c r="ET99" s="62"/>
      <c r="EU99" s="62"/>
      <c r="EV99" s="62"/>
      <c r="EW99" s="62"/>
      <c r="EX99" s="62"/>
      <c r="EY99" s="62"/>
      <c r="EZ99" s="62"/>
      <c r="FA99" s="62"/>
      <c r="FB99" s="62"/>
      <c r="FC99" s="62"/>
      <c r="FD99" s="62"/>
      <c r="FE99" s="62"/>
      <c r="FF99" s="62"/>
      <c r="FG99" s="62"/>
      <c r="FH99" s="62"/>
      <c r="FI99" s="62"/>
      <c r="FJ99" s="62"/>
      <c r="FK99" s="62"/>
      <c r="FL99" s="62"/>
      <c r="FM99" s="62"/>
      <c r="FN99" s="62"/>
      <c r="FO99" s="62"/>
      <c r="FP99" s="62"/>
      <c r="FQ99" s="62"/>
      <c r="FR99" s="62"/>
      <c r="FS99" s="62"/>
      <c r="FT99" s="62"/>
      <c r="FU99" s="62"/>
      <c r="FV99" s="62"/>
      <c r="FW99" s="62"/>
      <c r="FX99" s="62"/>
      <c r="FY99" s="62"/>
      <c r="FZ99" s="62"/>
      <c r="GA99" s="62"/>
      <c r="GB99" s="62"/>
      <c r="GC99" s="62"/>
      <c r="GD99" s="62"/>
      <c r="GE99" s="62"/>
      <c r="GF99" s="62"/>
      <c r="GG99" s="62"/>
      <c r="GH99" s="62"/>
      <c r="GI99" s="62"/>
      <c r="GJ99" s="62"/>
      <c r="GK99" s="62"/>
      <c r="GL99" s="62"/>
      <c r="GM99" s="62"/>
      <c r="GN99" s="62"/>
      <c r="GO99" s="62"/>
      <c r="GP99" s="62"/>
      <c r="GQ99" s="62"/>
      <c r="GR99" s="62"/>
      <c r="GS99" s="62"/>
      <c r="GT99" s="62"/>
      <c r="GU99" s="62"/>
      <c r="GV99" s="62"/>
      <c r="GW99" s="62"/>
      <c r="GX99" s="62"/>
      <c r="GY99" s="62"/>
      <c r="GZ99" s="62"/>
      <c r="HA99" s="62"/>
      <c r="HB99" s="62"/>
      <c r="HC99" s="62"/>
      <c r="HD99" s="62"/>
      <c r="HE99" s="62"/>
      <c r="HF99" s="62"/>
      <c r="HG99" s="62"/>
      <c r="HH99" s="62"/>
      <c r="HI99" s="62"/>
      <c r="HJ99" s="62"/>
      <c r="HK99" s="62"/>
      <c r="HL99" s="62"/>
      <c r="HM99" s="62"/>
      <c r="HN99" s="62"/>
      <c r="HO99" s="62"/>
      <c r="HP99" s="62"/>
      <c r="HQ99" s="62"/>
      <c r="HR99" s="62"/>
      <c r="HS99" s="62"/>
      <c r="HT99" s="62"/>
      <c r="HU99" s="62"/>
      <c r="HV99" s="62"/>
      <c r="HW99" s="62"/>
      <c r="HX99" s="62"/>
      <c r="HY99" s="62"/>
      <c r="HZ99" s="62"/>
      <c r="IA99" s="62"/>
      <c r="IB99" s="62"/>
      <c r="IC99" s="62"/>
      <c r="ID99" s="62"/>
      <c r="IE99" s="62"/>
      <c r="IF99" s="62"/>
      <c r="IG99" s="62"/>
      <c r="IH99" s="62"/>
      <c r="II99" s="62"/>
      <c r="IJ99" s="62"/>
      <c r="IK99" s="62"/>
      <c r="IL99" s="62"/>
      <c r="IM99" s="62"/>
      <c r="IN99" s="62"/>
      <c r="IO99" s="62"/>
      <c r="IP99" s="62"/>
      <c r="IQ99" s="62"/>
      <c r="IR99" s="62"/>
      <c r="IS99" s="62"/>
      <c r="IT99" s="62"/>
      <c r="IU99" s="62"/>
      <c r="IV99" s="62"/>
      <c r="IW99" s="62"/>
      <c r="IX99" s="62"/>
    </row>
    <row r="100" spans="1:258">
      <c r="A100" s="277">
        <v>99</v>
      </c>
      <c r="B100" s="272">
        <f>ROUND(+'1 Mile'!E105,4)</f>
        <v>0.23089999999999999</v>
      </c>
      <c r="C100" s="72">
        <f>ROUND(+'5K'!E105,4)</f>
        <v>0.23250000000000001</v>
      </c>
      <c r="D100" s="72">
        <f>ROUND(+'6K'!E105,4)</f>
        <v>0.2291</v>
      </c>
      <c r="E100" s="72">
        <f>ROUND(+'4MI'!E105,4)</f>
        <v>0.2283</v>
      </c>
      <c r="F100" s="72">
        <f>ROUND(+'8K'!$E105,4)</f>
        <v>0.22689999999999999</v>
      </c>
      <c r="G100" s="72">
        <f>ROUND(+'5MI'!$E105,4)</f>
        <v>0.22689999999999999</v>
      </c>
      <c r="H100" s="72">
        <f>ROUND(+'10K'!$E105,4)</f>
        <v>0.2276</v>
      </c>
      <c r="I100" s="72">
        <f>ROUND(+'7MI'!$E105,4)</f>
        <v>0.22700000000000001</v>
      </c>
      <c r="J100" s="73">
        <f>ROUND(+'12K'!$E105,4)</f>
        <v>0.22670000000000001</v>
      </c>
      <c r="K100" s="72">
        <f>ROUND(+'15K'!$E105,4)</f>
        <v>0.22570000000000001</v>
      </c>
      <c r="L100" s="72">
        <f>ROUND(+'10MI'!$E105,4)</f>
        <v>0.22539999999999999</v>
      </c>
      <c r="M100" s="72">
        <f>ROUND(+'20K'!$E105,4)</f>
        <v>0.22450000000000001</v>
      </c>
      <c r="N100" s="72">
        <f>ROUND(+H.Marathon!$E105,4)</f>
        <v>0.22420000000000001</v>
      </c>
      <c r="O100" s="72">
        <f>ROUND(+'25K'!$E105,4)</f>
        <v>0.2167</v>
      </c>
      <c r="P100" s="72">
        <f>ROUND(+'30K'!$E105,4)</f>
        <v>0.2167</v>
      </c>
      <c r="Q100" s="72">
        <f>ROUND(+Marathon!$E105,4)</f>
        <v>0.21870000000000001</v>
      </c>
      <c r="R100" s="72">
        <f>ROUND(+Marathon!$E105,4)</f>
        <v>0.21870000000000001</v>
      </c>
      <c r="S100" s="72">
        <f>ROUND(+Marathon!$E105,4)</f>
        <v>0.21870000000000001</v>
      </c>
      <c r="T100" s="72">
        <f>ROUND(+Marathon!$E105,4)</f>
        <v>0.21870000000000001</v>
      </c>
      <c r="U100" s="72">
        <f>ROUND(+Marathon!$E105,4)</f>
        <v>0.21870000000000001</v>
      </c>
      <c r="V100" s="72">
        <f>ROUND(+Marathon!$E105,4)</f>
        <v>0.21870000000000001</v>
      </c>
      <c r="W100" s="72">
        <f>ROUND(+Marathon!$E105,4)</f>
        <v>0.21870000000000001</v>
      </c>
      <c r="X100" s="61"/>
      <c r="Y100" s="62"/>
      <c r="Z100" s="62"/>
      <c r="AA100" s="62"/>
      <c r="AB100" s="62"/>
      <c r="AC100" s="62"/>
      <c r="AD100" s="62"/>
      <c r="AE100" s="62"/>
      <c r="AF100" s="62"/>
      <c r="AG100" s="62"/>
      <c r="AH100" s="62"/>
      <c r="AI100" s="62"/>
      <c r="AJ100" s="62"/>
      <c r="AK100" s="62"/>
      <c r="AL100" s="62"/>
      <c r="AM100" s="62"/>
      <c r="AN100" s="62"/>
      <c r="AO100" s="62"/>
      <c r="AP100" s="62"/>
      <c r="AQ100" s="62"/>
      <c r="AR100" s="62"/>
      <c r="AS100" s="62"/>
      <c r="AT100" s="62"/>
      <c r="AU100" s="62"/>
      <c r="AV100" s="62"/>
      <c r="AW100" s="62"/>
      <c r="AX100" s="62"/>
      <c r="AY100" s="62"/>
      <c r="AZ100" s="62"/>
      <c r="BA100" s="62"/>
      <c r="BB100" s="62"/>
      <c r="BC100" s="62"/>
      <c r="BD100" s="62"/>
      <c r="BE100" s="62"/>
      <c r="BF100" s="62"/>
      <c r="BG100" s="62"/>
      <c r="BH100" s="62"/>
      <c r="BI100" s="62"/>
      <c r="BJ100" s="62"/>
      <c r="BK100" s="62"/>
      <c r="BL100" s="62"/>
      <c r="BM100" s="62"/>
      <c r="BN100" s="62"/>
      <c r="BO100" s="62"/>
      <c r="BP100" s="62"/>
      <c r="BQ100" s="62"/>
      <c r="BR100" s="62"/>
      <c r="BS100" s="62"/>
      <c r="BT100" s="62"/>
      <c r="BU100" s="62"/>
      <c r="BV100" s="62"/>
      <c r="BW100" s="62"/>
      <c r="BX100" s="62"/>
      <c r="BY100" s="62"/>
      <c r="BZ100" s="62"/>
      <c r="CA100" s="62"/>
      <c r="CB100" s="62"/>
      <c r="CC100" s="62"/>
      <c r="CD100" s="62"/>
      <c r="CE100" s="62"/>
      <c r="CF100" s="62"/>
      <c r="CG100" s="62"/>
      <c r="CH100" s="62"/>
      <c r="CI100" s="62"/>
      <c r="CJ100" s="62"/>
      <c r="CK100" s="62"/>
      <c r="CL100" s="62"/>
      <c r="CM100" s="62"/>
      <c r="CN100" s="62"/>
      <c r="CO100" s="62"/>
      <c r="CP100" s="62"/>
      <c r="CQ100" s="62"/>
      <c r="CR100" s="62"/>
      <c r="CS100" s="62"/>
      <c r="CT100" s="62"/>
      <c r="CU100" s="62"/>
      <c r="CV100" s="62"/>
      <c r="CW100" s="62"/>
      <c r="CX100" s="62"/>
      <c r="CY100" s="62"/>
      <c r="CZ100" s="62"/>
      <c r="DA100" s="62"/>
      <c r="DB100" s="62"/>
      <c r="DC100" s="62"/>
      <c r="DD100" s="62"/>
      <c r="DE100" s="62"/>
      <c r="DF100" s="62"/>
      <c r="DG100" s="62"/>
      <c r="DH100" s="62"/>
      <c r="DI100" s="62"/>
      <c r="DJ100" s="62"/>
      <c r="DK100" s="62"/>
      <c r="DL100" s="62"/>
      <c r="DM100" s="62"/>
      <c r="DN100" s="62"/>
      <c r="DO100" s="62"/>
      <c r="DP100" s="62"/>
      <c r="DQ100" s="62"/>
      <c r="DR100" s="62"/>
      <c r="DS100" s="62"/>
      <c r="DT100" s="62"/>
      <c r="DU100" s="62"/>
      <c r="DV100" s="62"/>
      <c r="DW100" s="62"/>
      <c r="DX100" s="62"/>
      <c r="DY100" s="62"/>
      <c r="DZ100" s="62"/>
      <c r="EA100" s="62"/>
      <c r="EB100" s="62"/>
      <c r="EC100" s="62"/>
      <c r="ED100" s="62"/>
      <c r="EE100" s="62"/>
      <c r="EF100" s="62"/>
      <c r="EG100" s="62"/>
      <c r="EH100" s="62"/>
      <c r="EI100" s="62"/>
      <c r="EJ100" s="62"/>
      <c r="EK100" s="62"/>
      <c r="EL100" s="62"/>
      <c r="EM100" s="62"/>
      <c r="EN100" s="62"/>
      <c r="EO100" s="62"/>
      <c r="EP100" s="62"/>
      <c r="EQ100" s="62"/>
      <c r="ER100" s="62"/>
      <c r="ES100" s="62"/>
      <c r="ET100" s="62"/>
      <c r="EU100" s="62"/>
      <c r="EV100" s="62"/>
      <c r="EW100" s="62"/>
      <c r="EX100" s="62"/>
      <c r="EY100" s="62"/>
      <c r="EZ100" s="62"/>
      <c r="FA100" s="62"/>
      <c r="FB100" s="62"/>
      <c r="FC100" s="62"/>
      <c r="FD100" s="62"/>
      <c r="FE100" s="62"/>
      <c r="FF100" s="62"/>
      <c r="FG100" s="62"/>
      <c r="FH100" s="62"/>
      <c r="FI100" s="62"/>
      <c r="FJ100" s="62"/>
      <c r="FK100" s="62"/>
      <c r="FL100" s="62"/>
      <c r="FM100" s="62"/>
      <c r="FN100" s="62"/>
      <c r="FO100" s="62"/>
      <c r="FP100" s="62"/>
      <c r="FQ100" s="62"/>
      <c r="FR100" s="62"/>
      <c r="FS100" s="62"/>
      <c r="FT100" s="62"/>
      <c r="FU100" s="62"/>
      <c r="FV100" s="62"/>
      <c r="FW100" s="62"/>
      <c r="FX100" s="62"/>
      <c r="FY100" s="62"/>
      <c r="FZ100" s="62"/>
      <c r="GA100" s="62"/>
      <c r="GB100" s="62"/>
      <c r="GC100" s="62"/>
      <c r="GD100" s="62"/>
      <c r="GE100" s="62"/>
      <c r="GF100" s="62"/>
      <c r="GG100" s="62"/>
      <c r="GH100" s="62"/>
      <c r="GI100" s="62"/>
      <c r="GJ100" s="62"/>
      <c r="GK100" s="62"/>
      <c r="GL100" s="62"/>
      <c r="GM100" s="62"/>
      <c r="GN100" s="62"/>
      <c r="GO100" s="62"/>
      <c r="GP100" s="62"/>
      <c r="GQ100" s="62"/>
      <c r="GR100" s="62"/>
      <c r="GS100" s="62"/>
      <c r="GT100" s="62"/>
      <c r="GU100" s="62"/>
      <c r="GV100" s="62"/>
      <c r="GW100" s="62"/>
      <c r="GX100" s="62"/>
      <c r="GY100" s="62"/>
      <c r="GZ100" s="62"/>
      <c r="HA100" s="62"/>
      <c r="HB100" s="62"/>
      <c r="HC100" s="62"/>
      <c r="HD100" s="62"/>
      <c r="HE100" s="62"/>
      <c r="HF100" s="62"/>
      <c r="HG100" s="62"/>
      <c r="HH100" s="62"/>
      <c r="HI100" s="62"/>
      <c r="HJ100" s="62"/>
      <c r="HK100" s="62"/>
      <c r="HL100" s="62"/>
      <c r="HM100" s="62"/>
      <c r="HN100" s="62"/>
      <c r="HO100" s="62"/>
      <c r="HP100" s="62"/>
      <c r="HQ100" s="62"/>
      <c r="HR100" s="62"/>
      <c r="HS100" s="62"/>
      <c r="HT100" s="62"/>
      <c r="HU100" s="62"/>
      <c r="HV100" s="62"/>
      <c r="HW100" s="62"/>
      <c r="HX100" s="62"/>
      <c r="HY100" s="62"/>
      <c r="HZ100" s="62"/>
      <c r="IA100" s="62"/>
      <c r="IB100" s="62"/>
      <c r="IC100" s="62"/>
      <c r="ID100" s="62"/>
      <c r="IE100" s="62"/>
      <c r="IF100" s="62"/>
      <c r="IG100" s="62"/>
      <c r="IH100" s="62"/>
      <c r="II100" s="62"/>
      <c r="IJ100" s="62"/>
      <c r="IK100" s="62"/>
      <c r="IL100" s="62"/>
      <c r="IM100" s="62"/>
      <c r="IN100" s="62"/>
      <c r="IO100" s="62"/>
      <c r="IP100" s="62"/>
      <c r="IQ100" s="62"/>
      <c r="IR100" s="62"/>
      <c r="IS100" s="62"/>
      <c r="IT100" s="62"/>
      <c r="IU100" s="62"/>
      <c r="IV100" s="62"/>
      <c r="IW100" s="62"/>
      <c r="IX100" s="62"/>
    </row>
    <row r="101" spans="1:258" ht="15.75" thickBot="1">
      <c r="A101" s="273">
        <v>100</v>
      </c>
      <c r="B101" s="261">
        <f>ROUND(+'1 Mile'!E106,4)</f>
        <v>0.20419999999999999</v>
      </c>
      <c r="C101" s="75">
        <f>ROUND(+'5K'!E106,4)</f>
        <v>0.20619999999999999</v>
      </c>
      <c r="D101" s="75">
        <f>ROUND(+'6K'!E106,4)</f>
        <v>0.20219999999999999</v>
      </c>
      <c r="E101" s="75">
        <f>ROUND(+'4MI'!E106,4)</f>
        <v>0.20100000000000001</v>
      </c>
      <c r="F101" s="75">
        <f>ROUND(+'8K'!$E106,4)</f>
        <v>0.19900000000000001</v>
      </c>
      <c r="G101" s="75">
        <f>ROUND(+'5MI'!$E106,4)</f>
        <v>0.19900000000000001</v>
      </c>
      <c r="H101" s="75">
        <f>ROUND(+'10K'!$E106,4)</f>
        <v>0.1991</v>
      </c>
      <c r="I101" s="75">
        <f>ROUND(+'7MI'!$E106,4)</f>
        <v>0.1986</v>
      </c>
      <c r="J101" s="75">
        <f>ROUND(+'12K'!$E106,4)</f>
        <v>0.1983</v>
      </c>
      <c r="K101" s="75">
        <f>ROUND(+'15K'!$E106,4)</f>
        <v>0.19750000000000001</v>
      </c>
      <c r="L101" s="75">
        <f>ROUND(+'10MI'!$E106,4)</f>
        <v>0.19719999999999999</v>
      </c>
      <c r="M101" s="75">
        <f>ROUND(+'20K'!$E106,4)</f>
        <v>0.19650000000000001</v>
      </c>
      <c r="N101" s="75">
        <f>ROUND(+H.Marathon!$E106,4)</f>
        <v>0.1963</v>
      </c>
      <c r="O101" s="75">
        <f>ROUND(+'25K'!$E106,4)</f>
        <v>0.18820000000000001</v>
      </c>
      <c r="P101" s="75">
        <f>ROUND(+'30K'!$E106,4)</f>
        <v>0.18820000000000001</v>
      </c>
      <c r="Q101" s="75">
        <f>ROUND(+Marathon!$E106,4)</f>
        <v>0.1903</v>
      </c>
      <c r="R101" s="75">
        <f>ROUND(+Marathon!$E106,4)</f>
        <v>0.1903</v>
      </c>
      <c r="S101" s="75">
        <f>ROUND(+Marathon!$E106,4)</f>
        <v>0.1903</v>
      </c>
      <c r="T101" s="75">
        <f>ROUND(+Marathon!$E106,4)</f>
        <v>0.1903</v>
      </c>
      <c r="U101" s="75">
        <f>ROUND(+Marathon!$E106,4)</f>
        <v>0.1903</v>
      </c>
      <c r="V101" s="75">
        <f>ROUND(+Marathon!$E106,4)</f>
        <v>0.1903</v>
      </c>
      <c r="W101" s="75">
        <f>ROUND(+Marathon!$E106,4)</f>
        <v>0.1903</v>
      </c>
      <c r="X101" s="61"/>
      <c r="Y101" s="62"/>
      <c r="Z101" s="62"/>
      <c r="AA101" s="62"/>
      <c r="AB101" s="62"/>
      <c r="AC101" s="62"/>
      <c r="AD101" s="62"/>
      <c r="AE101" s="62"/>
      <c r="AF101" s="62"/>
      <c r="AG101" s="62"/>
      <c r="AH101" s="62"/>
      <c r="AI101" s="62"/>
      <c r="AJ101" s="62"/>
      <c r="AK101" s="62"/>
      <c r="AL101" s="62"/>
      <c r="AM101" s="62"/>
      <c r="AN101" s="62"/>
      <c r="AO101" s="62"/>
      <c r="AP101" s="62"/>
      <c r="AQ101" s="62"/>
      <c r="AR101" s="62"/>
      <c r="AS101" s="62"/>
      <c r="AT101" s="62"/>
      <c r="AU101" s="62"/>
      <c r="AV101" s="62"/>
      <c r="AW101" s="62"/>
      <c r="AX101" s="62"/>
      <c r="AY101" s="62"/>
      <c r="AZ101" s="62"/>
      <c r="BA101" s="62"/>
      <c r="BB101" s="62"/>
      <c r="BC101" s="62"/>
      <c r="BD101" s="62"/>
      <c r="BE101" s="62"/>
      <c r="BF101" s="62"/>
      <c r="BG101" s="62"/>
      <c r="BH101" s="62"/>
      <c r="BI101" s="62"/>
      <c r="BJ101" s="62"/>
      <c r="BK101" s="62"/>
      <c r="BL101" s="62"/>
      <c r="BM101" s="62"/>
      <c r="BN101" s="62"/>
      <c r="BO101" s="62"/>
      <c r="BP101" s="62"/>
      <c r="BQ101" s="62"/>
      <c r="BR101" s="62"/>
      <c r="BS101" s="62"/>
      <c r="BT101" s="62"/>
      <c r="BU101" s="62"/>
      <c r="BV101" s="62"/>
      <c r="BW101" s="62"/>
      <c r="BX101" s="62"/>
      <c r="BY101" s="62"/>
      <c r="BZ101" s="62"/>
      <c r="CA101" s="62"/>
      <c r="CB101" s="62"/>
      <c r="CC101" s="62"/>
      <c r="CD101" s="62"/>
      <c r="CE101" s="62"/>
      <c r="CF101" s="62"/>
      <c r="CG101" s="62"/>
      <c r="CH101" s="62"/>
      <c r="CI101" s="62"/>
      <c r="CJ101" s="62"/>
      <c r="CK101" s="62"/>
      <c r="CL101" s="62"/>
      <c r="CM101" s="62"/>
      <c r="CN101" s="62"/>
      <c r="CO101" s="62"/>
      <c r="CP101" s="62"/>
      <c r="CQ101" s="62"/>
      <c r="CR101" s="62"/>
      <c r="CS101" s="62"/>
      <c r="CT101" s="62"/>
      <c r="CU101" s="62"/>
      <c r="CV101" s="62"/>
      <c r="CW101" s="62"/>
      <c r="CX101" s="62"/>
      <c r="CY101" s="62"/>
      <c r="CZ101" s="62"/>
      <c r="DA101" s="62"/>
      <c r="DB101" s="62"/>
      <c r="DC101" s="62"/>
      <c r="DD101" s="62"/>
      <c r="DE101" s="62"/>
      <c r="DF101" s="62"/>
      <c r="DG101" s="62"/>
      <c r="DH101" s="62"/>
      <c r="DI101" s="62"/>
      <c r="DJ101" s="62"/>
      <c r="DK101" s="62"/>
      <c r="DL101" s="62"/>
      <c r="DM101" s="62"/>
      <c r="DN101" s="62"/>
      <c r="DO101" s="62"/>
      <c r="DP101" s="62"/>
      <c r="DQ101" s="62"/>
      <c r="DR101" s="62"/>
      <c r="DS101" s="62"/>
      <c r="DT101" s="62"/>
      <c r="DU101" s="62"/>
      <c r="DV101" s="62"/>
      <c r="DW101" s="62"/>
      <c r="DX101" s="62"/>
      <c r="DY101" s="62"/>
      <c r="DZ101" s="62"/>
      <c r="EA101" s="62"/>
      <c r="EB101" s="62"/>
      <c r="EC101" s="62"/>
      <c r="ED101" s="62"/>
      <c r="EE101" s="62"/>
      <c r="EF101" s="62"/>
      <c r="EG101" s="62"/>
      <c r="EH101" s="62"/>
      <c r="EI101" s="62"/>
      <c r="EJ101" s="62"/>
      <c r="EK101" s="62"/>
      <c r="EL101" s="62"/>
      <c r="EM101" s="62"/>
      <c r="EN101" s="62"/>
      <c r="EO101" s="62"/>
      <c r="EP101" s="62"/>
      <c r="EQ101" s="62"/>
      <c r="ER101" s="62"/>
      <c r="ES101" s="62"/>
      <c r="ET101" s="62"/>
      <c r="EU101" s="62"/>
      <c r="EV101" s="62"/>
      <c r="EW101" s="62"/>
      <c r="EX101" s="62"/>
      <c r="EY101" s="62"/>
      <c r="EZ101" s="62"/>
      <c r="FA101" s="62"/>
      <c r="FB101" s="62"/>
      <c r="FC101" s="62"/>
      <c r="FD101" s="62"/>
      <c r="FE101" s="62"/>
      <c r="FF101" s="62"/>
      <c r="FG101" s="62"/>
      <c r="FH101" s="62"/>
      <c r="FI101" s="62"/>
      <c r="FJ101" s="62"/>
      <c r="FK101" s="62"/>
      <c r="FL101" s="62"/>
      <c r="FM101" s="62"/>
      <c r="FN101" s="62"/>
      <c r="FO101" s="62"/>
      <c r="FP101" s="62"/>
      <c r="FQ101" s="62"/>
      <c r="FR101" s="62"/>
      <c r="FS101" s="62"/>
      <c r="FT101" s="62"/>
      <c r="FU101" s="62"/>
      <c r="FV101" s="62"/>
      <c r="FW101" s="62"/>
      <c r="FX101" s="62"/>
      <c r="FY101" s="62"/>
      <c r="FZ101" s="62"/>
      <c r="GA101" s="62"/>
      <c r="GB101" s="62"/>
      <c r="GC101" s="62"/>
      <c r="GD101" s="62"/>
      <c r="GE101" s="62"/>
      <c r="GF101" s="62"/>
      <c r="GG101" s="62"/>
      <c r="GH101" s="62"/>
      <c r="GI101" s="62"/>
      <c r="GJ101" s="62"/>
      <c r="GK101" s="62"/>
      <c r="GL101" s="62"/>
      <c r="GM101" s="62"/>
      <c r="GN101" s="62"/>
      <c r="GO101" s="62"/>
      <c r="GP101" s="62"/>
      <c r="GQ101" s="62"/>
      <c r="GR101" s="62"/>
      <c r="GS101" s="62"/>
      <c r="GT101" s="62"/>
      <c r="GU101" s="62"/>
      <c r="GV101" s="62"/>
      <c r="GW101" s="62"/>
      <c r="GX101" s="62"/>
      <c r="GY101" s="62"/>
      <c r="GZ101" s="62"/>
      <c r="HA101" s="62"/>
      <c r="HB101" s="62"/>
      <c r="HC101" s="62"/>
      <c r="HD101" s="62"/>
      <c r="HE101" s="62"/>
      <c r="HF101" s="62"/>
      <c r="HG101" s="62"/>
      <c r="HH101" s="62"/>
      <c r="HI101" s="62"/>
      <c r="HJ101" s="62"/>
      <c r="HK101" s="62"/>
      <c r="HL101" s="62"/>
      <c r="HM101" s="62"/>
      <c r="HN101" s="62"/>
      <c r="HO101" s="62"/>
      <c r="HP101" s="62"/>
      <c r="HQ101" s="62"/>
      <c r="HR101" s="62"/>
      <c r="HS101" s="62"/>
      <c r="HT101" s="62"/>
      <c r="HU101" s="62"/>
      <c r="HV101" s="62"/>
      <c r="HW101" s="62"/>
      <c r="HX101" s="62"/>
      <c r="HY101" s="62"/>
      <c r="HZ101" s="62"/>
      <c r="IA101" s="62"/>
      <c r="IB101" s="62"/>
      <c r="IC101" s="62"/>
      <c r="ID101" s="62"/>
      <c r="IE101" s="62"/>
      <c r="IF101" s="62"/>
      <c r="IG101" s="62"/>
      <c r="IH101" s="62"/>
      <c r="II101" s="62"/>
      <c r="IJ101" s="62"/>
      <c r="IK101" s="62"/>
      <c r="IL101" s="62"/>
      <c r="IM101" s="62"/>
      <c r="IN101" s="62"/>
      <c r="IO101" s="62"/>
      <c r="IP101" s="62"/>
      <c r="IQ101" s="62"/>
      <c r="IR101" s="62"/>
      <c r="IS101" s="62"/>
      <c r="IT101" s="62"/>
      <c r="IU101" s="62"/>
      <c r="IV101" s="62"/>
      <c r="IW101" s="62"/>
      <c r="IX101" s="62"/>
    </row>
    <row r="102" spans="1:258" ht="15.75">
      <c r="A102" s="265" t="s">
        <v>1276</v>
      </c>
      <c r="B102" s="76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</row>
    <row r="103" spans="1:258" ht="15.75">
      <c r="A103" s="286" t="s">
        <v>1277</v>
      </c>
      <c r="B103" s="133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 spans="1:258" ht="15.75">
      <c r="A104" s="134" t="s">
        <v>1282</v>
      </c>
      <c r="B104" s="13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 spans="1:258" ht="15.75">
      <c r="A105" s="134" t="s">
        <v>1274</v>
      </c>
      <c r="B105" s="26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 spans="1:258" ht="15.75">
      <c r="A106" s="134" t="s">
        <v>1275</v>
      </c>
      <c r="B106" s="26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spans="1:258" ht="15.75">
      <c r="A107" s="134" t="s">
        <v>1258</v>
      </c>
    </row>
    <row r="109" spans="1:258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spans="1:258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spans="1:258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 spans="1:258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 spans="3:23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</sheetData>
  <hyperlinks>
    <hyperlink ref="A103" r:id="rId1" xr:uid="{E946F6B1-54FB-40E5-9BEE-89157532A299}"/>
  </hyperlinks>
  <pageMargins left="0.5" right="1" top="0.25" bottom="0.3" header="0" footer="0"/>
  <pageSetup orientation="portrait" verticalDpi="0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6E791-1E34-4234-AFD6-D8A1370C038C}">
  <dimension ref="A1:J106"/>
  <sheetViews>
    <sheetView workbookViewId="0">
      <selection activeCell="H5" sqref="H5"/>
    </sheetView>
  </sheetViews>
  <sheetFormatPr defaultRowHeight="15"/>
  <cols>
    <col min="3" max="3" width="11.44140625" bestFit="1" customWidth="1"/>
    <col min="4" max="4" width="11.88671875" customWidth="1"/>
    <col min="5" max="5" width="9.88671875" customWidth="1"/>
    <col min="6" max="6" width="10.21875" customWidth="1"/>
    <col min="7" max="7" width="12.5546875" customWidth="1"/>
    <col min="9" max="9" width="12.77734375" customWidth="1"/>
    <col min="10" max="10" width="12.88671875" customWidth="1"/>
  </cols>
  <sheetData>
    <row r="1" spans="1:10" ht="47.25">
      <c r="A1" s="31" t="s">
        <v>1256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  <c r="J1" s="1"/>
    </row>
    <row r="2" spans="1:10" ht="22.5">
      <c r="A2" s="31"/>
      <c r="B2" s="26"/>
      <c r="C2" s="28"/>
      <c r="D2" s="32"/>
      <c r="E2" s="32"/>
      <c r="F2" s="33">
        <f>(+H$3-H$4)*F$4/2</f>
        <v>1.8000000000000002E-2</v>
      </c>
      <c r="G2" s="34">
        <f>(+I$4-I$3)*G$4/2</f>
        <v>2.8979999999999995E-2</v>
      </c>
      <c r="H2" s="32"/>
      <c r="I2" s="32"/>
      <c r="J2" s="1"/>
    </row>
    <row r="3" spans="1:10" ht="22.5">
      <c r="A3" s="31"/>
      <c r="B3" s="26"/>
      <c r="C3" s="28"/>
      <c r="D3" s="32"/>
      <c r="E3" s="32"/>
      <c r="F3" s="33">
        <f>F4/(2*(+H3-H4))</f>
        <v>2E-3</v>
      </c>
      <c r="G3" s="34">
        <f>G4/(2*(+I4-I3))</f>
        <v>4.1071428571428579E-4</v>
      </c>
      <c r="H3" s="284">
        <v>19</v>
      </c>
      <c r="I3" s="284">
        <v>28.6</v>
      </c>
      <c r="J3" s="1"/>
    </row>
    <row r="4" spans="1:10" ht="15.75">
      <c r="A4" s="26"/>
      <c r="B4" s="26"/>
      <c r="C4" s="26"/>
      <c r="D4" s="35">
        <f>Parameters!F14</f>
        <v>2.627314814814815E-3</v>
      </c>
      <c r="E4" s="36">
        <f>D4*1440</f>
        <v>3.7833333333333337</v>
      </c>
      <c r="F4" s="244">
        <v>1.2E-2</v>
      </c>
      <c r="G4" s="285">
        <v>6.8999999999999999E-3</v>
      </c>
      <c r="H4" s="284">
        <v>16</v>
      </c>
      <c r="I4" s="284">
        <v>37</v>
      </c>
      <c r="J4" s="1"/>
    </row>
    <row r="5" spans="1:10" ht="15.75">
      <c r="A5" s="26"/>
      <c r="B5" s="26"/>
      <c r="C5" s="26"/>
      <c r="D5" s="35"/>
      <c r="E5" s="37">
        <f>E4*60</f>
        <v>227.00000000000003</v>
      </c>
      <c r="F5" s="244">
        <v>2E-3</v>
      </c>
      <c r="G5" s="285">
        <v>3.0499999999999999E-4</v>
      </c>
      <c r="H5" s="284">
        <v>16</v>
      </c>
      <c r="I5" s="284">
        <v>67</v>
      </c>
      <c r="J5" s="1"/>
    </row>
    <row r="6" spans="1:10" ht="78.75">
      <c r="A6" s="27" t="s">
        <v>84</v>
      </c>
      <c r="B6" s="140" t="s">
        <v>973</v>
      </c>
      <c r="C6" s="140" t="s">
        <v>972</v>
      </c>
      <c r="D6" s="140" t="s">
        <v>557</v>
      </c>
      <c r="E6" s="140" t="s">
        <v>693</v>
      </c>
      <c r="F6" s="27" t="s">
        <v>84</v>
      </c>
      <c r="G6" s="256" t="s">
        <v>558</v>
      </c>
    </row>
    <row r="7" spans="1:10">
      <c r="A7" s="1">
        <v>1</v>
      </c>
      <c r="F7" s="1">
        <v>1</v>
      </c>
    </row>
    <row r="8" spans="1:10">
      <c r="A8" s="1">
        <v>2</v>
      </c>
      <c r="F8" s="1">
        <v>2</v>
      </c>
    </row>
    <row r="9" spans="1:10">
      <c r="A9" s="1">
        <v>3</v>
      </c>
      <c r="D9" s="29">
        <f t="shared" ref="D9:D45" si="0">E$4/E9</f>
        <v>7.752732240437159</v>
      </c>
      <c r="E9" s="5">
        <f t="shared" ref="E9:E25" si="1">1-IF(A9&gt;=H$3,0,IF(A9&gt;=H$4,F$3*(A9-H$3)^2,F$2+F$4*(H$4-A9)+(A9&lt;H$5)*F$5*(H$5-A9)^2))</f>
        <v>0.48799999999999999</v>
      </c>
      <c r="F9" s="1">
        <v>3</v>
      </c>
    </row>
    <row r="10" spans="1:10">
      <c r="A10" s="1">
        <v>4</v>
      </c>
      <c r="D10" s="29">
        <f t="shared" si="0"/>
        <v>6.8787878787878798</v>
      </c>
      <c r="E10" s="5">
        <f t="shared" si="1"/>
        <v>0.54999999999999993</v>
      </c>
      <c r="F10" s="1">
        <v>4</v>
      </c>
    </row>
    <row r="11" spans="1:10">
      <c r="A11" s="1">
        <v>5</v>
      </c>
      <c r="D11" s="29">
        <f t="shared" si="0"/>
        <v>6.2225877192982466</v>
      </c>
      <c r="E11" s="5">
        <f t="shared" si="1"/>
        <v>0.60799999999999998</v>
      </c>
      <c r="F11" s="1">
        <v>5</v>
      </c>
    </row>
    <row r="12" spans="1:10">
      <c r="A12" s="1">
        <v>6</v>
      </c>
      <c r="D12" s="29">
        <f t="shared" si="0"/>
        <v>5.7150050352467279</v>
      </c>
      <c r="E12" s="5">
        <f t="shared" si="1"/>
        <v>0.66199999999999992</v>
      </c>
      <c r="F12" s="1">
        <v>6</v>
      </c>
    </row>
    <row r="13" spans="1:10">
      <c r="A13" s="1">
        <v>7</v>
      </c>
      <c r="D13" s="29">
        <f t="shared" si="0"/>
        <v>5.3136704119850195</v>
      </c>
      <c r="E13" s="5">
        <f t="shared" si="1"/>
        <v>0.71199999999999997</v>
      </c>
      <c r="F13" s="1">
        <v>7</v>
      </c>
    </row>
    <row r="14" spans="1:10">
      <c r="A14" s="1">
        <v>8</v>
      </c>
      <c r="D14" s="29">
        <f t="shared" si="0"/>
        <v>4.9912049252418651</v>
      </c>
      <c r="E14" s="5">
        <f t="shared" si="1"/>
        <v>0.75800000000000001</v>
      </c>
      <c r="F14" s="1">
        <v>8</v>
      </c>
    </row>
    <row r="15" spans="1:10">
      <c r="A15" s="1">
        <v>9</v>
      </c>
      <c r="D15" s="29">
        <f t="shared" si="0"/>
        <v>4.729166666666667</v>
      </c>
      <c r="E15" s="5">
        <f t="shared" si="1"/>
        <v>0.8</v>
      </c>
      <c r="F15" s="1">
        <v>9</v>
      </c>
    </row>
    <row r="16" spans="1:10">
      <c r="A16" s="1">
        <v>10</v>
      </c>
      <c r="D16" s="29">
        <f t="shared" si="0"/>
        <v>4.5147175815433576</v>
      </c>
      <c r="E16" s="5">
        <f t="shared" si="1"/>
        <v>0.83799999999999997</v>
      </c>
      <c r="F16" s="1">
        <v>10</v>
      </c>
    </row>
    <row r="17" spans="1:6">
      <c r="A17" s="1">
        <v>11</v>
      </c>
      <c r="D17" s="29">
        <f t="shared" si="0"/>
        <v>4.3386850152905199</v>
      </c>
      <c r="E17" s="5">
        <f t="shared" si="1"/>
        <v>0.872</v>
      </c>
      <c r="F17" s="1">
        <v>11</v>
      </c>
    </row>
    <row r="18" spans="1:6">
      <c r="A18" s="1">
        <v>12</v>
      </c>
      <c r="D18" s="29">
        <f t="shared" si="0"/>
        <v>4.1943828529194382</v>
      </c>
      <c r="E18" s="5">
        <f t="shared" si="1"/>
        <v>0.90200000000000002</v>
      </c>
      <c r="F18" s="1">
        <v>12</v>
      </c>
    </row>
    <row r="19" spans="1:6">
      <c r="A19" s="1">
        <v>13</v>
      </c>
      <c r="D19" s="29">
        <f t="shared" si="0"/>
        <v>4.0768678160919549</v>
      </c>
      <c r="E19" s="5">
        <f t="shared" si="1"/>
        <v>0.92799999999999994</v>
      </c>
      <c r="F19" s="1">
        <v>13</v>
      </c>
    </row>
    <row r="20" spans="1:6">
      <c r="A20" s="1">
        <v>14</v>
      </c>
      <c r="D20" s="29">
        <f t="shared" si="0"/>
        <v>3.9824561403508776</v>
      </c>
      <c r="E20" s="5">
        <f t="shared" si="1"/>
        <v>0.95</v>
      </c>
      <c r="F20" s="1">
        <v>14</v>
      </c>
    </row>
    <row r="21" spans="1:6">
      <c r="A21" s="1">
        <v>15</v>
      </c>
      <c r="D21" s="29">
        <f t="shared" si="0"/>
        <v>3.9084022038567499</v>
      </c>
      <c r="E21" s="5">
        <f t="shared" si="1"/>
        <v>0.96799999999999997</v>
      </c>
      <c r="F21" s="1">
        <v>15</v>
      </c>
    </row>
    <row r="22" spans="1:6">
      <c r="A22" s="1">
        <v>16</v>
      </c>
      <c r="D22" s="29">
        <f t="shared" si="0"/>
        <v>3.8526816021724377</v>
      </c>
      <c r="E22" s="5">
        <f t="shared" si="1"/>
        <v>0.98199999999999998</v>
      </c>
      <c r="F22" s="1">
        <v>16</v>
      </c>
    </row>
    <row r="23" spans="1:6">
      <c r="A23" s="1">
        <v>17</v>
      </c>
      <c r="D23" s="29">
        <f t="shared" si="0"/>
        <v>3.8138440860215059</v>
      </c>
      <c r="E23" s="5">
        <f t="shared" si="1"/>
        <v>0.99199999999999999</v>
      </c>
      <c r="F23" s="1">
        <v>17</v>
      </c>
    </row>
    <row r="24" spans="1:6">
      <c r="A24" s="1">
        <v>18</v>
      </c>
      <c r="D24" s="29">
        <f t="shared" si="0"/>
        <v>3.7909151636606548</v>
      </c>
      <c r="E24" s="5">
        <f t="shared" si="1"/>
        <v>0.998</v>
      </c>
      <c r="F24" s="1">
        <v>18</v>
      </c>
    </row>
    <row r="25" spans="1:6">
      <c r="A25" s="1">
        <v>19</v>
      </c>
      <c r="D25" s="29">
        <f t="shared" si="0"/>
        <v>3.7833333333333337</v>
      </c>
      <c r="E25" s="5">
        <f t="shared" si="1"/>
        <v>1</v>
      </c>
      <c r="F25" s="1">
        <v>19</v>
      </c>
    </row>
    <row r="26" spans="1:6">
      <c r="A26" s="1">
        <v>20</v>
      </c>
      <c r="D26" s="29">
        <f t="shared" si="0"/>
        <v>3.7833333333333337</v>
      </c>
      <c r="E26" s="5">
        <f t="shared" ref="E26:E45" si="2">1-IF(A26&lt;I$3,0,IF(A26&lt;I$4,G$3*(A26-I$3)^2,G$2+G$4*(A26-I$4)+(A26&gt;I$5)*G$5*(A26-I$5)^2))</f>
        <v>1</v>
      </c>
      <c r="F26" s="1">
        <v>20</v>
      </c>
    </row>
    <row r="27" spans="1:6">
      <c r="A27" s="1">
        <v>21</v>
      </c>
      <c r="D27" s="29">
        <f t="shared" si="0"/>
        <v>3.7833333333333337</v>
      </c>
      <c r="E27" s="5">
        <f t="shared" si="2"/>
        <v>1</v>
      </c>
      <c r="F27" s="1">
        <v>21</v>
      </c>
    </row>
    <row r="28" spans="1:6">
      <c r="A28" s="1">
        <v>22</v>
      </c>
      <c r="D28" s="29">
        <f t="shared" si="0"/>
        <v>3.7833333333333337</v>
      </c>
      <c r="E28" s="5">
        <f t="shared" si="2"/>
        <v>1</v>
      </c>
      <c r="F28" s="1">
        <v>22</v>
      </c>
    </row>
    <row r="29" spans="1:6">
      <c r="A29" s="1">
        <v>23</v>
      </c>
      <c r="D29" s="29">
        <f t="shared" si="0"/>
        <v>3.7833333333333337</v>
      </c>
      <c r="E29" s="5">
        <f t="shared" si="2"/>
        <v>1</v>
      </c>
      <c r="F29" s="1">
        <v>23</v>
      </c>
    </row>
    <row r="30" spans="1:6">
      <c r="A30" s="1">
        <v>24</v>
      </c>
      <c r="D30" s="29">
        <f t="shared" si="0"/>
        <v>3.7833333333333337</v>
      </c>
      <c r="E30" s="5">
        <f t="shared" si="2"/>
        <v>1</v>
      </c>
      <c r="F30" s="1">
        <v>24</v>
      </c>
    </row>
    <row r="31" spans="1:6">
      <c r="A31" s="1">
        <v>25</v>
      </c>
      <c r="D31" s="29">
        <f t="shared" si="0"/>
        <v>3.7833333333333337</v>
      </c>
      <c r="E31" s="5">
        <f t="shared" si="2"/>
        <v>1</v>
      </c>
      <c r="F31" s="1">
        <v>25</v>
      </c>
    </row>
    <row r="32" spans="1:6">
      <c r="A32" s="1">
        <v>26</v>
      </c>
      <c r="D32" s="29">
        <f t="shared" si="0"/>
        <v>3.7833333333333337</v>
      </c>
      <c r="E32" s="5">
        <f t="shared" si="2"/>
        <v>1</v>
      </c>
      <c r="F32" s="1">
        <v>26</v>
      </c>
    </row>
    <row r="33" spans="1:7">
      <c r="A33" s="1">
        <v>27</v>
      </c>
      <c r="D33" s="29">
        <f t="shared" si="0"/>
        <v>3.7833333333333337</v>
      </c>
      <c r="E33" s="5">
        <f t="shared" si="2"/>
        <v>1</v>
      </c>
      <c r="F33" s="1">
        <v>27</v>
      </c>
    </row>
    <row r="34" spans="1:7">
      <c r="A34" s="1">
        <v>28</v>
      </c>
      <c r="D34" s="29">
        <f t="shared" si="0"/>
        <v>3.7833333333333337</v>
      </c>
      <c r="E34" s="5">
        <f t="shared" si="2"/>
        <v>1</v>
      </c>
      <c r="F34" s="1">
        <v>28</v>
      </c>
    </row>
    <row r="35" spans="1:7">
      <c r="A35" s="1">
        <v>29</v>
      </c>
      <c r="D35" s="29">
        <f t="shared" si="0"/>
        <v>3.7835819687198495</v>
      </c>
      <c r="E35" s="5">
        <f t="shared" si="2"/>
        <v>0.99993428571428566</v>
      </c>
      <c r="F35" s="1">
        <v>29</v>
      </c>
    </row>
    <row r="36" spans="1:7">
      <c r="A36" s="1">
        <v>30</v>
      </c>
      <c r="D36" s="29">
        <f t="shared" si="0"/>
        <v>3.7863813703364544</v>
      </c>
      <c r="E36" s="5">
        <f t="shared" si="2"/>
        <v>0.99919500000000006</v>
      </c>
      <c r="F36" s="1">
        <v>30</v>
      </c>
    </row>
    <row r="37" spans="1:7">
      <c r="A37" s="1">
        <v>31</v>
      </c>
      <c r="D37" s="29">
        <f t="shared" si="0"/>
        <v>3.792304843076383</v>
      </c>
      <c r="E37" s="5">
        <f t="shared" si="2"/>
        <v>0.9976342857142857</v>
      </c>
      <c r="F37" s="1">
        <v>31</v>
      </c>
    </row>
    <row r="38" spans="1:7">
      <c r="A38" s="1">
        <v>32</v>
      </c>
      <c r="D38" s="29">
        <f t="shared" si="0"/>
        <v>3.8013817508317471</v>
      </c>
      <c r="E38" s="5">
        <f t="shared" si="2"/>
        <v>0.99525214285714281</v>
      </c>
      <c r="F38" s="1">
        <v>32</v>
      </c>
    </row>
    <row r="39" spans="1:7">
      <c r="A39" s="1">
        <v>33</v>
      </c>
      <c r="D39" s="29">
        <f t="shared" si="0"/>
        <v>3.8136573574066559</v>
      </c>
      <c r="E39" s="5">
        <f t="shared" si="2"/>
        <v>0.99204857142857139</v>
      </c>
      <c r="F39" s="1">
        <v>33</v>
      </c>
    </row>
    <row r="40" spans="1:7">
      <c r="A40" s="1">
        <v>34</v>
      </c>
      <c r="D40" s="29">
        <f t="shared" si="0"/>
        <v>3.829193394508855</v>
      </c>
      <c r="E40" s="5">
        <f t="shared" si="2"/>
        <v>0.98802357142857145</v>
      </c>
      <c r="F40" s="1">
        <v>34</v>
      </c>
    </row>
    <row r="41" spans="1:7">
      <c r="A41" s="1">
        <v>35</v>
      </c>
      <c r="D41" s="29">
        <f t="shared" si="0"/>
        <v>3.8480688458021421</v>
      </c>
      <c r="E41" s="5">
        <f t="shared" si="2"/>
        <v>0.98317714285714286</v>
      </c>
      <c r="F41" s="1">
        <v>35</v>
      </c>
    </row>
    <row r="42" spans="1:7">
      <c r="A42" s="1">
        <v>36</v>
      </c>
      <c r="D42" s="29">
        <f t="shared" si="0"/>
        <v>3.8703809658122847</v>
      </c>
      <c r="E42" s="5">
        <f t="shared" si="2"/>
        <v>0.97750928571428575</v>
      </c>
      <c r="F42" s="1">
        <v>36</v>
      </c>
    </row>
    <row r="43" spans="1:7">
      <c r="A43" s="1">
        <v>37</v>
      </c>
      <c r="D43" s="29">
        <f t="shared" si="0"/>
        <v>3.8962465586016082</v>
      </c>
      <c r="E43" s="5">
        <f t="shared" si="2"/>
        <v>0.97101999999999999</v>
      </c>
      <c r="F43" s="1">
        <v>37</v>
      </c>
    </row>
    <row r="44" spans="1:7">
      <c r="A44" s="1">
        <v>38</v>
      </c>
      <c r="D44" s="29">
        <f t="shared" si="0"/>
        <v>3.9241311593300976</v>
      </c>
      <c r="E44" s="5">
        <f t="shared" si="2"/>
        <v>0.96411999999999998</v>
      </c>
      <c r="F44" s="1">
        <v>38</v>
      </c>
    </row>
    <row r="45" spans="1:7">
      <c r="A45" s="1">
        <v>39</v>
      </c>
      <c r="D45" s="29">
        <f t="shared" si="0"/>
        <v>3.9524177653343369</v>
      </c>
      <c r="E45" s="5">
        <f t="shared" si="2"/>
        <v>0.95721999999999996</v>
      </c>
      <c r="F45" s="1">
        <v>39</v>
      </c>
    </row>
    <row r="46" spans="1:7">
      <c r="A46" s="1">
        <v>40</v>
      </c>
      <c r="B46" s="255" t="s">
        <v>1217</v>
      </c>
      <c r="C46" s="254">
        <f t="shared" ref="C46:C89" si="3">(B46*1440)/60</f>
        <v>4.5166666666666666</v>
      </c>
      <c r="D46" s="29">
        <f t="shared" ref="D46:D106" si="4">E$4/E46</f>
        <v>3.9811151331481325</v>
      </c>
      <c r="E46" s="5">
        <f t="shared" ref="E46:E106" si="5">1-IF(A46&lt;I$3,0,IF(A46&lt;I$4,G$3*(A46-I$3)^2,G$2+G$4*(A46-I$4)+(A46&gt;I$5)*G$5*(A46-I$5)^2))</f>
        <v>0.95032000000000005</v>
      </c>
      <c r="F46" s="1">
        <v>40</v>
      </c>
      <c r="G46" s="257">
        <f>100*D46/C46</f>
        <v>88.142770475604408</v>
      </c>
    </row>
    <row r="47" spans="1:7">
      <c r="A47" s="1">
        <v>41</v>
      </c>
      <c r="B47" s="255" t="s">
        <v>1218</v>
      </c>
      <c r="C47" s="254">
        <f t="shared" si="3"/>
        <v>4.4666666666666668</v>
      </c>
      <c r="D47" s="29">
        <f t="shared" si="4"/>
        <v>4.0102322754799911</v>
      </c>
      <c r="E47" s="5">
        <f t="shared" si="5"/>
        <v>0.94342000000000004</v>
      </c>
      <c r="F47" s="1">
        <v>41</v>
      </c>
      <c r="G47" s="257">
        <f t="shared" ref="G47:G89" si="6">100*D47/C47</f>
        <v>89.781319600298303</v>
      </c>
    </row>
    <row r="48" spans="1:7">
      <c r="A48" s="1">
        <v>42</v>
      </c>
      <c r="B48" s="255" t="s">
        <v>1217</v>
      </c>
      <c r="C48" s="254">
        <f t="shared" si="3"/>
        <v>4.5166666666666666</v>
      </c>
      <c r="D48" s="29">
        <f t="shared" si="4"/>
        <v>4.0397784706502087</v>
      </c>
      <c r="E48" s="5">
        <f t="shared" si="5"/>
        <v>0.93652000000000002</v>
      </c>
      <c r="F48" s="1">
        <v>42</v>
      </c>
      <c r="G48" s="257">
        <f t="shared" si="6"/>
        <v>89.44158975609318</v>
      </c>
    </row>
    <row r="49" spans="1:7">
      <c r="A49" s="1">
        <v>43</v>
      </c>
      <c r="B49" s="255" t="s">
        <v>1219</v>
      </c>
      <c r="C49" s="254">
        <f t="shared" si="3"/>
        <v>4.3666666666666663</v>
      </c>
      <c r="D49" s="29">
        <f t="shared" si="4"/>
        <v>4.0697632724482409</v>
      </c>
      <c r="E49" s="5">
        <f t="shared" si="5"/>
        <v>0.92962</v>
      </c>
      <c r="F49" s="1">
        <v>43</v>
      </c>
      <c r="G49" s="257">
        <f t="shared" si="6"/>
        <v>93.200685628585674</v>
      </c>
    </row>
    <row r="50" spans="1:7">
      <c r="A50" s="1">
        <v>44</v>
      </c>
      <c r="B50" s="255" t="s">
        <v>1218</v>
      </c>
      <c r="C50" s="254">
        <f t="shared" si="3"/>
        <v>4.4666666666666668</v>
      </c>
      <c r="D50" s="29">
        <f t="shared" si="4"/>
        <v>4.1001965204323456</v>
      </c>
      <c r="E50" s="5">
        <f t="shared" si="5"/>
        <v>0.92271999999999998</v>
      </c>
      <c r="F50" s="1">
        <v>44</v>
      </c>
      <c r="G50" s="257">
        <f t="shared" si="6"/>
        <v>91.79544448729132</v>
      </c>
    </row>
    <row r="51" spans="1:7">
      <c r="A51" s="1">
        <v>45</v>
      </c>
      <c r="B51" s="255" t="s">
        <v>1220</v>
      </c>
      <c r="C51" s="254">
        <f t="shared" si="3"/>
        <v>4.4000000000000004</v>
      </c>
      <c r="D51" s="29">
        <f t="shared" si="4"/>
        <v>4.1310883506948244</v>
      </c>
      <c r="E51" s="5">
        <f t="shared" si="5"/>
        <v>0.91581999999999997</v>
      </c>
      <c r="F51" s="1">
        <v>45</v>
      </c>
      <c r="G51" s="257">
        <f t="shared" si="6"/>
        <v>93.888371606700545</v>
      </c>
    </row>
    <row r="52" spans="1:7">
      <c r="A52" s="1">
        <v>46</v>
      </c>
      <c r="B52" s="255" t="s">
        <v>1221</v>
      </c>
      <c r="C52" s="254">
        <f t="shared" si="3"/>
        <v>4.4333333333333336</v>
      </c>
      <c r="D52" s="29">
        <f t="shared" si="4"/>
        <v>4.1624492071176054</v>
      </c>
      <c r="E52" s="5">
        <f t="shared" si="5"/>
        <v>0.90891999999999995</v>
      </c>
      <c r="F52" s="1">
        <v>46</v>
      </c>
      <c r="G52" s="257">
        <f t="shared" si="6"/>
        <v>93.889831739494852</v>
      </c>
    </row>
    <row r="53" spans="1:7">
      <c r="A53" s="1">
        <v>47</v>
      </c>
      <c r="B53" s="255" t="s">
        <v>1222</v>
      </c>
      <c r="C53" s="254">
        <f t="shared" si="3"/>
        <v>4.7</v>
      </c>
      <c r="D53" s="29">
        <f t="shared" si="4"/>
        <v>4.1942898531444239</v>
      </c>
      <c r="E53" s="5">
        <f t="shared" si="5"/>
        <v>0.90202000000000004</v>
      </c>
      <c r="F53" s="1">
        <v>47</v>
      </c>
      <c r="G53" s="257">
        <f t="shared" si="6"/>
        <v>89.240209641370726</v>
      </c>
    </row>
    <row r="54" spans="1:7">
      <c r="A54" s="1">
        <v>48</v>
      </c>
      <c r="B54" s="255" t="s">
        <v>1223</v>
      </c>
      <c r="C54" s="254">
        <f t="shared" si="3"/>
        <v>4.5</v>
      </c>
      <c r="D54" s="29">
        <f t="shared" si="4"/>
        <v>4.2266213840974771</v>
      </c>
      <c r="E54" s="5">
        <f t="shared" si="5"/>
        <v>0.89512000000000003</v>
      </c>
      <c r="F54" s="1">
        <v>48</v>
      </c>
      <c r="G54" s="257">
        <f t="shared" si="6"/>
        <v>93.924919646610604</v>
      </c>
    </row>
    <row r="55" spans="1:7">
      <c r="A55" s="1">
        <v>49</v>
      </c>
      <c r="B55" s="255" t="s">
        <v>1224</v>
      </c>
      <c r="C55" s="254">
        <f t="shared" si="3"/>
        <v>4.6333333333333337</v>
      </c>
      <c r="D55" s="29">
        <f t="shared" si="4"/>
        <v>4.259455240068152</v>
      </c>
      <c r="E55" s="5">
        <f t="shared" si="5"/>
        <v>0.88822000000000001</v>
      </c>
      <c r="F55" s="1">
        <v>49</v>
      </c>
      <c r="G55" s="257">
        <f t="shared" si="6"/>
        <v>91.930688634564433</v>
      </c>
    </row>
    <row r="56" spans="1:7">
      <c r="A56" s="1">
        <v>50</v>
      </c>
      <c r="B56" s="255" t="s">
        <v>1225</v>
      </c>
      <c r="C56" s="254">
        <f t="shared" si="3"/>
        <v>4.666666666666667</v>
      </c>
      <c r="D56" s="29">
        <f t="shared" si="4"/>
        <v>4.2928032194133046</v>
      </c>
      <c r="E56" s="5">
        <f t="shared" si="5"/>
        <v>0.88131999999999999</v>
      </c>
      <c r="F56" s="1">
        <v>50</v>
      </c>
      <c r="G56" s="257">
        <f t="shared" si="6"/>
        <v>91.98864041599937</v>
      </c>
    </row>
    <row r="57" spans="1:7">
      <c r="A57" s="1">
        <v>51</v>
      </c>
      <c r="B57" s="255" t="s">
        <v>1226</v>
      </c>
      <c r="C57" s="254">
        <f t="shared" si="3"/>
        <v>4.7666666666666666</v>
      </c>
      <c r="D57" s="29">
        <f t="shared" si="4"/>
        <v>4.3266774928905258</v>
      </c>
      <c r="E57" s="5">
        <f t="shared" si="5"/>
        <v>0.87441999999999998</v>
      </c>
      <c r="F57" s="1">
        <v>51</v>
      </c>
      <c r="G57" s="257">
        <f t="shared" si="6"/>
        <v>90.769457892808234</v>
      </c>
    </row>
    <row r="58" spans="1:7">
      <c r="A58" s="1">
        <v>52</v>
      </c>
      <c r="B58" s="255" t="s">
        <v>1227</v>
      </c>
      <c r="C58" s="254">
        <f t="shared" si="3"/>
        <v>4.9333333333333336</v>
      </c>
      <c r="D58" s="29">
        <f t="shared" si="4"/>
        <v>4.3610906184679701</v>
      </c>
      <c r="E58" s="5">
        <f t="shared" si="5"/>
        <v>0.86752000000000007</v>
      </c>
      <c r="F58" s="1">
        <v>52</v>
      </c>
      <c r="G58" s="257">
        <f t="shared" si="6"/>
        <v>88.400485509485875</v>
      </c>
    </row>
    <row r="59" spans="1:7">
      <c r="A59" s="1">
        <v>53</v>
      </c>
      <c r="B59" s="255" t="s">
        <v>1226</v>
      </c>
      <c r="C59" s="254">
        <f t="shared" si="3"/>
        <v>4.7666666666666666</v>
      </c>
      <c r="D59" s="29">
        <f t="shared" si="4"/>
        <v>4.3960555568466155</v>
      </c>
      <c r="E59" s="5">
        <f t="shared" si="5"/>
        <v>0.86061999999999994</v>
      </c>
      <c r="F59" s="1">
        <v>53</v>
      </c>
      <c r="G59" s="257">
        <f t="shared" si="6"/>
        <v>92.224941752026908</v>
      </c>
    </row>
    <row r="60" spans="1:7">
      <c r="A60" s="1">
        <v>54</v>
      </c>
      <c r="B60" s="255" t="s">
        <v>1228</v>
      </c>
      <c r="C60" s="254">
        <f t="shared" si="3"/>
        <v>4.8333333333333321</v>
      </c>
      <c r="D60" s="29">
        <f t="shared" si="4"/>
        <v>4.4315856877352449</v>
      </c>
      <c r="E60" s="5">
        <f t="shared" si="5"/>
        <v>0.85372000000000003</v>
      </c>
      <c r="F60" s="1">
        <v>54</v>
      </c>
      <c r="G60" s="257">
        <f t="shared" si="6"/>
        <v>91.687979746246469</v>
      </c>
    </row>
    <row r="61" spans="1:7">
      <c r="A61" s="1">
        <v>55</v>
      </c>
      <c r="B61" s="255" t="s">
        <v>1229</v>
      </c>
      <c r="C61" s="254">
        <f t="shared" si="3"/>
        <v>4.8166666666666664</v>
      </c>
      <c r="D61" s="29">
        <f t="shared" si="4"/>
        <v>4.4676948269211092</v>
      </c>
      <c r="E61" s="5">
        <f t="shared" si="5"/>
        <v>0.84682000000000002</v>
      </c>
      <c r="F61" s="1">
        <v>55</v>
      </c>
      <c r="G61" s="257">
        <f t="shared" si="6"/>
        <v>92.75490990147631</v>
      </c>
    </row>
    <row r="62" spans="1:7">
      <c r="A62" s="1">
        <v>56</v>
      </c>
      <c r="B62" s="255" t="s">
        <v>1228</v>
      </c>
      <c r="C62" s="254">
        <f t="shared" si="3"/>
        <v>4.8333333333333321</v>
      </c>
      <c r="D62" s="29">
        <f t="shared" si="4"/>
        <v>4.5043972441819857</v>
      </c>
      <c r="E62" s="5">
        <f t="shared" si="5"/>
        <v>0.83992</v>
      </c>
      <c r="F62" s="1">
        <v>56</v>
      </c>
      <c r="G62" s="257">
        <f t="shared" si="6"/>
        <v>93.194425741696278</v>
      </c>
    </row>
    <row r="63" spans="1:7">
      <c r="A63" s="1">
        <v>57</v>
      </c>
      <c r="B63" s="255" t="s">
        <v>1227</v>
      </c>
      <c r="C63" s="254">
        <f t="shared" si="3"/>
        <v>4.9333333333333336</v>
      </c>
      <c r="D63" s="29">
        <f t="shared" si="4"/>
        <v>4.5417076820884654</v>
      </c>
      <c r="E63" s="5">
        <f t="shared" si="5"/>
        <v>0.83301999999999998</v>
      </c>
      <c r="F63" s="1">
        <v>57</v>
      </c>
      <c r="G63" s="257">
        <f t="shared" si="6"/>
        <v>92.061642204495911</v>
      </c>
    </row>
    <row r="64" spans="1:7">
      <c r="A64" s="1">
        <v>58</v>
      </c>
      <c r="B64" s="255" t="s">
        <v>1230</v>
      </c>
      <c r="C64" s="254">
        <f t="shared" si="3"/>
        <v>5.0166666666666666</v>
      </c>
      <c r="D64" s="29">
        <f t="shared" si="4"/>
        <v>4.5796413757484791</v>
      </c>
      <c r="E64" s="5">
        <f t="shared" si="5"/>
        <v>0.82611999999999997</v>
      </c>
      <c r="F64" s="1">
        <v>58</v>
      </c>
      <c r="G64" s="257">
        <f t="shared" si="6"/>
        <v>91.288532406946416</v>
      </c>
    </row>
    <row r="65" spans="1:7">
      <c r="A65" s="1">
        <v>59</v>
      </c>
      <c r="B65" s="255" t="s">
        <v>1231</v>
      </c>
      <c r="C65" s="254">
        <f t="shared" si="3"/>
        <v>5.083333333333333</v>
      </c>
      <c r="D65" s="29">
        <f t="shared" si="4"/>
        <v>4.6182140735496366</v>
      </c>
      <c r="E65" s="5">
        <f t="shared" si="5"/>
        <v>0.81922000000000006</v>
      </c>
      <c r="F65" s="1">
        <v>59</v>
      </c>
      <c r="G65" s="257">
        <f t="shared" si="6"/>
        <v>90.850112922287934</v>
      </c>
    </row>
    <row r="66" spans="1:7">
      <c r="A66" s="1">
        <v>60</v>
      </c>
      <c r="B66" s="255" t="s">
        <v>1232</v>
      </c>
      <c r="C66" s="254">
        <f t="shared" si="3"/>
        <v>5.05</v>
      </c>
      <c r="D66" s="29">
        <f t="shared" si="4"/>
        <v>4.6574420589587033</v>
      </c>
      <c r="E66" s="5">
        <f t="shared" si="5"/>
        <v>0.81231999999999993</v>
      </c>
      <c r="F66" s="1">
        <v>60</v>
      </c>
      <c r="G66" s="257">
        <f t="shared" si="6"/>
        <v>92.226575424924818</v>
      </c>
    </row>
    <row r="67" spans="1:7">
      <c r="A67" s="1">
        <v>61</v>
      </c>
      <c r="B67" s="255" t="s">
        <v>1233</v>
      </c>
      <c r="C67" s="254">
        <f t="shared" si="3"/>
        <v>5.2166666666666668</v>
      </c>
      <c r="D67" s="29">
        <f t="shared" si="4"/>
        <v>4.6973421734415997</v>
      </c>
      <c r="E67" s="5">
        <f t="shared" si="5"/>
        <v>0.80542000000000002</v>
      </c>
      <c r="F67" s="1">
        <v>61</v>
      </c>
      <c r="G67" s="257">
        <f t="shared" si="6"/>
        <v>90.044897893449189</v>
      </c>
    </row>
    <row r="68" spans="1:7">
      <c r="A68" s="1">
        <v>62</v>
      </c>
      <c r="B68" s="255" t="s">
        <v>1234</v>
      </c>
      <c r="C68" s="254">
        <f t="shared" si="3"/>
        <v>5.333333333333333</v>
      </c>
      <c r="D68" s="29">
        <f t="shared" si="4"/>
        <v>4.7379318405717248</v>
      </c>
      <c r="E68" s="5">
        <f t="shared" si="5"/>
        <v>0.79852000000000001</v>
      </c>
      <c r="F68" s="1">
        <v>62</v>
      </c>
      <c r="G68" s="257">
        <f t="shared" si="6"/>
        <v>88.836222010719851</v>
      </c>
    </row>
    <row r="69" spans="1:7">
      <c r="A69" s="1">
        <v>63</v>
      </c>
      <c r="B69" s="255" t="s">
        <v>1235</v>
      </c>
      <c r="C69" s="254">
        <f t="shared" si="3"/>
        <v>5.4333333333333336</v>
      </c>
      <c r="D69" s="29">
        <f t="shared" si="4"/>
        <v>4.7792290913990723</v>
      </c>
      <c r="E69" s="5">
        <f t="shared" si="5"/>
        <v>0.79161999999999999</v>
      </c>
      <c r="F69" s="1">
        <v>63</v>
      </c>
      <c r="G69" s="257">
        <f t="shared" si="6"/>
        <v>87.961271620841814</v>
      </c>
    </row>
    <row r="70" spans="1:7">
      <c r="A70" s="1">
        <v>64</v>
      </c>
      <c r="B70" s="255" t="s">
        <v>1236</v>
      </c>
      <c r="C70" s="254">
        <f t="shared" si="3"/>
        <v>5.166666666666667</v>
      </c>
      <c r="D70" s="29">
        <f t="shared" si="4"/>
        <v>4.8212525911577808</v>
      </c>
      <c r="E70" s="5">
        <f t="shared" si="5"/>
        <v>0.78471999999999997</v>
      </c>
      <c r="F70" s="1">
        <v>64</v>
      </c>
      <c r="G70" s="257">
        <f t="shared" si="6"/>
        <v>93.314566280473173</v>
      </c>
    </row>
    <row r="71" spans="1:7">
      <c r="A71" s="1">
        <v>65</v>
      </c>
      <c r="B71" s="255" t="s">
        <v>1237</v>
      </c>
      <c r="C71" s="254">
        <f t="shared" si="3"/>
        <v>5.3</v>
      </c>
      <c r="D71" s="29">
        <f t="shared" si="4"/>
        <v>4.8640216673951988</v>
      </c>
      <c r="E71" s="5">
        <f t="shared" si="5"/>
        <v>0.77781999999999996</v>
      </c>
      <c r="F71" s="1">
        <v>65</v>
      </c>
      <c r="G71" s="257">
        <f t="shared" si="6"/>
        <v>91.773993724437716</v>
      </c>
    </row>
    <row r="72" spans="1:7">
      <c r="A72" s="1">
        <v>66</v>
      </c>
      <c r="B72" s="255" t="s">
        <v>1238</v>
      </c>
      <c r="C72" s="254">
        <f t="shared" si="3"/>
        <v>5.4666666666666668</v>
      </c>
      <c r="D72" s="29">
        <f t="shared" si="4"/>
        <v>4.9075563396115465</v>
      </c>
      <c r="E72" s="5">
        <f t="shared" si="5"/>
        <v>0.77092000000000005</v>
      </c>
      <c r="F72" s="1">
        <v>66</v>
      </c>
      <c r="G72" s="257">
        <f t="shared" si="6"/>
        <v>89.772372066064875</v>
      </c>
    </row>
    <row r="73" spans="1:7">
      <c r="A73" s="1">
        <v>67</v>
      </c>
      <c r="B73" s="255" t="s">
        <v>1239</v>
      </c>
      <c r="C73" s="254">
        <f t="shared" si="3"/>
        <v>5.3666666666666663</v>
      </c>
      <c r="D73" s="29">
        <f t="shared" si="4"/>
        <v>4.9518773505056588</v>
      </c>
      <c r="E73" s="5">
        <f t="shared" si="5"/>
        <v>0.76402000000000003</v>
      </c>
      <c r="F73" s="1">
        <v>67</v>
      </c>
      <c r="G73" s="257">
        <f t="shared" si="6"/>
        <v>92.271006531161348</v>
      </c>
    </row>
    <row r="74" spans="1:7">
      <c r="A74" s="1">
        <v>68</v>
      </c>
      <c r="B74" s="255" t="s">
        <v>1240</v>
      </c>
      <c r="C74" s="254">
        <f t="shared" si="3"/>
        <v>5.7</v>
      </c>
      <c r="D74" s="29">
        <f t="shared" si="4"/>
        <v>4.9990200158999674</v>
      </c>
      <c r="E74" s="5">
        <f t="shared" si="5"/>
        <v>0.75681500000000002</v>
      </c>
      <c r="F74" s="1">
        <v>68</v>
      </c>
      <c r="G74" s="257">
        <f t="shared" si="6"/>
        <v>87.70210554210469</v>
      </c>
    </row>
    <row r="75" spans="1:7">
      <c r="A75" s="1">
        <v>69</v>
      </c>
      <c r="B75" s="255" t="s">
        <v>1241</v>
      </c>
      <c r="C75" s="254">
        <f t="shared" si="3"/>
        <v>6.0166666666666666</v>
      </c>
      <c r="D75" s="29">
        <f t="shared" si="4"/>
        <v>5.0511793502447713</v>
      </c>
      <c r="E75" s="5">
        <f t="shared" si="5"/>
        <v>0.749</v>
      </c>
      <c r="F75" s="1">
        <v>69</v>
      </c>
      <c r="G75" s="257">
        <f t="shared" si="6"/>
        <v>83.953119394649931</v>
      </c>
    </row>
    <row r="76" spans="1:7">
      <c r="A76" s="1">
        <v>70</v>
      </c>
      <c r="B76" s="255" t="s">
        <v>1242</v>
      </c>
      <c r="C76" s="254">
        <f t="shared" si="3"/>
        <v>5.7166666666666668</v>
      </c>
      <c r="D76" s="29">
        <f t="shared" si="4"/>
        <v>5.108643058884426</v>
      </c>
      <c r="E76" s="5">
        <f t="shared" si="5"/>
        <v>0.74057499999999998</v>
      </c>
      <c r="F76" s="1">
        <v>70</v>
      </c>
      <c r="G76" s="257">
        <f t="shared" si="6"/>
        <v>89.364018522759636</v>
      </c>
    </row>
    <row r="77" spans="1:7">
      <c r="A77" s="1">
        <v>71</v>
      </c>
      <c r="B77" s="255" t="s">
        <v>1243</v>
      </c>
      <c r="C77" s="254">
        <f t="shared" si="3"/>
        <v>6.083333333333333</v>
      </c>
      <c r="D77" s="29">
        <f t="shared" si="4"/>
        <v>5.1717381596814027</v>
      </c>
      <c r="E77" s="5">
        <f t="shared" si="5"/>
        <v>0.73154000000000008</v>
      </c>
      <c r="F77" s="1">
        <v>71</v>
      </c>
      <c r="G77" s="257">
        <f t="shared" si="6"/>
        <v>85.014873857776493</v>
      </c>
    </row>
    <row r="78" spans="1:7">
      <c r="A78" s="1">
        <v>72</v>
      </c>
      <c r="B78" s="255" t="s">
        <v>1244</v>
      </c>
      <c r="C78" s="254">
        <f t="shared" si="3"/>
        <v>5.916666666666667</v>
      </c>
      <c r="D78" s="29">
        <f t="shared" si="4"/>
        <v>5.2408360403290422</v>
      </c>
      <c r="E78" s="5">
        <f t="shared" si="5"/>
        <v>0.72189499999999995</v>
      </c>
      <c r="F78" s="1">
        <v>72</v>
      </c>
      <c r="G78" s="257">
        <f t="shared" si="6"/>
        <v>88.577510540772536</v>
      </c>
    </row>
    <row r="79" spans="1:7">
      <c r="A79" s="1">
        <v>73</v>
      </c>
      <c r="B79" s="255" t="s">
        <v>1245</v>
      </c>
      <c r="C79" s="254">
        <f t="shared" si="3"/>
        <v>6.2833333333333332</v>
      </c>
      <c r="D79" s="29">
        <f t="shared" si="4"/>
        <v>5.316358458396568</v>
      </c>
      <c r="E79" s="5">
        <f t="shared" si="5"/>
        <v>0.71164000000000005</v>
      </c>
      <c r="F79" s="1">
        <v>73</v>
      </c>
      <c r="G79" s="257">
        <f t="shared" si="6"/>
        <v>84.610479443977212</v>
      </c>
    </row>
    <row r="80" spans="1:7">
      <c r="A80" s="1">
        <v>74</v>
      </c>
      <c r="B80" s="255" t="s">
        <v>1246</v>
      </c>
      <c r="C80" s="254">
        <f t="shared" si="3"/>
        <v>6.4</v>
      </c>
      <c r="D80" s="29">
        <f t="shared" si="4"/>
        <v>5.398784678867445</v>
      </c>
      <c r="E80" s="5">
        <f t="shared" si="5"/>
        <v>0.70077500000000004</v>
      </c>
      <c r="F80" s="1">
        <v>74</v>
      </c>
      <c r="G80" s="257">
        <f t="shared" si="6"/>
        <v>84.356010607303816</v>
      </c>
    </row>
    <row r="81" spans="1:7">
      <c r="A81" s="1">
        <v>75</v>
      </c>
      <c r="B81" s="255" t="s">
        <v>1247</v>
      </c>
      <c r="C81" s="254">
        <f t="shared" si="3"/>
        <v>6.333333333333333</v>
      </c>
      <c r="D81" s="29">
        <f t="shared" si="4"/>
        <v>5.488659993229847</v>
      </c>
      <c r="E81" s="5">
        <f t="shared" si="5"/>
        <v>0.68930000000000002</v>
      </c>
      <c r="F81" s="1">
        <v>75</v>
      </c>
      <c r="G81" s="257">
        <f t="shared" si="6"/>
        <v>86.663052524681802</v>
      </c>
    </row>
    <row r="82" spans="1:7">
      <c r="A82" s="1">
        <v>76</v>
      </c>
      <c r="B82" s="255" t="s">
        <v>1248</v>
      </c>
      <c r="C82" s="254">
        <f t="shared" si="3"/>
        <v>7</v>
      </c>
      <c r="D82" s="29">
        <f t="shared" si="4"/>
        <v>5.5866059277088276</v>
      </c>
      <c r="E82" s="5">
        <f t="shared" si="5"/>
        <v>0.67721500000000001</v>
      </c>
      <c r="F82" s="1">
        <v>76</v>
      </c>
      <c r="G82" s="257">
        <f t="shared" si="6"/>
        <v>79.808656110126108</v>
      </c>
    </row>
    <row r="83" spans="1:7">
      <c r="A83" s="1">
        <v>77</v>
      </c>
      <c r="B83" s="255" t="s">
        <v>1249</v>
      </c>
      <c r="C83" s="254">
        <f t="shared" si="3"/>
        <v>7.7333333333333343</v>
      </c>
      <c r="D83" s="29">
        <f t="shared" si="4"/>
        <v>5.6933325307490126</v>
      </c>
      <c r="E83" s="5">
        <f t="shared" si="5"/>
        <v>0.66452</v>
      </c>
      <c r="F83" s="1">
        <v>77</v>
      </c>
      <c r="G83" s="257">
        <f t="shared" si="6"/>
        <v>73.620679276926879</v>
      </c>
    </row>
    <row r="84" spans="1:7">
      <c r="A84" s="1">
        <v>78</v>
      </c>
      <c r="B84" s="255" t="s">
        <v>1250</v>
      </c>
      <c r="C84" s="254">
        <f t="shared" si="3"/>
        <v>8.7166666666666668</v>
      </c>
      <c r="D84" s="29">
        <f t="shared" si="4"/>
        <v>5.8096532379219363</v>
      </c>
      <c r="E84" s="5">
        <f t="shared" si="5"/>
        <v>0.65121499999999999</v>
      </c>
      <c r="F84" s="1">
        <v>78</v>
      </c>
      <c r="G84" s="257">
        <f t="shared" si="6"/>
        <v>66.649941544037517</v>
      </c>
    </row>
    <row r="85" spans="1:7">
      <c r="A85" s="1">
        <v>79</v>
      </c>
      <c r="B85" s="255" t="s">
        <v>1251</v>
      </c>
      <c r="C85" s="254">
        <f t="shared" si="3"/>
        <v>9.1833333333333336</v>
      </c>
      <c r="D85" s="29">
        <f t="shared" si="4"/>
        <v>5.9365029551754809</v>
      </c>
      <c r="E85" s="5">
        <f t="shared" si="5"/>
        <v>0.63729999999999998</v>
      </c>
      <c r="F85" s="1">
        <v>79</v>
      </c>
      <c r="G85" s="257">
        <f t="shared" si="6"/>
        <v>64.644315301366404</v>
      </c>
    </row>
    <row r="86" spans="1:7">
      <c r="A86" s="1">
        <v>80</v>
      </c>
      <c r="B86" s="255" t="s">
        <v>1252</v>
      </c>
      <c r="C86" s="254">
        <f t="shared" si="3"/>
        <v>10.216666666666667</v>
      </c>
      <c r="D86" s="29">
        <f t="shared" si="4"/>
        <v>6.0749601916154852</v>
      </c>
      <c r="E86" s="5">
        <f t="shared" si="5"/>
        <v>0.62277499999999997</v>
      </c>
      <c r="F86" s="1">
        <v>80</v>
      </c>
      <c r="G86" s="257">
        <f t="shared" si="6"/>
        <v>59.461274306187455</v>
      </c>
    </row>
    <row r="87" spans="1:7">
      <c r="A87" s="1">
        <v>81</v>
      </c>
      <c r="B87" s="255" t="s">
        <v>1253</v>
      </c>
      <c r="C87" s="254">
        <f t="shared" si="3"/>
        <v>10.183333333333334</v>
      </c>
      <c r="D87" s="29">
        <f t="shared" si="4"/>
        <v>6.2262743290983709</v>
      </c>
      <c r="E87" s="5">
        <f t="shared" si="5"/>
        <v>0.60763999999999996</v>
      </c>
      <c r="F87" s="1">
        <v>81</v>
      </c>
      <c r="G87" s="257">
        <f t="shared" si="6"/>
        <v>61.141810105712317</v>
      </c>
    </row>
    <row r="88" spans="1:7">
      <c r="A88" s="1">
        <v>82</v>
      </c>
      <c r="B88" s="255" t="s">
        <v>1254</v>
      </c>
      <c r="C88" s="254">
        <f t="shared" si="3"/>
        <v>12.833333333333334</v>
      </c>
      <c r="D88" s="29">
        <f t="shared" si="4"/>
        <v>6.3918994641504545</v>
      </c>
      <c r="E88" s="5">
        <f t="shared" si="5"/>
        <v>0.59189500000000006</v>
      </c>
      <c r="F88" s="1">
        <v>82</v>
      </c>
      <c r="G88" s="257">
        <f t="shared" si="6"/>
        <v>49.807008811561985</v>
      </c>
    </row>
    <row r="89" spans="1:7">
      <c r="A89" s="1">
        <v>83</v>
      </c>
      <c r="B89" s="255" t="s">
        <v>1255</v>
      </c>
      <c r="C89" s="254">
        <f t="shared" si="3"/>
        <v>13.5</v>
      </c>
      <c r="D89" s="29">
        <f t="shared" si="4"/>
        <v>6.5735367365141153</v>
      </c>
      <c r="E89" s="5">
        <f t="shared" si="5"/>
        <v>0.57553999999999994</v>
      </c>
      <c r="F89" s="1">
        <v>83</v>
      </c>
      <c r="G89" s="257">
        <f t="shared" si="6"/>
        <v>48.692864714919374</v>
      </c>
    </row>
    <row r="90" spans="1:7">
      <c r="A90" s="1">
        <v>84</v>
      </c>
      <c r="D90" s="29">
        <f t="shared" si="4"/>
        <v>6.773187724716168</v>
      </c>
      <c r="E90" s="5">
        <f t="shared" si="5"/>
        <v>0.55857500000000004</v>
      </c>
      <c r="F90" s="1">
        <v>84</v>
      </c>
    </row>
    <row r="91" spans="1:7">
      <c r="A91" s="1">
        <v>85</v>
      </c>
      <c r="D91" s="29">
        <f t="shared" si="4"/>
        <v>6.9932224276032038</v>
      </c>
      <c r="E91" s="5">
        <f t="shared" si="5"/>
        <v>0.54100000000000004</v>
      </c>
      <c r="F91" s="1">
        <v>85</v>
      </c>
    </row>
    <row r="92" spans="1:7">
      <c r="A92" s="1">
        <v>86</v>
      </c>
      <c r="D92" s="29">
        <f t="shared" si="4"/>
        <v>7.2364666915320592</v>
      </c>
      <c r="E92" s="5">
        <f t="shared" si="5"/>
        <v>0.52281500000000003</v>
      </c>
      <c r="F92" s="1">
        <v>86</v>
      </c>
    </row>
    <row r="93" spans="1:7">
      <c r="A93" s="1">
        <v>87</v>
      </c>
      <c r="D93" s="29">
        <f t="shared" si="4"/>
        <v>7.5063158869357043</v>
      </c>
      <c r="E93" s="5">
        <f t="shared" si="5"/>
        <v>0.50402000000000002</v>
      </c>
      <c r="F93" s="1">
        <v>87</v>
      </c>
    </row>
    <row r="94" spans="1:7">
      <c r="A94" s="1">
        <v>88</v>
      </c>
      <c r="D94" s="29">
        <f t="shared" si="4"/>
        <v>7.8068845028183889</v>
      </c>
      <c r="E94" s="5">
        <f t="shared" si="5"/>
        <v>0.48461500000000002</v>
      </c>
      <c r="F94" s="1">
        <v>88</v>
      </c>
    </row>
    <row r="95" spans="1:7">
      <c r="A95" s="1">
        <v>89</v>
      </c>
      <c r="D95" s="29">
        <f t="shared" si="4"/>
        <v>8.1432056249103173</v>
      </c>
      <c r="E95" s="5">
        <f t="shared" si="5"/>
        <v>0.46460000000000001</v>
      </c>
      <c r="F95" s="1">
        <v>89</v>
      </c>
    </row>
    <row r="96" spans="1:7">
      <c r="A96" s="1">
        <v>90</v>
      </c>
      <c r="D96" s="29">
        <f t="shared" si="4"/>
        <v>8.5215008352572408</v>
      </c>
      <c r="E96" s="5">
        <f t="shared" si="5"/>
        <v>0.44397500000000001</v>
      </c>
      <c r="F96" s="1">
        <v>90</v>
      </c>
    </row>
    <row r="97" spans="1:6">
      <c r="A97" s="1">
        <v>91</v>
      </c>
      <c r="D97" s="29">
        <f t="shared" si="4"/>
        <v>8.9495513396729276</v>
      </c>
      <c r="E97" s="5">
        <f t="shared" si="5"/>
        <v>0.42274</v>
      </c>
      <c r="F97" s="1">
        <v>91</v>
      </c>
    </row>
    <row r="98" spans="1:6">
      <c r="A98" s="1">
        <v>92</v>
      </c>
      <c r="D98" s="29">
        <f t="shared" si="4"/>
        <v>9.4372175590449707</v>
      </c>
      <c r="E98" s="5">
        <f t="shared" si="5"/>
        <v>0.400895</v>
      </c>
      <c r="F98" s="1">
        <v>92</v>
      </c>
    </row>
    <row r="99" spans="1:6">
      <c r="A99" s="1">
        <v>93</v>
      </c>
      <c r="D99" s="29">
        <f t="shared" si="4"/>
        <v>9.9971814114082385</v>
      </c>
      <c r="E99" s="5">
        <f t="shared" si="5"/>
        <v>0.37844</v>
      </c>
      <c r="F99" s="1">
        <v>93</v>
      </c>
    </row>
    <row r="100" spans="1:6">
      <c r="A100" s="1">
        <v>94</v>
      </c>
      <c r="D100" s="29">
        <f t="shared" si="4"/>
        <v>10.646031187712511</v>
      </c>
      <c r="E100" s="5">
        <f t="shared" si="5"/>
        <v>0.355375</v>
      </c>
      <c r="F100" s="1">
        <v>94</v>
      </c>
    </row>
    <row r="101" spans="1:6">
      <c r="A101" s="1">
        <v>95</v>
      </c>
      <c r="D101" s="29">
        <f t="shared" si="4"/>
        <v>11.405888855391419</v>
      </c>
      <c r="E101" s="5">
        <f t="shared" si="5"/>
        <v>0.33169999999999999</v>
      </c>
      <c r="F101" s="1">
        <v>95</v>
      </c>
    </row>
    <row r="102" spans="1:6">
      <c r="A102" s="1">
        <v>96</v>
      </c>
      <c r="D102" s="29">
        <f t="shared" si="4"/>
        <v>12.306924949444021</v>
      </c>
      <c r="E102" s="5">
        <f t="shared" si="5"/>
        <v>0.30741499999999999</v>
      </c>
      <c r="F102" s="1">
        <v>96</v>
      </c>
    </row>
    <row r="103" spans="1:6">
      <c r="A103" s="1">
        <v>97</v>
      </c>
      <c r="D103" s="29">
        <f t="shared" si="4"/>
        <v>13.391382321015618</v>
      </c>
      <c r="E103" s="5">
        <f t="shared" si="5"/>
        <v>0.2825200000000001</v>
      </c>
      <c r="F103" s="1">
        <v>97</v>
      </c>
    </row>
    <row r="104" spans="1:6">
      <c r="A104" s="1">
        <v>98</v>
      </c>
      <c r="D104" s="29">
        <f t="shared" si="4"/>
        <v>14.720282214397345</v>
      </c>
      <c r="E104" s="5">
        <f t="shared" si="5"/>
        <v>0.25701499999999999</v>
      </c>
      <c r="F104" s="1">
        <v>98</v>
      </c>
    </row>
    <row r="105" spans="1:6">
      <c r="A105" s="1">
        <v>99</v>
      </c>
      <c r="D105" s="29">
        <f t="shared" si="4"/>
        <v>16.385159520716041</v>
      </c>
      <c r="E105" s="5">
        <f t="shared" si="5"/>
        <v>0.23089999999999999</v>
      </c>
      <c r="F105" s="1">
        <v>99</v>
      </c>
    </row>
    <row r="106" spans="1:6">
      <c r="A106" s="1">
        <v>100</v>
      </c>
      <c r="D106" s="29">
        <f t="shared" si="4"/>
        <v>18.529855924247993</v>
      </c>
      <c r="E106" s="5">
        <f t="shared" si="5"/>
        <v>0.204175</v>
      </c>
      <c r="F106" s="1">
        <v>100</v>
      </c>
    </row>
  </sheetData>
  <pageMargins left="0.7" right="0.7" top="0.75" bottom="0.75" header="0.3" footer="0.3"/>
  <pageSetup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X101"/>
  <sheetViews>
    <sheetView zoomScale="87" zoomScaleNormal="87" workbookViewId="0">
      <selection sqref="A1:W100"/>
    </sheetView>
  </sheetViews>
  <sheetFormatPr defaultColWidth="9.6640625" defaultRowHeight="15"/>
  <cols>
    <col min="1" max="23" width="7.6640625" style="1" customWidth="1"/>
    <col min="24" max="16384" width="9.6640625" style="1"/>
  </cols>
  <sheetData>
    <row r="1" spans="1:24" ht="30.75" thickBot="1">
      <c r="A1" s="58" t="s">
        <v>1271</v>
      </c>
      <c r="B1" s="258"/>
    </row>
    <row r="2" spans="1:24">
      <c r="A2" s="59" t="s">
        <v>84</v>
      </c>
      <c r="B2" s="282" t="s">
        <v>6</v>
      </c>
      <c r="C2" s="60" t="s">
        <v>192</v>
      </c>
      <c r="D2" s="60" t="s">
        <v>193</v>
      </c>
      <c r="E2" s="60" t="s">
        <v>194</v>
      </c>
      <c r="F2" s="60" t="s">
        <v>195</v>
      </c>
      <c r="G2" s="60" t="s">
        <v>196</v>
      </c>
      <c r="H2" s="60" t="s">
        <v>197</v>
      </c>
      <c r="I2" s="60" t="s">
        <v>1281</v>
      </c>
      <c r="J2" s="60" t="s">
        <v>198</v>
      </c>
      <c r="K2" s="60" t="s">
        <v>199</v>
      </c>
      <c r="L2" s="60" t="s">
        <v>200</v>
      </c>
      <c r="M2" s="60" t="s">
        <v>201</v>
      </c>
      <c r="N2" s="60" t="s">
        <v>11</v>
      </c>
      <c r="O2" s="60" t="s">
        <v>202</v>
      </c>
      <c r="P2" s="60" t="s">
        <v>203</v>
      </c>
      <c r="Q2" s="60" t="s">
        <v>12</v>
      </c>
      <c r="R2" s="60" t="s">
        <v>204</v>
      </c>
      <c r="S2" s="60" t="s">
        <v>205</v>
      </c>
      <c r="T2" s="60" t="s">
        <v>206</v>
      </c>
      <c r="U2" s="60" t="s">
        <v>207</v>
      </c>
      <c r="V2" s="60" t="s">
        <v>208</v>
      </c>
      <c r="W2" s="60" t="s">
        <v>209</v>
      </c>
      <c r="X2" s="79"/>
    </row>
    <row r="3" spans="1:24">
      <c r="A3" s="65" t="s">
        <v>190</v>
      </c>
      <c r="B3" s="281">
        <f>'1 Mile'!E5</f>
        <v>227.00000000000003</v>
      </c>
      <c r="C3" s="66">
        <f>'5K'!E5</f>
        <v>771</v>
      </c>
      <c r="D3" s="66">
        <f>'6K'!E5</f>
        <v>939</v>
      </c>
      <c r="E3" s="66">
        <f>'4MI'!E5</f>
        <v>1011.0000000000003</v>
      </c>
      <c r="F3" s="66">
        <f>'8K'!E5</f>
        <v>1271</v>
      </c>
      <c r="G3" s="66">
        <f>'5MI'!E5</f>
        <v>1279</v>
      </c>
      <c r="H3" s="66">
        <f>'10K'!E5</f>
        <v>1603</v>
      </c>
      <c r="I3" s="66">
        <f>'7MI'!E5</f>
        <v>1819.0000000000002</v>
      </c>
      <c r="J3" s="66">
        <f>'12K'!E5</f>
        <v>1941</v>
      </c>
      <c r="K3" s="66">
        <f>'15K'!E5</f>
        <v>2449.0000000000005</v>
      </c>
      <c r="L3" s="66">
        <f>'10MI'!E$5</f>
        <v>2633</v>
      </c>
      <c r="M3" s="66">
        <f>'20K'!E$5</f>
        <v>3297.9999999999995</v>
      </c>
      <c r="N3" s="66">
        <f>H.Marathon!E$5</f>
        <v>3480.9999999999995</v>
      </c>
      <c r="O3" s="66">
        <f>'25K'!E5</f>
        <v>4170</v>
      </c>
      <c r="P3" s="66">
        <f>'30K'!E$5</f>
        <v>5069.9999999999991</v>
      </c>
      <c r="Q3" s="66">
        <f>Marathon!E$5</f>
        <v>7298.9999999999991</v>
      </c>
      <c r="R3" s="66">
        <f>Parameters!$G31</f>
        <v>8970</v>
      </c>
      <c r="S3" s="66">
        <f>Parameters!$G33</f>
        <v>16080</v>
      </c>
      <c r="T3" s="66">
        <f>Parameters!$G34</f>
        <v>21360</v>
      </c>
      <c r="U3" s="66">
        <f>Parameters!$G35</f>
        <v>36300</v>
      </c>
      <c r="V3" s="66">
        <f>Parameters!$G36</f>
        <v>39850</v>
      </c>
      <c r="W3" s="66">
        <f>Parameters!$G37</f>
        <v>52800.000000000007</v>
      </c>
      <c r="X3" s="79"/>
    </row>
    <row r="4" spans="1:24" ht="15.75" thickBot="1">
      <c r="A4" s="65" t="s">
        <v>191</v>
      </c>
      <c r="B4" s="67">
        <f t="shared" ref="B4:W4" si="0">B3/86400</f>
        <v>2.627314814814815E-3</v>
      </c>
      <c r="C4" s="67">
        <f t="shared" si="0"/>
        <v>8.9236111111111113E-3</v>
      </c>
      <c r="D4" s="67">
        <f t="shared" si="0"/>
        <v>1.0868055555555556E-2</v>
      </c>
      <c r="E4" s="67">
        <f t="shared" si="0"/>
        <v>1.1701388888888893E-2</v>
      </c>
      <c r="F4" s="67">
        <f t="shared" si="0"/>
        <v>1.4710648148148148E-2</v>
      </c>
      <c r="G4" s="67">
        <f t="shared" si="0"/>
        <v>1.480324074074074E-2</v>
      </c>
      <c r="H4" s="67">
        <f t="shared" si="0"/>
        <v>1.8553240740740742E-2</v>
      </c>
      <c r="I4" s="67">
        <f t="shared" si="0"/>
        <v>2.1053240740740744E-2</v>
      </c>
      <c r="J4" s="67">
        <f t="shared" si="0"/>
        <v>2.2465277777777778E-2</v>
      </c>
      <c r="K4" s="67">
        <f t="shared" si="0"/>
        <v>2.8344907407407412E-2</v>
      </c>
      <c r="L4" s="67">
        <f t="shared" si="0"/>
        <v>3.0474537037037036E-2</v>
      </c>
      <c r="M4" s="67">
        <f t="shared" si="0"/>
        <v>3.8171296296296293E-2</v>
      </c>
      <c r="N4" s="67">
        <f t="shared" si="0"/>
        <v>4.0289351851851847E-2</v>
      </c>
      <c r="O4" s="67">
        <f t="shared" si="0"/>
        <v>4.8263888888888891E-2</v>
      </c>
      <c r="P4" s="67">
        <f t="shared" si="0"/>
        <v>5.8680555555555548E-2</v>
      </c>
      <c r="Q4" s="67">
        <f t="shared" si="0"/>
        <v>8.4479166666666661E-2</v>
      </c>
      <c r="R4" s="67">
        <f t="shared" si="0"/>
        <v>0.10381944444444445</v>
      </c>
      <c r="S4" s="67">
        <f t="shared" si="0"/>
        <v>0.18611111111111112</v>
      </c>
      <c r="T4" s="67">
        <f t="shared" si="0"/>
        <v>0.24722222222222223</v>
      </c>
      <c r="U4" s="67">
        <f t="shared" si="0"/>
        <v>0.4201388888888889</v>
      </c>
      <c r="V4" s="67">
        <f t="shared" si="0"/>
        <v>0.46122685185185186</v>
      </c>
      <c r="W4" s="67">
        <f t="shared" si="0"/>
        <v>0.61111111111111116</v>
      </c>
      <c r="X4" s="79"/>
    </row>
    <row r="5" spans="1:24">
      <c r="A5" s="276">
        <v>5</v>
      </c>
      <c r="B5" s="279">
        <f>ROUND(+B$3/+'Age Factors'!B6,0)</f>
        <v>373</v>
      </c>
      <c r="C5" s="80">
        <f>ROUND(+C$3/+'Age Factors'!C6,0)</f>
        <v>1268</v>
      </c>
      <c r="D5" s="80">
        <f>ROUND(+D$3/+'Age Factors'!D6,0)</f>
        <v>1544</v>
      </c>
      <c r="E5" s="80">
        <f>ROUND(+E$3/+'Age Factors'!E6,0)</f>
        <v>1663</v>
      </c>
      <c r="F5" s="80">
        <f>ROUND(+F$3/+'Age Factors'!F6,0)</f>
        <v>2090</v>
      </c>
      <c r="G5" s="80">
        <f>ROUND(+G$3/+'Age Factors'!G6,0)</f>
        <v>2104</v>
      </c>
      <c r="H5" s="80">
        <f>ROUND(+H$3/+'Age Factors'!H6,0)</f>
        <v>2637</v>
      </c>
      <c r="I5" s="80">
        <f>ROUND(+I$3/+'Age Factors'!I6,0)</f>
        <v>2992</v>
      </c>
      <c r="J5" s="80">
        <f>ROUND(+J$3/+'Age Factors'!J6,0)</f>
        <v>3192</v>
      </c>
      <c r="K5" s="80">
        <f>ROUND(+K$3/+'Age Factors'!K6,0)</f>
        <v>4028</v>
      </c>
      <c r="L5" s="80">
        <f>ROUND(+L$3/+'Age Factors'!L6,0)</f>
        <v>4331</v>
      </c>
      <c r="M5" s="80">
        <f>ROUND(+M$3/+'Age Factors'!M6,0)</f>
        <v>5392</v>
      </c>
      <c r="N5" s="80">
        <f>ROUND(+N$3/+'Age Factors'!N6,0)</f>
        <v>5692</v>
      </c>
      <c r="O5" s="80">
        <f>ROUND(+O$3/+'Age Factors'!O6,0)</f>
        <v>6818</v>
      </c>
      <c r="P5" s="80">
        <f>ROUND(+P$3/+'Age Factors'!P6,0)</f>
        <v>8290</v>
      </c>
      <c r="Q5" s="80">
        <f>ROUND(+Q$3/+'Age Factors'!Q6,0)</f>
        <v>11934</v>
      </c>
      <c r="R5" s="80">
        <f>ROUND(+R$3/+'Age Factors'!R6,0)</f>
        <v>14666</v>
      </c>
      <c r="S5" s="80">
        <f>ROUND(+S$3/+'Age Factors'!S6,0)</f>
        <v>26292</v>
      </c>
      <c r="T5" s="80">
        <f>ROUND(+T$3/+'Age Factors'!T6,0)</f>
        <v>34925</v>
      </c>
      <c r="U5" s="80">
        <f>ROUND(+U$3/+'Age Factors'!U6,0)</f>
        <v>59353</v>
      </c>
      <c r="V5" s="80">
        <f>ROUND(+V$3/+'Age Factors'!V6,0)</f>
        <v>65157</v>
      </c>
      <c r="W5" s="80">
        <f>ROUND(+W$3/+'Age Factors'!W6,0)</f>
        <v>86331</v>
      </c>
      <c r="X5" s="79"/>
    </row>
    <row r="6" spans="1:24">
      <c r="A6" s="277">
        <v>6</v>
      </c>
      <c r="B6" s="280">
        <f>ROUND(+B$3/+'Age Factors'!B7,0)</f>
        <v>343</v>
      </c>
      <c r="C6" s="81">
        <f>ROUND(+C$3/+'Age Factors'!C7,0)</f>
        <v>1165</v>
      </c>
      <c r="D6" s="81">
        <f>ROUND(+D$3/+'Age Factors'!D7,0)</f>
        <v>1418</v>
      </c>
      <c r="E6" s="81">
        <f>ROUND(+E$3/+'Age Factors'!E7,0)</f>
        <v>1527</v>
      </c>
      <c r="F6" s="81">
        <f>ROUND(+F$3/+'Age Factors'!F7,0)</f>
        <v>1920</v>
      </c>
      <c r="G6" s="81">
        <f>ROUND(+G$3/+'Age Factors'!G7,0)</f>
        <v>1932</v>
      </c>
      <c r="H6" s="81">
        <f>ROUND(+H$3/+'Age Factors'!H7,0)</f>
        <v>2421</v>
      </c>
      <c r="I6" s="81">
        <f>ROUND(+I$3/+'Age Factors'!I7,0)</f>
        <v>2748</v>
      </c>
      <c r="J6" s="81">
        <f>ROUND(+J$3/+'Age Factors'!J7,0)</f>
        <v>2932</v>
      </c>
      <c r="K6" s="81">
        <f>ROUND(+K$3/+'Age Factors'!K7,0)</f>
        <v>3699</v>
      </c>
      <c r="L6" s="81">
        <f>ROUND(+L$3/+'Age Factors'!L7,0)</f>
        <v>3977</v>
      </c>
      <c r="M6" s="81">
        <f>ROUND(+M$3/+'Age Factors'!M7,0)</f>
        <v>4955</v>
      </c>
      <c r="N6" s="81">
        <f>ROUND(+N$3/+'Age Factors'!N7,0)</f>
        <v>5230</v>
      </c>
      <c r="O6" s="81">
        <f>ROUND(+O$3/+'Age Factors'!O7,0)</f>
        <v>6265</v>
      </c>
      <c r="P6" s="81">
        <f>ROUND(+P$3/+'Age Factors'!P7,0)</f>
        <v>7617</v>
      </c>
      <c r="Q6" s="81">
        <f>ROUND(+Q$3/+'Age Factors'!Q7,0)</f>
        <v>10966</v>
      </c>
      <c r="R6" s="81">
        <f>ROUND(+R$3/+'Age Factors'!R7,0)</f>
        <v>13477</v>
      </c>
      <c r="S6" s="81">
        <f>ROUND(+S$3/+'Age Factors'!S7,0)</f>
        <v>24159</v>
      </c>
      <c r="T6" s="81">
        <f>ROUND(+T$3/+'Age Factors'!T7,0)</f>
        <v>32091</v>
      </c>
      <c r="U6" s="81">
        <f>ROUND(+U$3/+'Age Factors'!U7,0)</f>
        <v>54537</v>
      </c>
      <c r="V6" s="81">
        <f>ROUND(+V$3/+'Age Factors'!V7,0)</f>
        <v>59871</v>
      </c>
      <c r="W6" s="81">
        <f>ROUND(+W$3/+'Age Factors'!W7,0)</f>
        <v>79327</v>
      </c>
      <c r="X6" s="79"/>
    </row>
    <row r="7" spans="1:24">
      <c r="A7" s="277">
        <v>7</v>
      </c>
      <c r="B7" s="280">
        <f>ROUND(+B$3/+'Age Factors'!B8,0)</f>
        <v>319</v>
      </c>
      <c r="C7" s="81">
        <f>ROUND(+C$3/+'Age Factors'!C8,0)</f>
        <v>1083</v>
      </c>
      <c r="D7" s="81">
        <f>ROUND(+D$3/+'Age Factors'!D8,0)</f>
        <v>1319</v>
      </c>
      <c r="E7" s="81">
        <f>ROUND(+E$3/+'Age Factors'!E8,0)</f>
        <v>1420</v>
      </c>
      <c r="F7" s="81">
        <f>ROUND(+F$3/+'Age Factors'!F8,0)</f>
        <v>1785</v>
      </c>
      <c r="G7" s="81">
        <f>ROUND(+G$3/+'Age Factors'!G8,0)</f>
        <v>1796</v>
      </c>
      <c r="H7" s="81">
        <f>ROUND(+H$3/+'Age Factors'!H8,0)</f>
        <v>2251</v>
      </c>
      <c r="I7" s="81">
        <f>ROUND(+I$3/+'Age Factors'!I8,0)</f>
        <v>2555</v>
      </c>
      <c r="J7" s="81">
        <f>ROUND(+J$3/+'Age Factors'!J8,0)</f>
        <v>2726</v>
      </c>
      <c r="K7" s="81">
        <f>ROUND(+K$3/+'Age Factors'!K8,0)</f>
        <v>3440</v>
      </c>
      <c r="L7" s="81">
        <f>ROUND(+L$3/+'Age Factors'!L8,0)</f>
        <v>3698</v>
      </c>
      <c r="M7" s="81">
        <f>ROUND(+M$3/+'Age Factors'!M8,0)</f>
        <v>4609</v>
      </c>
      <c r="N7" s="81">
        <f>ROUND(+N$3/+'Age Factors'!N8,0)</f>
        <v>4864</v>
      </c>
      <c r="O7" s="81">
        <f>ROUND(+O$3/+'Age Factors'!O8,0)</f>
        <v>5827</v>
      </c>
      <c r="P7" s="81">
        <f>ROUND(+P$3/+'Age Factors'!P8,0)</f>
        <v>7085</v>
      </c>
      <c r="Q7" s="81">
        <f>ROUND(+Q$3/+'Age Factors'!Q8,0)</f>
        <v>10200</v>
      </c>
      <c r="R7" s="81">
        <f>ROUND(+R$3/+'Age Factors'!R8,0)</f>
        <v>12535</v>
      </c>
      <c r="S7" s="81">
        <f>ROUND(+S$3/+'Age Factors'!S8,0)</f>
        <v>22471</v>
      </c>
      <c r="T7" s="81">
        <f>ROUND(+T$3/+'Age Factors'!T8,0)</f>
        <v>29849</v>
      </c>
      <c r="U7" s="81">
        <f>ROUND(+U$3/+'Age Factors'!U8,0)</f>
        <v>50727</v>
      </c>
      <c r="V7" s="81">
        <f>ROUND(+V$3/+'Age Factors'!V8,0)</f>
        <v>55688</v>
      </c>
      <c r="W7" s="81">
        <f>ROUND(+W$3/+'Age Factors'!W8,0)</f>
        <v>73784</v>
      </c>
      <c r="X7" s="79"/>
    </row>
    <row r="8" spans="1:24">
      <c r="A8" s="277">
        <v>8</v>
      </c>
      <c r="B8" s="280">
        <f>ROUND(+B$3/+'Age Factors'!B9,0)</f>
        <v>299</v>
      </c>
      <c r="C8" s="81">
        <f>ROUND(+C$3/+'Age Factors'!C9,0)</f>
        <v>1017</v>
      </c>
      <c r="D8" s="81">
        <f>ROUND(+D$3/+'Age Factors'!D9,0)</f>
        <v>1239</v>
      </c>
      <c r="E8" s="81">
        <f>ROUND(+E$3/+'Age Factors'!E9,0)</f>
        <v>1334</v>
      </c>
      <c r="F8" s="81">
        <f>ROUND(+F$3/+'Age Factors'!F9,0)</f>
        <v>1677</v>
      </c>
      <c r="G8" s="81">
        <f>ROUND(+G$3/+'Age Factors'!G9,0)</f>
        <v>1687</v>
      </c>
      <c r="H8" s="81">
        <f>ROUND(+H$3/+'Age Factors'!H9,0)</f>
        <v>2115</v>
      </c>
      <c r="I8" s="81">
        <f>ROUND(+I$3/+'Age Factors'!I9,0)</f>
        <v>2400</v>
      </c>
      <c r="J8" s="81">
        <f>ROUND(+J$3/+'Age Factors'!J9,0)</f>
        <v>2561</v>
      </c>
      <c r="K8" s="81">
        <f>ROUND(+K$3/+'Age Factors'!K9,0)</f>
        <v>3231</v>
      </c>
      <c r="L8" s="81">
        <f>ROUND(+L$3/+'Age Factors'!L9,0)</f>
        <v>3474</v>
      </c>
      <c r="M8" s="81">
        <f>ROUND(+M$3/+'Age Factors'!M9,0)</f>
        <v>4330</v>
      </c>
      <c r="N8" s="81">
        <f>ROUND(+N$3/+'Age Factors'!N9,0)</f>
        <v>4571</v>
      </c>
      <c r="O8" s="81">
        <f>ROUND(+O$3/+'Age Factors'!O9,0)</f>
        <v>5475</v>
      </c>
      <c r="P8" s="81">
        <f>ROUND(+P$3/+'Age Factors'!P9,0)</f>
        <v>6657</v>
      </c>
      <c r="Q8" s="81">
        <f>ROUND(+Q$3/+'Age Factors'!Q9,0)</f>
        <v>9584</v>
      </c>
      <c r="R8" s="81">
        <f>ROUND(+R$3/+'Age Factors'!R9,0)</f>
        <v>11778</v>
      </c>
      <c r="S8" s="81">
        <f>ROUND(+S$3/+'Age Factors'!S9,0)</f>
        <v>21113</v>
      </c>
      <c r="T8" s="81">
        <f>ROUND(+T$3/+'Age Factors'!T9,0)</f>
        <v>28046</v>
      </c>
      <c r="U8" s="81">
        <f>ROUND(+U$3/+'Age Factors'!U9,0)</f>
        <v>47663</v>
      </c>
      <c r="V8" s="81">
        <f>ROUND(+V$3/+'Age Factors'!V9,0)</f>
        <v>52324</v>
      </c>
      <c r="W8" s="81">
        <f>ROUND(+W$3/+'Age Factors'!W9,0)</f>
        <v>69328</v>
      </c>
      <c r="X8" s="79"/>
    </row>
    <row r="9" spans="1:24">
      <c r="A9" s="277">
        <v>9</v>
      </c>
      <c r="B9" s="280">
        <f>ROUND(+B$3/+'Age Factors'!B10,0)</f>
        <v>284</v>
      </c>
      <c r="C9" s="81">
        <f>ROUND(+C$3/+'Age Factors'!C10,0)</f>
        <v>964</v>
      </c>
      <c r="D9" s="81">
        <f>ROUND(+D$3/+'Age Factors'!D10,0)</f>
        <v>1174</v>
      </c>
      <c r="E9" s="81">
        <f>ROUND(+E$3/+'Age Factors'!E10,0)</f>
        <v>1264</v>
      </c>
      <c r="F9" s="81">
        <f>ROUND(+F$3/+'Age Factors'!F10,0)</f>
        <v>1589</v>
      </c>
      <c r="G9" s="81">
        <f>ROUND(+G$3/+'Age Factors'!G10,0)</f>
        <v>1599</v>
      </c>
      <c r="H9" s="81">
        <f>ROUND(+H$3/+'Age Factors'!H10,0)</f>
        <v>2004</v>
      </c>
      <c r="I9" s="81">
        <f>ROUND(+I$3/+'Age Factors'!I10,0)</f>
        <v>2274</v>
      </c>
      <c r="J9" s="81">
        <f>ROUND(+J$3/+'Age Factors'!J10,0)</f>
        <v>2426</v>
      </c>
      <c r="K9" s="81">
        <f>ROUND(+K$3/+'Age Factors'!K10,0)</f>
        <v>3061</v>
      </c>
      <c r="L9" s="81">
        <f>ROUND(+L$3/+'Age Factors'!L10,0)</f>
        <v>3291</v>
      </c>
      <c r="M9" s="81">
        <f>ROUND(+M$3/+'Age Factors'!M10,0)</f>
        <v>4104</v>
      </c>
      <c r="N9" s="81">
        <f>ROUND(+N$3/+'Age Factors'!N10,0)</f>
        <v>4332</v>
      </c>
      <c r="O9" s="81">
        <f>ROUND(+O$3/+'Age Factors'!O10,0)</f>
        <v>5189</v>
      </c>
      <c r="P9" s="81">
        <f>ROUND(+P$3/+'Age Factors'!P10,0)</f>
        <v>6309</v>
      </c>
      <c r="Q9" s="81">
        <f>ROUND(+Q$3/+'Age Factors'!Q10,0)</f>
        <v>9083</v>
      </c>
      <c r="R9" s="81">
        <f>ROUND(+R$3/+'Age Factors'!R10,0)</f>
        <v>11162</v>
      </c>
      <c r="S9" s="81">
        <f>ROUND(+S$3/+'Age Factors'!S10,0)</f>
        <v>20010</v>
      </c>
      <c r="T9" s="81">
        <f>ROUND(+T$3/+'Age Factors'!T10,0)</f>
        <v>26580</v>
      </c>
      <c r="U9" s="81">
        <f>ROUND(+U$3/+'Age Factors'!U10,0)</f>
        <v>45172</v>
      </c>
      <c r="V9" s="81">
        <f>ROUND(+V$3/+'Age Factors'!V10,0)</f>
        <v>49589</v>
      </c>
      <c r="W9" s="81">
        <f>ROUND(+W$3/+'Age Factors'!W10,0)</f>
        <v>65704</v>
      </c>
      <c r="X9" s="79"/>
    </row>
    <row r="10" spans="1:24">
      <c r="A10" s="278">
        <v>10</v>
      </c>
      <c r="B10" s="274">
        <f>ROUND(+B$3/+'Age Factors'!B11,0)</f>
        <v>271</v>
      </c>
      <c r="C10" s="82">
        <f>ROUND(+C$3/+'Age Factors'!C11,0)</f>
        <v>920</v>
      </c>
      <c r="D10" s="82">
        <f>ROUND(+D$3/+'Age Factors'!D11,0)</f>
        <v>1121</v>
      </c>
      <c r="E10" s="82">
        <f>ROUND(+E$3/+'Age Factors'!E11,0)</f>
        <v>1206</v>
      </c>
      <c r="F10" s="82">
        <f>ROUND(+F$3/+'Age Factors'!F11,0)</f>
        <v>1517</v>
      </c>
      <c r="G10" s="82">
        <f>ROUND(+G$3/+'Age Factors'!G11,0)</f>
        <v>1526</v>
      </c>
      <c r="H10" s="82">
        <f>ROUND(+H$3/+'Age Factors'!H11,0)</f>
        <v>1913</v>
      </c>
      <c r="I10" s="82">
        <f>ROUND(+I$3/+'Age Factors'!I11,0)</f>
        <v>2171</v>
      </c>
      <c r="J10" s="82">
        <f>ROUND(+J$3/+'Age Factors'!J11,0)</f>
        <v>2316</v>
      </c>
      <c r="K10" s="82">
        <f>ROUND(+K$3/+'Age Factors'!K11,0)</f>
        <v>2922</v>
      </c>
      <c r="L10" s="82">
        <f>ROUND(+L$3/+'Age Factors'!L11,0)</f>
        <v>3142</v>
      </c>
      <c r="M10" s="82">
        <f>ROUND(+M$3/+'Age Factors'!M11,0)</f>
        <v>3919</v>
      </c>
      <c r="N10" s="82">
        <f>ROUND(+N$3/+'Age Factors'!N11,0)</f>
        <v>4136</v>
      </c>
      <c r="O10" s="82">
        <f>ROUND(+O$3/+'Age Factors'!O11,0)</f>
        <v>4955</v>
      </c>
      <c r="P10" s="82">
        <f>ROUND(+P$3/+'Age Factors'!P11,0)</f>
        <v>6024</v>
      </c>
      <c r="Q10" s="82">
        <f>ROUND(+Q$3/+'Age Factors'!Q11,0)</f>
        <v>8673</v>
      </c>
      <c r="R10" s="82">
        <f>ROUND(+R$3/+'Age Factors'!R11,0)</f>
        <v>10658</v>
      </c>
      <c r="S10" s="82">
        <f>ROUND(+S$3/+'Age Factors'!S11,0)</f>
        <v>19106</v>
      </c>
      <c r="T10" s="82">
        <f>ROUND(+T$3/+'Age Factors'!T11,0)</f>
        <v>25380</v>
      </c>
      <c r="U10" s="82">
        <f>ROUND(+U$3/+'Age Factors'!U11,0)</f>
        <v>43132</v>
      </c>
      <c r="V10" s="82">
        <f>ROUND(+V$3/+'Age Factors'!V11,0)</f>
        <v>47350</v>
      </c>
      <c r="W10" s="82">
        <f>ROUND(+W$3/+'Age Factors'!W11,0)</f>
        <v>62738</v>
      </c>
      <c r="X10" s="79"/>
    </row>
    <row r="11" spans="1:24">
      <c r="A11" s="277">
        <v>11</v>
      </c>
      <c r="B11" s="260">
        <f>ROUND(+B$3/+'Age Factors'!B12,0)</f>
        <v>260</v>
      </c>
      <c r="C11" s="81">
        <f>ROUND(+C$3/+'Age Factors'!C12,0)</f>
        <v>884</v>
      </c>
      <c r="D11" s="81">
        <f>ROUND(+D$3/+'Age Factors'!D12,0)</f>
        <v>1077</v>
      </c>
      <c r="E11" s="81">
        <f>ROUND(+E$3/+'Age Factors'!E12,0)</f>
        <v>1159</v>
      </c>
      <c r="F11" s="81">
        <f>ROUND(+F$3/+'Age Factors'!F12,0)</f>
        <v>1458</v>
      </c>
      <c r="G11" s="81">
        <f>ROUND(+G$3/+'Age Factors'!G12,0)</f>
        <v>1467</v>
      </c>
      <c r="H11" s="81">
        <f>ROUND(+H$3/+'Age Factors'!H12,0)</f>
        <v>1838</v>
      </c>
      <c r="I11" s="81">
        <f>ROUND(+I$3/+'Age Factors'!I12,0)</f>
        <v>2086</v>
      </c>
      <c r="J11" s="81">
        <f>ROUND(+J$3/+'Age Factors'!J12,0)</f>
        <v>2226</v>
      </c>
      <c r="K11" s="81">
        <f>ROUND(+K$3/+'Age Factors'!K12,0)</f>
        <v>2808</v>
      </c>
      <c r="L11" s="81">
        <f>ROUND(+L$3/+'Age Factors'!L12,0)</f>
        <v>3019</v>
      </c>
      <c r="M11" s="81">
        <f>ROUND(+M$3/+'Age Factors'!M12,0)</f>
        <v>3767</v>
      </c>
      <c r="N11" s="81">
        <f>ROUND(+N$3/+'Age Factors'!N12,0)</f>
        <v>3976</v>
      </c>
      <c r="O11" s="81">
        <f>ROUND(+O$3/+'Age Factors'!O12,0)</f>
        <v>4762</v>
      </c>
      <c r="P11" s="81">
        <f>ROUND(+P$3/+'Age Factors'!P12,0)</f>
        <v>5790</v>
      </c>
      <c r="Q11" s="81">
        <f>ROUND(+Q$3/+'Age Factors'!Q12,0)</f>
        <v>8336</v>
      </c>
      <c r="R11" s="81">
        <f>ROUND(+R$3/+'Age Factors'!R12,0)</f>
        <v>10244</v>
      </c>
      <c r="S11" s="81">
        <f>ROUND(+S$3/+'Age Factors'!S12,0)</f>
        <v>18365</v>
      </c>
      <c r="T11" s="81">
        <f>ROUND(+T$3/+'Age Factors'!T12,0)</f>
        <v>24395</v>
      </c>
      <c r="U11" s="81">
        <f>ROUND(+U$3/+'Age Factors'!U12,0)</f>
        <v>41457</v>
      </c>
      <c r="V11" s="81">
        <f>ROUND(+V$3/+'Age Factors'!V12,0)</f>
        <v>45512</v>
      </c>
      <c r="W11" s="81">
        <f>ROUND(+W$3/+'Age Factors'!W12,0)</f>
        <v>60302</v>
      </c>
      <c r="X11" s="79"/>
    </row>
    <row r="12" spans="1:24">
      <c r="A12" s="277">
        <v>12</v>
      </c>
      <c r="B12" s="260">
        <f>ROUND(+B$3/+'Age Factors'!B13,0)</f>
        <v>252</v>
      </c>
      <c r="C12" s="81">
        <f>ROUND(+C$3/+'Age Factors'!C13,0)</f>
        <v>855</v>
      </c>
      <c r="D12" s="81">
        <f>ROUND(+D$3/+'Age Factors'!D13,0)</f>
        <v>1041</v>
      </c>
      <c r="E12" s="81">
        <f>ROUND(+E$3/+'Age Factors'!E13,0)</f>
        <v>1121</v>
      </c>
      <c r="F12" s="81">
        <f>ROUND(+F$3/+'Age Factors'!F13,0)</f>
        <v>1409</v>
      </c>
      <c r="G12" s="81">
        <f>ROUND(+G$3/+'Age Factors'!G13,0)</f>
        <v>1418</v>
      </c>
      <c r="H12" s="81">
        <f>ROUND(+H$3/+'Age Factors'!H13,0)</f>
        <v>1777</v>
      </c>
      <c r="I12" s="81">
        <f>ROUND(+I$3/+'Age Factors'!I13,0)</f>
        <v>2017</v>
      </c>
      <c r="J12" s="81">
        <f>ROUND(+J$3/+'Age Factors'!J13,0)</f>
        <v>2152</v>
      </c>
      <c r="K12" s="81">
        <f>ROUND(+K$3/+'Age Factors'!K13,0)</f>
        <v>2715</v>
      </c>
      <c r="L12" s="81">
        <f>ROUND(+L$3/+'Age Factors'!L13,0)</f>
        <v>2919</v>
      </c>
      <c r="M12" s="81">
        <f>ROUND(+M$3/+'Age Factors'!M13,0)</f>
        <v>3642</v>
      </c>
      <c r="N12" s="81">
        <f>ROUND(+N$3/+'Age Factors'!N13,0)</f>
        <v>3844</v>
      </c>
      <c r="O12" s="81">
        <f>ROUND(+O$3/+'Age Factors'!O13,0)</f>
        <v>4605</v>
      </c>
      <c r="P12" s="81">
        <f>ROUND(+P$3/+'Age Factors'!P13,0)</f>
        <v>5598</v>
      </c>
      <c r="Q12" s="81">
        <f>ROUND(+Q$3/+'Age Factors'!Q13,0)</f>
        <v>8060</v>
      </c>
      <c r="R12" s="81">
        <f>ROUND(+R$3/+'Age Factors'!R13,0)</f>
        <v>9905</v>
      </c>
      <c r="S12" s="81">
        <f>ROUND(+S$3/+'Age Factors'!S13,0)</f>
        <v>17756</v>
      </c>
      <c r="T12" s="81">
        <f>ROUND(+T$3/+'Age Factors'!T13,0)</f>
        <v>23587</v>
      </c>
      <c r="U12" s="81">
        <f>ROUND(+U$3/+'Age Factors'!U13,0)</f>
        <v>40084</v>
      </c>
      <c r="V12" s="81">
        <f>ROUND(+V$3/+'Age Factors'!V13,0)</f>
        <v>44004</v>
      </c>
      <c r="W12" s="81">
        <f>ROUND(+W$3/+'Age Factors'!W13,0)</f>
        <v>58304</v>
      </c>
      <c r="X12" s="79"/>
    </row>
    <row r="13" spans="1:24">
      <c r="A13" s="277">
        <v>13</v>
      </c>
      <c r="B13" s="260">
        <f>ROUND(+B$3/+'Age Factors'!B14,0)</f>
        <v>245</v>
      </c>
      <c r="C13" s="81">
        <f>ROUND(+C$3/+'Age Factors'!C14,0)</f>
        <v>831</v>
      </c>
      <c r="D13" s="81">
        <f>ROUND(+D$3/+'Age Factors'!D14,0)</f>
        <v>1012</v>
      </c>
      <c r="E13" s="81">
        <f>ROUND(+E$3/+'Age Factors'!E14,0)</f>
        <v>1089</v>
      </c>
      <c r="F13" s="81">
        <f>ROUND(+F$3/+'Age Factors'!F14,0)</f>
        <v>1370</v>
      </c>
      <c r="G13" s="81">
        <f>ROUND(+G$3/+'Age Factors'!G14,0)</f>
        <v>1378</v>
      </c>
      <c r="H13" s="81">
        <f>ROUND(+H$3/+'Age Factors'!H14,0)</f>
        <v>1727</v>
      </c>
      <c r="I13" s="81">
        <f>ROUND(+I$3/+'Age Factors'!I14,0)</f>
        <v>1960</v>
      </c>
      <c r="J13" s="81">
        <f>ROUND(+J$3/+'Age Factors'!J14,0)</f>
        <v>2092</v>
      </c>
      <c r="K13" s="81">
        <f>ROUND(+K$3/+'Age Factors'!K14,0)</f>
        <v>2639</v>
      </c>
      <c r="L13" s="81">
        <f>ROUND(+L$3/+'Age Factors'!L14,0)</f>
        <v>2837</v>
      </c>
      <c r="M13" s="81">
        <f>ROUND(+M$3/+'Age Factors'!M14,0)</f>
        <v>3540</v>
      </c>
      <c r="N13" s="81">
        <f>ROUND(+N$3/+'Age Factors'!N14,0)</f>
        <v>3737</v>
      </c>
      <c r="O13" s="81">
        <f>ROUND(+O$3/+'Age Factors'!O14,0)</f>
        <v>4476</v>
      </c>
      <c r="P13" s="81">
        <f>ROUND(+P$3/+'Age Factors'!P14,0)</f>
        <v>5442</v>
      </c>
      <c r="Q13" s="81">
        <f>ROUND(+Q$3/+'Age Factors'!Q14,0)</f>
        <v>7835</v>
      </c>
      <c r="R13" s="81">
        <f>ROUND(+R$3/+'Age Factors'!R14,0)</f>
        <v>9629</v>
      </c>
      <c r="S13" s="81">
        <f>ROUND(+S$3/+'Age Factors'!S14,0)</f>
        <v>17261</v>
      </c>
      <c r="T13" s="81">
        <f>ROUND(+T$3/+'Age Factors'!T14,0)</f>
        <v>22928</v>
      </c>
      <c r="U13" s="81">
        <f>ROUND(+U$3/+'Age Factors'!U14,0)</f>
        <v>38965</v>
      </c>
      <c r="V13" s="81">
        <f>ROUND(+V$3/+'Age Factors'!V14,0)</f>
        <v>42776</v>
      </c>
      <c r="W13" s="81">
        <f>ROUND(+W$3/+'Age Factors'!W14,0)</f>
        <v>56677</v>
      </c>
      <c r="X13" s="79"/>
    </row>
    <row r="14" spans="1:24">
      <c r="A14" s="277">
        <v>14</v>
      </c>
      <c r="B14" s="260">
        <f>ROUND(+B$3/+'Age Factors'!B15,0)</f>
        <v>239</v>
      </c>
      <c r="C14" s="81">
        <f>ROUND(+C$3/+'Age Factors'!C15,0)</f>
        <v>812</v>
      </c>
      <c r="D14" s="81">
        <f>ROUND(+D$3/+'Age Factors'!D15,0)</f>
        <v>988</v>
      </c>
      <c r="E14" s="81">
        <f>ROUND(+E$3/+'Age Factors'!E15,0)</f>
        <v>1064</v>
      </c>
      <c r="F14" s="81">
        <f>ROUND(+F$3/+'Age Factors'!F15,0)</f>
        <v>1338</v>
      </c>
      <c r="G14" s="81">
        <f>ROUND(+G$3/+'Age Factors'!G15,0)</f>
        <v>1346</v>
      </c>
      <c r="H14" s="81">
        <f>ROUND(+H$3/+'Age Factors'!H15,0)</f>
        <v>1687</v>
      </c>
      <c r="I14" s="81">
        <f>ROUND(+I$3/+'Age Factors'!I15,0)</f>
        <v>1915</v>
      </c>
      <c r="J14" s="81">
        <f>ROUND(+J$3/+'Age Factors'!J15,0)</f>
        <v>2043</v>
      </c>
      <c r="K14" s="81">
        <f>ROUND(+K$3/+'Age Factors'!K15,0)</f>
        <v>2578</v>
      </c>
      <c r="L14" s="81">
        <f>ROUND(+L$3/+'Age Factors'!L15,0)</f>
        <v>2772</v>
      </c>
      <c r="M14" s="81">
        <f>ROUND(+M$3/+'Age Factors'!M15,0)</f>
        <v>3458</v>
      </c>
      <c r="N14" s="81">
        <f>ROUND(+N$3/+'Age Factors'!N15,0)</f>
        <v>3650</v>
      </c>
      <c r="O14" s="81">
        <f>ROUND(+O$3/+'Age Factors'!O15,0)</f>
        <v>4373</v>
      </c>
      <c r="P14" s="81">
        <f>ROUND(+P$3/+'Age Factors'!P15,0)</f>
        <v>5317</v>
      </c>
      <c r="Q14" s="81">
        <f>ROUND(+Q$3/+'Age Factors'!Q15,0)</f>
        <v>7654</v>
      </c>
      <c r="R14" s="81">
        <f>ROUND(+R$3/+'Age Factors'!R15,0)</f>
        <v>9406</v>
      </c>
      <c r="S14" s="81">
        <f>ROUND(+S$3/+'Age Factors'!S15,0)</f>
        <v>16862</v>
      </c>
      <c r="T14" s="81">
        <f>ROUND(+T$3/+'Age Factors'!T15,0)</f>
        <v>22399</v>
      </c>
      <c r="U14" s="81">
        <f>ROUND(+U$3/+'Age Factors'!U15,0)</f>
        <v>38066</v>
      </c>
      <c r="V14" s="81">
        <f>ROUND(+V$3/+'Age Factors'!V15,0)</f>
        <v>41789</v>
      </c>
      <c r="W14" s="81">
        <f>ROUND(+W$3/+'Age Factors'!W15,0)</f>
        <v>55369</v>
      </c>
      <c r="X14" s="79"/>
    </row>
    <row r="15" spans="1:24">
      <c r="A15" s="278">
        <v>15</v>
      </c>
      <c r="B15" s="274">
        <f>ROUND(+B$3/+'Age Factors'!B16,0)</f>
        <v>235</v>
      </c>
      <c r="C15" s="82">
        <f>ROUND(+C$3/+'Age Factors'!C16,0)</f>
        <v>796</v>
      </c>
      <c r="D15" s="82">
        <f>ROUND(+D$3/+'Age Factors'!D16,0)</f>
        <v>970</v>
      </c>
      <c r="E15" s="82">
        <f>ROUND(+E$3/+'Age Factors'!E16,0)</f>
        <v>1044</v>
      </c>
      <c r="F15" s="82">
        <f>ROUND(+F$3/+'Age Factors'!F16,0)</f>
        <v>1313</v>
      </c>
      <c r="G15" s="82">
        <f>ROUND(+G$3/+'Age Factors'!G16,0)</f>
        <v>1321</v>
      </c>
      <c r="H15" s="82">
        <f>ROUND(+H$3/+'Age Factors'!H16,0)</f>
        <v>1656</v>
      </c>
      <c r="I15" s="82">
        <f>ROUND(+I$3/+'Age Factors'!I16,0)</f>
        <v>1879</v>
      </c>
      <c r="J15" s="82">
        <f>ROUND(+J$3/+'Age Factors'!J16,0)</f>
        <v>2005</v>
      </c>
      <c r="K15" s="82">
        <f>ROUND(+K$3/+'Age Factors'!K16,0)</f>
        <v>2530</v>
      </c>
      <c r="L15" s="82">
        <f>ROUND(+L$3/+'Age Factors'!L16,0)</f>
        <v>2720</v>
      </c>
      <c r="M15" s="83">
        <f>ROUND(+M$3/+'Age Factors'!M16,0)</f>
        <v>3394</v>
      </c>
      <c r="N15" s="82">
        <f>ROUND(+N$3/+'Age Factors'!N16,0)</f>
        <v>3583</v>
      </c>
      <c r="O15" s="82">
        <f>ROUND(+O$3/+'Age Factors'!O16,0)</f>
        <v>4292</v>
      </c>
      <c r="P15" s="82">
        <f>ROUND(+P$3/+'Age Factors'!P16,0)</f>
        <v>5218</v>
      </c>
      <c r="Q15" s="82">
        <f>ROUND(+Q$3/+'Age Factors'!Q16,0)</f>
        <v>7512</v>
      </c>
      <c r="R15" s="82">
        <f>ROUND(+R$3/+'Age Factors'!R16,0)</f>
        <v>9232</v>
      </c>
      <c r="S15" s="82">
        <f>ROUND(+S$3/+'Age Factors'!S16,0)</f>
        <v>16550</v>
      </c>
      <c r="T15" s="82">
        <f>ROUND(+T$3/+'Age Factors'!T16,0)</f>
        <v>21984</v>
      </c>
      <c r="U15" s="82">
        <f>ROUND(+U$3/+'Age Factors'!U16,0)</f>
        <v>37361</v>
      </c>
      <c r="V15" s="82">
        <f>ROUND(+V$3/+'Age Factors'!V16,0)</f>
        <v>41015</v>
      </c>
      <c r="W15" s="82">
        <f>ROUND(+W$3/+'Age Factors'!W16,0)</f>
        <v>54343</v>
      </c>
      <c r="X15" s="79"/>
    </row>
    <row r="16" spans="1:24">
      <c r="A16" s="277">
        <v>16</v>
      </c>
      <c r="B16" s="260">
        <f>ROUND(+B$3/+'Age Factors'!B17,0)</f>
        <v>231</v>
      </c>
      <c r="C16" s="81">
        <f>ROUND(+C$3/+'Age Factors'!C17,0)</f>
        <v>785</v>
      </c>
      <c r="D16" s="81">
        <f>ROUND(+D$3/+'Age Factors'!D17,0)</f>
        <v>956</v>
      </c>
      <c r="E16" s="81">
        <f>ROUND(+E$3/+'Age Factors'!E17,0)</f>
        <v>1030</v>
      </c>
      <c r="F16" s="81">
        <f>ROUND(+F$3/+'Age Factors'!F17,0)</f>
        <v>1294</v>
      </c>
      <c r="G16" s="81">
        <f>ROUND(+G$3/+'Age Factors'!G17,0)</f>
        <v>1302</v>
      </c>
      <c r="H16" s="81">
        <f>ROUND(+H$3/+'Age Factors'!H17,0)</f>
        <v>1632</v>
      </c>
      <c r="I16" s="81">
        <f>ROUND(+I$3/+'Age Factors'!I17,0)</f>
        <v>1852</v>
      </c>
      <c r="J16" s="81">
        <f>ROUND(+J$3/+'Age Factors'!J17,0)</f>
        <v>1977</v>
      </c>
      <c r="K16" s="81">
        <f>ROUND(+K$3/+'Age Factors'!K17,0)</f>
        <v>2494</v>
      </c>
      <c r="L16" s="81">
        <f>ROUND(+L$3/+'Age Factors'!L17,0)</f>
        <v>2681</v>
      </c>
      <c r="M16" s="81">
        <f>ROUND(+M$3/+'Age Factors'!M17,0)</f>
        <v>3346</v>
      </c>
      <c r="N16" s="81">
        <f>ROUND(+N$3/+'Age Factors'!N17,0)</f>
        <v>3532</v>
      </c>
      <c r="O16" s="81">
        <f>ROUND(+O$3/+'Age Factors'!O17,0)</f>
        <v>4231</v>
      </c>
      <c r="P16" s="81">
        <f>ROUND(+P$3/+'Age Factors'!P17,0)</f>
        <v>5144</v>
      </c>
      <c r="Q16" s="81">
        <f>ROUND(+Q$3/+'Age Factors'!Q17,0)</f>
        <v>7406</v>
      </c>
      <c r="R16" s="81">
        <f>ROUND(+R$3/+'Age Factors'!R17,0)</f>
        <v>9101</v>
      </c>
      <c r="S16" s="81">
        <f>ROUND(+S$3/+'Age Factors'!S17,0)</f>
        <v>16315</v>
      </c>
      <c r="T16" s="81">
        <f>ROUND(+T$3/+'Age Factors'!T17,0)</f>
        <v>21672</v>
      </c>
      <c r="U16" s="81">
        <f>ROUND(+U$3/+'Age Factors'!U17,0)</f>
        <v>36830</v>
      </c>
      <c r="V16" s="81">
        <f>ROUND(+V$3/+'Age Factors'!V17,0)</f>
        <v>40432</v>
      </c>
      <c r="W16" s="81">
        <f>ROUND(+W$3/+'Age Factors'!W17,0)</f>
        <v>53571</v>
      </c>
      <c r="X16" s="79"/>
    </row>
    <row r="17" spans="1:24">
      <c r="A17" s="277">
        <v>17</v>
      </c>
      <c r="B17" s="260">
        <f>ROUND(+B$3/+'Age Factors'!B18,0)</f>
        <v>229</v>
      </c>
      <c r="C17" s="81">
        <f>ROUND(+C$3/+'Age Factors'!C18,0)</f>
        <v>777</v>
      </c>
      <c r="D17" s="81">
        <f>ROUND(+D$3/+'Age Factors'!D18,0)</f>
        <v>947</v>
      </c>
      <c r="E17" s="81">
        <f>ROUND(+E$3/+'Age Factors'!E18,0)</f>
        <v>1019</v>
      </c>
      <c r="F17" s="81">
        <f>ROUND(+F$3/+'Age Factors'!F18,0)</f>
        <v>1281</v>
      </c>
      <c r="G17" s="81">
        <f>ROUND(+G$3/+'Age Factors'!G18,0)</f>
        <v>1289</v>
      </c>
      <c r="H17" s="81">
        <f>ROUND(+H$3/+'Age Factors'!H18,0)</f>
        <v>1616</v>
      </c>
      <c r="I17" s="81">
        <f>ROUND(+I$3/+'Age Factors'!I18,0)</f>
        <v>1834</v>
      </c>
      <c r="J17" s="81">
        <f>ROUND(+J$3/+'Age Factors'!J18,0)</f>
        <v>1957</v>
      </c>
      <c r="K17" s="81">
        <f>ROUND(+K$3/+'Age Factors'!K18,0)</f>
        <v>2469</v>
      </c>
      <c r="L17" s="81">
        <f>ROUND(+L$3/+'Age Factors'!L18,0)</f>
        <v>2654</v>
      </c>
      <c r="M17" s="81">
        <f>ROUND(+M$3/+'Age Factors'!M18,0)</f>
        <v>3314</v>
      </c>
      <c r="N17" s="81">
        <f>ROUND(+N$3/+'Age Factors'!N18,0)</f>
        <v>3498</v>
      </c>
      <c r="O17" s="81">
        <f>ROUND(+O$3/+'Age Factors'!O18,0)</f>
        <v>4191</v>
      </c>
      <c r="P17" s="81">
        <f>ROUND(+P$3/+'Age Factors'!P18,0)</f>
        <v>5095</v>
      </c>
      <c r="Q17" s="81">
        <f>ROUND(+Q$3/+'Age Factors'!Q18,0)</f>
        <v>7335</v>
      </c>
      <c r="R17" s="81">
        <f>ROUND(+R$3/+'Age Factors'!R18,0)</f>
        <v>9014</v>
      </c>
      <c r="S17" s="81">
        <f>ROUND(+S$3/+'Age Factors'!S18,0)</f>
        <v>16159</v>
      </c>
      <c r="T17" s="81">
        <f>ROUND(+T$3/+'Age Factors'!T18,0)</f>
        <v>21465</v>
      </c>
      <c r="U17" s="81">
        <f>ROUND(+U$3/+'Age Factors'!U18,0)</f>
        <v>36479</v>
      </c>
      <c r="V17" s="81">
        <f>ROUND(+V$3/+'Age Factors'!V18,0)</f>
        <v>40046</v>
      </c>
      <c r="W17" s="81">
        <f>ROUND(+W$3/+'Age Factors'!W18,0)</f>
        <v>53060</v>
      </c>
      <c r="X17" s="79"/>
    </row>
    <row r="18" spans="1:24">
      <c r="A18" s="277">
        <v>18</v>
      </c>
      <c r="B18" s="260">
        <f>ROUND(+B$3/+'Age Factors'!B19,0)</f>
        <v>227</v>
      </c>
      <c r="C18" s="81">
        <f>ROUND(+C$3/+'Age Factors'!C19,0)</f>
        <v>773</v>
      </c>
      <c r="D18" s="81">
        <f>ROUND(+D$3/+'Age Factors'!D19,0)</f>
        <v>941</v>
      </c>
      <c r="E18" s="81">
        <f>ROUND(+E$3/+'Age Factors'!E19,0)</f>
        <v>1013</v>
      </c>
      <c r="F18" s="81">
        <f>ROUND(+F$3/+'Age Factors'!F19,0)</f>
        <v>1274</v>
      </c>
      <c r="G18" s="81">
        <f>ROUND(+G$3/+'Age Factors'!G19,0)</f>
        <v>1282</v>
      </c>
      <c r="H18" s="81">
        <f>ROUND(+H$3/+'Age Factors'!H19,0)</f>
        <v>1606</v>
      </c>
      <c r="I18" s="81">
        <f>ROUND(+I$3/+'Age Factors'!I19,0)</f>
        <v>1823</v>
      </c>
      <c r="J18" s="81">
        <f>ROUND(+J$3/+'Age Factors'!J19,0)</f>
        <v>1945</v>
      </c>
      <c r="K18" s="81">
        <f>ROUND(+K$3/+'Age Factors'!K19,0)</f>
        <v>2454</v>
      </c>
      <c r="L18" s="81">
        <f>ROUND(+L$3/+'Age Factors'!L19,0)</f>
        <v>2638</v>
      </c>
      <c r="M18" s="81">
        <f>ROUND(+M$3/+'Age Factors'!M19,0)</f>
        <v>3299</v>
      </c>
      <c r="N18" s="81">
        <f>ROUND(+N$3/+'Age Factors'!N19,0)</f>
        <v>3482</v>
      </c>
      <c r="O18" s="81">
        <f>ROUND(+O$3/+'Age Factors'!O19,0)</f>
        <v>4172</v>
      </c>
      <c r="P18" s="81">
        <f>ROUND(+P$3/+'Age Factors'!P19,0)</f>
        <v>5072</v>
      </c>
      <c r="Q18" s="81">
        <f>ROUND(+Q$3/+'Age Factors'!Q19,0)</f>
        <v>7302</v>
      </c>
      <c r="R18" s="81">
        <f>ROUND(+R$3/+'Age Factors'!R19,0)</f>
        <v>8974</v>
      </c>
      <c r="S18" s="81">
        <f>ROUND(+S$3/+'Age Factors'!S19,0)</f>
        <v>16086</v>
      </c>
      <c r="T18" s="81">
        <f>ROUND(+T$3/+'Age Factors'!T19,0)</f>
        <v>21369</v>
      </c>
      <c r="U18" s="81">
        <f>ROUND(+U$3/+'Age Factors'!U19,0)</f>
        <v>36315</v>
      </c>
      <c r="V18" s="81">
        <f>ROUND(+V$3/+'Age Factors'!V19,0)</f>
        <v>39866</v>
      </c>
      <c r="W18" s="81">
        <f>ROUND(+W$3/+'Age Factors'!W19,0)</f>
        <v>52821</v>
      </c>
      <c r="X18" s="79"/>
    </row>
    <row r="19" spans="1:24">
      <c r="A19" s="277">
        <v>19</v>
      </c>
      <c r="B19" s="260">
        <f>ROUND(+B$3/+'Age Factors'!B20,0)</f>
        <v>227</v>
      </c>
      <c r="C19" s="81">
        <f>ROUND(+C$3/+'Age Factors'!C20,0)</f>
        <v>771</v>
      </c>
      <c r="D19" s="81">
        <f>ROUND(+D$3/+'Age Factors'!D20,0)</f>
        <v>939</v>
      </c>
      <c r="E19" s="81">
        <f>ROUND(+E$3/+'Age Factors'!E20,0)</f>
        <v>1011</v>
      </c>
      <c r="F19" s="81">
        <f>ROUND(+F$3/+'Age Factors'!F20,0)</f>
        <v>1271</v>
      </c>
      <c r="G19" s="81">
        <f>ROUND(+G$3/+'Age Factors'!G20,0)</f>
        <v>1279</v>
      </c>
      <c r="H19" s="81">
        <f>ROUND(+H$3/+'Age Factors'!H20,0)</f>
        <v>1603</v>
      </c>
      <c r="I19" s="81">
        <f>ROUND(+I$3/+'Age Factors'!I20,0)</f>
        <v>1819</v>
      </c>
      <c r="J19" s="81">
        <f>ROUND(+J$3/+'Age Factors'!J20,0)</f>
        <v>1941</v>
      </c>
      <c r="K19" s="81">
        <f>ROUND(+K$3/+'Age Factors'!K20,0)</f>
        <v>2449</v>
      </c>
      <c r="L19" s="81">
        <f>ROUND(+L$3/+'Age Factors'!L20,0)</f>
        <v>2633</v>
      </c>
      <c r="M19" s="81">
        <f>ROUND(+M$3/+'Age Factors'!M20,0)</f>
        <v>3298</v>
      </c>
      <c r="N19" s="81">
        <f>ROUND(+N$3/+'Age Factors'!N20,0)</f>
        <v>3481</v>
      </c>
      <c r="O19" s="81">
        <f>ROUND(+O$3/+'Age Factors'!O20,0)</f>
        <v>4170</v>
      </c>
      <c r="P19" s="81">
        <f>ROUND(+P$3/+'Age Factors'!P20,0)</f>
        <v>5070</v>
      </c>
      <c r="Q19" s="81">
        <f>ROUND(+Q$3/+'Age Factors'!Q20,0)</f>
        <v>7299</v>
      </c>
      <c r="R19" s="81">
        <f>ROUND(+R$3/+'Age Factors'!R20,0)</f>
        <v>8970</v>
      </c>
      <c r="S19" s="81">
        <f>ROUND(+S$3/+'Age Factors'!S20,0)</f>
        <v>16080</v>
      </c>
      <c r="T19" s="81">
        <f>ROUND(+T$3/+'Age Factors'!T20,0)</f>
        <v>21360</v>
      </c>
      <c r="U19" s="81">
        <f>ROUND(+U$3/+'Age Factors'!U20,0)</f>
        <v>36300</v>
      </c>
      <c r="V19" s="81">
        <f>ROUND(+V$3/+'Age Factors'!V20,0)</f>
        <v>39850</v>
      </c>
      <c r="W19" s="81">
        <f>ROUND(+W$3/+'Age Factors'!W20,0)</f>
        <v>52800</v>
      </c>
      <c r="X19" s="79"/>
    </row>
    <row r="20" spans="1:24">
      <c r="A20" s="278">
        <v>20</v>
      </c>
      <c r="B20" s="274">
        <f>ROUND(+B$3/+'Age Factors'!B21,0)</f>
        <v>227</v>
      </c>
      <c r="C20" s="82">
        <f>ROUND(+C$3/+'Age Factors'!C21,0)</f>
        <v>771</v>
      </c>
      <c r="D20" s="82">
        <f>ROUND(+D$3/+'Age Factors'!D21,0)</f>
        <v>939</v>
      </c>
      <c r="E20" s="82">
        <f>ROUND(+E$3/+'Age Factors'!E21,0)</f>
        <v>1011</v>
      </c>
      <c r="F20" s="82">
        <f>ROUND(+F$3/+'Age Factors'!F21,0)</f>
        <v>1271</v>
      </c>
      <c r="G20" s="82">
        <f>ROUND(+G$3/+'Age Factors'!G21,0)</f>
        <v>1279</v>
      </c>
      <c r="H20" s="82">
        <f>ROUND(+H$3/+'Age Factors'!H21,0)</f>
        <v>1603</v>
      </c>
      <c r="I20" s="82">
        <f>ROUND(+I$3/+'Age Factors'!I21,0)</f>
        <v>1819</v>
      </c>
      <c r="J20" s="82">
        <f>ROUND(+J$3/+'Age Factors'!J21,0)</f>
        <v>1941</v>
      </c>
      <c r="K20" s="82">
        <f>ROUND(+K$3/+'Age Factors'!K21,0)</f>
        <v>2449</v>
      </c>
      <c r="L20" s="82">
        <f>ROUND(+L$3/+'Age Factors'!L21,0)</f>
        <v>2633</v>
      </c>
      <c r="M20" s="82">
        <f>ROUND(+M$3/+'Age Factors'!M21,0)</f>
        <v>3298</v>
      </c>
      <c r="N20" s="82">
        <f>ROUND(+N$3/+'Age Factors'!N21,0)</f>
        <v>3481</v>
      </c>
      <c r="O20" s="82">
        <f>ROUND(+O$3/+'Age Factors'!O21,0)</f>
        <v>4170</v>
      </c>
      <c r="P20" s="82">
        <f>ROUND(+P$3/+'Age Factors'!P21,0)</f>
        <v>5070</v>
      </c>
      <c r="Q20" s="82">
        <f>ROUND(+Q$3/+'Age Factors'!Q21,0)</f>
        <v>7299</v>
      </c>
      <c r="R20" s="82">
        <f>ROUND(+R$3/+'Age Factors'!R21,0)</f>
        <v>8970</v>
      </c>
      <c r="S20" s="82">
        <f>ROUND(+S$3/+'Age Factors'!S21,0)</f>
        <v>16080</v>
      </c>
      <c r="T20" s="82">
        <f>ROUND(+T$3/+'Age Factors'!T21,0)</f>
        <v>21360</v>
      </c>
      <c r="U20" s="82">
        <f>ROUND(+U$3/+'Age Factors'!U21,0)</f>
        <v>36300</v>
      </c>
      <c r="V20" s="82">
        <f>ROUND(+V$3/+'Age Factors'!V21,0)</f>
        <v>39850</v>
      </c>
      <c r="W20" s="82">
        <f>ROUND(+W$3/+'Age Factors'!W21,0)</f>
        <v>52800</v>
      </c>
      <c r="X20" s="79"/>
    </row>
    <row r="21" spans="1:24">
      <c r="A21" s="277">
        <v>21</v>
      </c>
      <c r="B21" s="260">
        <f>ROUND(+B$3/+'Age Factors'!B22,0)</f>
        <v>227</v>
      </c>
      <c r="C21" s="81">
        <f>ROUND(+C$3/+'Age Factors'!C22,0)</f>
        <v>771</v>
      </c>
      <c r="D21" s="81">
        <f>ROUND(+D$3/+'Age Factors'!D22,0)</f>
        <v>939</v>
      </c>
      <c r="E21" s="81">
        <f>ROUND(+E$3/+'Age Factors'!E22,0)</f>
        <v>1011</v>
      </c>
      <c r="F21" s="81">
        <f>ROUND(+F$3/+'Age Factors'!F22,0)</f>
        <v>1271</v>
      </c>
      <c r="G21" s="81">
        <f>ROUND(+G$3/+'Age Factors'!G22,0)</f>
        <v>1279</v>
      </c>
      <c r="H21" s="81">
        <f>ROUND(+H$3/+'Age Factors'!H22,0)</f>
        <v>1603</v>
      </c>
      <c r="I21" s="81">
        <f>ROUND(+I$3/+'Age Factors'!I22,0)</f>
        <v>1819</v>
      </c>
      <c r="J21" s="81">
        <f>ROUND(+J$3/+'Age Factors'!J22,0)</f>
        <v>1941</v>
      </c>
      <c r="K21" s="81">
        <f>ROUND(+K$3/+'Age Factors'!K22,0)</f>
        <v>2449</v>
      </c>
      <c r="L21" s="81">
        <f>ROUND(+L$3/+'Age Factors'!L22,0)</f>
        <v>2633</v>
      </c>
      <c r="M21" s="81">
        <f>ROUND(+M$3/+'Age Factors'!M22,0)</f>
        <v>3298</v>
      </c>
      <c r="N21" s="81">
        <f>ROUND(+N$3/+'Age Factors'!N22,0)</f>
        <v>3481</v>
      </c>
      <c r="O21" s="81">
        <f>ROUND(+O$3/+'Age Factors'!O22,0)</f>
        <v>4170</v>
      </c>
      <c r="P21" s="81">
        <f>ROUND(+P$3/+'Age Factors'!P22,0)</f>
        <v>5070</v>
      </c>
      <c r="Q21" s="81">
        <f>ROUND(+Q$3/+'Age Factors'!Q22,0)</f>
        <v>7299</v>
      </c>
      <c r="R21" s="81">
        <f>ROUND(+R$3/+'Age Factors'!R22,0)</f>
        <v>8970</v>
      </c>
      <c r="S21" s="81">
        <f>ROUND(+S$3/+'Age Factors'!S22,0)</f>
        <v>16080</v>
      </c>
      <c r="T21" s="81">
        <f>ROUND(+T$3/+'Age Factors'!T22,0)</f>
        <v>21360</v>
      </c>
      <c r="U21" s="81">
        <f>ROUND(+U$3/+'Age Factors'!U22,0)</f>
        <v>36300</v>
      </c>
      <c r="V21" s="81">
        <f>ROUND(+V$3/+'Age Factors'!V22,0)</f>
        <v>39850</v>
      </c>
      <c r="W21" s="81">
        <f>ROUND(+W$3/+'Age Factors'!W22,0)</f>
        <v>52800</v>
      </c>
      <c r="X21" s="79"/>
    </row>
    <row r="22" spans="1:24">
      <c r="A22" s="277">
        <v>22</v>
      </c>
      <c r="B22" s="260">
        <f>ROUND(+B$3/+'Age Factors'!B23,0)</f>
        <v>227</v>
      </c>
      <c r="C22" s="81">
        <f>ROUND(+C$3/+'Age Factors'!C23,0)</f>
        <v>771</v>
      </c>
      <c r="D22" s="81">
        <f>ROUND(+D$3/+'Age Factors'!D23,0)</f>
        <v>939</v>
      </c>
      <c r="E22" s="81">
        <f>ROUND(+E$3/+'Age Factors'!E23,0)</f>
        <v>1011</v>
      </c>
      <c r="F22" s="81">
        <f>ROUND(+F$3/+'Age Factors'!F23,0)</f>
        <v>1271</v>
      </c>
      <c r="G22" s="81">
        <f>ROUND(+G$3/+'Age Factors'!G23,0)</f>
        <v>1279</v>
      </c>
      <c r="H22" s="81">
        <f>ROUND(+H$3/+'Age Factors'!H23,0)</f>
        <v>1603</v>
      </c>
      <c r="I22" s="81">
        <f>ROUND(+I$3/+'Age Factors'!I23,0)</f>
        <v>1819</v>
      </c>
      <c r="J22" s="81">
        <f>ROUND(+J$3/+'Age Factors'!J23,0)</f>
        <v>1941</v>
      </c>
      <c r="K22" s="81">
        <f>ROUND(+K$3/+'Age Factors'!K23,0)</f>
        <v>2449</v>
      </c>
      <c r="L22" s="81">
        <f>ROUND(+L$3/+'Age Factors'!L23,0)</f>
        <v>2633</v>
      </c>
      <c r="M22" s="81">
        <f>ROUND(+M$3/+'Age Factors'!M23,0)</f>
        <v>3298</v>
      </c>
      <c r="N22" s="81">
        <f>ROUND(+N$3/+'Age Factors'!N23,0)</f>
        <v>3481</v>
      </c>
      <c r="O22" s="81">
        <f>ROUND(+O$3/+'Age Factors'!O23,0)</f>
        <v>4170</v>
      </c>
      <c r="P22" s="81">
        <f>ROUND(+P$3/+'Age Factors'!P23,0)</f>
        <v>5070</v>
      </c>
      <c r="Q22" s="81">
        <f>ROUND(+Q$3/+'Age Factors'!Q23,0)</f>
        <v>7299</v>
      </c>
      <c r="R22" s="81">
        <f>ROUND(+R$3/+'Age Factors'!R23,0)</f>
        <v>8970</v>
      </c>
      <c r="S22" s="81">
        <f>ROUND(+S$3/+'Age Factors'!S23,0)</f>
        <v>16080</v>
      </c>
      <c r="T22" s="81">
        <f>ROUND(+T$3/+'Age Factors'!T23,0)</f>
        <v>21360</v>
      </c>
      <c r="U22" s="81">
        <f>ROUND(+U$3/+'Age Factors'!U23,0)</f>
        <v>36300</v>
      </c>
      <c r="V22" s="81">
        <f>ROUND(+V$3/+'Age Factors'!V23,0)</f>
        <v>39850</v>
      </c>
      <c r="W22" s="81">
        <f>ROUND(+W$3/+'Age Factors'!W23,0)</f>
        <v>52800</v>
      </c>
      <c r="X22" s="79"/>
    </row>
    <row r="23" spans="1:24">
      <c r="A23" s="277">
        <v>23</v>
      </c>
      <c r="B23" s="260">
        <f>ROUND(+B$3/+'Age Factors'!B24,0)</f>
        <v>227</v>
      </c>
      <c r="C23" s="81">
        <f>ROUND(+C$3/+'Age Factors'!C24,0)</f>
        <v>771</v>
      </c>
      <c r="D23" s="81">
        <f>ROUND(+D$3/+'Age Factors'!D24,0)</f>
        <v>939</v>
      </c>
      <c r="E23" s="81">
        <f>ROUND(+E$3/+'Age Factors'!E24,0)</f>
        <v>1011</v>
      </c>
      <c r="F23" s="81">
        <f>ROUND(+F$3/+'Age Factors'!F24,0)</f>
        <v>1271</v>
      </c>
      <c r="G23" s="81">
        <f>ROUND(+G$3/+'Age Factors'!G24,0)</f>
        <v>1279</v>
      </c>
      <c r="H23" s="81">
        <f>ROUND(+H$3/+'Age Factors'!H24,0)</f>
        <v>1603</v>
      </c>
      <c r="I23" s="81">
        <f>ROUND(+I$3/+'Age Factors'!I24,0)</f>
        <v>1819</v>
      </c>
      <c r="J23" s="81">
        <f>ROUND(+J$3/+'Age Factors'!J24,0)</f>
        <v>1941</v>
      </c>
      <c r="K23" s="81">
        <f>ROUND(+K$3/+'Age Factors'!K24,0)</f>
        <v>2449</v>
      </c>
      <c r="L23" s="81">
        <f>ROUND(+L$3/+'Age Factors'!L24,0)</f>
        <v>2633</v>
      </c>
      <c r="M23" s="81">
        <f>ROUND(+M$3/+'Age Factors'!M24,0)</f>
        <v>3298</v>
      </c>
      <c r="N23" s="81">
        <f>ROUND(+N$3/+'Age Factors'!N24,0)</f>
        <v>3481</v>
      </c>
      <c r="O23" s="81">
        <f>ROUND(+O$3/+'Age Factors'!O24,0)</f>
        <v>4170</v>
      </c>
      <c r="P23" s="81">
        <f>ROUND(+P$3/+'Age Factors'!P24,0)</f>
        <v>5070</v>
      </c>
      <c r="Q23" s="81">
        <f>ROUND(+Q$3/+'Age Factors'!Q24,0)</f>
        <v>7299</v>
      </c>
      <c r="R23" s="81">
        <f>ROUND(+R$3/+'Age Factors'!R24,0)</f>
        <v>8970</v>
      </c>
      <c r="S23" s="81">
        <f>ROUND(+S$3/+'Age Factors'!S24,0)</f>
        <v>16080</v>
      </c>
      <c r="T23" s="81">
        <f>ROUND(+T$3/+'Age Factors'!T24,0)</f>
        <v>21360</v>
      </c>
      <c r="U23" s="81">
        <f>ROUND(+U$3/+'Age Factors'!U24,0)</f>
        <v>36300</v>
      </c>
      <c r="V23" s="81">
        <f>ROUND(+V$3/+'Age Factors'!V24,0)</f>
        <v>39850</v>
      </c>
      <c r="W23" s="81">
        <f>ROUND(+W$3/+'Age Factors'!W24,0)</f>
        <v>52800</v>
      </c>
      <c r="X23" s="79"/>
    </row>
    <row r="24" spans="1:24">
      <c r="A24" s="277">
        <v>24</v>
      </c>
      <c r="B24" s="260">
        <f>ROUND(+B$3/+'Age Factors'!B25,0)</f>
        <v>227</v>
      </c>
      <c r="C24" s="81">
        <f>ROUND(+C$3/+'Age Factors'!C25,0)</f>
        <v>771</v>
      </c>
      <c r="D24" s="81">
        <f>ROUND(+D$3/+'Age Factors'!D25,0)</f>
        <v>939</v>
      </c>
      <c r="E24" s="81">
        <f>ROUND(+E$3/+'Age Factors'!E25,0)</f>
        <v>1011</v>
      </c>
      <c r="F24" s="81">
        <f>ROUND(+F$3/+'Age Factors'!F25,0)</f>
        <v>1271</v>
      </c>
      <c r="G24" s="81">
        <f>ROUND(+G$3/+'Age Factors'!G25,0)</f>
        <v>1279</v>
      </c>
      <c r="H24" s="81">
        <f>ROUND(+H$3/+'Age Factors'!H25,0)</f>
        <v>1603</v>
      </c>
      <c r="I24" s="81">
        <f>ROUND(+I$3/+'Age Factors'!I25,0)</f>
        <v>1819</v>
      </c>
      <c r="J24" s="81">
        <f>ROUND(+J$3/+'Age Factors'!J25,0)</f>
        <v>1941</v>
      </c>
      <c r="K24" s="81">
        <f>ROUND(+K$3/+'Age Factors'!K25,0)</f>
        <v>2449</v>
      </c>
      <c r="L24" s="81">
        <f>ROUND(+L$3/+'Age Factors'!L25,0)</f>
        <v>2633</v>
      </c>
      <c r="M24" s="81">
        <f>ROUND(+M$3/+'Age Factors'!M25,0)</f>
        <v>3298</v>
      </c>
      <c r="N24" s="81">
        <f>ROUND(+N$3/+'Age Factors'!N25,0)</f>
        <v>3481</v>
      </c>
      <c r="O24" s="81">
        <f>ROUND(+O$3/+'Age Factors'!O25,0)</f>
        <v>4170</v>
      </c>
      <c r="P24" s="81">
        <f>ROUND(+P$3/+'Age Factors'!P25,0)</f>
        <v>5070</v>
      </c>
      <c r="Q24" s="81">
        <f>ROUND(+Q$3/+'Age Factors'!Q25,0)</f>
        <v>7299</v>
      </c>
      <c r="R24" s="81">
        <f>ROUND(+R$3/+'Age Factors'!R25,0)</f>
        <v>8970</v>
      </c>
      <c r="S24" s="81">
        <f>ROUND(+S$3/+'Age Factors'!S25,0)</f>
        <v>16080</v>
      </c>
      <c r="T24" s="81">
        <f>ROUND(+T$3/+'Age Factors'!T25,0)</f>
        <v>21360</v>
      </c>
      <c r="U24" s="81">
        <f>ROUND(+U$3/+'Age Factors'!U25,0)</f>
        <v>36300</v>
      </c>
      <c r="V24" s="81">
        <f>ROUND(+V$3/+'Age Factors'!V25,0)</f>
        <v>39850</v>
      </c>
      <c r="W24" s="81">
        <f>ROUND(+W$3/+'Age Factors'!W25,0)</f>
        <v>52800</v>
      </c>
      <c r="X24" s="79"/>
    </row>
    <row r="25" spans="1:24">
      <c r="A25" s="278">
        <v>25</v>
      </c>
      <c r="B25" s="274">
        <f>ROUND(+B$3/+'Age Factors'!B26,0)</f>
        <v>227</v>
      </c>
      <c r="C25" s="82">
        <f>ROUND(+C$3/+'Age Factors'!C26,0)</f>
        <v>771</v>
      </c>
      <c r="D25" s="82">
        <f>ROUND(+D$3/+'Age Factors'!D26,0)</f>
        <v>939</v>
      </c>
      <c r="E25" s="82">
        <f>ROUND(+E$3/+'Age Factors'!E26,0)</f>
        <v>1011</v>
      </c>
      <c r="F25" s="82">
        <f>ROUND(+F$3/+'Age Factors'!F26,0)</f>
        <v>1271</v>
      </c>
      <c r="G25" s="82">
        <f>ROUND(+G$3/+'Age Factors'!G26,0)</f>
        <v>1279</v>
      </c>
      <c r="H25" s="82">
        <f>ROUND(+H$3/+'Age Factors'!H26,0)</f>
        <v>1603</v>
      </c>
      <c r="I25" s="82">
        <f>ROUND(+I$3/+'Age Factors'!I26,0)</f>
        <v>1819</v>
      </c>
      <c r="J25" s="82">
        <f>ROUND(+J$3/+'Age Factors'!J26,0)</f>
        <v>1941</v>
      </c>
      <c r="K25" s="82">
        <f>ROUND(+K$3/+'Age Factors'!K26,0)</f>
        <v>2449</v>
      </c>
      <c r="L25" s="82">
        <f>ROUND(+L$3/+'Age Factors'!L26,0)</f>
        <v>2633</v>
      </c>
      <c r="M25" s="82">
        <f>ROUND(+M$3/+'Age Factors'!M26,0)</f>
        <v>3298</v>
      </c>
      <c r="N25" s="82">
        <f>ROUND(+N$3/+'Age Factors'!N26,0)</f>
        <v>3481</v>
      </c>
      <c r="O25" s="82">
        <f>ROUND(+O$3/+'Age Factors'!O26,0)</f>
        <v>4170</v>
      </c>
      <c r="P25" s="82">
        <f>ROUND(+P$3/+'Age Factors'!P26,0)</f>
        <v>5070</v>
      </c>
      <c r="Q25" s="82">
        <f>ROUND(+Q$3/+'Age Factors'!Q26,0)</f>
        <v>7299</v>
      </c>
      <c r="R25" s="82">
        <f>ROUND(+R$3/+'Age Factors'!R26,0)</f>
        <v>8970</v>
      </c>
      <c r="S25" s="82">
        <f>ROUND(+S$3/+'Age Factors'!S26,0)</f>
        <v>16080</v>
      </c>
      <c r="T25" s="82">
        <f>ROUND(+T$3/+'Age Factors'!T26,0)</f>
        <v>21360</v>
      </c>
      <c r="U25" s="82">
        <f>ROUND(+U$3/+'Age Factors'!U26,0)</f>
        <v>36300</v>
      </c>
      <c r="V25" s="82">
        <f>ROUND(+V$3/+'Age Factors'!V26,0)</f>
        <v>39850</v>
      </c>
      <c r="W25" s="82">
        <f>ROUND(+W$3/+'Age Factors'!W26,0)</f>
        <v>52800</v>
      </c>
      <c r="X25" s="79"/>
    </row>
    <row r="26" spans="1:24">
      <c r="A26" s="277">
        <v>26</v>
      </c>
      <c r="B26" s="260">
        <f>ROUND(+B$3/+'Age Factors'!B27,0)</f>
        <v>227</v>
      </c>
      <c r="C26" s="81">
        <f>ROUND(+C$3/+'Age Factors'!C27,0)</f>
        <v>771</v>
      </c>
      <c r="D26" s="81">
        <f>ROUND(+D$3/+'Age Factors'!D27,0)</f>
        <v>939</v>
      </c>
      <c r="E26" s="81">
        <f>ROUND(+E$3/+'Age Factors'!E27,0)</f>
        <v>1011</v>
      </c>
      <c r="F26" s="81">
        <f>ROUND(+F$3/+'Age Factors'!F27,0)</f>
        <v>1271</v>
      </c>
      <c r="G26" s="81">
        <f>ROUND(+G$3/+'Age Factors'!G27,0)</f>
        <v>1279</v>
      </c>
      <c r="H26" s="81">
        <f>ROUND(+H$3/+'Age Factors'!H27,0)</f>
        <v>1603</v>
      </c>
      <c r="I26" s="81">
        <f>ROUND(+I$3/+'Age Factors'!I27,0)</f>
        <v>1819</v>
      </c>
      <c r="J26" s="81">
        <f>ROUND(+J$3/+'Age Factors'!J27,0)</f>
        <v>1941</v>
      </c>
      <c r="K26" s="81">
        <f>ROUND(+K$3/+'Age Factors'!K27,0)</f>
        <v>2449</v>
      </c>
      <c r="L26" s="81">
        <f>ROUND(+L$3/+'Age Factors'!L27,0)</f>
        <v>2633</v>
      </c>
      <c r="M26" s="81">
        <f>ROUND(+M$3/+'Age Factors'!M27,0)</f>
        <v>3298</v>
      </c>
      <c r="N26" s="81">
        <f>ROUND(+N$3/+'Age Factors'!N27,0)</f>
        <v>3481</v>
      </c>
      <c r="O26" s="81">
        <f>ROUND(+O$3/+'Age Factors'!O27,0)</f>
        <v>4170</v>
      </c>
      <c r="P26" s="81">
        <f>ROUND(+P$3/+'Age Factors'!P27,0)</f>
        <v>5070</v>
      </c>
      <c r="Q26" s="81">
        <f>ROUND(+Q$3/+'Age Factors'!Q27,0)</f>
        <v>7299</v>
      </c>
      <c r="R26" s="81">
        <f>ROUND(+R$3/+'Age Factors'!R27,0)</f>
        <v>8970</v>
      </c>
      <c r="S26" s="81">
        <f>ROUND(+S$3/+'Age Factors'!S27,0)</f>
        <v>16080</v>
      </c>
      <c r="T26" s="81">
        <f>ROUND(+T$3/+'Age Factors'!T27,0)</f>
        <v>21360</v>
      </c>
      <c r="U26" s="81">
        <f>ROUND(+U$3/+'Age Factors'!U27,0)</f>
        <v>36300</v>
      </c>
      <c r="V26" s="81">
        <f>ROUND(+V$3/+'Age Factors'!V27,0)</f>
        <v>39850</v>
      </c>
      <c r="W26" s="81">
        <f>ROUND(+W$3/+'Age Factors'!W27,0)</f>
        <v>52800</v>
      </c>
      <c r="X26" s="79"/>
    </row>
    <row r="27" spans="1:24">
      <c r="A27" s="277">
        <v>27</v>
      </c>
      <c r="B27" s="260">
        <f>ROUND(+B$3/+'Age Factors'!B28,0)</f>
        <v>227</v>
      </c>
      <c r="C27" s="81">
        <f>ROUND(+C$3/+'Age Factors'!C28,0)</f>
        <v>771</v>
      </c>
      <c r="D27" s="81">
        <f>ROUND(+D$3/+'Age Factors'!D28,0)</f>
        <v>939</v>
      </c>
      <c r="E27" s="81">
        <f>ROUND(+E$3/+'Age Factors'!E28,0)</f>
        <v>1011</v>
      </c>
      <c r="F27" s="81">
        <f>ROUND(+F$3/+'Age Factors'!F28,0)</f>
        <v>1271</v>
      </c>
      <c r="G27" s="81">
        <f>ROUND(+G$3/+'Age Factors'!G28,0)</f>
        <v>1279</v>
      </c>
      <c r="H27" s="81">
        <f>ROUND(+H$3/+'Age Factors'!H28,0)</f>
        <v>1603</v>
      </c>
      <c r="I27" s="81">
        <f>ROUND(+I$3/+'Age Factors'!I28,0)</f>
        <v>1819</v>
      </c>
      <c r="J27" s="81">
        <f>ROUND(+J$3/+'Age Factors'!J28,0)</f>
        <v>1941</v>
      </c>
      <c r="K27" s="81">
        <f>ROUND(+K$3/+'Age Factors'!K28,0)</f>
        <v>2449</v>
      </c>
      <c r="L27" s="81">
        <f>ROUND(+L$3/+'Age Factors'!L28,0)</f>
        <v>2633</v>
      </c>
      <c r="M27" s="81">
        <f>ROUND(+M$3/+'Age Factors'!M28,0)</f>
        <v>3298</v>
      </c>
      <c r="N27" s="81">
        <f>ROUND(+N$3/+'Age Factors'!N28,0)</f>
        <v>3481</v>
      </c>
      <c r="O27" s="81">
        <f>ROUND(+O$3/+'Age Factors'!O28,0)</f>
        <v>4170</v>
      </c>
      <c r="P27" s="81">
        <f>ROUND(+P$3/+'Age Factors'!P28,0)</f>
        <v>5070</v>
      </c>
      <c r="Q27" s="81">
        <f>ROUND(+Q$3/+'Age Factors'!Q28,0)</f>
        <v>7299</v>
      </c>
      <c r="R27" s="81">
        <f>ROUND(+R$3/+'Age Factors'!R28,0)</f>
        <v>8970</v>
      </c>
      <c r="S27" s="81">
        <f>ROUND(+S$3/+'Age Factors'!S28,0)</f>
        <v>16080</v>
      </c>
      <c r="T27" s="81">
        <f>ROUND(+T$3/+'Age Factors'!T28,0)</f>
        <v>21360</v>
      </c>
      <c r="U27" s="81">
        <f>ROUND(+U$3/+'Age Factors'!U28,0)</f>
        <v>36300</v>
      </c>
      <c r="V27" s="81">
        <f>ROUND(+V$3/+'Age Factors'!V28,0)</f>
        <v>39850</v>
      </c>
      <c r="W27" s="81">
        <f>ROUND(+W$3/+'Age Factors'!W28,0)</f>
        <v>52800</v>
      </c>
      <c r="X27" s="79"/>
    </row>
    <row r="28" spans="1:24">
      <c r="A28" s="277">
        <v>28</v>
      </c>
      <c r="B28" s="260">
        <f>ROUND(+B$3/+'Age Factors'!B29,0)</f>
        <v>227</v>
      </c>
      <c r="C28" s="81">
        <f>ROUND(+C$3/+'Age Factors'!C29,0)</f>
        <v>771</v>
      </c>
      <c r="D28" s="81">
        <f>ROUND(+D$3/+'Age Factors'!D29,0)</f>
        <v>939</v>
      </c>
      <c r="E28" s="81">
        <f>ROUND(+E$3/+'Age Factors'!E29,0)</f>
        <v>1011</v>
      </c>
      <c r="F28" s="81">
        <f>ROUND(+F$3/+'Age Factors'!F29,0)</f>
        <v>1271</v>
      </c>
      <c r="G28" s="81">
        <f>ROUND(+G$3/+'Age Factors'!G29,0)</f>
        <v>1279</v>
      </c>
      <c r="H28" s="81">
        <f>ROUND(+H$3/+'Age Factors'!H29,0)</f>
        <v>1603</v>
      </c>
      <c r="I28" s="81">
        <f>ROUND(+I$3/+'Age Factors'!I29,0)</f>
        <v>1819</v>
      </c>
      <c r="J28" s="81">
        <f>ROUND(+J$3/+'Age Factors'!J29,0)</f>
        <v>1941</v>
      </c>
      <c r="K28" s="81">
        <f>ROUND(+K$3/+'Age Factors'!K29,0)</f>
        <v>2449</v>
      </c>
      <c r="L28" s="81">
        <f>ROUND(+L$3/+'Age Factors'!L29,0)</f>
        <v>2633</v>
      </c>
      <c r="M28" s="81">
        <f>ROUND(+M$3/+'Age Factors'!M29,0)</f>
        <v>3298</v>
      </c>
      <c r="N28" s="81">
        <f>ROUND(+N$3/+'Age Factors'!N29,0)</f>
        <v>3481</v>
      </c>
      <c r="O28" s="81">
        <f>ROUND(+O$3/+'Age Factors'!O29,0)</f>
        <v>4170</v>
      </c>
      <c r="P28" s="81">
        <f>ROUND(+P$3/+'Age Factors'!P29,0)</f>
        <v>5070</v>
      </c>
      <c r="Q28" s="81">
        <f>ROUND(+Q$3/+'Age Factors'!Q29,0)</f>
        <v>7299</v>
      </c>
      <c r="R28" s="81">
        <f>ROUND(+R$3/+'Age Factors'!R29,0)</f>
        <v>8970</v>
      </c>
      <c r="S28" s="81">
        <f>ROUND(+S$3/+'Age Factors'!S29,0)</f>
        <v>16080</v>
      </c>
      <c r="T28" s="81">
        <f>ROUND(+T$3/+'Age Factors'!T29,0)</f>
        <v>21360</v>
      </c>
      <c r="U28" s="81">
        <f>ROUND(+U$3/+'Age Factors'!U29,0)</f>
        <v>36300</v>
      </c>
      <c r="V28" s="81">
        <f>ROUND(+V$3/+'Age Factors'!V29,0)</f>
        <v>39850</v>
      </c>
      <c r="W28" s="81">
        <f>ROUND(+W$3/+'Age Factors'!W29,0)</f>
        <v>52800</v>
      </c>
      <c r="X28" s="79"/>
    </row>
    <row r="29" spans="1:24">
      <c r="A29" s="277">
        <v>29</v>
      </c>
      <c r="B29" s="260">
        <f>ROUND(+B$3/+'Age Factors'!B30,0)</f>
        <v>227</v>
      </c>
      <c r="C29" s="81">
        <f>ROUND(+C$3/+'Age Factors'!C30,0)</f>
        <v>771</v>
      </c>
      <c r="D29" s="81">
        <f>ROUND(+D$3/+'Age Factors'!D30,0)</f>
        <v>939</v>
      </c>
      <c r="E29" s="81">
        <f>ROUND(+E$3/+'Age Factors'!E30,0)</f>
        <v>1011</v>
      </c>
      <c r="F29" s="81">
        <f>ROUND(+F$3/+'Age Factors'!F30,0)</f>
        <v>1271</v>
      </c>
      <c r="G29" s="81">
        <f>ROUND(+G$3/+'Age Factors'!G30,0)</f>
        <v>1279</v>
      </c>
      <c r="H29" s="81">
        <f>ROUND(+H$3/+'Age Factors'!H30,0)</f>
        <v>1603</v>
      </c>
      <c r="I29" s="81">
        <f>ROUND(+I$3/+'Age Factors'!I30,0)</f>
        <v>1819</v>
      </c>
      <c r="J29" s="81">
        <f>ROUND(+J$3/+'Age Factors'!J30,0)</f>
        <v>1941</v>
      </c>
      <c r="K29" s="81">
        <f>ROUND(+K$3/+'Age Factors'!K30,0)</f>
        <v>2449</v>
      </c>
      <c r="L29" s="81">
        <f>ROUND(+L$3/+'Age Factors'!L30,0)</f>
        <v>2633</v>
      </c>
      <c r="M29" s="81">
        <f>ROUND(+M$3/+'Age Factors'!M30,0)</f>
        <v>3298</v>
      </c>
      <c r="N29" s="81">
        <f>ROUND(+N$3/+'Age Factors'!N30,0)</f>
        <v>3481</v>
      </c>
      <c r="O29" s="81">
        <f>ROUND(+O$3/+'Age Factors'!O30,0)</f>
        <v>4170</v>
      </c>
      <c r="P29" s="81">
        <f>ROUND(+P$3/+'Age Factors'!P30,0)</f>
        <v>5070</v>
      </c>
      <c r="Q29" s="81">
        <f>ROUND(+Q$3/+'Age Factors'!Q30,0)</f>
        <v>7299</v>
      </c>
      <c r="R29" s="81">
        <f>ROUND(+R$3/+'Age Factors'!R30,0)</f>
        <v>8970</v>
      </c>
      <c r="S29" s="81">
        <f>ROUND(+S$3/+'Age Factors'!S30,0)</f>
        <v>16080</v>
      </c>
      <c r="T29" s="81">
        <f>ROUND(+T$3/+'Age Factors'!T30,0)</f>
        <v>21360</v>
      </c>
      <c r="U29" s="81">
        <f>ROUND(+U$3/+'Age Factors'!U30,0)</f>
        <v>36300</v>
      </c>
      <c r="V29" s="81">
        <f>ROUND(+V$3/+'Age Factors'!V30,0)</f>
        <v>39850</v>
      </c>
      <c r="W29" s="81">
        <f>ROUND(+W$3/+'Age Factors'!W30,0)</f>
        <v>52800</v>
      </c>
      <c r="X29" s="79"/>
    </row>
    <row r="30" spans="1:24">
      <c r="A30" s="278">
        <v>30</v>
      </c>
      <c r="B30" s="274">
        <f>ROUND(+B$3/+'Age Factors'!B31,0)</f>
        <v>227</v>
      </c>
      <c r="C30" s="82">
        <f>ROUND(+C$3/+'Age Factors'!C31,0)</f>
        <v>771</v>
      </c>
      <c r="D30" s="82">
        <f>ROUND(+D$3/+'Age Factors'!D31,0)</f>
        <v>939</v>
      </c>
      <c r="E30" s="82">
        <f>ROUND(+E$3/+'Age Factors'!E31,0)</f>
        <v>1011</v>
      </c>
      <c r="F30" s="82">
        <f>ROUND(+F$3/+'Age Factors'!F31,0)</f>
        <v>1271</v>
      </c>
      <c r="G30" s="82">
        <f>ROUND(+G$3/+'Age Factors'!G31,0)</f>
        <v>1279</v>
      </c>
      <c r="H30" s="82">
        <f>ROUND(+H$3/+'Age Factors'!H31,0)</f>
        <v>1603</v>
      </c>
      <c r="I30" s="82">
        <f>ROUND(+I$3/+'Age Factors'!I31,0)</f>
        <v>1819</v>
      </c>
      <c r="J30" s="82">
        <f>ROUND(+J$3/+'Age Factors'!J31,0)</f>
        <v>1941</v>
      </c>
      <c r="K30" s="82">
        <f>ROUND(+K$3/+'Age Factors'!K31,0)</f>
        <v>2449</v>
      </c>
      <c r="L30" s="82">
        <f>ROUND(+L$3/+'Age Factors'!L31,0)</f>
        <v>2633</v>
      </c>
      <c r="M30" s="82">
        <f>ROUND(+M$3/+'Age Factors'!M31,0)</f>
        <v>3298</v>
      </c>
      <c r="N30" s="82">
        <f>ROUND(+N$3/+'Age Factors'!N31,0)</f>
        <v>3481</v>
      </c>
      <c r="O30" s="82">
        <f>ROUND(+O$3/+'Age Factors'!O31,0)</f>
        <v>4170</v>
      </c>
      <c r="P30" s="82">
        <f>ROUND(+P$3/+'Age Factors'!P31,0)</f>
        <v>5070</v>
      </c>
      <c r="Q30" s="82">
        <f>ROUND(+Q$3/+'Age Factors'!Q31,0)</f>
        <v>7299</v>
      </c>
      <c r="R30" s="82">
        <f>ROUND(+R$3/+'Age Factors'!R31,0)</f>
        <v>8970</v>
      </c>
      <c r="S30" s="82">
        <f>ROUND(+S$3/+'Age Factors'!S31,0)</f>
        <v>16080</v>
      </c>
      <c r="T30" s="82">
        <f>ROUND(+T$3/+'Age Factors'!T31,0)</f>
        <v>21360</v>
      </c>
      <c r="U30" s="82">
        <f>ROUND(+U$3/+'Age Factors'!U31,0)</f>
        <v>36300</v>
      </c>
      <c r="V30" s="82">
        <f>ROUND(+V$3/+'Age Factors'!V31,0)</f>
        <v>39850</v>
      </c>
      <c r="W30" s="82">
        <f>ROUND(+W$3/+'Age Factors'!W31,0)</f>
        <v>52800</v>
      </c>
      <c r="X30" s="79"/>
    </row>
    <row r="31" spans="1:24">
      <c r="A31" s="277">
        <v>31</v>
      </c>
      <c r="B31" s="260">
        <f>ROUND(+B$3/+'Age Factors'!B32,0)</f>
        <v>228</v>
      </c>
      <c r="C31" s="81">
        <f>ROUND(+C$3/+'Age Factors'!C32,0)</f>
        <v>772</v>
      </c>
      <c r="D31" s="81">
        <f>ROUND(+D$3/+'Age Factors'!D32,0)</f>
        <v>940</v>
      </c>
      <c r="E31" s="81">
        <f>ROUND(+E$3/+'Age Factors'!E32,0)</f>
        <v>1012</v>
      </c>
      <c r="F31" s="81">
        <f>ROUND(+F$3/+'Age Factors'!F32,0)</f>
        <v>1272</v>
      </c>
      <c r="G31" s="81">
        <f>ROUND(+G$3/+'Age Factors'!G32,0)</f>
        <v>1280</v>
      </c>
      <c r="H31" s="81">
        <f>ROUND(+H$3/+'Age Factors'!H32,0)</f>
        <v>1603</v>
      </c>
      <c r="I31" s="81">
        <f>ROUND(+I$3/+'Age Factors'!I32,0)</f>
        <v>1819</v>
      </c>
      <c r="J31" s="81">
        <f>ROUND(+J$3/+'Age Factors'!J32,0)</f>
        <v>1941</v>
      </c>
      <c r="K31" s="81">
        <f>ROUND(+K$3/+'Age Factors'!K32,0)</f>
        <v>2449</v>
      </c>
      <c r="L31" s="81">
        <f>ROUND(+L$3/+'Age Factors'!L32,0)</f>
        <v>2633</v>
      </c>
      <c r="M31" s="81">
        <f>ROUND(+M$3/+'Age Factors'!M32,0)</f>
        <v>3298</v>
      </c>
      <c r="N31" s="81">
        <f>ROUND(+N$3/+'Age Factors'!N32,0)</f>
        <v>3481</v>
      </c>
      <c r="O31" s="81">
        <f>ROUND(+O$3/+'Age Factors'!O32,0)</f>
        <v>4170</v>
      </c>
      <c r="P31" s="81">
        <f>ROUND(+P$3/+'Age Factors'!P32,0)</f>
        <v>5070</v>
      </c>
      <c r="Q31" s="81">
        <f>ROUND(+Q$3/+'Age Factors'!Q32,0)</f>
        <v>7299</v>
      </c>
      <c r="R31" s="81">
        <f>ROUND(+R$3/+'Age Factors'!R32,0)</f>
        <v>8970</v>
      </c>
      <c r="S31" s="81">
        <f>ROUND(+S$3/+'Age Factors'!S32,0)</f>
        <v>16080</v>
      </c>
      <c r="T31" s="81">
        <f>ROUND(+T$3/+'Age Factors'!T32,0)</f>
        <v>21360</v>
      </c>
      <c r="U31" s="81">
        <f>ROUND(+U$3/+'Age Factors'!U32,0)</f>
        <v>36300</v>
      </c>
      <c r="V31" s="81">
        <f>ROUND(+V$3/+'Age Factors'!V32,0)</f>
        <v>39850</v>
      </c>
      <c r="W31" s="81">
        <f>ROUND(+W$3/+'Age Factors'!W32,0)</f>
        <v>52800</v>
      </c>
      <c r="X31" s="79"/>
    </row>
    <row r="32" spans="1:24">
      <c r="A32" s="277">
        <v>32</v>
      </c>
      <c r="B32" s="260">
        <f>ROUND(+B$3/+'Age Factors'!B33,0)</f>
        <v>228</v>
      </c>
      <c r="C32" s="81">
        <f>ROUND(+C$3/+'Age Factors'!C33,0)</f>
        <v>773</v>
      </c>
      <c r="D32" s="81">
        <f>ROUND(+D$3/+'Age Factors'!D33,0)</f>
        <v>941</v>
      </c>
      <c r="E32" s="81">
        <f>ROUND(+E$3/+'Age Factors'!E33,0)</f>
        <v>1013</v>
      </c>
      <c r="F32" s="81">
        <f>ROUND(+F$3/+'Age Factors'!F33,0)</f>
        <v>1273</v>
      </c>
      <c r="G32" s="81">
        <f>ROUND(+G$3/+'Age Factors'!G33,0)</f>
        <v>1281</v>
      </c>
      <c r="H32" s="81">
        <f>ROUND(+H$3/+'Age Factors'!H33,0)</f>
        <v>1605</v>
      </c>
      <c r="I32" s="81">
        <f>ROUND(+I$3/+'Age Factors'!I33,0)</f>
        <v>1821</v>
      </c>
      <c r="J32" s="81">
        <f>ROUND(+J$3/+'Age Factors'!J33,0)</f>
        <v>1943</v>
      </c>
      <c r="K32" s="81">
        <f>ROUND(+K$3/+'Age Factors'!K33,0)</f>
        <v>2450</v>
      </c>
      <c r="L32" s="81">
        <f>ROUND(+L$3/+'Age Factors'!L33,0)</f>
        <v>2634</v>
      </c>
      <c r="M32" s="81">
        <f>ROUND(+M$3/+'Age Factors'!M33,0)</f>
        <v>3299</v>
      </c>
      <c r="N32" s="81">
        <f>ROUND(+N$3/+'Age Factors'!N33,0)</f>
        <v>3482</v>
      </c>
      <c r="O32" s="81">
        <f>ROUND(+O$3/+'Age Factors'!O33,0)</f>
        <v>4171</v>
      </c>
      <c r="P32" s="81">
        <f>ROUND(+P$3/+'Age Factors'!P33,0)</f>
        <v>5071</v>
      </c>
      <c r="Q32" s="81">
        <f>ROUND(+Q$3/+'Age Factors'!Q33,0)</f>
        <v>7300</v>
      </c>
      <c r="R32" s="81">
        <f>ROUND(+R$3/+'Age Factors'!R33,0)</f>
        <v>8972</v>
      </c>
      <c r="S32" s="81">
        <f>ROUND(+S$3/+'Age Factors'!S33,0)</f>
        <v>16083</v>
      </c>
      <c r="T32" s="81">
        <f>ROUND(+T$3/+'Age Factors'!T33,0)</f>
        <v>21364</v>
      </c>
      <c r="U32" s="81">
        <f>ROUND(+U$3/+'Age Factors'!U33,0)</f>
        <v>36307</v>
      </c>
      <c r="V32" s="81">
        <f>ROUND(+V$3/+'Age Factors'!V33,0)</f>
        <v>39858</v>
      </c>
      <c r="W32" s="81">
        <f>ROUND(+W$3/+'Age Factors'!W33,0)</f>
        <v>52811</v>
      </c>
      <c r="X32" s="79"/>
    </row>
    <row r="33" spans="1:24">
      <c r="A33" s="277">
        <v>33</v>
      </c>
      <c r="B33" s="260">
        <f>ROUND(+B$3/+'Age Factors'!B34,0)</f>
        <v>229</v>
      </c>
      <c r="C33" s="81">
        <f>ROUND(+C$3/+'Age Factors'!C34,0)</f>
        <v>776</v>
      </c>
      <c r="D33" s="81">
        <f>ROUND(+D$3/+'Age Factors'!D34,0)</f>
        <v>944</v>
      </c>
      <c r="E33" s="81">
        <f>ROUND(+E$3/+'Age Factors'!E34,0)</f>
        <v>1016</v>
      </c>
      <c r="F33" s="81">
        <f>ROUND(+F$3/+'Age Factors'!F34,0)</f>
        <v>1276</v>
      </c>
      <c r="G33" s="81">
        <f>ROUND(+G$3/+'Age Factors'!G34,0)</f>
        <v>1284</v>
      </c>
      <c r="H33" s="81">
        <f>ROUND(+H$3/+'Age Factors'!H34,0)</f>
        <v>1608</v>
      </c>
      <c r="I33" s="81">
        <f>ROUND(+I$3/+'Age Factors'!I34,0)</f>
        <v>1824</v>
      </c>
      <c r="J33" s="81">
        <f>ROUND(+J$3/+'Age Factors'!J34,0)</f>
        <v>1946</v>
      </c>
      <c r="K33" s="81">
        <f>ROUND(+K$3/+'Age Factors'!K34,0)</f>
        <v>2454</v>
      </c>
      <c r="L33" s="81">
        <f>ROUND(+L$3/+'Age Factors'!L34,0)</f>
        <v>2638</v>
      </c>
      <c r="M33" s="81">
        <f>ROUND(+M$3/+'Age Factors'!M34,0)</f>
        <v>3302</v>
      </c>
      <c r="N33" s="81">
        <f>ROUND(+N$3/+'Age Factors'!N34,0)</f>
        <v>3485</v>
      </c>
      <c r="O33" s="81">
        <f>ROUND(+O$3/+'Age Factors'!O34,0)</f>
        <v>4175</v>
      </c>
      <c r="P33" s="81">
        <f>ROUND(+P$3/+'Age Factors'!P34,0)</f>
        <v>5076</v>
      </c>
      <c r="Q33" s="81">
        <f>ROUND(+Q$3/+'Age Factors'!Q34,0)</f>
        <v>7308</v>
      </c>
      <c r="R33" s="81">
        <f>ROUND(+R$3/+'Age Factors'!R34,0)</f>
        <v>8981</v>
      </c>
      <c r="S33" s="81">
        <f>ROUND(+S$3/+'Age Factors'!S34,0)</f>
        <v>16099</v>
      </c>
      <c r="T33" s="81">
        <f>ROUND(+T$3/+'Age Factors'!T34,0)</f>
        <v>21386</v>
      </c>
      <c r="U33" s="81">
        <f>ROUND(+U$3/+'Age Factors'!U34,0)</f>
        <v>36344</v>
      </c>
      <c r="V33" s="81">
        <f>ROUND(+V$3/+'Age Factors'!V34,0)</f>
        <v>39898</v>
      </c>
      <c r="W33" s="81">
        <f>ROUND(+W$3/+'Age Factors'!W34,0)</f>
        <v>52863</v>
      </c>
      <c r="X33" s="79"/>
    </row>
    <row r="34" spans="1:24">
      <c r="A34" s="277">
        <v>34</v>
      </c>
      <c r="B34" s="260">
        <f>ROUND(+B$3/+'Age Factors'!B35,0)</f>
        <v>230</v>
      </c>
      <c r="C34" s="81">
        <f>ROUND(+C$3/+'Age Factors'!C35,0)</f>
        <v>779</v>
      </c>
      <c r="D34" s="81">
        <f>ROUND(+D$3/+'Age Factors'!D35,0)</f>
        <v>947</v>
      </c>
      <c r="E34" s="81">
        <f>ROUND(+E$3/+'Age Factors'!E35,0)</f>
        <v>1019</v>
      </c>
      <c r="F34" s="81">
        <f>ROUND(+F$3/+'Age Factors'!F35,0)</f>
        <v>1279</v>
      </c>
      <c r="G34" s="81">
        <f>ROUND(+G$3/+'Age Factors'!G35,0)</f>
        <v>1287</v>
      </c>
      <c r="H34" s="81">
        <f>ROUND(+H$3/+'Age Factors'!H35,0)</f>
        <v>1612</v>
      </c>
      <c r="I34" s="81">
        <f>ROUND(+I$3/+'Age Factors'!I35,0)</f>
        <v>1828</v>
      </c>
      <c r="J34" s="81">
        <f>ROUND(+J$3/+'Age Factors'!J35,0)</f>
        <v>1950</v>
      </c>
      <c r="K34" s="81">
        <f>ROUND(+K$3/+'Age Factors'!K35,0)</f>
        <v>2459</v>
      </c>
      <c r="L34" s="81">
        <f>ROUND(+L$3/+'Age Factors'!L35,0)</f>
        <v>2643</v>
      </c>
      <c r="M34" s="81">
        <f>ROUND(+M$3/+'Age Factors'!M35,0)</f>
        <v>3308</v>
      </c>
      <c r="N34" s="81">
        <f>ROUND(+N$3/+'Age Factors'!N35,0)</f>
        <v>3491</v>
      </c>
      <c r="O34" s="81">
        <f>ROUND(+O$3/+'Age Factors'!O35,0)</f>
        <v>4182</v>
      </c>
      <c r="P34" s="81">
        <f>ROUND(+P$3/+'Age Factors'!P35,0)</f>
        <v>5085</v>
      </c>
      <c r="Q34" s="81">
        <f>ROUND(+Q$3/+'Age Factors'!Q35,0)</f>
        <v>7320</v>
      </c>
      <c r="R34" s="81">
        <f>ROUND(+R$3/+'Age Factors'!R35,0)</f>
        <v>8996</v>
      </c>
      <c r="S34" s="81">
        <f>ROUND(+S$3/+'Age Factors'!S35,0)</f>
        <v>16127</v>
      </c>
      <c r="T34" s="81">
        <f>ROUND(+T$3/+'Age Factors'!T35,0)</f>
        <v>21422</v>
      </c>
      <c r="U34" s="81">
        <f>ROUND(+U$3/+'Age Factors'!U35,0)</f>
        <v>36406</v>
      </c>
      <c r="V34" s="81">
        <f>ROUND(+V$3/+'Age Factors'!V35,0)</f>
        <v>39966</v>
      </c>
      <c r="W34" s="81">
        <f>ROUND(+W$3/+'Age Factors'!W35,0)</f>
        <v>52954</v>
      </c>
      <c r="X34" s="79"/>
    </row>
    <row r="35" spans="1:24">
      <c r="A35" s="278">
        <v>35</v>
      </c>
      <c r="B35" s="274">
        <f>ROUND(+B$3/+'Age Factors'!B36,0)</f>
        <v>231</v>
      </c>
      <c r="C35" s="82">
        <f>ROUND(+C$3/+'Age Factors'!C36,0)</f>
        <v>783</v>
      </c>
      <c r="D35" s="82">
        <f>ROUND(+D$3/+'Age Factors'!D36,0)</f>
        <v>951</v>
      </c>
      <c r="E35" s="82">
        <f>ROUND(+E$3/+'Age Factors'!E36,0)</f>
        <v>1023</v>
      </c>
      <c r="F35" s="82">
        <f>ROUND(+F$3/+'Age Factors'!F36,0)</f>
        <v>1284</v>
      </c>
      <c r="G35" s="82">
        <f>ROUND(+G$3/+'Age Factors'!G36,0)</f>
        <v>1292</v>
      </c>
      <c r="H35" s="82">
        <f>ROUND(+H$3/+'Age Factors'!H36,0)</f>
        <v>1617</v>
      </c>
      <c r="I35" s="82">
        <f>ROUND(+I$3/+'Age Factors'!I36,0)</f>
        <v>1834</v>
      </c>
      <c r="J35" s="82">
        <f>ROUND(+J$3/+'Age Factors'!J36,0)</f>
        <v>1956</v>
      </c>
      <c r="K35" s="82">
        <f>ROUND(+K$3/+'Age Factors'!K36,0)</f>
        <v>2466</v>
      </c>
      <c r="L35" s="82">
        <f>ROUND(+L$3/+'Age Factors'!L36,0)</f>
        <v>2650</v>
      </c>
      <c r="M35" s="82">
        <f>ROUND(+M$3/+'Age Factors'!M36,0)</f>
        <v>3317</v>
      </c>
      <c r="N35" s="82">
        <f>ROUND(+N$3/+'Age Factors'!N36,0)</f>
        <v>3500</v>
      </c>
      <c r="O35" s="82">
        <f>ROUND(+O$3/+'Age Factors'!O36,0)</f>
        <v>4193</v>
      </c>
      <c r="P35" s="82">
        <f>ROUND(+P$3/+'Age Factors'!P36,0)</f>
        <v>5098</v>
      </c>
      <c r="Q35" s="82">
        <f>ROUND(+Q$3/+'Age Factors'!Q36,0)</f>
        <v>7339</v>
      </c>
      <c r="R35" s="82">
        <f>ROUND(+R$3/+'Age Factors'!R36,0)</f>
        <v>9020</v>
      </c>
      <c r="S35" s="82">
        <f>ROUND(+S$3/+'Age Factors'!S36,0)</f>
        <v>16169</v>
      </c>
      <c r="T35" s="82">
        <f>ROUND(+T$3/+'Age Factors'!T36,0)</f>
        <v>21478</v>
      </c>
      <c r="U35" s="82">
        <f>ROUND(+U$3/+'Age Factors'!U36,0)</f>
        <v>36501</v>
      </c>
      <c r="V35" s="82">
        <f>ROUND(+V$3/+'Age Factors'!V36,0)</f>
        <v>40070</v>
      </c>
      <c r="W35" s="82">
        <f>ROUND(+W$3/+'Age Factors'!W36,0)</f>
        <v>53092</v>
      </c>
      <c r="X35" s="79"/>
    </row>
    <row r="36" spans="1:24">
      <c r="A36" s="277">
        <v>36</v>
      </c>
      <c r="B36" s="260">
        <f>ROUND(+B$3/+'Age Factors'!B37,0)</f>
        <v>232</v>
      </c>
      <c r="C36" s="81">
        <f>ROUND(+C$3/+'Age Factors'!C37,0)</f>
        <v>789</v>
      </c>
      <c r="D36" s="81">
        <f>ROUND(+D$3/+'Age Factors'!D37,0)</f>
        <v>957</v>
      </c>
      <c r="E36" s="81">
        <f>ROUND(+E$3/+'Age Factors'!E37,0)</f>
        <v>1029</v>
      </c>
      <c r="F36" s="81">
        <f>ROUND(+F$3/+'Age Factors'!F37,0)</f>
        <v>1290</v>
      </c>
      <c r="G36" s="81">
        <f>ROUND(+G$3/+'Age Factors'!G37,0)</f>
        <v>1298</v>
      </c>
      <c r="H36" s="81">
        <f>ROUND(+H$3/+'Age Factors'!H37,0)</f>
        <v>1623</v>
      </c>
      <c r="I36" s="81">
        <f>ROUND(+I$3/+'Age Factors'!I37,0)</f>
        <v>1840</v>
      </c>
      <c r="J36" s="81">
        <f>ROUND(+J$3/+'Age Factors'!J37,0)</f>
        <v>1963</v>
      </c>
      <c r="K36" s="81">
        <f>ROUND(+K$3/+'Age Factors'!K37,0)</f>
        <v>2475</v>
      </c>
      <c r="L36" s="81">
        <f>ROUND(+L$3/+'Age Factors'!L37,0)</f>
        <v>2660</v>
      </c>
      <c r="M36" s="81">
        <f>ROUND(+M$3/+'Age Factors'!M37,0)</f>
        <v>3328</v>
      </c>
      <c r="N36" s="81">
        <f>ROUND(+N$3/+'Age Factors'!N37,0)</f>
        <v>3512</v>
      </c>
      <c r="O36" s="81">
        <f>ROUND(+O$3/+'Age Factors'!O37,0)</f>
        <v>4207</v>
      </c>
      <c r="P36" s="81">
        <f>ROUND(+P$3/+'Age Factors'!P37,0)</f>
        <v>5116</v>
      </c>
      <c r="Q36" s="81">
        <f>ROUND(+Q$3/+'Age Factors'!Q37,0)</f>
        <v>7365</v>
      </c>
      <c r="R36" s="81">
        <f>ROUND(+R$3/+'Age Factors'!R37,0)</f>
        <v>9051</v>
      </c>
      <c r="S36" s="81">
        <f>ROUND(+S$3/+'Age Factors'!S37,0)</f>
        <v>16224</v>
      </c>
      <c r="T36" s="81">
        <f>ROUND(+T$3/+'Age Factors'!T37,0)</f>
        <v>21552</v>
      </c>
      <c r="U36" s="81">
        <f>ROUND(+U$3/+'Age Factors'!U37,0)</f>
        <v>36626</v>
      </c>
      <c r="V36" s="81">
        <f>ROUND(+V$3/+'Age Factors'!V37,0)</f>
        <v>40208</v>
      </c>
      <c r="W36" s="81">
        <f>ROUND(+W$3/+'Age Factors'!W37,0)</f>
        <v>53274</v>
      </c>
      <c r="X36" s="79"/>
    </row>
    <row r="37" spans="1:24">
      <c r="A37" s="277">
        <v>37</v>
      </c>
      <c r="B37" s="260">
        <f>ROUND(+B$3/+'Age Factors'!B38,0)</f>
        <v>234</v>
      </c>
      <c r="C37" s="81">
        <f>ROUND(+C$3/+'Age Factors'!C38,0)</f>
        <v>794</v>
      </c>
      <c r="D37" s="81">
        <f>ROUND(+D$3/+'Age Factors'!D38,0)</f>
        <v>963</v>
      </c>
      <c r="E37" s="81">
        <f>ROUND(+E$3/+'Age Factors'!E38,0)</f>
        <v>1035</v>
      </c>
      <c r="F37" s="81">
        <f>ROUND(+F$3/+'Age Factors'!F38,0)</f>
        <v>1296</v>
      </c>
      <c r="G37" s="81">
        <f>ROUND(+G$3/+'Age Factors'!G38,0)</f>
        <v>1304</v>
      </c>
      <c r="H37" s="81">
        <f>ROUND(+H$3/+'Age Factors'!H38,0)</f>
        <v>1630</v>
      </c>
      <c r="I37" s="81">
        <f>ROUND(+I$3/+'Age Factors'!I38,0)</f>
        <v>1849</v>
      </c>
      <c r="J37" s="81">
        <f>ROUND(+J$3/+'Age Factors'!J38,0)</f>
        <v>1972</v>
      </c>
      <c r="K37" s="81">
        <f>ROUND(+K$3/+'Age Factors'!K38,0)</f>
        <v>2486</v>
      </c>
      <c r="L37" s="81">
        <f>ROUND(+L$3/+'Age Factors'!L38,0)</f>
        <v>2671</v>
      </c>
      <c r="M37" s="81">
        <f>ROUND(+M$3/+'Age Factors'!M38,0)</f>
        <v>3342</v>
      </c>
      <c r="N37" s="81">
        <f>ROUND(+N$3/+'Age Factors'!N38,0)</f>
        <v>3527</v>
      </c>
      <c r="O37" s="81">
        <f>ROUND(+O$3/+'Age Factors'!O38,0)</f>
        <v>4225</v>
      </c>
      <c r="P37" s="81">
        <f>ROUND(+P$3/+'Age Factors'!P38,0)</f>
        <v>5137</v>
      </c>
      <c r="Q37" s="81">
        <f>ROUND(+Q$3/+'Age Factors'!Q38,0)</f>
        <v>7395</v>
      </c>
      <c r="R37" s="81">
        <f>ROUND(+R$3/+'Age Factors'!R38,0)</f>
        <v>9088</v>
      </c>
      <c r="S37" s="81">
        <f>ROUND(+S$3/+'Age Factors'!S38,0)</f>
        <v>16292</v>
      </c>
      <c r="T37" s="81">
        <f>ROUND(+T$3/+'Age Factors'!T38,0)</f>
        <v>21641</v>
      </c>
      <c r="U37" s="81">
        <f>ROUND(+U$3/+'Age Factors'!U38,0)</f>
        <v>36778</v>
      </c>
      <c r="V37" s="81">
        <f>ROUND(+V$3/+'Age Factors'!V38,0)</f>
        <v>40375</v>
      </c>
      <c r="W37" s="81">
        <f>ROUND(+W$3/+'Age Factors'!W38,0)</f>
        <v>53495</v>
      </c>
      <c r="X37" s="79"/>
    </row>
    <row r="38" spans="1:24">
      <c r="A38" s="277">
        <v>38</v>
      </c>
      <c r="B38" s="260">
        <f>ROUND(+B$3/+'Age Factors'!B39,0)</f>
        <v>235</v>
      </c>
      <c r="C38" s="81">
        <f>ROUND(+C$3/+'Age Factors'!C39,0)</f>
        <v>800</v>
      </c>
      <c r="D38" s="81">
        <f>ROUND(+D$3/+'Age Factors'!D39,0)</f>
        <v>970</v>
      </c>
      <c r="E38" s="81">
        <f>ROUND(+E$3/+'Age Factors'!E39,0)</f>
        <v>1042</v>
      </c>
      <c r="F38" s="81">
        <f>ROUND(+F$3/+'Age Factors'!F39,0)</f>
        <v>1304</v>
      </c>
      <c r="G38" s="81">
        <f>ROUND(+G$3/+'Age Factors'!G39,0)</f>
        <v>1312</v>
      </c>
      <c r="H38" s="81">
        <f>ROUND(+H$3/+'Age Factors'!H39,0)</f>
        <v>1638</v>
      </c>
      <c r="I38" s="81">
        <f>ROUND(+I$3/+'Age Factors'!I39,0)</f>
        <v>1858</v>
      </c>
      <c r="J38" s="81">
        <f>ROUND(+J$3/+'Age Factors'!J39,0)</f>
        <v>1982</v>
      </c>
      <c r="K38" s="81">
        <f>ROUND(+K$3/+'Age Factors'!K39,0)</f>
        <v>2498</v>
      </c>
      <c r="L38" s="81">
        <f>ROUND(+L$3/+'Age Factors'!L39,0)</f>
        <v>2685</v>
      </c>
      <c r="M38" s="81">
        <f>ROUND(+M$3/+'Age Factors'!M39,0)</f>
        <v>3359</v>
      </c>
      <c r="N38" s="81">
        <f>ROUND(+N$3/+'Age Factors'!N39,0)</f>
        <v>3545</v>
      </c>
      <c r="O38" s="81">
        <f>ROUND(+O$3/+'Age Factors'!O39,0)</f>
        <v>4246</v>
      </c>
      <c r="P38" s="81">
        <f>ROUND(+P$3/+'Age Factors'!P39,0)</f>
        <v>5163</v>
      </c>
      <c r="Q38" s="81">
        <f>ROUND(+Q$3/+'Age Factors'!Q39,0)</f>
        <v>7433</v>
      </c>
      <c r="R38" s="81">
        <f>ROUND(+R$3/+'Age Factors'!R39,0)</f>
        <v>9134</v>
      </c>
      <c r="S38" s="81">
        <f>ROUND(+S$3/+'Age Factors'!S39,0)</f>
        <v>16375</v>
      </c>
      <c r="T38" s="81">
        <f>ROUND(+T$3/+'Age Factors'!T39,0)</f>
        <v>21752</v>
      </c>
      <c r="U38" s="81">
        <f>ROUND(+U$3/+'Age Factors'!U39,0)</f>
        <v>36965</v>
      </c>
      <c r="V38" s="81">
        <f>ROUND(+V$3/+'Age Factors'!V39,0)</f>
        <v>40580</v>
      </c>
      <c r="W38" s="81">
        <f>ROUND(+W$3/+'Age Factors'!W39,0)</f>
        <v>53768</v>
      </c>
      <c r="X38" s="79"/>
    </row>
    <row r="39" spans="1:24">
      <c r="A39" s="277">
        <v>39</v>
      </c>
      <c r="B39" s="260">
        <f>ROUND(+B$3/+'Age Factors'!B40,0)</f>
        <v>237</v>
      </c>
      <c r="C39" s="81">
        <f>ROUND(+C$3/+'Age Factors'!C40,0)</f>
        <v>806</v>
      </c>
      <c r="D39" s="81">
        <f>ROUND(+D$3/+'Age Factors'!D40,0)</f>
        <v>977</v>
      </c>
      <c r="E39" s="81">
        <f>ROUND(+E$3/+'Age Factors'!E40,0)</f>
        <v>1050</v>
      </c>
      <c r="F39" s="81">
        <f>ROUND(+F$3/+'Age Factors'!F40,0)</f>
        <v>1313</v>
      </c>
      <c r="G39" s="81">
        <f>ROUND(+G$3/+'Age Factors'!G40,0)</f>
        <v>1321</v>
      </c>
      <c r="H39" s="81">
        <f>ROUND(+H$3/+'Age Factors'!H40,0)</f>
        <v>1648</v>
      </c>
      <c r="I39" s="81">
        <f>ROUND(+I$3/+'Age Factors'!I40,0)</f>
        <v>1869</v>
      </c>
      <c r="J39" s="81">
        <f>ROUND(+J$3/+'Age Factors'!J40,0)</f>
        <v>1994</v>
      </c>
      <c r="K39" s="81">
        <f>ROUND(+K$3/+'Age Factors'!K40,0)</f>
        <v>2513</v>
      </c>
      <c r="L39" s="81">
        <f>ROUND(+L$3/+'Age Factors'!L40,0)</f>
        <v>2701</v>
      </c>
      <c r="M39" s="81">
        <f>ROUND(+M$3/+'Age Factors'!M40,0)</f>
        <v>3379</v>
      </c>
      <c r="N39" s="81">
        <f>ROUND(+N$3/+'Age Factors'!N40,0)</f>
        <v>3566</v>
      </c>
      <c r="O39" s="81">
        <f>ROUND(+O$3/+'Age Factors'!O40,0)</f>
        <v>4272</v>
      </c>
      <c r="P39" s="81">
        <f>ROUND(+P$3/+'Age Factors'!P40,0)</f>
        <v>5194</v>
      </c>
      <c r="Q39" s="81">
        <f>ROUND(+Q$3/+'Age Factors'!Q40,0)</f>
        <v>7477</v>
      </c>
      <c r="R39" s="81">
        <f>ROUND(+R$3/+'Age Factors'!R40,0)</f>
        <v>9189</v>
      </c>
      <c r="S39" s="81">
        <f>ROUND(+S$3/+'Age Factors'!S40,0)</f>
        <v>16472</v>
      </c>
      <c r="T39" s="81">
        <f>ROUND(+T$3/+'Age Factors'!T40,0)</f>
        <v>21881</v>
      </c>
      <c r="U39" s="81">
        <f>ROUND(+U$3/+'Age Factors'!U40,0)</f>
        <v>37185</v>
      </c>
      <c r="V39" s="81">
        <f>ROUND(+V$3/+'Age Factors'!V40,0)</f>
        <v>40822</v>
      </c>
      <c r="W39" s="81">
        <f>ROUND(+W$3/+'Age Factors'!W40,0)</f>
        <v>54087</v>
      </c>
      <c r="X39" s="79"/>
    </row>
    <row r="40" spans="1:24">
      <c r="A40" s="278">
        <v>40</v>
      </c>
      <c r="B40" s="274">
        <f>ROUND(+B$3/+'Age Factors'!B41,0)</f>
        <v>239</v>
      </c>
      <c r="C40" s="82">
        <f>ROUND(+C$3/+'Age Factors'!C41,0)</f>
        <v>812</v>
      </c>
      <c r="D40" s="82">
        <f>ROUND(+D$3/+'Age Factors'!D41,0)</f>
        <v>984</v>
      </c>
      <c r="E40" s="82">
        <f>ROUND(+E$3/+'Age Factors'!E41,0)</f>
        <v>1058</v>
      </c>
      <c r="F40" s="82">
        <f>ROUND(+F$3/+'Age Factors'!F41,0)</f>
        <v>1323</v>
      </c>
      <c r="G40" s="82">
        <f>ROUND(+G$3/+'Age Factors'!G41,0)</f>
        <v>1331</v>
      </c>
      <c r="H40" s="82">
        <f>ROUND(+H$3/+'Age Factors'!H41,0)</f>
        <v>1659</v>
      </c>
      <c r="I40" s="82">
        <f>ROUND(+I$3/+'Age Factors'!I41,0)</f>
        <v>1882</v>
      </c>
      <c r="J40" s="82">
        <f>ROUND(+J$3/+'Age Factors'!J41,0)</f>
        <v>2007</v>
      </c>
      <c r="K40" s="82">
        <f>ROUND(+K$3/+'Age Factors'!K41,0)</f>
        <v>2530</v>
      </c>
      <c r="L40" s="82">
        <f>ROUND(+L$3/+'Age Factors'!L41,0)</f>
        <v>2719</v>
      </c>
      <c r="M40" s="82">
        <f>ROUND(+M$3/+'Age Factors'!M41,0)</f>
        <v>3402</v>
      </c>
      <c r="N40" s="82">
        <f>ROUND(+N$3/+'Age Factors'!N41,0)</f>
        <v>3590</v>
      </c>
      <c r="O40" s="82">
        <f>ROUND(+O$3/+'Age Factors'!O41,0)</f>
        <v>4301</v>
      </c>
      <c r="P40" s="82">
        <f>ROUND(+P$3/+'Age Factors'!P41,0)</f>
        <v>5229</v>
      </c>
      <c r="Q40" s="82">
        <f>ROUND(+Q$3/+'Age Factors'!Q41,0)</f>
        <v>7528</v>
      </c>
      <c r="R40" s="82">
        <f>ROUND(+R$3/+'Age Factors'!R41,0)</f>
        <v>9251</v>
      </c>
      <c r="S40" s="82">
        <f>ROUND(+S$3/+'Age Factors'!S41,0)</f>
        <v>16584</v>
      </c>
      <c r="T40" s="82">
        <f>ROUND(+T$3/+'Age Factors'!T41,0)</f>
        <v>22030</v>
      </c>
      <c r="U40" s="82">
        <f>ROUND(+U$3/+'Age Factors'!U41,0)</f>
        <v>37438</v>
      </c>
      <c r="V40" s="82">
        <f>ROUND(+V$3/+'Age Factors'!V41,0)</f>
        <v>41099</v>
      </c>
      <c r="W40" s="82">
        <f>ROUND(+W$3/+'Age Factors'!W41,0)</f>
        <v>54455</v>
      </c>
      <c r="X40" s="79"/>
    </row>
    <row r="41" spans="1:24">
      <c r="A41" s="277">
        <v>41</v>
      </c>
      <c r="B41" s="260">
        <f>ROUND(+B$3/+'Age Factors'!B42,0)</f>
        <v>241</v>
      </c>
      <c r="C41" s="81">
        <f>ROUND(+C$3/+'Age Factors'!C42,0)</f>
        <v>818</v>
      </c>
      <c r="D41" s="81">
        <f>ROUND(+D$3/+'Age Factors'!D42,0)</f>
        <v>992</v>
      </c>
      <c r="E41" s="81">
        <f>ROUND(+E$3/+'Age Factors'!E42,0)</f>
        <v>1066</v>
      </c>
      <c r="F41" s="81">
        <f>ROUND(+F$3/+'Age Factors'!F42,0)</f>
        <v>1333</v>
      </c>
      <c r="G41" s="81">
        <f>ROUND(+G$3/+'Age Factors'!G42,0)</f>
        <v>1341</v>
      </c>
      <c r="H41" s="81">
        <f>ROUND(+H$3/+'Age Factors'!H42,0)</f>
        <v>1671</v>
      </c>
      <c r="I41" s="81">
        <f>ROUND(+I$3/+'Age Factors'!I42,0)</f>
        <v>1896</v>
      </c>
      <c r="J41" s="81">
        <f>ROUND(+J$3/+'Age Factors'!J42,0)</f>
        <v>2022</v>
      </c>
      <c r="K41" s="81">
        <f>ROUND(+K$3/+'Age Factors'!K42,0)</f>
        <v>2549</v>
      </c>
      <c r="L41" s="81">
        <f>ROUND(+L$3/+'Age Factors'!L42,0)</f>
        <v>2740</v>
      </c>
      <c r="M41" s="81">
        <f>ROUND(+M$3/+'Age Factors'!M42,0)</f>
        <v>3428</v>
      </c>
      <c r="N41" s="81">
        <f>ROUND(+N$3/+'Age Factors'!N42,0)</f>
        <v>3617</v>
      </c>
      <c r="O41" s="81">
        <f>ROUND(+O$3/+'Age Factors'!O42,0)</f>
        <v>4333</v>
      </c>
      <c r="P41" s="81">
        <f>ROUND(+P$3/+'Age Factors'!P42,0)</f>
        <v>5269</v>
      </c>
      <c r="Q41" s="81">
        <f>ROUND(+Q$3/+'Age Factors'!Q42,0)</f>
        <v>7585</v>
      </c>
      <c r="R41" s="81">
        <f>ROUND(+R$3/+'Age Factors'!R42,0)</f>
        <v>9321</v>
      </c>
      <c r="S41" s="81">
        <f>ROUND(+S$3/+'Age Factors'!S42,0)</f>
        <v>16710</v>
      </c>
      <c r="T41" s="81">
        <f>ROUND(+T$3/+'Age Factors'!T42,0)</f>
        <v>22197</v>
      </c>
      <c r="U41" s="81">
        <f>ROUND(+U$3/+'Age Factors'!U42,0)</f>
        <v>37722</v>
      </c>
      <c r="V41" s="81">
        <f>ROUND(+V$3/+'Age Factors'!V42,0)</f>
        <v>41411</v>
      </c>
      <c r="W41" s="81">
        <f>ROUND(+W$3/+'Age Factors'!W42,0)</f>
        <v>54869</v>
      </c>
      <c r="X41" s="79"/>
    </row>
    <row r="42" spans="1:24">
      <c r="A42" s="277">
        <v>42</v>
      </c>
      <c r="B42" s="260">
        <f>ROUND(+B$3/+'Age Factors'!B43,0)</f>
        <v>242</v>
      </c>
      <c r="C42" s="81">
        <f>ROUND(+C$3/+'Age Factors'!C43,0)</f>
        <v>824</v>
      </c>
      <c r="D42" s="81">
        <f>ROUND(+D$3/+'Age Factors'!D43,0)</f>
        <v>999</v>
      </c>
      <c r="E42" s="81">
        <f>ROUND(+E$3/+'Age Factors'!E43,0)</f>
        <v>1074</v>
      </c>
      <c r="F42" s="81">
        <f>ROUND(+F$3/+'Age Factors'!F43,0)</f>
        <v>1343</v>
      </c>
      <c r="G42" s="81">
        <f>ROUND(+G$3/+'Age Factors'!G43,0)</f>
        <v>1352</v>
      </c>
      <c r="H42" s="81">
        <f>ROUND(+H$3/+'Age Factors'!H43,0)</f>
        <v>1685</v>
      </c>
      <c r="I42" s="81">
        <f>ROUND(+I$3/+'Age Factors'!I43,0)</f>
        <v>1911</v>
      </c>
      <c r="J42" s="81">
        <f>ROUND(+J$3/+'Age Factors'!J43,0)</f>
        <v>2038</v>
      </c>
      <c r="K42" s="81">
        <f>ROUND(+K$3/+'Age Factors'!K43,0)</f>
        <v>2570</v>
      </c>
      <c r="L42" s="81">
        <f>ROUND(+L$3/+'Age Factors'!L43,0)</f>
        <v>2762</v>
      </c>
      <c r="M42" s="81">
        <f>ROUND(+M$3/+'Age Factors'!M43,0)</f>
        <v>3456</v>
      </c>
      <c r="N42" s="81">
        <f>ROUND(+N$3/+'Age Factors'!N43,0)</f>
        <v>3647</v>
      </c>
      <c r="O42" s="81">
        <f>ROUND(+O$3/+'Age Factors'!O43,0)</f>
        <v>4369</v>
      </c>
      <c r="P42" s="81">
        <f>ROUND(+P$3/+'Age Factors'!P43,0)</f>
        <v>5312</v>
      </c>
      <c r="Q42" s="81">
        <f>ROUND(+Q$3/+'Age Factors'!Q43,0)</f>
        <v>7647</v>
      </c>
      <c r="R42" s="81">
        <f>ROUND(+R$3/+'Age Factors'!R43,0)</f>
        <v>9398</v>
      </c>
      <c r="S42" s="81">
        <f>ROUND(+S$3/+'Age Factors'!S43,0)</f>
        <v>16847</v>
      </c>
      <c r="T42" s="81">
        <f>ROUND(+T$3/+'Age Factors'!T43,0)</f>
        <v>22378</v>
      </c>
      <c r="U42" s="81">
        <f>ROUND(+U$3/+'Age Factors'!U43,0)</f>
        <v>38030</v>
      </c>
      <c r="V42" s="81">
        <f>ROUND(+V$3/+'Age Factors'!V43,0)</f>
        <v>41750</v>
      </c>
      <c r="W42" s="81">
        <f>ROUND(+W$3/+'Age Factors'!W43,0)</f>
        <v>55317</v>
      </c>
      <c r="X42" s="79"/>
    </row>
    <row r="43" spans="1:24">
      <c r="A43" s="277">
        <v>43</v>
      </c>
      <c r="B43" s="260">
        <f>ROUND(+B$3/+'Age Factors'!B44,0)</f>
        <v>244</v>
      </c>
      <c r="C43" s="81">
        <f>ROUND(+C$3/+'Age Factors'!C44,0)</f>
        <v>830</v>
      </c>
      <c r="D43" s="81">
        <f>ROUND(+D$3/+'Age Factors'!D44,0)</f>
        <v>1007</v>
      </c>
      <c r="E43" s="81">
        <f>ROUND(+E$3/+'Age Factors'!E44,0)</f>
        <v>1083</v>
      </c>
      <c r="F43" s="81">
        <f>ROUND(+F$3/+'Age Factors'!F44,0)</f>
        <v>1354</v>
      </c>
      <c r="G43" s="81">
        <f>ROUND(+G$3/+'Age Factors'!G44,0)</f>
        <v>1362</v>
      </c>
      <c r="H43" s="81">
        <f>ROUND(+H$3/+'Age Factors'!H44,0)</f>
        <v>1698</v>
      </c>
      <c r="I43" s="81">
        <f>ROUND(+I$3/+'Age Factors'!I44,0)</f>
        <v>1926</v>
      </c>
      <c r="J43" s="81">
        <f>ROUND(+J$3/+'Age Factors'!J44,0)</f>
        <v>2055</v>
      </c>
      <c r="K43" s="81">
        <f>ROUND(+K$3/+'Age Factors'!K44,0)</f>
        <v>2590</v>
      </c>
      <c r="L43" s="81">
        <f>ROUND(+L$3/+'Age Factors'!L44,0)</f>
        <v>2784</v>
      </c>
      <c r="M43" s="81">
        <f>ROUND(+M$3/+'Age Factors'!M44,0)</f>
        <v>3484</v>
      </c>
      <c r="N43" s="81">
        <f>ROUND(+N$3/+'Age Factors'!N44,0)</f>
        <v>3677</v>
      </c>
      <c r="O43" s="81">
        <f>ROUND(+O$3/+'Age Factors'!O44,0)</f>
        <v>4405</v>
      </c>
      <c r="P43" s="81">
        <f>ROUND(+P$3/+'Age Factors'!P44,0)</f>
        <v>5355</v>
      </c>
      <c r="Q43" s="81">
        <f>ROUND(+Q$3/+'Age Factors'!Q44,0)</f>
        <v>7710</v>
      </c>
      <c r="R43" s="81">
        <f>ROUND(+R$3/+'Age Factors'!R44,0)</f>
        <v>9475</v>
      </c>
      <c r="S43" s="81">
        <f>ROUND(+S$3/+'Age Factors'!S44,0)</f>
        <v>16985</v>
      </c>
      <c r="T43" s="81">
        <f>ROUND(+T$3/+'Age Factors'!T44,0)</f>
        <v>22563</v>
      </c>
      <c r="U43" s="81">
        <f>ROUND(+U$3/+'Age Factors'!U44,0)</f>
        <v>38344</v>
      </c>
      <c r="V43" s="81">
        <f>ROUND(+V$3/+'Age Factors'!V44,0)</f>
        <v>42094</v>
      </c>
      <c r="W43" s="81">
        <f>ROUND(+W$3/+'Age Factors'!W44,0)</f>
        <v>55773</v>
      </c>
      <c r="X43" s="79"/>
    </row>
    <row r="44" spans="1:24">
      <c r="A44" s="277">
        <v>44</v>
      </c>
      <c r="B44" s="260">
        <f>ROUND(+B$3/+'Age Factors'!B45,0)</f>
        <v>246</v>
      </c>
      <c r="C44" s="81">
        <f>ROUND(+C$3/+'Age Factors'!C45,0)</f>
        <v>837</v>
      </c>
      <c r="D44" s="81">
        <f>ROUND(+D$3/+'Age Factors'!D45,0)</f>
        <v>1015</v>
      </c>
      <c r="E44" s="81">
        <f>ROUND(+E$3/+'Age Factors'!E45,0)</f>
        <v>1091</v>
      </c>
      <c r="F44" s="81">
        <f>ROUND(+F$3/+'Age Factors'!F45,0)</f>
        <v>1364</v>
      </c>
      <c r="G44" s="81">
        <f>ROUND(+G$3/+'Age Factors'!G45,0)</f>
        <v>1373</v>
      </c>
      <c r="H44" s="81">
        <f>ROUND(+H$3/+'Age Factors'!H45,0)</f>
        <v>1712</v>
      </c>
      <c r="I44" s="81">
        <f>ROUND(+I$3/+'Age Factors'!I45,0)</f>
        <v>1941</v>
      </c>
      <c r="J44" s="81">
        <f>ROUND(+J$3/+'Age Factors'!J45,0)</f>
        <v>2071</v>
      </c>
      <c r="K44" s="81">
        <f>ROUND(+K$3/+'Age Factors'!K45,0)</f>
        <v>2611</v>
      </c>
      <c r="L44" s="81">
        <f>ROUND(+L$3/+'Age Factors'!L45,0)</f>
        <v>2807</v>
      </c>
      <c r="M44" s="81">
        <f>ROUND(+M$3/+'Age Factors'!M45,0)</f>
        <v>3513</v>
      </c>
      <c r="N44" s="81">
        <f>ROUND(+N$3/+'Age Factors'!N45,0)</f>
        <v>3708</v>
      </c>
      <c r="O44" s="81">
        <f>ROUND(+O$3/+'Age Factors'!O45,0)</f>
        <v>4441</v>
      </c>
      <c r="P44" s="81">
        <f>ROUND(+P$3/+'Age Factors'!P45,0)</f>
        <v>5400</v>
      </c>
      <c r="Q44" s="81">
        <f>ROUND(+Q$3/+'Age Factors'!Q45,0)</f>
        <v>7774</v>
      </c>
      <c r="R44" s="81">
        <f>ROUND(+R$3/+'Age Factors'!R45,0)</f>
        <v>9554</v>
      </c>
      <c r="S44" s="81">
        <f>ROUND(+S$3/+'Age Factors'!S45,0)</f>
        <v>17126</v>
      </c>
      <c r="T44" s="81">
        <f>ROUND(+T$3/+'Age Factors'!T45,0)</f>
        <v>22750</v>
      </c>
      <c r="U44" s="81">
        <f>ROUND(+U$3/+'Age Factors'!U45,0)</f>
        <v>38662</v>
      </c>
      <c r="V44" s="81">
        <f>ROUND(+V$3/+'Age Factors'!V45,0)</f>
        <v>42443</v>
      </c>
      <c r="W44" s="81">
        <f>ROUND(+W$3/+'Age Factors'!W45,0)</f>
        <v>56236</v>
      </c>
      <c r="X44" s="79"/>
    </row>
    <row r="45" spans="1:24">
      <c r="A45" s="278">
        <v>45</v>
      </c>
      <c r="B45" s="274">
        <f>ROUND(+B$3/+'Age Factors'!B46,0)</f>
        <v>248</v>
      </c>
      <c r="C45" s="82">
        <f>ROUND(+C$3/+'Age Factors'!C46,0)</f>
        <v>843</v>
      </c>
      <c r="D45" s="82">
        <f>ROUND(+D$3/+'Age Factors'!D46,0)</f>
        <v>1023</v>
      </c>
      <c r="E45" s="82">
        <f>ROUND(+E$3/+'Age Factors'!E46,0)</f>
        <v>1099</v>
      </c>
      <c r="F45" s="82">
        <f>ROUND(+F$3/+'Age Factors'!F46,0)</f>
        <v>1375</v>
      </c>
      <c r="G45" s="82">
        <f>ROUND(+G$3/+'Age Factors'!G46,0)</f>
        <v>1384</v>
      </c>
      <c r="H45" s="82">
        <f>ROUND(+H$3/+'Age Factors'!H46,0)</f>
        <v>1725</v>
      </c>
      <c r="I45" s="82">
        <f>ROUND(+I$3/+'Age Factors'!I46,0)</f>
        <v>1957</v>
      </c>
      <c r="J45" s="82">
        <f>ROUND(+J$3/+'Age Factors'!J46,0)</f>
        <v>2088</v>
      </c>
      <c r="K45" s="82">
        <f>ROUND(+K$3/+'Age Factors'!K46,0)</f>
        <v>2633</v>
      </c>
      <c r="L45" s="82">
        <f>ROUND(+L$3/+'Age Factors'!L46,0)</f>
        <v>2830</v>
      </c>
      <c r="M45" s="82">
        <f>ROUND(+M$3/+'Age Factors'!M46,0)</f>
        <v>3542</v>
      </c>
      <c r="N45" s="82">
        <f>ROUND(+N$3/+'Age Factors'!N46,0)</f>
        <v>3739</v>
      </c>
      <c r="O45" s="82">
        <f>ROUND(+O$3/+'Age Factors'!O46,0)</f>
        <v>4479</v>
      </c>
      <c r="P45" s="82">
        <f>ROUND(+P$3/+'Age Factors'!P46,0)</f>
        <v>5445</v>
      </c>
      <c r="Q45" s="82">
        <f>ROUND(+Q$3/+'Age Factors'!Q46,0)</f>
        <v>7839</v>
      </c>
      <c r="R45" s="82">
        <f>ROUND(+R$3/+'Age Factors'!R46,0)</f>
        <v>9634</v>
      </c>
      <c r="S45" s="82">
        <f>ROUND(+S$3/+'Age Factors'!S46,0)</f>
        <v>17270</v>
      </c>
      <c r="T45" s="82">
        <f>ROUND(+T$3/+'Age Factors'!T46,0)</f>
        <v>22941</v>
      </c>
      <c r="U45" s="82">
        <f>ROUND(+U$3/+'Age Factors'!U46,0)</f>
        <v>38986</v>
      </c>
      <c r="V45" s="82">
        <f>ROUND(+V$3/+'Age Factors'!V46,0)</f>
        <v>42799</v>
      </c>
      <c r="W45" s="82">
        <f>ROUND(+W$3/+'Age Factors'!W46,0)</f>
        <v>56707</v>
      </c>
      <c r="X45" s="79"/>
    </row>
    <row r="46" spans="1:24">
      <c r="A46" s="277">
        <v>46</v>
      </c>
      <c r="B46" s="260">
        <f>ROUND(+B$3/+'Age Factors'!B47,0)</f>
        <v>250</v>
      </c>
      <c r="C46" s="81">
        <f>ROUND(+C$3/+'Age Factors'!C47,0)</f>
        <v>849</v>
      </c>
      <c r="D46" s="81">
        <f>ROUND(+D$3/+'Age Factors'!D47,0)</f>
        <v>1031</v>
      </c>
      <c r="E46" s="81">
        <f>ROUND(+E$3/+'Age Factors'!E47,0)</f>
        <v>1108</v>
      </c>
      <c r="F46" s="81">
        <f>ROUND(+F$3/+'Age Factors'!F47,0)</f>
        <v>1386</v>
      </c>
      <c r="G46" s="81">
        <f>ROUND(+G$3/+'Age Factors'!G47,0)</f>
        <v>1395</v>
      </c>
      <c r="H46" s="81">
        <f>ROUND(+H$3/+'Age Factors'!H47,0)</f>
        <v>1739</v>
      </c>
      <c r="I46" s="81">
        <f>ROUND(+I$3/+'Age Factors'!I47,0)</f>
        <v>1973</v>
      </c>
      <c r="J46" s="81">
        <f>ROUND(+J$3/+'Age Factors'!J47,0)</f>
        <v>2105</v>
      </c>
      <c r="K46" s="81">
        <f>ROUND(+K$3/+'Age Factors'!K47,0)</f>
        <v>2655</v>
      </c>
      <c r="L46" s="81">
        <f>ROUND(+L$3/+'Age Factors'!L47,0)</f>
        <v>2854</v>
      </c>
      <c r="M46" s="81">
        <f>ROUND(+M$3/+'Age Factors'!M47,0)</f>
        <v>3572</v>
      </c>
      <c r="N46" s="81">
        <f>ROUND(+N$3/+'Age Factors'!N47,0)</f>
        <v>3770</v>
      </c>
      <c r="O46" s="81">
        <f>ROUND(+O$3/+'Age Factors'!O47,0)</f>
        <v>4516</v>
      </c>
      <c r="P46" s="81">
        <f>ROUND(+P$3/+'Age Factors'!P47,0)</f>
        <v>5491</v>
      </c>
      <c r="Q46" s="81">
        <f>ROUND(+Q$3/+'Age Factors'!Q47,0)</f>
        <v>7904</v>
      </c>
      <c r="R46" s="81">
        <f>ROUND(+R$3/+'Age Factors'!R47,0)</f>
        <v>9714</v>
      </c>
      <c r="S46" s="81">
        <f>ROUND(+S$3/+'Age Factors'!S47,0)</f>
        <v>17414</v>
      </c>
      <c r="T46" s="81">
        <f>ROUND(+T$3/+'Age Factors'!T47,0)</f>
        <v>23132</v>
      </c>
      <c r="U46" s="81">
        <f>ROUND(+U$3/+'Age Factors'!U47,0)</f>
        <v>39311</v>
      </c>
      <c r="V46" s="81">
        <f>ROUND(+V$3/+'Age Factors'!V47,0)</f>
        <v>43156</v>
      </c>
      <c r="W46" s="81">
        <f>ROUND(+W$3/+'Age Factors'!W47,0)</f>
        <v>57180</v>
      </c>
      <c r="X46" s="79"/>
    </row>
    <row r="47" spans="1:24">
      <c r="A47" s="277">
        <v>47</v>
      </c>
      <c r="B47" s="260">
        <f>ROUND(+B$3/+'Age Factors'!B48,0)</f>
        <v>252</v>
      </c>
      <c r="C47" s="81">
        <f>ROUND(+C$3/+'Age Factors'!C48,0)</f>
        <v>856</v>
      </c>
      <c r="D47" s="81">
        <f>ROUND(+D$3/+'Age Factors'!D48,0)</f>
        <v>1039</v>
      </c>
      <c r="E47" s="81">
        <f>ROUND(+E$3/+'Age Factors'!E48,0)</f>
        <v>1117</v>
      </c>
      <c r="F47" s="81">
        <f>ROUND(+F$3/+'Age Factors'!F48,0)</f>
        <v>1397</v>
      </c>
      <c r="G47" s="81">
        <f>ROUND(+G$3/+'Age Factors'!G48,0)</f>
        <v>1406</v>
      </c>
      <c r="H47" s="81">
        <f>ROUND(+H$3/+'Age Factors'!H48,0)</f>
        <v>1754</v>
      </c>
      <c r="I47" s="81">
        <f>ROUND(+I$3/+'Age Factors'!I48,0)</f>
        <v>1990</v>
      </c>
      <c r="J47" s="81">
        <f>ROUND(+J$3/+'Age Factors'!J48,0)</f>
        <v>2122</v>
      </c>
      <c r="K47" s="81">
        <f>ROUND(+K$3/+'Age Factors'!K48,0)</f>
        <v>2677</v>
      </c>
      <c r="L47" s="81">
        <f>ROUND(+L$3/+'Age Factors'!L48,0)</f>
        <v>2878</v>
      </c>
      <c r="M47" s="81">
        <f>ROUND(+M$3/+'Age Factors'!M48,0)</f>
        <v>3602</v>
      </c>
      <c r="N47" s="81">
        <f>ROUND(+N$3/+'Age Factors'!N48,0)</f>
        <v>3802</v>
      </c>
      <c r="O47" s="81">
        <f>ROUND(+O$3/+'Age Factors'!O48,0)</f>
        <v>4554</v>
      </c>
      <c r="P47" s="81">
        <f>ROUND(+P$3/+'Age Factors'!P48,0)</f>
        <v>5537</v>
      </c>
      <c r="Q47" s="81">
        <f>ROUND(+Q$3/+'Age Factors'!Q48,0)</f>
        <v>7972</v>
      </c>
      <c r="R47" s="81">
        <f>ROUND(+R$3/+'Age Factors'!R48,0)</f>
        <v>9797</v>
      </c>
      <c r="S47" s="81">
        <f>ROUND(+S$3/+'Age Factors'!S48,0)</f>
        <v>17562</v>
      </c>
      <c r="T47" s="81">
        <f>ROUND(+T$3/+'Age Factors'!T48,0)</f>
        <v>23329</v>
      </c>
      <c r="U47" s="81">
        <f>ROUND(+U$3/+'Age Factors'!U48,0)</f>
        <v>39646</v>
      </c>
      <c r="V47" s="81">
        <f>ROUND(+V$3/+'Age Factors'!V48,0)</f>
        <v>43523</v>
      </c>
      <c r="W47" s="81">
        <f>ROUND(+W$3/+'Age Factors'!W48,0)</f>
        <v>57667</v>
      </c>
      <c r="X47" s="79"/>
    </row>
    <row r="48" spans="1:24">
      <c r="A48" s="277">
        <v>48</v>
      </c>
      <c r="B48" s="260">
        <f>ROUND(+B$3/+'Age Factors'!B49,0)</f>
        <v>254</v>
      </c>
      <c r="C48" s="81">
        <f>ROUND(+C$3/+'Age Factors'!C49,0)</f>
        <v>863</v>
      </c>
      <c r="D48" s="81">
        <f>ROUND(+D$3/+'Age Factors'!D49,0)</f>
        <v>1047</v>
      </c>
      <c r="E48" s="81">
        <f>ROUND(+E$3/+'Age Factors'!E49,0)</f>
        <v>1126</v>
      </c>
      <c r="F48" s="81">
        <f>ROUND(+F$3/+'Age Factors'!F49,0)</f>
        <v>1409</v>
      </c>
      <c r="G48" s="81">
        <f>ROUND(+G$3/+'Age Factors'!G49,0)</f>
        <v>1418</v>
      </c>
      <c r="H48" s="81">
        <f>ROUND(+H$3/+'Age Factors'!H49,0)</f>
        <v>1768</v>
      </c>
      <c r="I48" s="81">
        <f>ROUND(+I$3/+'Age Factors'!I49,0)</f>
        <v>2006</v>
      </c>
      <c r="J48" s="81">
        <f>ROUND(+J$3/+'Age Factors'!J49,0)</f>
        <v>2140</v>
      </c>
      <c r="K48" s="81">
        <f>ROUND(+K$3/+'Age Factors'!K49,0)</f>
        <v>2700</v>
      </c>
      <c r="L48" s="81">
        <f>ROUND(+L$3/+'Age Factors'!L49,0)</f>
        <v>2902</v>
      </c>
      <c r="M48" s="81">
        <f>ROUND(+M$3/+'Age Factors'!M49,0)</f>
        <v>3633</v>
      </c>
      <c r="N48" s="81">
        <f>ROUND(+N$3/+'Age Factors'!N49,0)</f>
        <v>3835</v>
      </c>
      <c r="O48" s="81">
        <f>ROUND(+O$3/+'Age Factors'!O49,0)</f>
        <v>4594</v>
      </c>
      <c r="P48" s="81">
        <f>ROUND(+P$3/+'Age Factors'!P49,0)</f>
        <v>5585</v>
      </c>
      <c r="Q48" s="81">
        <f>ROUND(+Q$3/+'Age Factors'!Q49,0)</f>
        <v>8040</v>
      </c>
      <c r="R48" s="81">
        <f>ROUND(+R$3/+'Age Factors'!R49,0)</f>
        <v>9881</v>
      </c>
      <c r="S48" s="81">
        <f>ROUND(+S$3/+'Age Factors'!S49,0)</f>
        <v>17713</v>
      </c>
      <c r="T48" s="81">
        <f>ROUND(+T$3/+'Age Factors'!T49,0)</f>
        <v>23529</v>
      </c>
      <c r="U48" s="81">
        <f>ROUND(+U$3/+'Age Factors'!U49,0)</f>
        <v>39987</v>
      </c>
      <c r="V48" s="81">
        <f>ROUND(+V$3/+'Age Factors'!V49,0)</f>
        <v>43897</v>
      </c>
      <c r="W48" s="81">
        <f>ROUND(+W$3/+'Age Factors'!W49,0)</f>
        <v>58163</v>
      </c>
      <c r="X48" s="79"/>
    </row>
    <row r="49" spans="1:24">
      <c r="A49" s="277">
        <v>49</v>
      </c>
      <c r="B49" s="260">
        <f>ROUND(+B$3/+'Age Factors'!B50,0)</f>
        <v>256</v>
      </c>
      <c r="C49" s="81">
        <f>ROUND(+C$3/+'Age Factors'!C50,0)</f>
        <v>870</v>
      </c>
      <c r="D49" s="81">
        <f>ROUND(+D$3/+'Age Factors'!D50,0)</f>
        <v>1056</v>
      </c>
      <c r="E49" s="81">
        <f>ROUND(+E$3/+'Age Factors'!E50,0)</f>
        <v>1135</v>
      </c>
      <c r="F49" s="81">
        <f>ROUND(+F$3/+'Age Factors'!F50,0)</f>
        <v>1420</v>
      </c>
      <c r="G49" s="81">
        <f>ROUND(+G$3/+'Age Factors'!G50,0)</f>
        <v>1429</v>
      </c>
      <c r="H49" s="81">
        <f>ROUND(+H$3/+'Age Factors'!H50,0)</f>
        <v>1783</v>
      </c>
      <c r="I49" s="81">
        <f>ROUND(+I$3/+'Age Factors'!I50,0)</f>
        <v>2023</v>
      </c>
      <c r="J49" s="81">
        <f>ROUND(+J$3/+'Age Factors'!J50,0)</f>
        <v>2158</v>
      </c>
      <c r="K49" s="81">
        <f>ROUND(+K$3/+'Age Factors'!K50,0)</f>
        <v>2722</v>
      </c>
      <c r="L49" s="81">
        <f>ROUND(+L$3/+'Age Factors'!L50,0)</f>
        <v>2927</v>
      </c>
      <c r="M49" s="81">
        <f>ROUND(+M$3/+'Age Factors'!M50,0)</f>
        <v>3664</v>
      </c>
      <c r="N49" s="81">
        <f>ROUND(+N$3/+'Age Factors'!N50,0)</f>
        <v>3868</v>
      </c>
      <c r="O49" s="81">
        <f>ROUND(+O$3/+'Age Factors'!O50,0)</f>
        <v>4633</v>
      </c>
      <c r="P49" s="81">
        <f>ROUND(+P$3/+'Age Factors'!P50,0)</f>
        <v>5633</v>
      </c>
      <c r="Q49" s="81">
        <f>ROUND(+Q$3/+'Age Factors'!Q50,0)</f>
        <v>8110</v>
      </c>
      <c r="R49" s="81">
        <f>ROUND(+R$3/+'Age Factors'!R50,0)</f>
        <v>9967</v>
      </c>
      <c r="S49" s="81">
        <f>ROUND(+S$3/+'Age Factors'!S50,0)</f>
        <v>17867</v>
      </c>
      <c r="T49" s="81">
        <f>ROUND(+T$3/+'Age Factors'!T50,0)</f>
        <v>23733</v>
      </c>
      <c r="U49" s="81">
        <f>ROUND(+U$3/+'Age Factors'!U50,0)</f>
        <v>40333</v>
      </c>
      <c r="V49" s="81">
        <f>ROUND(+V$3/+'Age Factors'!V50,0)</f>
        <v>44278</v>
      </c>
      <c r="W49" s="81">
        <f>ROUND(+W$3/+'Age Factors'!W50,0)</f>
        <v>58667</v>
      </c>
      <c r="X49" s="79"/>
    </row>
    <row r="50" spans="1:24">
      <c r="A50" s="278">
        <v>50</v>
      </c>
      <c r="B50" s="274">
        <f>ROUND(+B$3/+'Age Factors'!B51,0)</f>
        <v>258</v>
      </c>
      <c r="C50" s="82">
        <f>ROUND(+C$3/+'Age Factors'!C51,0)</f>
        <v>877</v>
      </c>
      <c r="D50" s="82">
        <f>ROUND(+D$3/+'Age Factors'!D51,0)</f>
        <v>1064</v>
      </c>
      <c r="E50" s="82">
        <f>ROUND(+E$3/+'Age Factors'!E51,0)</f>
        <v>1144</v>
      </c>
      <c r="F50" s="82">
        <f>ROUND(+F$3/+'Age Factors'!F51,0)</f>
        <v>1432</v>
      </c>
      <c r="G50" s="82">
        <f>ROUND(+G$3/+'Age Factors'!G51,0)</f>
        <v>1441</v>
      </c>
      <c r="H50" s="82">
        <f>ROUND(+H$3/+'Age Factors'!H51,0)</f>
        <v>1798</v>
      </c>
      <c r="I50" s="82">
        <f>ROUND(+I$3/+'Age Factors'!I51,0)</f>
        <v>2040</v>
      </c>
      <c r="J50" s="82">
        <f>ROUND(+J$3/+'Age Factors'!J51,0)</f>
        <v>2177</v>
      </c>
      <c r="K50" s="82">
        <f>ROUND(+K$3/+'Age Factors'!K51,0)</f>
        <v>2746</v>
      </c>
      <c r="L50" s="82">
        <f>ROUND(+L$3/+'Age Factors'!L51,0)</f>
        <v>2952</v>
      </c>
      <c r="M50" s="82">
        <f>ROUND(+M$3/+'Age Factors'!M51,0)</f>
        <v>3696</v>
      </c>
      <c r="N50" s="82">
        <f>ROUND(+N$3/+'Age Factors'!N51,0)</f>
        <v>3902</v>
      </c>
      <c r="O50" s="82">
        <f>ROUND(+O$3/+'Age Factors'!O51,0)</f>
        <v>4674</v>
      </c>
      <c r="P50" s="82">
        <f>ROUND(+P$3/+'Age Factors'!P51,0)</f>
        <v>5683</v>
      </c>
      <c r="Q50" s="82">
        <f>ROUND(+Q$3/+'Age Factors'!Q51,0)</f>
        <v>8181</v>
      </c>
      <c r="R50" s="82">
        <f>ROUND(+R$3/+'Age Factors'!R51,0)</f>
        <v>10054</v>
      </c>
      <c r="S50" s="82">
        <f>ROUND(+S$3/+'Age Factors'!S51,0)</f>
        <v>18023</v>
      </c>
      <c r="T50" s="82">
        <f>ROUND(+T$3/+'Age Factors'!T51,0)</f>
        <v>23941</v>
      </c>
      <c r="U50" s="82">
        <f>ROUND(+U$3/+'Age Factors'!U51,0)</f>
        <v>40686</v>
      </c>
      <c r="V50" s="82">
        <f>ROUND(+V$3/+'Age Factors'!V51,0)</f>
        <v>44665</v>
      </c>
      <c r="W50" s="82">
        <f>ROUND(+W$3/+'Age Factors'!W51,0)</f>
        <v>59180</v>
      </c>
      <c r="X50" s="79"/>
    </row>
    <row r="51" spans="1:24">
      <c r="A51" s="277">
        <v>51</v>
      </c>
      <c r="B51" s="260">
        <f>ROUND(+B$3/+'Age Factors'!B52,0)</f>
        <v>260</v>
      </c>
      <c r="C51" s="81">
        <f>ROUND(+C$3/+'Age Factors'!C52,0)</f>
        <v>884</v>
      </c>
      <c r="D51" s="81">
        <f>ROUND(+D$3/+'Age Factors'!D52,0)</f>
        <v>1073</v>
      </c>
      <c r="E51" s="81">
        <f>ROUND(+E$3/+'Age Factors'!E52,0)</f>
        <v>1153</v>
      </c>
      <c r="F51" s="81">
        <f>ROUND(+F$3/+'Age Factors'!F52,0)</f>
        <v>1444</v>
      </c>
      <c r="G51" s="81">
        <f>ROUND(+G$3/+'Age Factors'!G52,0)</f>
        <v>1453</v>
      </c>
      <c r="H51" s="81">
        <f>ROUND(+H$3/+'Age Factors'!H52,0)</f>
        <v>1813</v>
      </c>
      <c r="I51" s="81">
        <f>ROUND(+I$3/+'Age Factors'!I52,0)</f>
        <v>2057</v>
      </c>
      <c r="J51" s="81">
        <f>ROUND(+J$3/+'Age Factors'!J52,0)</f>
        <v>2195</v>
      </c>
      <c r="K51" s="81">
        <f>ROUND(+K$3/+'Age Factors'!K52,0)</f>
        <v>2769</v>
      </c>
      <c r="L51" s="81">
        <f>ROUND(+L$3/+'Age Factors'!L52,0)</f>
        <v>2977</v>
      </c>
      <c r="M51" s="81">
        <f>ROUND(+M$3/+'Age Factors'!M52,0)</f>
        <v>3729</v>
      </c>
      <c r="N51" s="81">
        <f>ROUND(+N$3/+'Age Factors'!N52,0)</f>
        <v>3936</v>
      </c>
      <c r="O51" s="81">
        <f>ROUND(+O$3/+'Age Factors'!O52,0)</f>
        <v>4715</v>
      </c>
      <c r="P51" s="81">
        <f>ROUND(+P$3/+'Age Factors'!P52,0)</f>
        <v>5732</v>
      </c>
      <c r="Q51" s="81">
        <f>ROUND(+Q$3/+'Age Factors'!Q52,0)</f>
        <v>8252</v>
      </c>
      <c r="R51" s="81">
        <f>ROUND(+R$3/+'Age Factors'!R52,0)</f>
        <v>10141</v>
      </c>
      <c r="S51" s="81">
        <f>ROUND(+S$3/+'Age Factors'!S52,0)</f>
        <v>18180</v>
      </c>
      <c r="T51" s="81">
        <f>ROUND(+T$3/+'Age Factors'!T52,0)</f>
        <v>24149</v>
      </c>
      <c r="U51" s="81">
        <f>ROUND(+U$3/+'Age Factors'!U52,0)</f>
        <v>41040</v>
      </c>
      <c r="V51" s="81">
        <f>ROUND(+V$3/+'Age Factors'!V52,0)</f>
        <v>45054</v>
      </c>
      <c r="W51" s="81">
        <f>ROUND(+W$3/+'Age Factors'!W52,0)</f>
        <v>59695</v>
      </c>
      <c r="X51" s="79"/>
    </row>
    <row r="52" spans="1:24">
      <c r="A52" s="277">
        <v>52</v>
      </c>
      <c r="B52" s="260">
        <f>ROUND(+B$3/+'Age Factors'!B53,0)</f>
        <v>262</v>
      </c>
      <c r="C52" s="81">
        <f>ROUND(+C$3/+'Age Factors'!C53,0)</f>
        <v>891</v>
      </c>
      <c r="D52" s="81">
        <f>ROUND(+D$3/+'Age Factors'!D53,0)</f>
        <v>1082</v>
      </c>
      <c r="E52" s="81">
        <f>ROUND(+E$3/+'Age Factors'!E53,0)</f>
        <v>1163</v>
      </c>
      <c r="F52" s="81">
        <f>ROUND(+F$3/+'Age Factors'!F53,0)</f>
        <v>1456</v>
      </c>
      <c r="G52" s="81">
        <f>ROUND(+G$3/+'Age Factors'!G53,0)</f>
        <v>1465</v>
      </c>
      <c r="H52" s="81">
        <f>ROUND(+H$3/+'Age Factors'!H53,0)</f>
        <v>1829</v>
      </c>
      <c r="I52" s="81">
        <f>ROUND(+I$3/+'Age Factors'!I53,0)</f>
        <v>2075</v>
      </c>
      <c r="J52" s="81">
        <f>ROUND(+J$3/+'Age Factors'!J53,0)</f>
        <v>2214</v>
      </c>
      <c r="K52" s="81">
        <f>ROUND(+K$3/+'Age Factors'!K53,0)</f>
        <v>2794</v>
      </c>
      <c r="L52" s="81">
        <f>ROUND(+L$3/+'Age Factors'!L53,0)</f>
        <v>3004</v>
      </c>
      <c r="M52" s="81">
        <f>ROUND(+M$3/+'Age Factors'!M53,0)</f>
        <v>3762</v>
      </c>
      <c r="N52" s="81">
        <f>ROUND(+N$3/+'Age Factors'!N53,0)</f>
        <v>3971</v>
      </c>
      <c r="O52" s="81">
        <f>ROUND(+O$3/+'Age Factors'!O53,0)</f>
        <v>4756</v>
      </c>
      <c r="P52" s="81">
        <f>ROUND(+P$3/+'Age Factors'!P53,0)</f>
        <v>5783</v>
      </c>
      <c r="Q52" s="81">
        <f>ROUND(+Q$3/+'Age Factors'!Q53,0)</f>
        <v>8326</v>
      </c>
      <c r="R52" s="81">
        <f>ROUND(+R$3/+'Age Factors'!R53,0)</f>
        <v>10232</v>
      </c>
      <c r="S52" s="81">
        <f>ROUND(+S$3/+'Age Factors'!S53,0)</f>
        <v>18342</v>
      </c>
      <c r="T52" s="81">
        <f>ROUND(+T$3/+'Age Factors'!T53,0)</f>
        <v>24364</v>
      </c>
      <c r="U52" s="81">
        <f>ROUND(+U$3/+'Age Factors'!U53,0)</f>
        <v>41405</v>
      </c>
      <c r="V52" s="81">
        <f>ROUND(+V$3/+'Age Factors'!V53,0)</f>
        <v>45455</v>
      </c>
      <c r="W52" s="81">
        <f>ROUND(+W$3/+'Age Factors'!W53,0)</f>
        <v>60226</v>
      </c>
      <c r="X52" s="79"/>
    </row>
    <row r="53" spans="1:24">
      <c r="A53" s="277">
        <v>53</v>
      </c>
      <c r="B53" s="260">
        <f>ROUND(+B$3/+'Age Factors'!B54,0)</f>
        <v>264</v>
      </c>
      <c r="C53" s="81">
        <f>ROUND(+C$3/+'Age Factors'!C54,0)</f>
        <v>898</v>
      </c>
      <c r="D53" s="81">
        <f>ROUND(+D$3/+'Age Factors'!D54,0)</f>
        <v>1090</v>
      </c>
      <c r="E53" s="81">
        <f>ROUND(+E$3/+'Age Factors'!E54,0)</f>
        <v>1173</v>
      </c>
      <c r="F53" s="81">
        <f>ROUND(+F$3/+'Age Factors'!F54,0)</f>
        <v>1469</v>
      </c>
      <c r="G53" s="81">
        <f>ROUND(+G$3/+'Age Factors'!G54,0)</f>
        <v>1478</v>
      </c>
      <c r="H53" s="81">
        <f>ROUND(+H$3/+'Age Factors'!H54,0)</f>
        <v>1844</v>
      </c>
      <c r="I53" s="81">
        <f>ROUND(+I$3/+'Age Factors'!I54,0)</f>
        <v>2093</v>
      </c>
      <c r="J53" s="81">
        <f>ROUND(+J$3/+'Age Factors'!J54,0)</f>
        <v>2234</v>
      </c>
      <c r="K53" s="81">
        <f>ROUND(+K$3/+'Age Factors'!K54,0)</f>
        <v>2818</v>
      </c>
      <c r="L53" s="81">
        <f>ROUND(+L$3/+'Age Factors'!L54,0)</f>
        <v>3030</v>
      </c>
      <c r="M53" s="81">
        <f>ROUND(+M$3/+'Age Factors'!M54,0)</f>
        <v>3796</v>
      </c>
      <c r="N53" s="81">
        <f>ROUND(+N$3/+'Age Factors'!N54,0)</f>
        <v>4006</v>
      </c>
      <c r="O53" s="81">
        <f>ROUND(+O$3/+'Age Factors'!O54,0)</f>
        <v>4799</v>
      </c>
      <c r="P53" s="81">
        <f>ROUND(+P$3/+'Age Factors'!P54,0)</f>
        <v>5835</v>
      </c>
      <c r="Q53" s="81">
        <f>ROUND(+Q$3/+'Age Factors'!Q54,0)</f>
        <v>8400</v>
      </c>
      <c r="R53" s="81">
        <f>ROUND(+R$3/+'Age Factors'!R54,0)</f>
        <v>10323</v>
      </c>
      <c r="S53" s="81">
        <f>ROUND(+S$3/+'Age Factors'!S54,0)</f>
        <v>18506</v>
      </c>
      <c r="T53" s="81">
        <f>ROUND(+T$3/+'Age Factors'!T54,0)</f>
        <v>24583</v>
      </c>
      <c r="U53" s="81">
        <f>ROUND(+U$3/+'Age Factors'!U54,0)</f>
        <v>41777</v>
      </c>
      <c r="V53" s="81">
        <f>ROUND(+V$3/+'Age Factors'!V54,0)</f>
        <v>45863</v>
      </c>
      <c r="W53" s="81">
        <f>ROUND(+W$3/+'Age Factors'!W54,0)</f>
        <v>60766</v>
      </c>
      <c r="X53" s="79"/>
    </row>
    <row r="54" spans="1:24">
      <c r="A54" s="277">
        <v>54</v>
      </c>
      <c r="B54" s="260">
        <f>ROUND(+B$3/+'Age Factors'!B55,0)</f>
        <v>266</v>
      </c>
      <c r="C54" s="81">
        <f>ROUND(+C$3/+'Age Factors'!C55,0)</f>
        <v>905</v>
      </c>
      <c r="D54" s="81">
        <f>ROUND(+D$3/+'Age Factors'!D55,0)</f>
        <v>1100</v>
      </c>
      <c r="E54" s="81">
        <f>ROUND(+E$3/+'Age Factors'!E55,0)</f>
        <v>1183</v>
      </c>
      <c r="F54" s="81">
        <f>ROUND(+F$3/+'Age Factors'!F55,0)</f>
        <v>1481</v>
      </c>
      <c r="G54" s="81">
        <f>ROUND(+G$3/+'Age Factors'!G55,0)</f>
        <v>1490</v>
      </c>
      <c r="H54" s="81">
        <f>ROUND(+H$3/+'Age Factors'!H55,0)</f>
        <v>1860</v>
      </c>
      <c r="I54" s="81">
        <f>ROUND(+I$3/+'Age Factors'!I55,0)</f>
        <v>2111</v>
      </c>
      <c r="J54" s="81">
        <f>ROUND(+J$3/+'Age Factors'!J55,0)</f>
        <v>2253</v>
      </c>
      <c r="K54" s="81">
        <f>ROUND(+K$3/+'Age Factors'!K55,0)</f>
        <v>2843</v>
      </c>
      <c r="L54" s="81">
        <f>ROUND(+L$3/+'Age Factors'!L55,0)</f>
        <v>3057</v>
      </c>
      <c r="M54" s="81">
        <f>ROUND(+M$3/+'Age Factors'!M55,0)</f>
        <v>3830</v>
      </c>
      <c r="N54" s="81">
        <f>ROUND(+N$3/+'Age Factors'!N55,0)</f>
        <v>4043</v>
      </c>
      <c r="O54" s="81">
        <f>ROUND(+O$3/+'Age Factors'!O55,0)</f>
        <v>4843</v>
      </c>
      <c r="P54" s="81">
        <f>ROUND(+P$3/+'Age Factors'!P55,0)</f>
        <v>5888</v>
      </c>
      <c r="Q54" s="81">
        <f>ROUND(+Q$3/+'Age Factors'!Q55,0)</f>
        <v>8476</v>
      </c>
      <c r="R54" s="81">
        <f>ROUND(+R$3/+'Age Factors'!R55,0)</f>
        <v>10417</v>
      </c>
      <c r="S54" s="81">
        <f>ROUND(+S$3/+'Age Factors'!S55,0)</f>
        <v>18674</v>
      </c>
      <c r="T54" s="81">
        <f>ROUND(+T$3/+'Age Factors'!T55,0)</f>
        <v>24805</v>
      </c>
      <c r="U54" s="81">
        <f>ROUND(+U$3/+'Age Factors'!U55,0)</f>
        <v>42155</v>
      </c>
      <c r="V54" s="81">
        <f>ROUND(+V$3/+'Age Factors'!V55,0)</f>
        <v>46278</v>
      </c>
      <c r="W54" s="81">
        <f>ROUND(+W$3/+'Age Factors'!W55,0)</f>
        <v>61317</v>
      </c>
      <c r="X54" s="79"/>
    </row>
    <row r="55" spans="1:24">
      <c r="A55" s="278">
        <v>55</v>
      </c>
      <c r="B55" s="274">
        <f>ROUND(+B$3/+'Age Factors'!B56,0)</f>
        <v>268</v>
      </c>
      <c r="C55" s="82">
        <f>ROUND(+C$3/+'Age Factors'!C56,0)</f>
        <v>913</v>
      </c>
      <c r="D55" s="82">
        <f>ROUND(+D$3/+'Age Factors'!D56,0)</f>
        <v>1109</v>
      </c>
      <c r="E55" s="82">
        <f>ROUND(+E$3/+'Age Factors'!E56,0)</f>
        <v>1192</v>
      </c>
      <c r="F55" s="82">
        <f>ROUND(+F$3/+'Age Factors'!F56,0)</f>
        <v>1494</v>
      </c>
      <c r="G55" s="82">
        <f>ROUND(+G$3/+'Age Factors'!G56,0)</f>
        <v>1503</v>
      </c>
      <c r="H55" s="82">
        <f>ROUND(+H$3/+'Age Factors'!H56,0)</f>
        <v>1877</v>
      </c>
      <c r="I55" s="82">
        <f>ROUND(+I$3/+'Age Factors'!I56,0)</f>
        <v>2130</v>
      </c>
      <c r="J55" s="82">
        <f>ROUND(+J$3/+'Age Factors'!J56,0)</f>
        <v>2273</v>
      </c>
      <c r="K55" s="82">
        <f>ROUND(+K$3/+'Age Factors'!K56,0)</f>
        <v>2869</v>
      </c>
      <c r="L55" s="82">
        <f>ROUND(+L$3/+'Age Factors'!L56,0)</f>
        <v>3085</v>
      </c>
      <c r="M55" s="82">
        <f>ROUND(+M$3/+'Age Factors'!M56,0)</f>
        <v>3865</v>
      </c>
      <c r="N55" s="82">
        <f>ROUND(+N$3/+'Age Factors'!N56,0)</f>
        <v>4079</v>
      </c>
      <c r="O55" s="82">
        <f>ROUND(+O$3/+'Age Factors'!O56,0)</f>
        <v>4887</v>
      </c>
      <c r="P55" s="82">
        <f>ROUND(+P$3/+'Age Factors'!P56,0)</f>
        <v>5942</v>
      </c>
      <c r="Q55" s="82">
        <f>ROUND(+Q$3/+'Age Factors'!Q56,0)</f>
        <v>8554</v>
      </c>
      <c r="R55" s="82">
        <f>ROUND(+R$3/+'Age Factors'!R56,0)</f>
        <v>10512</v>
      </c>
      <c r="S55" s="82">
        <f>ROUND(+S$3/+'Age Factors'!S56,0)</f>
        <v>18844</v>
      </c>
      <c r="T55" s="82">
        <f>ROUND(+T$3/+'Age Factors'!T56,0)</f>
        <v>25032</v>
      </c>
      <c r="U55" s="82">
        <f>ROUND(+U$3/+'Age Factors'!U56,0)</f>
        <v>42541</v>
      </c>
      <c r="V55" s="82">
        <f>ROUND(+V$3/+'Age Factors'!V56,0)</f>
        <v>46701</v>
      </c>
      <c r="W55" s="82">
        <f>ROUND(+W$3/+'Age Factors'!W56,0)</f>
        <v>61877</v>
      </c>
      <c r="X55" s="79"/>
    </row>
    <row r="56" spans="1:24">
      <c r="A56" s="277">
        <v>56</v>
      </c>
      <c r="B56" s="260">
        <f>ROUND(+B$3/+'Age Factors'!B57,0)</f>
        <v>270</v>
      </c>
      <c r="C56" s="81">
        <f>ROUND(+C$3/+'Age Factors'!C57,0)</f>
        <v>920</v>
      </c>
      <c r="D56" s="81">
        <f>ROUND(+D$3/+'Age Factors'!D57,0)</f>
        <v>1118</v>
      </c>
      <c r="E56" s="81">
        <f>ROUND(+E$3/+'Age Factors'!E57,0)</f>
        <v>1203</v>
      </c>
      <c r="F56" s="81">
        <f>ROUND(+F$3/+'Age Factors'!F57,0)</f>
        <v>1507</v>
      </c>
      <c r="G56" s="81">
        <f>ROUND(+G$3/+'Age Factors'!G57,0)</f>
        <v>1516</v>
      </c>
      <c r="H56" s="81">
        <f>ROUND(+H$3/+'Age Factors'!H57,0)</f>
        <v>1893</v>
      </c>
      <c r="I56" s="81">
        <f>ROUND(+I$3/+'Age Factors'!I57,0)</f>
        <v>2149</v>
      </c>
      <c r="J56" s="81">
        <f>ROUND(+J$3/+'Age Factors'!J57,0)</f>
        <v>2294</v>
      </c>
      <c r="K56" s="81">
        <f>ROUND(+K$3/+'Age Factors'!K57,0)</f>
        <v>2895</v>
      </c>
      <c r="L56" s="81">
        <f>ROUND(+L$3/+'Age Factors'!L57,0)</f>
        <v>3113</v>
      </c>
      <c r="M56" s="81">
        <f>ROUND(+M$3/+'Age Factors'!M57,0)</f>
        <v>3900</v>
      </c>
      <c r="N56" s="81">
        <f>ROUND(+N$3/+'Age Factors'!N57,0)</f>
        <v>4117</v>
      </c>
      <c r="O56" s="81">
        <f>ROUND(+O$3/+'Age Factors'!O57,0)</f>
        <v>4931</v>
      </c>
      <c r="P56" s="81">
        <f>ROUND(+P$3/+'Age Factors'!P57,0)</f>
        <v>5996</v>
      </c>
      <c r="Q56" s="81">
        <f>ROUND(+Q$3/+'Age Factors'!Q57,0)</f>
        <v>8632</v>
      </c>
      <c r="R56" s="81">
        <f>ROUND(+R$3/+'Age Factors'!R57,0)</f>
        <v>10608</v>
      </c>
      <c r="S56" s="81">
        <f>ROUND(+S$3/+'Age Factors'!S57,0)</f>
        <v>19016</v>
      </c>
      <c r="T56" s="81">
        <f>ROUND(+T$3/+'Age Factors'!T57,0)</f>
        <v>25260</v>
      </c>
      <c r="U56" s="81">
        <f>ROUND(+U$3/+'Age Factors'!U57,0)</f>
        <v>42928</v>
      </c>
      <c r="V56" s="81">
        <f>ROUND(+V$3/+'Age Factors'!V57,0)</f>
        <v>47126</v>
      </c>
      <c r="W56" s="81">
        <f>ROUND(+W$3/+'Age Factors'!W57,0)</f>
        <v>62441</v>
      </c>
      <c r="X56" s="79"/>
    </row>
    <row r="57" spans="1:24">
      <c r="A57" s="277">
        <v>57</v>
      </c>
      <c r="B57" s="260">
        <f>ROUND(+B$3/+'Age Factors'!B58,0)</f>
        <v>273</v>
      </c>
      <c r="C57" s="81">
        <f>ROUND(+C$3/+'Age Factors'!C58,0)</f>
        <v>928</v>
      </c>
      <c r="D57" s="81">
        <f>ROUND(+D$3/+'Age Factors'!D58,0)</f>
        <v>1128</v>
      </c>
      <c r="E57" s="81">
        <f>ROUND(+E$3/+'Age Factors'!E58,0)</f>
        <v>1213</v>
      </c>
      <c r="F57" s="81">
        <f>ROUND(+F$3/+'Age Factors'!F58,0)</f>
        <v>1520</v>
      </c>
      <c r="G57" s="81">
        <f>ROUND(+G$3/+'Age Factors'!G58,0)</f>
        <v>1530</v>
      </c>
      <c r="H57" s="81">
        <f>ROUND(+H$3/+'Age Factors'!H58,0)</f>
        <v>1910</v>
      </c>
      <c r="I57" s="81">
        <f>ROUND(+I$3/+'Age Factors'!I58,0)</f>
        <v>2168</v>
      </c>
      <c r="J57" s="81">
        <f>ROUND(+J$3/+'Age Factors'!J58,0)</f>
        <v>2314</v>
      </c>
      <c r="K57" s="81">
        <f>ROUND(+K$3/+'Age Factors'!K58,0)</f>
        <v>2921</v>
      </c>
      <c r="L57" s="81">
        <f>ROUND(+L$3/+'Age Factors'!L58,0)</f>
        <v>3141</v>
      </c>
      <c r="M57" s="81">
        <f>ROUND(+M$3/+'Age Factors'!M58,0)</f>
        <v>3936</v>
      </c>
      <c r="N57" s="81">
        <f>ROUND(+N$3/+'Age Factors'!N58,0)</f>
        <v>4155</v>
      </c>
      <c r="O57" s="81">
        <f>ROUND(+O$3/+'Age Factors'!O58,0)</f>
        <v>4977</v>
      </c>
      <c r="P57" s="81">
        <f>ROUND(+P$3/+'Age Factors'!P58,0)</f>
        <v>6052</v>
      </c>
      <c r="Q57" s="81">
        <f>ROUND(+Q$3/+'Age Factors'!Q58,0)</f>
        <v>8712</v>
      </c>
      <c r="R57" s="81">
        <f>ROUND(+R$3/+'Age Factors'!R58,0)</f>
        <v>10707</v>
      </c>
      <c r="S57" s="81">
        <f>ROUND(+S$3/+'Age Factors'!S58,0)</f>
        <v>19193</v>
      </c>
      <c r="T57" s="81">
        <f>ROUND(+T$3/+'Age Factors'!T58,0)</f>
        <v>25495</v>
      </c>
      <c r="U57" s="81">
        <f>ROUND(+U$3/+'Age Factors'!U58,0)</f>
        <v>43328</v>
      </c>
      <c r="V57" s="81">
        <f>ROUND(+V$3/+'Age Factors'!V58,0)</f>
        <v>47565</v>
      </c>
      <c r="W57" s="81">
        <f>ROUND(+W$3/+'Age Factors'!W58,0)</f>
        <v>63022</v>
      </c>
      <c r="X57" s="79"/>
    </row>
    <row r="58" spans="1:24">
      <c r="A58" s="277">
        <v>58</v>
      </c>
      <c r="B58" s="260">
        <f>ROUND(+B$3/+'Age Factors'!B59,0)</f>
        <v>275</v>
      </c>
      <c r="C58" s="81">
        <f>ROUND(+C$3/+'Age Factors'!C59,0)</f>
        <v>936</v>
      </c>
      <c r="D58" s="81">
        <f>ROUND(+D$3/+'Age Factors'!D59,0)</f>
        <v>1138</v>
      </c>
      <c r="E58" s="81">
        <f>ROUND(+E$3/+'Age Factors'!E59,0)</f>
        <v>1224</v>
      </c>
      <c r="F58" s="81">
        <f>ROUND(+F$3/+'Age Factors'!F59,0)</f>
        <v>1534</v>
      </c>
      <c r="G58" s="81">
        <f>ROUND(+G$3/+'Age Factors'!G59,0)</f>
        <v>1543</v>
      </c>
      <c r="H58" s="81">
        <f>ROUND(+H$3/+'Age Factors'!H59,0)</f>
        <v>1928</v>
      </c>
      <c r="I58" s="81">
        <f>ROUND(+I$3/+'Age Factors'!I59,0)</f>
        <v>2188</v>
      </c>
      <c r="J58" s="81">
        <f>ROUND(+J$3/+'Age Factors'!J59,0)</f>
        <v>2335</v>
      </c>
      <c r="K58" s="81">
        <f>ROUND(+K$3/+'Age Factors'!K59,0)</f>
        <v>2948</v>
      </c>
      <c r="L58" s="81">
        <f>ROUND(+L$3/+'Age Factors'!L59,0)</f>
        <v>3170</v>
      </c>
      <c r="M58" s="81">
        <f>ROUND(+M$3/+'Age Factors'!M59,0)</f>
        <v>3973</v>
      </c>
      <c r="N58" s="81">
        <f>ROUND(+N$3/+'Age Factors'!N59,0)</f>
        <v>4194</v>
      </c>
      <c r="O58" s="81">
        <f>ROUND(+O$3/+'Age Factors'!O59,0)</f>
        <v>5024</v>
      </c>
      <c r="P58" s="81">
        <f>ROUND(+P$3/+'Age Factors'!P59,0)</f>
        <v>6108</v>
      </c>
      <c r="Q58" s="81">
        <f>ROUND(+Q$3/+'Age Factors'!Q59,0)</f>
        <v>8794</v>
      </c>
      <c r="R58" s="81">
        <f>ROUND(+R$3/+'Age Factors'!R59,0)</f>
        <v>10807</v>
      </c>
      <c r="S58" s="81">
        <f>ROUND(+S$3/+'Age Factors'!S59,0)</f>
        <v>19373</v>
      </c>
      <c r="T58" s="81">
        <f>ROUND(+T$3/+'Age Factors'!T59,0)</f>
        <v>25735</v>
      </c>
      <c r="U58" s="81">
        <f>ROUND(+U$3/+'Age Factors'!U59,0)</f>
        <v>43735</v>
      </c>
      <c r="V58" s="81">
        <f>ROUND(+V$3/+'Age Factors'!V59,0)</f>
        <v>48012</v>
      </c>
      <c r="W58" s="81">
        <f>ROUND(+W$3/+'Age Factors'!W59,0)</f>
        <v>63614</v>
      </c>
      <c r="X58" s="79"/>
    </row>
    <row r="59" spans="1:24">
      <c r="A59" s="277">
        <v>59</v>
      </c>
      <c r="B59" s="260">
        <f>ROUND(+B$3/+'Age Factors'!B60,0)</f>
        <v>277</v>
      </c>
      <c r="C59" s="81">
        <f>ROUND(+C$3/+'Age Factors'!C60,0)</f>
        <v>944</v>
      </c>
      <c r="D59" s="81">
        <f>ROUND(+D$3/+'Age Factors'!D60,0)</f>
        <v>1148</v>
      </c>
      <c r="E59" s="81">
        <f>ROUND(+E$3/+'Age Factors'!E60,0)</f>
        <v>1234</v>
      </c>
      <c r="F59" s="81">
        <f>ROUND(+F$3/+'Age Factors'!F60,0)</f>
        <v>1547</v>
      </c>
      <c r="G59" s="81">
        <f>ROUND(+G$3/+'Age Factors'!G60,0)</f>
        <v>1557</v>
      </c>
      <c r="H59" s="81">
        <f>ROUND(+H$3/+'Age Factors'!H60,0)</f>
        <v>1945</v>
      </c>
      <c r="I59" s="81">
        <f>ROUND(+I$3/+'Age Factors'!I60,0)</f>
        <v>2208</v>
      </c>
      <c r="J59" s="81">
        <f>ROUND(+J$3/+'Age Factors'!J60,0)</f>
        <v>2357</v>
      </c>
      <c r="K59" s="81">
        <f>ROUND(+K$3/+'Age Factors'!K60,0)</f>
        <v>2975</v>
      </c>
      <c r="L59" s="81">
        <f>ROUND(+L$3/+'Age Factors'!L60,0)</f>
        <v>3200</v>
      </c>
      <c r="M59" s="81">
        <f>ROUND(+M$3/+'Age Factors'!M60,0)</f>
        <v>4010</v>
      </c>
      <c r="N59" s="81">
        <f>ROUND(+N$3/+'Age Factors'!N60,0)</f>
        <v>4234</v>
      </c>
      <c r="O59" s="81">
        <f>ROUND(+O$3/+'Age Factors'!O60,0)</f>
        <v>5072</v>
      </c>
      <c r="P59" s="81">
        <f>ROUND(+P$3/+'Age Factors'!P60,0)</f>
        <v>6166</v>
      </c>
      <c r="Q59" s="81">
        <f>ROUND(+Q$3/+'Age Factors'!Q60,0)</f>
        <v>8877</v>
      </c>
      <c r="R59" s="81">
        <f>ROUND(+R$3/+'Age Factors'!R60,0)</f>
        <v>10910</v>
      </c>
      <c r="S59" s="81">
        <f>ROUND(+S$3/+'Age Factors'!S60,0)</f>
        <v>19557</v>
      </c>
      <c r="T59" s="81">
        <f>ROUND(+T$3/+'Age Factors'!T60,0)</f>
        <v>25979</v>
      </c>
      <c r="U59" s="81">
        <f>ROUND(+U$3/+'Age Factors'!U60,0)</f>
        <v>44150</v>
      </c>
      <c r="V59" s="81">
        <f>ROUND(+V$3/+'Age Factors'!V60,0)</f>
        <v>48468</v>
      </c>
      <c r="W59" s="81">
        <f>ROUND(+W$3/+'Age Factors'!W60,0)</f>
        <v>64218</v>
      </c>
      <c r="X59" s="79"/>
    </row>
    <row r="60" spans="1:24">
      <c r="A60" s="278">
        <v>60</v>
      </c>
      <c r="B60" s="274">
        <f>ROUND(+B$3/+'Age Factors'!B61,0)</f>
        <v>279</v>
      </c>
      <c r="C60" s="82">
        <f>ROUND(+C$3/+'Age Factors'!C61,0)</f>
        <v>952</v>
      </c>
      <c r="D60" s="82">
        <f>ROUND(+D$3/+'Age Factors'!D61,0)</f>
        <v>1158</v>
      </c>
      <c r="E60" s="82">
        <f>ROUND(+E$3/+'Age Factors'!E61,0)</f>
        <v>1245</v>
      </c>
      <c r="F60" s="82">
        <f>ROUND(+F$3/+'Age Factors'!F61,0)</f>
        <v>1561</v>
      </c>
      <c r="G60" s="82">
        <f>ROUND(+G$3/+'Age Factors'!G61,0)</f>
        <v>1571</v>
      </c>
      <c r="H60" s="82">
        <f>ROUND(+H$3/+'Age Factors'!H61,0)</f>
        <v>1963</v>
      </c>
      <c r="I60" s="82">
        <f>ROUND(+I$3/+'Age Factors'!I61,0)</f>
        <v>2228</v>
      </c>
      <c r="J60" s="82">
        <f>ROUND(+J$3/+'Age Factors'!J61,0)</f>
        <v>2378</v>
      </c>
      <c r="K60" s="82">
        <f>ROUND(+K$3/+'Age Factors'!K61,0)</f>
        <v>3003</v>
      </c>
      <c r="L60" s="82">
        <f>ROUND(+L$3/+'Age Factors'!L61,0)</f>
        <v>3230</v>
      </c>
      <c r="M60" s="82">
        <f>ROUND(+M$3/+'Age Factors'!M61,0)</f>
        <v>4049</v>
      </c>
      <c r="N60" s="82">
        <f>ROUND(+N$3/+'Age Factors'!N61,0)</f>
        <v>4274</v>
      </c>
      <c r="O60" s="82">
        <f>ROUND(+O$3/+'Age Factors'!O61,0)</f>
        <v>5120</v>
      </c>
      <c r="P60" s="82">
        <f>ROUND(+P$3/+'Age Factors'!P61,0)</f>
        <v>6225</v>
      </c>
      <c r="Q60" s="82">
        <f>ROUND(+Q$3/+'Age Factors'!Q61,0)</f>
        <v>8962</v>
      </c>
      <c r="R60" s="82">
        <f>ROUND(+R$3/+'Age Factors'!R61,0)</f>
        <v>11014</v>
      </c>
      <c r="S60" s="82">
        <f>ROUND(+S$3/+'Age Factors'!S61,0)</f>
        <v>19745</v>
      </c>
      <c r="T60" s="82">
        <f>ROUND(+T$3/+'Age Factors'!T61,0)</f>
        <v>26228</v>
      </c>
      <c r="U60" s="82">
        <f>ROUND(+U$3/+'Age Factors'!U61,0)</f>
        <v>44573</v>
      </c>
      <c r="V60" s="82">
        <f>ROUND(+V$3/+'Age Factors'!V61,0)</f>
        <v>48932</v>
      </c>
      <c r="W60" s="82">
        <f>ROUND(+W$3/+'Age Factors'!W61,0)</f>
        <v>64833</v>
      </c>
      <c r="X60" s="79"/>
    </row>
    <row r="61" spans="1:24">
      <c r="A61" s="277">
        <v>61</v>
      </c>
      <c r="B61" s="260">
        <f>ROUND(+B$3/+'Age Factors'!B62,0)</f>
        <v>282</v>
      </c>
      <c r="C61" s="81">
        <f>ROUND(+C$3/+'Age Factors'!C62,0)</f>
        <v>961</v>
      </c>
      <c r="D61" s="81">
        <f>ROUND(+D$3/+'Age Factors'!D62,0)</f>
        <v>1168</v>
      </c>
      <c r="E61" s="81">
        <f>ROUND(+E$3/+'Age Factors'!E62,0)</f>
        <v>1256</v>
      </c>
      <c r="F61" s="81">
        <f>ROUND(+F$3/+'Age Factors'!F62,0)</f>
        <v>1576</v>
      </c>
      <c r="G61" s="81">
        <f>ROUND(+G$3/+'Age Factors'!G62,0)</f>
        <v>1585</v>
      </c>
      <c r="H61" s="81">
        <f>ROUND(+H$3/+'Age Factors'!H62,0)</f>
        <v>1981</v>
      </c>
      <c r="I61" s="81">
        <f>ROUND(+I$3/+'Age Factors'!I62,0)</f>
        <v>2249</v>
      </c>
      <c r="J61" s="81">
        <f>ROUND(+J$3/+'Age Factors'!J62,0)</f>
        <v>2401</v>
      </c>
      <c r="K61" s="81">
        <f>ROUND(+K$3/+'Age Factors'!K62,0)</f>
        <v>3032</v>
      </c>
      <c r="L61" s="81">
        <f>ROUND(+L$3/+'Age Factors'!L62,0)</f>
        <v>3261</v>
      </c>
      <c r="M61" s="81">
        <f>ROUND(+M$3/+'Age Factors'!M62,0)</f>
        <v>4088</v>
      </c>
      <c r="N61" s="81">
        <f>ROUND(+N$3/+'Age Factors'!N62,0)</f>
        <v>4315</v>
      </c>
      <c r="O61" s="81">
        <f>ROUND(+O$3/+'Age Factors'!O62,0)</f>
        <v>5169</v>
      </c>
      <c r="P61" s="81">
        <f>ROUND(+P$3/+'Age Factors'!P62,0)</f>
        <v>6285</v>
      </c>
      <c r="Q61" s="81">
        <f>ROUND(+Q$3/+'Age Factors'!Q62,0)</f>
        <v>9048</v>
      </c>
      <c r="R61" s="81">
        <f>ROUND(+R$3/+'Age Factors'!R62,0)</f>
        <v>11119</v>
      </c>
      <c r="S61" s="81">
        <f>ROUND(+S$3/+'Age Factors'!S62,0)</f>
        <v>19933</v>
      </c>
      <c r="T61" s="81">
        <f>ROUND(+T$3/+'Age Factors'!T62,0)</f>
        <v>26478</v>
      </c>
      <c r="U61" s="81">
        <f>ROUND(+U$3/+'Age Factors'!U62,0)</f>
        <v>44998</v>
      </c>
      <c r="V61" s="81">
        <f>ROUND(+V$3/+'Age Factors'!V62,0)</f>
        <v>49399</v>
      </c>
      <c r="W61" s="81">
        <f>ROUND(+W$3/+'Age Factors'!W62,0)</f>
        <v>65452</v>
      </c>
      <c r="X61" s="79"/>
    </row>
    <row r="62" spans="1:24">
      <c r="A62" s="277">
        <v>62</v>
      </c>
      <c r="B62" s="260">
        <f>ROUND(+B$3/+'Age Factors'!B63,0)</f>
        <v>284</v>
      </c>
      <c r="C62" s="81">
        <f>ROUND(+C$3/+'Age Factors'!C63,0)</f>
        <v>969</v>
      </c>
      <c r="D62" s="81">
        <f>ROUND(+D$3/+'Age Factors'!D63,0)</f>
        <v>1178</v>
      </c>
      <c r="E62" s="81">
        <f>ROUND(+E$3/+'Age Factors'!E63,0)</f>
        <v>1268</v>
      </c>
      <c r="F62" s="81">
        <f>ROUND(+F$3/+'Age Factors'!F63,0)</f>
        <v>1590</v>
      </c>
      <c r="G62" s="81">
        <f>ROUND(+G$3/+'Age Factors'!G63,0)</f>
        <v>1600</v>
      </c>
      <c r="H62" s="81">
        <f>ROUND(+H$3/+'Age Factors'!H63,0)</f>
        <v>2000</v>
      </c>
      <c r="I62" s="81">
        <f>ROUND(+I$3/+'Age Factors'!I63,0)</f>
        <v>2270</v>
      </c>
      <c r="J62" s="81">
        <f>ROUND(+J$3/+'Age Factors'!J63,0)</f>
        <v>2424</v>
      </c>
      <c r="K62" s="81">
        <f>ROUND(+K$3/+'Age Factors'!K63,0)</f>
        <v>3061</v>
      </c>
      <c r="L62" s="81">
        <f>ROUND(+L$3/+'Age Factors'!L63,0)</f>
        <v>3292</v>
      </c>
      <c r="M62" s="81">
        <f>ROUND(+M$3/+'Age Factors'!M63,0)</f>
        <v>4127</v>
      </c>
      <c r="N62" s="81">
        <f>ROUND(+N$3/+'Age Factors'!N63,0)</f>
        <v>4357</v>
      </c>
      <c r="O62" s="81">
        <f>ROUND(+O$3/+'Age Factors'!O63,0)</f>
        <v>5220</v>
      </c>
      <c r="P62" s="81">
        <f>ROUND(+P$3/+'Age Factors'!P63,0)</f>
        <v>6346</v>
      </c>
      <c r="Q62" s="81">
        <f>ROUND(+Q$3/+'Age Factors'!Q63,0)</f>
        <v>9136</v>
      </c>
      <c r="R62" s="81">
        <f>ROUND(+R$3/+'Age Factors'!R63,0)</f>
        <v>11228</v>
      </c>
      <c r="S62" s="81">
        <f>ROUND(+S$3/+'Age Factors'!S63,0)</f>
        <v>20128</v>
      </c>
      <c r="T62" s="81">
        <f>ROUND(+T$3/+'Age Factors'!T63,0)</f>
        <v>26737</v>
      </c>
      <c r="U62" s="81">
        <f>ROUND(+U$3/+'Age Factors'!U63,0)</f>
        <v>45437</v>
      </c>
      <c r="V62" s="81">
        <f>ROUND(+V$3/+'Age Factors'!V63,0)</f>
        <v>49881</v>
      </c>
      <c r="W62" s="81">
        <f>ROUND(+W$3/+'Age Factors'!W63,0)</f>
        <v>66091</v>
      </c>
      <c r="X62" s="79"/>
    </row>
    <row r="63" spans="1:24">
      <c r="A63" s="277">
        <v>63</v>
      </c>
      <c r="B63" s="260">
        <f>ROUND(+B$3/+'Age Factors'!B64,0)</f>
        <v>287</v>
      </c>
      <c r="C63" s="81">
        <f>ROUND(+C$3/+'Age Factors'!C64,0)</f>
        <v>978</v>
      </c>
      <c r="D63" s="81">
        <f>ROUND(+D$3/+'Age Factors'!D64,0)</f>
        <v>1189</v>
      </c>
      <c r="E63" s="81">
        <f>ROUND(+E$3/+'Age Factors'!E64,0)</f>
        <v>1279</v>
      </c>
      <c r="F63" s="81">
        <f>ROUND(+F$3/+'Age Factors'!F64,0)</f>
        <v>1605</v>
      </c>
      <c r="G63" s="81">
        <f>ROUND(+G$3/+'Age Factors'!G64,0)</f>
        <v>1615</v>
      </c>
      <c r="H63" s="81">
        <f>ROUND(+H$3/+'Age Factors'!H64,0)</f>
        <v>2019</v>
      </c>
      <c r="I63" s="81">
        <f>ROUND(+I$3/+'Age Factors'!I64,0)</f>
        <v>2292</v>
      </c>
      <c r="J63" s="81">
        <f>ROUND(+J$3/+'Age Factors'!J64,0)</f>
        <v>2446</v>
      </c>
      <c r="K63" s="81">
        <f>ROUND(+K$3/+'Age Factors'!K64,0)</f>
        <v>3091</v>
      </c>
      <c r="L63" s="81">
        <f>ROUND(+L$3/+'Age Factors'!L64,0)</f>
        <v>3324</v>
      </c>
      <c r="M63" s="81">
        <f>ROUND(+M$3/+'Age Factors'!M64,0)</f>
        <v>4168</v>
      </c>
      <c r="N63" s="81">
        <f>ROUND(+N$3/+'Age Factors'!N64,0)</f>
        <v>4400</v>
      </c>
      <c r="O63" s="81">
        <f>ROUND(+O$3/+'Age Factors'!O64,0)</f>
        <v>5271</v>
      </c>
      <c r="P63" s="81">
        <f>ROUND(+P$3/+'Age Factors'!P64,0)</f>
        <v>6409</v>
      </c>
      <c r="Q63" s="81">
        <f>ROUND(+Q$3/+'Age Factors'!Q64,0)</f>
        <v>9226</v>
      </c>
      <c r="R63" s="81">
        <f>ROUND(+R$3/+'Age Factors'!R64,0)</f>
        <v>11339</v>
      </c>
      <c r="S63" s="81">
        <f>ROUND(+S$3/+'Age Factors'!S64,0)</f>
        <v>20326</v>
      </c>
      <c r="T63" s="81">
        <f>ROUND(+T$3/+'Age Factors'!T64,0)</f>
        <v>27000</v>
      </c>
      <c r="U63" s="81">
        <f>ROUND(+U$3/+'Age Factors'!U64,0)</f>
        <v>45885</v>
      </c>
      <c r="V63" s="81">
        <f>ROUND(+V$3/+'Age Factors'!V64,0)</f>
        <v>50373</v>
      </c>
      <c r="W63" s="81">
        <f>ROUND(+W$3/+'Age Factors'!W64,0)</f>
        <v>66743</v>
      </c>
      <c r="X63" s="79"/>
    </row>
    <row r="64" spans="1:24">
      <c r="A64" s="277">
        <v>64</v>
      </c>
      <c r="B64" s="260">
        <f>ROUND(+B$3/+'Age Factors'!B65,0)</f>
        <v>289</v>
      </c>
      <c r="C64" s="81">
        <f>ROUND(+C$3/+'Age Factors'!C65,0)</f>
        <v>986</v>
      </c>
      <c r="D64" s="81">
        <f>ROUND(+D$3/+'Age Factors'!D65,0)</f>
        <v>1200</v>
      </c>
      <c r="E64" s="81">
        <f>ROUND(+E$3/+'Age Factors'!E65,0)</f>
        <v>1291</v>
      </c>
      <c r="F64" s="81">
        <f>ROUND(+F$3/+'Age Factors'!F65,0)</f>
        <v>1620</v>
      </c>
      <c r="G64" s="81">
        <f>ROUND(+G$3/+'Age Factors'!G65,0)</f>
        <v>1630</v>
      </c>
      <c r="H64" s="81">
        <f>ROUND(+H$3/+'Age Factors'!H65,0)</f>
        <v>2038</v>
      </c>
      <c r="I64" s="81">
        <f>ROUND(+I$3/+'Age Factors'!I65,0)</f>
        <v>2314</v>
      </c>
      <c r="J64" s="81">
        <f>ROUND(+J$3/+'Age Factors'!J65,0)</f>
        <v>2470</v>
      </c>
      <c r="K64" s="81">
        <f>ROUND(+K$3/+'Age Factors'!K65,0)</f>
        <v>3121</v>
      </c>
      <c r="L64" s="81">
        <f>ROUND(+L$3/+'Age Factors'!L65,0)</f>
        <v>3356</v>
      </c>
      <c r="M64" s="81">
        <f>ROUND(+M$3/+'Age Factors'!M65,0)</f>
        <v>4209</v>
      </c>
      <c r="N64" s="81">
        <f>ROUND(+N$3/+'Age Factors'!N65,0)</f>
        <v>4444</v>
      </c>
      <c r="O64" s="81">
        <f>ROUND(+O$3/+'Age Factors'!O65,0)</f>
        <v>5324</v>
      </c>
      <c r="P64" s="81">
        <f>ROUND(+P$3/+'Age Factors'!P65,0)</f>
        <v>6473</v>
      </c>
      <c r="Q64" s="81">
        <f>ROUND(+Q$3/+'Age Factors'!Q65,0)</f>
        <v>9318</v>
      </c>
      <c r="R64" s="81">
        <f>ROUND(+R$3/+'Age Factors'!R65,0)</f>
        <v>11452</v>
      </c>
      <c r="S64" s="81">
        <f>ROUND(+S$3/+'Age Factors'!S65,0)</f>
        <v>20529</v>
      </c>
      <c r="T64" s="81">
        <f>ROUND(+T$3/+'Age Factors'!T65,0)</f>
        <v>27269</v>
      </c>
      <c r="U64" s="81">
        <f>ROUND(+U$3/+'Age Factors'!U65,0)</f>
        <v>46342</v>
      </c>
      <c r="V64" s="81">
        <f>ROUND(+V$3/+'Age Factors'!V65,0)</f>
        <v>50875</v>
      </c>
      <c r="W64" s="81">
        <f>ROUND(+W$3/+'Age Factors'!W65,0)</f>
        <v>67407</v>
      </c>
      <c r="X64" s="79"/>
    </row>
    <row r="65" spans="1:24">
      <c r="A65" s="278">
        <v>65</v>
      </c>
      <c r="B65" s="274">
        <f>ROUND(+B$3/+'Age Factors'!B66,0)</f>
        <v>292</v>
      </c>
      <c r="C65" s="82">
        <f>ROUND(+C$3/+'Age Factors'!C66,0)</f>
        <v>995</v>
      </c>
      <c r="D65" s="82">
        <f>ROUND(+D$3/+'Age Factors'!D66,0)</f>
        <v>1211</v>
      </c>
      <c r="E65" s="82">
        <f>ROUND(+E$3/+'Age Factors'!E66,0)</f>
        <v>1303</v>
      </c>
      <c r="F65" s="82">
        <f>ROUND(+F$3/+'Age Factors'!F66,0)</f>
        <v>1635</v>
      </c>
      <c r="G65" s="82">
        <f>ROUND(+G$3/+'Age Factors'!G66,0)</f>
        <v>1645</v>
      </c>
      <c r="H65" s="82">
        <f>ROUND(+H$3/+'Age Factors'!H66,0)</f>
        <v>2058</v>
      </c>
      <c r="I65" s="82">
        <f>ROUND(+I$3/+'Age Factors'!I66,0)</f>
        <v>2337</v>
      </c>
      <c r="J65" s="82">
        <f>ROUND(+J$3/+'Age Factors'!J66,0)</f>
        <v>2494</v>
      </c>
      <c r="K65" s="82">
        <f>ROUND(+K$3/+'Age Factors'!K66,0)</f>
        <v>3151</v>
      </c>
      <c r="L65" s="82">
        <f>ROUND(+L$3/+'Age Factors'!L66,0)</f>
        <v>3390</v>
      </c>
      <c r="M65" s="82">
        <f>ROUND(+M$3/+'Age Factors'!M66,0)</f>
        <v>4251</v>
      </c>
      <c r="N65" s="82">
        <f>ROUND(+N$3/+'Age Factors'!N66,0)</f>
        <v>4489</v>
      </c>
      <c r="O65" s="82">
        <f>ROUND(+O$3/+'Age Factors'!O66,0)</f>
        <v>5377</v>
      </c>
      <c r="P65" s="82">
        <f>ROUND(+P$3/+'Age Factors'!P66,0)</f>
        <v>6538</v>
      </c>
      <c r="Q65" s="82">
        <f>ROUND(+Q$3/+'Age Factors'!Q66,0)</f>
        <v>9412</v>
      </c>
      <c r="R65" s="82">
        <f>ROUND(+R$3/+'Age Factors'!R66,0)</f>
        <v>11567</v>
      </c>
      <c r="S65" s="82">
        <f>ROUND(+S$3/+'Age Factors'!S66,0)</f>
        <v>20735</v>
      </c>
      <c r="T65" s="82">
        <f>ROUND(+T$3/+'Age Factors'!T66,0)</f>
        <v>27544</v>
      </c>
      <c r="U65" s="82">
        <f>ROUND(+U$3/+'Age Factors'!U66,0)</f>
        <v>46809</v>
      </c>
      <c r="V65" s="82">
        <f>ROUND(+V$3/+'Age Factors'!V66,0)</f>
        <v>51386</v>
      </c>
      <c r="W65" s="82">
        <f>ROUND(+W$3/+'Age Factors'!W66,0)</f>
        <v>68085</v>
      </c>
      <c r="X65" s="79"/>
    </row>
    <row r="66" spans="1:24">
      <c r="A66" s="277">
        <v>66</v>
      </c>
      <c r="B66" s="260">
        <f>ROUND(+B$3/+'Age Factors'!B67,0)</f>
        <v>294</v>
      </c>
      <c r="C66" s="81">
        <f>ROUND(+C$3/+'Age Factors'!C67,0)</f>
        <v>1004</v>
      </c>
      <c r="D66" s="81">
        <f>ROUND(+D$3/+'Age Factors'!D67,0)</f>
        <v>1222</v>
      </c>
      <c r="E66" s="81">
        <f>ROUND(+E$3/+'Age Factors'!E67,0)</f>
        <v>1315</v>
      </c>
      <c r="F66" s="81">
        <f>ROUND(+F$3/+'Age Factors'!F67,0)</f>
        <v>1651</v>
      </c>
      <c r="G66" s="81">
        <f>ROUND(+G$3/+'Age Factors'!G67,0)</f>
        <v>1661</v>
      </c>
      <c r="H66" s="81">
        <f>ROUND(+H$3/+'Age Factors'!H67,0)</f>
        <v>2078</v>
      </c>
      <c r="I66" s="81">
        <f>ROUND(+I$3/+'Age Factors'!I67,0)</f>
        <v>2359</v>
      </c>
      <c r="J66" s="81">
        <f>ROUND(+J$3/+'Age Factors'!J67,0)</f>
        <v>2518</v>
      </c>
      <c r="K66" s="81">
        <f>ROUND(+K$3/+'Age Factors'!K67,0)</f>
        <v>3183</v>
      </c>
      <c r="L66" s="81">
        <f>ROUND(+L$3/+'Age Factors'!L67,0)</f>
        <v>3423</v>
      </c>
      <c r="M66" s="81">
        <f>ROUND(+M$3/+'Age Factors'!M67,0)</f>
        <v>4294</v>
      </c>
      <c r="N66" s="81">
        <f>ROUND(+N$3/+'Age Factors'!N67,0)</f>
        <v>4534</v>
      </c>
      <c r="O66" s="81">
        <f>ROUND(+O$3/+'Age Factors'!O67,0)</f>
        <v>5431</v>
      </c>
      <c r="P66" s="81">
        <f>ROUND(+P$3/+'Age Factors'!P67,0)</f>
        <v>6603</v>
      </c>
      <c r="Q66" s="81">
        <f>ROUND(+Q$3/+'Age Factors'!Q67,0)</f>
        <v>9506</v>
      </c>
      <c r="R66" s="81">
        <f>ROUND(+R$3/+'Age Factors'!R67,0)</f>
        <v>11683</v>
      </c>
      <c r="S66" s="81">
        <f>ROUND(+S$3/+'Age Factors'!S67,0)</f>
        <v>20943</v>
      </c>
      <c r="T66" s="81">
        <f>ROUND(+T$3/+'Age Factors'!T67,0)</f>
        <v>27820</v>
      </c>
      <c r="U66" s="81">
        <f>ROUND(+U$3/+'Age Factors'!U67,0)</f>
        <v>47278</v>
      </c>
      <c r="V66" s="81">
        <f>ROUND(+V$3/+'Age Factors'!V67,0)</f>
        <v>51902</v>
      </c>
      <c r="W66" s="81">
        <f>ROUND(+W$3/+'Age Factors'!W67,0)</f>
        <v>68768</v>
      </c>
      <c r="X66" s="79"/>
    </row>
    <row r="67" spans="1:24">
      <c r="A67" s="277">
        <v>67</v>
      </c>
      <c r="B67" s="260">
        <f>ROUND(+B$3/+'Age Factors'!B68,0)</f>
        <v>297</v>
      </c>
      <c r="C67" s="81">
        <f>ROUND(+C$3/+'Age Factors'!C68,0)</f>
        <v>1014</v>
      </c>
      <c r="D67" s="81">
        <f>ROUND(+D$3/+'Age Factors'!D68,0)</f>
        <v>1233</v>
      </c>
      <c r="E67" s="81">
        <f>ROUND(+E$3/+'Age Factors'!E68,0)</f>
        <v>1327</v>
      </c>
      <c r="F67" s="81">
        <f>ROUND(+F$3/+'Age Factors'!F68,0)</f>
        <v>1666</v>
      </c>
      <c r="G67" s="81">
        <f>ROUND(+G$3/+'Age Factors'!G68,0)</f>
        <v>1677</v>
      </c>
      <c r="H67" s="81">
        <f>ROUND(+H$3/+'Age Factors'!H68,0)</f>
        <v>2098</v>
      </c>
      <c r="I67" s="81">
        <f>ROUND(+I$3/+'Age Factors'!I68,0)</f>
        <v>2383</v>
      </c>
      <c r="J67" s="81">
        <f>ROUND(+J$3/+'Age Factors'!J68,0)</f>
        <v>2544</v>
      </c>
      <c r="K67" s="81">
        <f>ROUND(+K$3/+'Age Factors'!K68,0)</f>
        <v>3215</v>
      </c>
      <c r="L67" s="81">
        <f>ROUND(+L$3/+'Age Factors'!L68,0)</f>
        <v>3458</v>
      </c>
      <c r="M67" s="81">
        <f>ROUND(+M$3/+'Age Factors'!M68,0)</f>
        <v>4338</v>
      </c>
      <c r="N67" s="81">
        <f>ROUND(+N$3/+'Age Factors'!N68,0)</f>
        <v>4580</v>
      </c>
      <c r="O67" s="81">
        <f>ROUND(+O$3/+'Age Factors'!O68,0)</f>
        <v>5487</v>
      </c>
      <c r="P67" s="81">
        <f>ROUND(+P$3/+'Age Factors'!P68,0)</f>
        <v>6671</v>
      </c>
      <c r="Q67" s="81">
        <f>ROUND(+Q$3/+'Age Factors'!Q68,0)</f>
        <v>9604</v>
      </c>
      <c r="R67" s="81">
        <f>ROUND(+R$3/+'Age Factors'!R68,0)</f>
        <v>11803</v>
      </c>
      <c r="S67" s="81">
        <f>ROUND(+S$3/+'Age Factors'!S68,0)</f>
        <v>21158</v>
      </c>
      <c r="T67" s="81">
        <f>ROUND(+T$3/+'Age Factors'!T68,0)</f>
        <v>28105</v>
      </c>
      <c r="U67" s="81">
        <f>ROUND(+U$3/+'Age Factors'!U68,0)</f>
        <v>47763</v>
      </c>
      <c r="V67" s="81">
        <f>ROUND(+V$3/+'Age Factors'!V68,0)</f>
        <v>52434</v>
      </c>
      <c r="W67" s="81">
        <f>ROUND(+W$3/+'Age Factors'!W68,0)</f>
        <v>69474</v>
      </c>
      <c r="X67" s="79"/>
    </row>
    <row r="68" spans="1:24">
      <c r="A68" s="277">
        <v>68</v>
      </c>
      <c r="B68" s="260">
        <f>ROUND(+B$3/+'Age Factors'!B69,0)</f>
        <v>300</v>
      </c>
      <c r="C68" s="81">
        <f>ROUND(+C$3/+'Age Factors'!C69,0)</f>
        <v>1023</v>
      </c>
      <c r="D68" s="81">
        <f>ROUND(+D$3/+'Age Factors'!D69,0)</f>
        <v>1245</v>
      </c>
      <c r="E68" s="81">
        <f>ROUND(+E$3/+'Age Factors'!E69,0)</f>
        <v>1340</v>
      </c>
      <c r="F68" s="81">
        <f>ROUND(+F$3/+'Age Factors'!F69,0)</f>
        <v>1683</v>
      </c>
      <c r="G68" s="81">
        <f>ROUND(+G$3/+'Age Factors'!G69,0)</f>
        <v>1693</v>
      </c>
      <c r="H68" s="81">
        <f>ROUND(+H$3/+'Age Factors'!H69,0)</f>
        <v>2119</v>
      </c>
      <c r="I68" s="81">
        <f>ROUND(+I$3/+'Age Factors'!I69,0)</f>
        <v>2406</v>
      </c>
      <c r="J68" s="81">
        <f>ROUND(+J$3/+'Age Factors'!J69,0)</f>
        <v>2569</v>
      </c>
      <c r="K68" s="81">
        <f>ROUND(+K$3/+'Age Factors'!K69,0)</f>
        <v>3247</v>
      </c>
      <c r="L68" s="81">
        <f>ROUND(+L$3/+'Age Factors'!L69,0)</f>
        <v>3493</v>
      </c>
      <c r="M68" s="81">
        <f>ROUND(+M$3/+'Age Factors'!M69,0)</f>
        <v>4383</v>
      </c>
      <c r="N68" s="81">
        <f>ROUND(+N$3/+'Age Factors'!N69,0)</f>
        <v>4628</v>
      </c>
      <c r="O68" s="81">
        <f>ROUND(+O$3/+'Age Factors'!O69,0)</f>
        <v>5544</v>
      </c>
      <c r="P68" s="81">
        <f>ROUND(+P$3/+'Age Factors'!P69,0)</f>
        <v>6740</v>
      </c>
      <c r="Q68" s="81">
        <f>ROUND(+Q$3/+'Age Factors'!Q69,0)</f>
        <v>9704</v>
      </c>
      <c r="R68" s="81">
        <f>ROUND(+R$3/+'Age Factors'!R69,0)</f>
        <v>11925</v>
      </c>
      <c r="S68" s="81">
        <f>ROUND(+S$3/+'Age Factors'!S69,0)</f>
        <v>21377</v>
      </c>
      <c r="T68" s="81">
        <f>ROUND(+T$3/+'Age Factors'!T69,0)</f>
        <v>28397</v>
      </c>
      <c r="U68" s="81">
        <f>ROUND(+U$3/+'Age Factors'!U69,0)</f>
        <v>48258</v>
      </c>
      <c r="V68" s="81">
        <f>ROUND(+V$3/+'Age Factors'!V69,0)</f>
        <v>52978</v>
      </c>
      <c r="W68" s="81">
        <f>ROUND(+W$3/+'Age Factors'!W69,0)</f>
        <v>70194</v>
      </c>
      <c r="X68" s="79"/>
    </row>
    <row r="69" spans="1:24">
      <c r="A69" s="277">
        <v>69</v>
      </c>
      <c r="B69" s="260">
        <f>ROUND(+B$3/+'Age Factors'!B70,0)</f>
        <v>303</v>
      </c>
      <c r="C69" s="81">
        <f>ROUND(+C$3/+'Age Factors'!C70,0)</f>
        <v>1034</v>
      </c>
      <c r="D69" s="81">
        <f>ROUND(+D$3/+'Age Factors'!D70,0)</f>
        <v>1258</v>
      </c>
      <c r="E69" s="81">
        <f>ROUND(+E$3/+'Age Factors'!E70,0)</f>
        <v>1353</v>
      </c>
      <c r="F69" s="81">
        <f>ROUND(+F$3/+'Age Factors'!F70,0)</f>
        <v>1699</v>
      </c>
      <c r="G69" s="81">
        <f>ROUND(+G$3/+'Age Factors'!G70,0)</f>
        <v>1710</v>
      </c>
      <c r="H69" s="81">
        <f>ROUND(+H$3/+'Age Factors'!H70,0)</f>
        <v>2140</v>
      </c>
      <c r="I69" s="81">
        <f>ROUND(+I$3/+'Age Factors'!I70,0)</f>
        <v>2431</v>
      </c>
      <c r="J69" s="81">
        <f>ROUND(+J$3/+'Age Factors'!J70,0)</f>
        <v>2595</v>
      </c>
      <c r="K69" s="81">
        <f>ROUND(+K$3/+'Age Factors'!K70,0)</f>
        <v>3281</v>
      </c>
      <c r="L69" s="81">
        <f>ROUND(+L$3/+'Age Factors'!L70,0)</f>
        <v>3529</v>
      </c>
      <c r="M69" s="81">
        <f>ROUND(+M$3/+'Age Factors'!M70,0)</f>
        <v>4428</v>
      </c>
      <c r="N69" s="81">
        <f>ROUND(+N$3/+'Age Factors'!N70,0)</f>
        <v>4676</v>
      </c>
      <c r="O69" s="81">
        <f>ROUND(+O$3/+'Age Factors'!O70,0)</f>
        <v>5602</v>
      </c>
      <c r="P69" s="81">
        <f>ROUND(+P$3/+'Age Factors'!P70,0)</f>
        <v>6811</v>
      </c>
      <c r="Q69" s="81">
        <f>ROUND(+Q$3/+'Age Factors'!Q70,0)</f>
        <v>9805</v>
      </c>
      <c r="R69" s="81">
        <f>ROUND(+R$3/+'Age Factors'!R70,0)</f>
        <v>12050</v>
      </c>
      <c r="S69" s="81">
        <f>ROUND(+S$3/+'Age Factors'!S70,0)</f>
        <v>21601</v>
      </c>
      <c r="T69" s="81">
        <f>ROUND(+T$3/+'Age Factors'!T70,0)</f>
        <v>28694</v>
      </c>
      <c r="U69" s="81">
        <f>ROUND(+U$3/+'Age Factors'!U70,0)</f>
        <v>48764</v>
      </c>
      <c r="V69" s="81">
        <f>ROUND(+V$3/+'Age Factors'!V70,0)</f>
        <v>53533</v>
      </c>
      <c r="W69" s="81">
        <f>ROUND(+W$3/+'Age Factors'!W70,0)</f>
        <v>70930</v>
      </c>
      <c r="X69" s="79"/>
    </row>
    <row r="70" spans="1:24">
      <c r="A70" s="278">
        <v>70</v>
      </c>
      <c r="B70" s="274">
        <f>ROUND(+B$3/+'Age Factors'!B71,0)</f>
        <v>307</v>
      </c>
      <c r="C70" s="82">
        <f>ROUND(+C$3/+'Age Factors'!C71,0)</f>
        <v>1046</v>
      </c>
      <c r="D70" s="82">
        <f>ROUND(+D$3/+'Age Factors'!D71,0)</f>
        <v>1272</v>
      </c>
      <c r="E70" s="82">
        <f>ROUND(+E$3/+'Age Factors'!E71,0)</f>
        <v>1368</v>
      </c>
      <c r="F70" s="82">
        <f>ROUND(+F$3/+'Age Factors'!F71,0)</f>
        <v>1716</v>
      </c>
      <c r="G70" s="82">
        <f>ROUND(+G$3/+'Age Factors'!G71,0)</f>
        <v>1727</v>
      </c>
      <c r="H70" s="82">
        <f>ROUND(+H$3/+'Age Factors'!H71,0)</f>
        <v>2162</v>
      </c>
      <c r="I70" s="82">
        <f>ROUND(+I$3/+'Age Factors'!I71,0)</f>
        <v>2455</v>
      </c>
      <c r="J70" s="82">
        <f>ROUND(+J$3/+'Age Factors'!J71,0)</f>
        <v>2622</v>
      </c>
      <c r="K70" s="82">
        <f>ROUND(+K$3/+'Age Factors'!K71,0)</f>
        <v>3314</v>
      </c>
      <c r="L70" s="82">
        <f>ROUND(+L$3/+'Age Factors'!L71,0)</f>
        <v>3566</v>
      </c>
      <c r="M70" s="82">
        <f>ROUND(+M$3/+'Age Factors'!M71,0)</f>
        <v>4475</v>
      </c>
      <c r="N70" s="82">
        <f>ROUND(+N$3/+'Age Factors'!N71,0)</f>
        <v>4726</v>
      </c>
      <c r="O70" s="82">
        <f>ROUND(+O$3/+'Age Factors'!O71,0)</f>
        <v>5661</v>
      </c>
      <c r="P70" s="82">
        <f>ROUND(+P$3/+'Age Factors'!P71,0)</f>
        <v>6883</v>
      </c>
      <c r="Q70" s="82">
        <f>ROUND(+Q$3/+'Age Factors'!Q71,0)</f>
        <v>9909</v>
      </c>
      <c r="R70" s="82">
        <f>ROUND(+R$3/+'Age Factors'!R71,0)</f>
        <v>12178</v>
      </c>
      <c r="S70" s="82">
        <f>ROUND(+S$3/+'Age Factors'!S71,0)</f>
        <v>21830</v>
      </c>
      <c r="T70" s="82">
        <f>ROUND(+T$3/+'Age Factors'!T71,0)</f>
        <v>28998</v>
      </c>
      <c r="U70" s="82">
        <f>ROUND(+U$3/+'Age Factors'!U71,0)</f>
        <v>49280</v>
      </c>
      <c r="V70" s="82">
        <f>ROUND(+V$3/+'Age Factors'!V71,0)</f>
        <v>54100</v>
      </c>
      <c r="W70" s="82">
        <f>ROUND(+W$3/+'Age Factors'!W71,0)</f>
        <v>71681</v>
      </c>
      <c r="X70" s="79"/>
    </row>
    <row r="71" spans="1:24">
      <c r="A71" s="277">
        <v>71</v>
      </c>
      <c r="B71" s="260">
        <f>ROUND(+B$3/+'Age Factors'!B72,0)</f>
        <v>310</v>
      </c>
      <c r="C71" s="81">
        <f>ROUND(+C$3/+'Age Factors'!C72,0)</f>
        <v>1059</v>
      </c>
      <c r="D71" s="81">
        <f>ROUND(+D$3/+'Age Factors'!D72,0)</f>
        <v>1287</v>
      </c>
      <c r="E71" s="81">
        <f>ROUND(+E$3/+'Age Factors'!E72,0)</f>
        <v>1384</v>
      </c>
      <c r="F71" s="81">
        <f>ROUND(+F$3/+'Age Factors'!F72,0)</f>
        <v>1736</v>
      </c>
      <c r="G71" s="81">
        <f>ROUND(+G$3/+'Age Factors'!G72,0)</f>
        <v>1747</v>
      </c>
      <c r="H71" s="81">
        <f>ROUND(+H$3/+'Age Factors'!H72,0)</f>
        <v>2184</v>
      </c>
      <c r="I71" s="81">
        <f>ROUND(+I$3/+'Age Factors'!I72,0)</f>
        <v>2481</v>
      </c>
      <c r="J71" s="81">
        <f>ROUND(+J$3/+'Age Factors'!J72,0)</f>
        <v>2649</v>
      </c>
      <c r="K71" s="81">
        <f>ROUND(+K$3/+'Age Factors'!K72,0)</f>
        <v>3350</v>
      </c>
      <c r="L71" s="81">
        <f>ROUND(+L$3/+'Age Factors'!L72,0)</f>
        <v>3604</v>
      </c>
      <c r="M71" s="81">
        <f>ROUND(+M$3/+'Age Factors'!M72,0)</f>
        <v>4525</v>
      </c>
      <c r="N71" s="81">
        <f>ROUND(+N$3/+'Age Factors'!N72,0)</f>
        <v>4778</v>
      </c>
      <c r="O71" s="81">
        <f>ROUND(+O$3/+'Age Factors'!O72,0)</f>
        <v>5724</v>
      </c>
      <c r="P71" s="81">
        <f>ROUND(+P$3/+'Age Factors'!P72,0)</f>
        <v>6960</v>
      </c>
      <c r="Q71" s="81">
        <f>ROUND(+Q$3/+'Age Factors'!Q72,0)</f>
        <v>10018</v>
      </c>
      <c r="R71" s="81">
        <f>ROUND(+R$3/+'Age Factors'!R72,0)</f>
        <v>12311</v>
      </c>
      <c r="S71" s="81">
        <f>ROUND(+S$3/+'Age Factors'!S72,0)</f>
        <v>22070</v>
      </c>
      <c r="T71" s="81">
        <f>ROUND(+T$3/+'Age Factors'!T72,0)</f>
        <v>29316</v>
      </c>
      <c r="U71" s="81">
        <f>ROUND(+U$3/+'Age Factors'!U72,0)</f>
        <v>49822</v>
      </c>
      <c r="V71" s="81">
        <f>ROUND(+V$3/+'Age Factors'!V72,0)</f>
        <v>54694</v>
      </c>
      <c r="W71" s="81">
        <f>ROUND(+W$3/+'Age Factors'!W72,0)</f>
        <v>72468</v>
      </c>
      <c r="X71" s="79"/>
    </row>
    <row r="72" spans="1:24">
      <c r="A72" s="277">
        <v>72</v>
      </c>
      <c r="B72" s="260">
        <f>ROUND(+B$3/+'Age Factors'!B73,0)</f>
        <v>314</v>
      </c>
      <c r="C72" s="81">
        <f>ROUND(+C$3/+'Age Factors'!C73,0)</f>
        <v>1074</v>
      </c>
      <c r="D72" s="81">
        <f>ROUND(+D$3/+'Age Factors'!D73,0)</f>
        <v>1304</v>
      </c>
      <c r="E72" s="81">
        <f>ROUND(+E$3/+'Age Factors'!E73,0)</f>
        <v>1402</v>
      </c>
      <c r="F72" s="81">
        <f>ROUND(+F$3/+'Age Factors'!F73,0)</f>
        <v>1757</v>
      </c>
      <c r="G72" s="81">
        <f>ROUND(+G$3/+'Age Factors'!G73,0)</f>
        <v>1768</v>
      </c>
      <c r="H72" s="81">
        <f>ROUND(+H$3/+'Age Factors'!H73,0)</f>
        <v>2209</v>
      </c>
      <c r="I72" s="81">
        <f>ROUND(+I$3/+'Age Factors'!I73,0)</f>
        <v>2510</v>
      </c>
      <c r="J72" s="81">
        <f>ROUND(+J$3/+'Age Factors'!J73,0)</f>
        <v>2681</v>
      </c>
      <c r="K72" s="81">
        <f>ROUND(+K$3/+'Age Factors'!K73,0)</f>
        <v>3390</v>
      </c>
      <c r="L72" s="81">
        <f>ROUND(+L$3/+'Age Factors'!L73,0)</f>
        <v>3648</v>
      </c>
      <c r="M72" s="81">
        <f>ROUND(+M$3/+'Age Factors'!M73,0)</f>
        <v>4580</v>
      </c>
      <c r="N72" s="81">
        <f>ROUND(+N$3/+'Age Factors'!N73,0)</f>
        <v>4837</v>
      </c>
      <c r="O72" s="81">
        <f>ROUND(+O$3/+'Age Factors'!O73,0)</f>
        <v>5794</v>
      </c>
      <c r="P72" s="81">
        <f>ROUND(+P$3/+'Age Factors'!P73,0)</f>
        <v>7045</v>
      </c>
      <c r="Q72" s="81">
        <f>ROUND(+Q$3/+'Age Factors'!Q73,0)</f>
        <v>10140</v>
      </c>
      <c r="R72" s="81">
        <f>ROUND(+R$3/+'Age Factors'!R73,0)</f>
        <v>12462</v>
      </c>
      <c r="S72" s="81">
        <f>ROUND(+S$3/+'Age Factors'!S73,0)</f>
        <v>22340</v>
      </c>
      <c r="T72" s="81">
        <f>ROUND(+T$3/+'Age Factors'!T73,0)</f>
        <v>29675</v>
      </c>
      <c r="U72" s="81">
        <f>ROUND(+U$3/+'Age Factors'!U73,0)</f>
        <v>50431</v>
      </c>
      <c r="V72" s="81">
        <f>ROUND(+V$3/+'Age Factors'!V73,0)</f>
        <v>55363</v>
      </c>
      <c r="W72" s="81">
        <f>ROUND(+W$3/+'Age Factors'!W73,0)</f>
        <v>73354</v>
      </c>
      <c r="X72" s="79"/>
    </row>
    <row r="73" spans="1:24">
      <c r="A73" s="277">
        <v>73</v>
      </c>
      <c r="B73" s="260">
        <f>ROUND(+B$3/+'Age Factors'!B74,0)</f>
        <v>319</v>
      </c>
      <c r="C73" s="81">
        <f>ROUND(+C$3/+'Age Factors'!C74,0)</f>
        <v>1089</v>
      </c>
      <c r="D73" s="81">
        <f>ROUND(+D$3/+'Age Factors'!D74,0)</f>
        <v>1322</v>
      </c>
      <c r="E73" s="81">
        <f>ROUND(+E$3/+'Age Factors'!E74,0)</f>
        <v>1422</v>
      </c>
      <c r="F73" s="81">
        <f>ROUND(+F$3/+'Age Factors'!F74,0)</f>
        <v>1781</v>
      </c>
      <c r="G73" s="81">
        <f>ROUND(+G$3/+'Age Factors'!G74,0)</f>
        <v>1792</v>
      </c>
      <c r="H73" s="81">
        <f>ROUND(+H$3/+'Age Factors'!H74,0)</f>
        <v>2237</v>
      </c>
      <c r="I73" s="81">
        <f>ROUND(+I$3/+'Age Factors'!I74,0)</f>
        <v>2542</v>
      </c>
      <c r="J73" s="81">
        <f>ROUND(+J$3/+'Age Factors'!J74,0)</f>
        <v>2715</v>
      </c>
      <c r="K73" s="81">
        <f>ROUND(+K$3/+'Age Factors'!K74,0)</f>
        <v>3434</v>
      </c>
      <c r="L73" s="81">
        <f>ROUND(+L$3/+'Age Factors'!L74,0)</f>
        <v>3695</v>
      </c>
      <c r="M73" s="81">
        <f>ROUND(+M$3/+'Age Factors'!M74,0)</f>
        <v>4640</v>
      </c>
      <c r="N73" s="81">
        <f>ROUND(+N$3/+'Age Factors'!N74,0)</f>
        <v>4901</v>
      </c>
      <c r="O73" s="81">
        <f>ROUND(+O$3/+'Age Factors'!O74,0)</f>
        <v>5872</v>
      </c>
      <c r="P73" s="81">
        <f>ROUND(+P$3/+'Age Factors'!P74,0)</f>
        <v>7139</v>
      </c>
      <c r="Q73" s="81">
        <f>ROUND(+Q$3/+'Age Factors'!Q74,0)</f>
        <v>10274</v>
      </c>
      <c r="R73" s="81">
        <f>ROUND(+R$3/+'Age Factors'!R74,0)</f>
        <v>12627</v>
      </c>
      <c r="S73" s="81">
        <f>ROUND(+S$3/+'Age Factors'!S74,0)</f>
        <v>22635</v>
      </c>
      <c r="T73" s="81">
        <f>ROUND(+T$3/+'Age Factors'!T74,0)</f>
        <v>30068</v>
      </c>
      <c r="U73" s="81">
        <f>ROUND(+U$3/+'Age Factors'!U74,0)</f>
        <v>51098</v>
      </c>
      <c r="V73" s="81">
        <f>ROUND(+V$3/+'Age Factors'!V74,0)</f>
        <v>56095</v>
      </c>
      <c r="W73" s="81">
        <f>ROUND(+W$3/+'Age Factors'!W74,0)</f>
        <v>74324</v>
      </c>
      <c r="X73" s="79"/>
    </row>
    <row r="74" spans="1:24">
      <c r="A74" s="277">
        <v>74</v>
      </c>
      <c r="B74" s="260">
        <f>ROUND(+B$3/+'Age Factors'!B75,0)</f>
        <v>324</v>
      </c>
      <c r="C74" s="81">
        <f>ROUND(+C$3/+'Age Factors'!C75,0)</f>
        <v>1106</v>
      </c>
      <c r="D74" s="81">
        <f>ROUND(+D$3/+'Age Factors'!D75,0)</f>
        <v>1342</v>
      </c>
      <c r="E74" s="81">
        <f>ROUND(+E$3/+'Age Factors'!E75,0)</f>
        <v>1443</v>
      </c>
      <c r="F74" s="81">
        <f>ROUND(+F$3/+'Age Factors'!F75,0)</f>
        <v>1806</v>
      </c>
      <c r="G74" s="81">
        <f>ROUND(+G$3/+'Age Factors'!G75,0)</f>
        <v>1818</v>
      </c>
      <c r="H74" s="81">
        <f>ROUND(+H$3/+'Age Factors'!H75,0)</f>
        <v>2268</v>
      </c>
      <c r="I74" s="81">
        <f>ROUND(+I$3/+'Age Factors'!I75,0)</f>
        <v>2578</v>
      </c>
      <c r="J74" s="81">
        <f>ROUND(+J$3/+'Age Factors'!J75,0)</f>
        <v>2753</v>
      </c>
      <c r="K74" s="81">
        <f>ROUND(+K$3/+'Age Factors'!K75,0)</f>
        <v>3483</v>
      </c>
      <c r="L74" s="81">
        <f>ROUND(+L$3/+'Age Factors'!L75,0)</f>
        <v>3749</v>
      </c>
      <c r="M74" s="81">
        <f>ROUND(+M$3/+'Age Factors'!M75,0)</f>
        <v>4708</v>
      </c>
      <c r="N74" s="81">
        <f>ROUND(+N$3/+'Age Factors'!N75,0)</f>
        <v>4972</v>
      </c>
      <c r="O74" s="81">
        <f>ROUND(+O$3/+'Age Factors'!O75,0)</f>
        <v>5958</v>
      </c>
      <c r="P74" s="81">
        <f>ROUND(+P$3/+'Age Factors'!P75,0)</f>
        <v>7244</v>
      </c>
      <c r="Q74" s="81">
        <f>ROUND(+Q$3/+'Age Factors'!Q75,0)</f>
        <v>10424</v>
      </c>
      <c r="R74" s="81">
        <f>ROUND(+R$3/+'Age Factors'!R75,0)</f>
        <v>12811</v>
      </c>
      <c r="S74" s="81">
        <f>ROUND(+S$3/+'Age Factors'!S75,0)</f>
        <v>22965</v>
      </c>
      <c r="T74" s="81">
        <f>ROUND(+T$3/+'Age Factors'!T75,0)</f>
        <v>30506</v>
      </c>
      <c r="U74" s="81">
        <f>ROUND(+U$3/+'Age Factors'!U75,0)</f>
        <v>51842</v>
      </c>
      <c r="V74" s="81">
        <f>ROUND(+V$3/+'Age Factors'!V75,0)</f>
        <v>56912</v>
      </c>
      <c r="W74" s="81">
        <f>ROUND(+W$3/+'Age Factors'!W75,0)</f>
        <v>75407</v>
      </c>
      <c r="X74" s="79"/>
    </row>
    <row r="75" spans="1:24">
      <c r="A75" s="278">
        <v>75</v>
      </c>
      <c r="B75" s="274">
        <f>ROUND(+B$3/+'Age Factors'!B76,0)</f>
        <v>329</v>
      </c>
      <c r="C75" s="82">
        <f>ROUND(+C$3/+'Age Factors'!C76,0)</f>
        <v>1125</v>
      </c>
      <c r="D75" s="82">
        <f>ROUND(+D$3/+'Age Factors'!D76,0)</f>
        <v>1364</v>
      </c>
      <c r="E75" s="82">
        <f>ROUND(+E$3/+'Age Factors'!E76,0)</f>
        <v>1467</v>
      </c>
      <c r="F75" s="82">
        <f>ROUND(+F$3/+'Age Factors'!F76,0)</f>
        <v>1835</v>
      </c>
      <c r="G75" s="82">
        <f>ROUND(+G$3/+'Age Factors'!G76,0)</f>
        <v>1846</v>
      </c>
      <c r="H75" s="82">
        <f>ROUND(+H$3/+'Age Factors'!H76,0)</f>
        <v>2302</v>
      </c>
      <c r="I75" s="82">
        <f>ROUND(+I$3/+'Age Factors'!I76,0)</f>
        <v>2617</v>
      </c>
      <c r="J75" s="82">
        <f>ROUND(+J$3/+'Age Factors'!J76,0)</f>
        <v>2795</v>
      </c>
      <c r="K75" s="82">
        <f>ROUND(+K$3/+'Age Factors'!K76,0)</f>
        <v>3537</v>
      </c>
      <c r="L75" s="82">
        <f>ROUND(+L$3/+'Age Factors'!L76,0)</f>
        <v>3807</v>
      </c>
      <c r="M75" s="82">
        <f>ROUND(+M$3/+'Age Factors'!M76,0)</f>
        <v>4782</v>
      </c>
      <c r="N75" s="82">
        <f>ROUND(+N$3/+'Age Factors'!N76,0)</f>
        <v>5051</v>
      </c>
      <c r="O75" s="82">
        <f>ROUND(+O$3/+'Age Factors'!O76,0)</f>
        <v>6052</v>
      </c>
      <c r="P75" s="82">
        <f>ROUND(+P$3/+'Age Factors'!P76,0)</f>
        <v>7358</v>
      </c>
      <c r="Q75" s="82">
        <f>ROUND(+Q$3/+'Age Factors'!Q76,0)</f>
        <v>10589</v>
      </c>
      <c r="R75" s="82">
        <f>ROUND(+R$3/+'Age Factors'!R76,0)</f>
        <v>13013</v>
      </c>
      <c r="S75" s="82">
        <f>ROUND(+S$3/+'Age Factors'!S76,0)</f>
        <v>23328</v>
      </c>
      <c r="T75" s="82">
        <f>ROUND(+T$3/+'Age Factors'!T76,0)</f>
        <v>30988</v>
      </c>
      <c r="U75" s="82">
        <f>ROUND(+U$3/+'Age Factors'!U76,0)</f>
        <v>52662</v>
      </c>
      <c r="V75" s="82">
        <f>ROUND(+V$3/+'Age Factors'!V76,0)</f>
        <v>57812</v>
      </c>
      <c r="W75" s="82">
        <f>ROUND(+W$3/+'Age Factors'!W76,0)</f>
        <v>76599</v>
      </c>
      <c r="X75" s="79"/>
    </row>
    <row r="76" spans="1:24">
      <c r="A76" s="277">
        <v>76</v>
      </c>
      <c r="B76" s="260">
        <f>ROUND(+B$3/+'Age Factors'!B77,0)</f>
        <v>335</v>
      </c>
      <c r="C76" s="81">
        <f>ROUND(+C$3/+'Age Factors'!C77,0)</f>
        <v>1145</v>
      </c>
      <c r="D76" s="81">
        <f>ROUND(+D$3/+'Age Factors'!D77,0)</f>
        <v>1388</v>
      </c>
      <c r="E76" s="81">
        <f>ROUND(+E$3/+'Age Factors'!E77,0)</f>
        <v>1492</v>
      </c>
      <c r="F76" s="81">
        <f>ROUND(+F$3/+'Age Factors'!F77,0)</f>
        <v>1866</v>
      </c>
      <c r="G76" s="81">
        <f>ROUND(+G$3/+'Age Factors'!G77,0)</f>
        <v>1878</v>
      </c>
      <c r="H76" s="81">
        <f>ROUND(+H$3/+'Age Factors'!H77,0)</f>
        <v>2340</v>
      </c>
      <c r="I76" s="81">
        <f>ROUND(+I$3/+'Age Factors'!I77,0)</f>
        <v>2661</v>
      </c>
      <c r="J76" s="81">
        <f>ROUND(+J$3/+'Age Factors'!J77,0)</f>
        <v>2841</v>
      </c>
      <c r="K76" s="81">
        <f>ROUND(+K$3/+'Age Factors'!K77,0)</f>
        <v>3597</v>
      </c>
      <c r="L76" s="81">
        <f>ROUND(+L$3/+'Age Factors'!L77,0)</f>
        <v>3870</v>
      </c>
      <c r="M76" s="81">
        <f>ROUND(+M$3/+'Age Factors'!M77,0)</f>
        <v>4863</v>
      </c>
      <c r="N76" s="81">
        <f>ROUND(+N$3/+'Age Factors'!N77,0)</f>
        <v>5136</v>
      </c>
      <c r="O76" s="81">
        <f>ROUND(+O$3/+'Age Factors'!O77,0)</f>
        <v>6156</v>
      </c>
      <c r="P76" s="81">
        <f>ROUND(+P$3/+'Age Factors'!P77,0)</f>
        <v>7484</v>
      </c>
      <c r="Q76" s="81">
        <f>ROUND(+Q$3/+'Age Factors'!Q77,0)</f>
        <v>10769</v>
      </c>
      <c r="R76" s="81">
        <f>ROUND(+R$3/+'Age Factors'!R77,0)</f>
        <v>13234</v>
      </c>
      <c r="S76" s="81">
        <f>ROUND(+S$3/+'Age Factors'!S77,0)</f>
        <v>23724</v>
      </c>
      <c r="T76" s="81">
        <f>ROUND(+T$3/+'Age Factors'!T77,0)</f>
        <v>31514</v>
      </c>
      <c r="U76" s="81">
        <f>ROUND(+U$3/+'Age Factors'!U77,0)</f>
        <v>53556</v>
      </c>
      <c r="V76" s="81">
        <f>ROUND(+V$3/+'Age Factors'!V77,0)</f>
        <v>58793</v>
      </c>
      <c r="W76" s="81">
        <f>ROUND(+W$3/+'Age Factors'!W77,0)</f>
        <v>77899</v>
      </c>
      <c r="X76" s="79"/>
    </row>
    <row r="77" spans="1:24">
      <c r="A77" s="277">
        <v>77</v>
      </c>
      <c r="B77" s="260">
        <f>ROUND(+B$3/+'Age Factors'!B78,0)</f>
        <v>342</v>
      </c>
      <c r="C77" s="81">
        <f>ROUND(+C$3/+'Age Factors'!C78,0)</f>
        <v>1167</v>
      </c>
      <c r="D77" s="81">
        <f>ROUND(+D$3/+'Age Factors'!D78,0)</f>
        <v>1415</v>
      </c>
      <c r="E77" s="81">
        <f>ROUND(+E$3/+'Age Factors'!E78,0)</f>
        <v>1520</v>
      </c>
      <c r="F77" s="81">
        <f>ROUND(+F$3/+'Age Factors'!F78,0)</f>
        <v>1900</v>
      </c>
      <c r="G77" s="81">
        <f>ROUND(+G$3/+'Age Factors'!G78,0)</f>
        <v>1912</v>
      </c>
      <c r="H77" s="81">
        <f>ROUND(+H$3/+'Age Factors'!H78,0)</f>
        <v>2382</v>
      </c>
      <c r="I77" s="81">
        <f>ROUND(+I$3/+'Age Factors'!I78,0)</f>
        <v>2708</v>
      </c>
      <c r="J77" s="81">
        <f>ROUND(+J$3/+'Age Factors'!J78,0)</f>
        <v>2892</v>
      </c>
      <c r="K77" s="81">
        <f>ROUND(+K$3/+'Age Factors'!K78,0)</f>
        <v>3662</v>
      </c>
      <c r="L77" s="81">
        <f>ROUND(+L$3/+'Age Factors'!L78,0)</f>
        <v>3941</v>
      </c>
      <c r="M77" s="81">
        <f>ROUND(+M$3/+'Age Factors'!M78,0)</f>
        <v>4952</v>
      </c>
      <c r="N77" s="81">
        <f>ROUND(+N$3/+'Age Factors'!N78,0)</f>
        <v>5231</v>
      </c>
      <c r="O77" s="81">
        <f>ROUND(+O$3/+'Age Factors'!O78,0)</f>
        <v>6271</v>
      </c>
      <c r="P77" s="81">
        <f>ROUND(+P$3/+'Age Factors'!P78,0)</f>
        <v>7624</v>
      </c>
      <c r="Q77" s="81">
        <f>ROUND(+Q$3/+'Age Factors'!Q78,0)</f>
        <v>10968</v>
      </c>
      <c r="R77" s="81">
        <f>ROUND(+R$3/+'Age Factors'!R78,0)</f>
        <v>13479</v>
      </c>
      <c r="S77" s="81">
        <f>ROUND(+S$3/+'Age Factors'!S78,0)</f>
        <v>24162</v>
      </c>
      <c r="T77" s="81">
        <f>ROUND(+T$3/+'Age Factors'!T78,0)</f>
        <v>32096</v>
      </c>
      <c r="U77" s="81">
        <f>ROUND(+U$3/+'Age Factors'!U78,0)</f>
        <v>54545</v>
      </c>
      <c r="V77" s="81">
        <f>ROUND(+V$3/+'Age Factors'!V78,0)</f>
        <v>59880</v>
      </c>
      <c r="W77" s="81">
        <f>ROUND(+W$3/+'Age Factors'!W78,0)</f>
        <v>79339</v>
      </c>
      <c r="X77" s="79"/>
    </row>
    <row r="78" spans="1:24">
      <c r="A78" s="277">
        <v>78</v>
      </c>
      <c r="B78" s="260">
        <f>ROUND(+B$3/+'Age Factors'!B79,0)</f>
        <v>349</v>
      </c>
      <c r="C78" s="81">
        <f>ROUND(+C$3/+'Age Factors'!C79,0)</f>
        <v>1190</v>
      </c>
      <c r="D78" s="81">
        <f>ROUND(+D$3/+'Age Factors'!D79,0)</f>
        <v>1443</v>
      </c>
      <c r="E78" s="81">
        <f>ROUND(+E$3/+'Age Factors'!E79,0)</f>
        <v>1551</v>
      </c>
      <c r="F78" s="81">
        <f>ROUND(+F$3/+'Age Factors'!F79,0)</f>
        <v>1938</v>
      </c>
      <c r="G78" s="81">
        <f>ROUND(+G$3/+'Age Factors'!G79,0)</f>
        <v>1950</v>
      </c>
      <c r="H78" s="81">
        <f>ROUND(+H$3/+'Age Factors'!H79,0)</f>
        <v>2428</v>
      </c>
      <c r="I78" s="81">
        <f>ROUND(+I$3/+'Age Factors'!I79,0)</f>
        <v>2760</v>
      </c>
      <c r="J78" s="81">
        <f>ROUND(+J$3/+'Age Factors'!J79,0)</f>
        <v>2948</v>
      </c>
      <c r="K78" s="81">
        <f>ROUND(+K$3/+'Age Factors'!K79,0)</f>
        <v>3733</v>
      </c>
      <c r="L78" s="81">
        <f>ROUND(+L$3/+'Age Factors'!L79,0)</f>
        <v>4018</v>
      </c>
      <c r="M78" s="81">
        <f>ROUND(+M$3/+'Age Factors'!M79,0)</f>
        <v>5050</v>
      </c>
      <c r="N78" s="81">
        <f>ROUND(+N$3/+'Age Factors'!N79,0)</f>
        <v>5334</v>
      </c>
      <c r="O78" s="81">
        <f>ROUND(+O$3/+'Age Factors'!O79,0)</f>
        <v>6396</v>
      </c>
      <c r="P78" s="81">
        <f>ROUND(+P$3/+'Age Factors'!P79,0)</f>
        <v>7776</v>
      </c>
      <c r="Q78" s="81">
        <f>ROUND(+Q$3/+'Age Factors'!Q79,0)</f>
        <v>11184</v>
      </c>
      <c r="R78" s="81">
        <f>ROUND(+R$3/+'Age Factors'!R79,0)</f>
        <v>13745</v>
      </c>
      <c r="S78" s="81">
        <f>ROUND(+S$3/+'Age Factors'!S79,0)</f>
        <v>24640</v>
      </c>
      <c r="T78" s="81">
        <f>ROUND(+T$3/+'Age Factors'!T79,0)</f>
        <v>32731</v>
      </c>
      <c r="U78" s="81">
        <f>ROUND(+U$3/+'Age Factors'!U79,0)</f>
        <v>55624</v>
      </c>
      <c r="V78" s="81">
        <f>ROUND(+V$3/+'Age Factors'!V79,0)</f>
        <v>61063</v>
      </c>
      <c r="W78" s="81">
        <f>ROUND(+W$3/+'Age Factors'!W79,0)</f>
        <v>80907</v>
      </c>
      <c r="X78" s="79"/>
    </row>
    <row r="79" spans="1:24">
      <c r="A79" s="277">
        <v>79</v>
      </c>
      <c r="B79" s="260">
        <f>ROUND(+B$3/+'Age Factors'!B80,0)</f>
        <v>356</v>
      </c>
      <c r="C79" s="81">
        <f>ROUND(+C$3/+'Age Factors'!C80,0)</f>
        <v>1216</v>
      </c>
      <c r="D79" s="81">
        <f>ROUND(+D$3/+'Age Factors'!D80,0)</f>
        <v>1475</v>
      </c>
      <c r="E79" s="81">
        <f>ROUND(+E$3/+'Age Factors'!E80,0)</f>
        <v>1584</v>
      </c>
      <c r="F79" s="81">
        <f>ROUND(+F$3/+'Age Factors'!F80,0)</f>
        <v>1979</v>
      </c>
      <c r="G79" s="81">
        <f>ROUND(+G$3/+'Age Factors'!G80,0)</f>
        <v>1991</v>
      </c>
      <c r="H79" s="81">
        <f>ROUND(+H$3/+'Age Factors'!H80,0)</f>
        <v>2478</v>
      </c>
      <c r="I79" s="81">
        <f>ROUND(+I$3/+'Age Factors'!I80,0)</f>
        <v>2818</v>
      </c>
      <c r="J79" s="81">
        <f>ROUND(+J$3/+'Age Factors'!J80,0)</f>
        <v>3010</v>
      </c>
      <c r="K79" s="81">
        <f>ROUND(+K$3/+'Age Factors'!K80,0)</f>
        <v>3812</v>
      </c>
      <c r="L79" s="81">
        <f>ROUND(+L$3/+'Age Factors'!L80,0)</f>
        <v>4103</v>
      </c>
      <c r="M79" s="81">
        <f>ROUND(+M$3/+'Age Factors'!M80,0)</f>
        <v>5156</v>
      </c>
      <c r="N79" s="81">
        <f>ROUND(+N$3/+'Age Factors'!N80,0)</f>
        <v>5448</v>
      </c>
      <c r="O79" s="81">
        <f>ROUND(+O$3/+'Age Factors'!O80,0)</f>
        <v>6533</v>
      </c>
      <c r="P79" s="81">
        <f>ROUND(+P$3/+'Age Factors'!P80,0)</f>
        <v>7943</v>
      </c>
      <c r="Q79" s="81">
        <f>ROUND(+Q$3/+'Age Factors'!Q80,0)</f>
        <v>11424</v>
      </c>
      <c r="R79" s="81">
        <f>ROUND(+R$3/+'Age Factors'!R80,0)</f>
        <v>14040</v>
      </c>
      <c r="S79" s="81">
        <f>ROUND(+S$3/+'Age Factors'!S80,0)</f>
        <v>25168</v>
      </c>
      <c r="T79" s="81">
        <f>ROUND(+T$3/+'Age Factors'!T80,0)</f>
        <v>33432</v>
      </c>
      <c r="U79" s="81">
        <f>ROUND(+U$3/+'Age Factors'!U80,0)</f>
        <v>56816</v>
      </c>
      <c r="V79" s="81">
        <f>ROUND(+V$3/+'Age Factors'!V80,0)</f>
        <v>62373</v>
      </c>
      <c r="W79" s="81">
        <f>ROUND(+W$3/+'Age Factors'!W80,0)</f>
        <v>82642</v>
      </c>
      <c r="X79" s="79"/>
    </row>
    <row r="80" spans="1:24">
      <c r="A80" s="278">
        <v>80</v>
      </c>
      <c r="B80" s="274">
        <f>ROUND(+B$3/+'Age Factors'!B81,0)</f>
        <v>364</v>
      </c>
      <c r="C80" s="82">
        <f>ROUND(+C$3/+'Age Factors'!C81,0)</f>
        <v>1245</v>
      </c>
      <c r="D80" s="82">
        <f>ROUND(+D$3/+'Age Factors'!D81,0)</f>
        <v>1509</v>
      </c>
      <c r="E80" s="82">
        <f>ROUND(+E$3/+'Age Factors'!E81,0)</f>
        <v>1621</v>
      </c>
      <c r="F80" s="82">
        <f>ROUND(+F$3/+'Age Factors'!F81,0)</f>
        <v>2024</v>
      </c>
      <c r="G80" s="82">
        <f>ROUND(+G$3/+'Age Factors'!G81,0)</f>
        <v>2036</v>
      </c>
      <c r="H80" s="82">
        <f>ROUND(+H$3/+'Age Factors'!H81,0)</f>
        <v>2533</v>
      </c>
      <c r="I80" s="82">
        <f>ROUND(+I$3/+'Age Factors'!I81,0)</f>
        <v>2881</v>
      </c>
      <c r="J80" s="82">
        <f>ROUND(+J$3/+'Age Factors'!J81,0)</f>
        <v>3077</v>
      </c>
      <c r="K80" s="82">
        <f>ROUND(+K$3/+'Age Factors'!K81,0)</f>
        <v>3898</v>
      </c>
      <c r="L80" s="82">
        <f>ROUND(+L$3/+'Age Factors'!L81,0)</f>
        <v>4195</v>
      </c>
      <c r="M80" s="82">
        <f>ROUND(+M$3/+'Age Factors'!M81,0)</f>
        <v>5274</v>
      </c>
      <c r="N80" s="82">
        <f>ROUND(+N$3/+'Age Factors'!N81,0)</f>
        <v>5572</v>
      </c>
      <c r="O80" s="82">
        <f>ROUND(+O$3/+'Age Factors'!O81,0)</f>
        <v>6685</v>
      </c>
      <c r="P80" s="82">
        <f>ROUND(+P$3/+'Age Factors'!P81,0)</f>
        <v>8128</v>
      </c>
      <c r="Q80" s="82">
        <f>ROUND(+Q$3/+'Age Factors'!Q81,0)</f>
        <v>11688</v>
      </c>
      <c r="R80" s="82">
        <f>ROUND(+R$3/+'Age Factors'!R81,0)</f>
        <v>14363</v>
      </c>
      <c r="S80" s="82">
        <f>ROUND(+S$3/+'Age Factors'!S81,0)</f>
        <v>25749</v>
      </c>
      <c r="T80" s="82">
        <f>ROUND(+T$3/+'Age Factors'!T81,0)</f>
        <v>34203</v>
      </c>
      <c r="U80" s="82">
        <f>ROUND(+U$3/+'Age Factors'!U81,0)</f>
        <v>58127</v>
      </c>
      <c r="V80" s="82">
        <f>ROUND(+V$3/+'Age Factors'!V81,0)</f>
        <v>63811</v>
      </c>
      <c r="W80" s="82">
        <f>ROUND(+W$3/+'Age Factors'!W81,0)</f>
        <v>84548</v>
      </c>
      <c r="X80" s="79"/>
    </row>
    <row r="81" spans="1:24">
      <c r="A81" s="277">
        <v>81</v>
      </c>
      <c r="B81" s="260">
        <f>ROUND(+B$3/+'Age Factors'!B82,0)</f>
        <v>374</v>
      </c>
      <c r="C81" s="81">
        <f>ROUND(+C$3/+'Age Factors'!C82,0)</f>
        <v>1276</v>
      </c>
      <c r="D81" s="81">
        <f>ROUND(+D$3/+'Age Factors'!D82,0)</f>
        <v>1546</v>
      </c>
      <c r="E81" s="81">
        <f>ROUND(+E$3/+'Age Factors'!E82,0)</f>
        <v>1661</v>
      </c>
      <c r="F81" s="81">
        <f>ROUND(+F$3/+'Age Factors'!F82,0)</f>
        <v>2074</v>
      </c>
      <c r="G81" s="81">
        <f>ROUND(+G$3/+'Age Factors'!G82,0)</f>
        <v>2086</v>
      </c>
      <c r="H81" s="81">
        <f>ROUND(+H$3/+'Age Factors'!H82,0)</f>
        <v>2594</v>
      </c>
      <c r="I81" s="81">
        <f>ROUND(+I$3/+'Age Factors'!I82,0)</f>
        <v>2950</v>
      </c>
      <c r="J81" s="81">
        <f>ROUND(+J$3/+'Age Factors'!J82,0)</f>
        <v>3151</v>
      </c>
      <c r="K81" s="81">
        <f>ROUND(+K$3/+'Age Factors'!K82,0)</f>
        <v>3993</v>
      </c>
      <c r="L81" s="81">
        <f>ROUND(+L$3/+'Age Factors'!L82,0)</f>
        <v>4297</v>
      </c>
      <c r="M81" s="81">
        <f>ROUND(+M$3/+'Age Factors'!M82,0)</f>
        <v>5403</v>
      </c>
      <c r="N81" s="81">
        <f>ROUND(+N$3/+'Age Factors'!N82,0)</f>
        <v>5708</v>
      </c>
      <c r="O81" s="81">
        <f>ROUND(+O$3/+'Age Factors'!O82,0)</f>
        <v>6851</v>
      </c>
      <c r="P81" s="81">
        <f>ROUND(+P$3/+'Age Factors'!P82,0)</f>
        <v>8329</v>
      </c>
      <c r="Q81" s="81">
        <f>ROUND(+Q$3/+'Age Factors'!Q82,0)</f>
        <v>11975</v>
      </c>
      <c r="R81" s="81">
        <f>ROUND(+R$3/+'Age Factors'!R82,0)</f>
        <v>14717</v>
      </c>
      <c r="S81" s="81">
        <f>ROUND(+S$3/+'Age Factors'!S82,0)</f>
        <v>26382</v>
      </c>
      <c r="T81" s="81">
        <f>ROUND(+T$3/+'Age Factors'!T82,0)</f>
        <v>35045</v>
      </c>
      <c r="U81" s="81">
        <f>ROUND(+U$3/+'Age Factors'!U82,0)</f>
        <v>59557</v>
      </c>
      <c r="V81" s="81">
        <f>ROUND(+V$3/+'Age Factors'!V82,0)</f>
        <v>65381</v>
      </c>
      <c r="W81" s="81">
        <f>ROUND(+W$3/+'Age Factors'!W82,0)</f>
        <v>86628</v>
      </c>
      <c r="X81" s="79"/>
    </row>
    <row r="82" spans="1:24">
      <c r="A82" s="277">
        <v>82</v>
      </c>
      <c r="B82" s="260">
        <f>ROUND(+B$3/+'Age Factors'!B83,0)</f>
        <v>384</v>
      </c>
      <c r="C82" s="81">
        <f>ROUND(+C$3/+'Age Factors'!C83,0)</f>
        <v>1309</v>
      </c>
      <c r="D82" s="81">
        <f>ROUND(+D$3/+'Age Factors'!D83,0)</f>
        <v>1587</v>
      </c>
      <c r="E82" s="81">
        <f>ROUND(+E$3/+'Age Factors'!E83,0)</f>
        <v>1705</v>
      </c>
      <c r="F82" s="81">
        <f>ROUND(+F$3/+'Age Factors'!F83,0)</f>
        <v>2128</v>
      </c>
      <c r="G82" s="81">
        <f>ROUND(+G$3/+'Age Factors'!G83,0)</f>
        <v>2141</v>
      </c>
      <c r="H82" s="81">
        <f>ROUND(+H$3/+'Age Factors'!H83,0)</f>
        <v>2661</v>
      </c>
      <c r="I82" s="81">
        <f>ROUND(+I$3/+'Age Factors'!I83,0)</f>
        <v>3027</v>
      </c>
      <c r="J82" s="81">
        <f>ROUND(+J$3/+'Age Factors'!J83,0)</f>
        <v>3233</v>
      </c>
      <c r="K82" s="81">
        <f>ROUND(+K$3/+'Age Factors'!K83,0)</f>
        <v>4097</v>
      </c>
      <c r="L82" s="81">
        <f>ROUND(+L$3/+'Age Factors'!L83,0)</f>
        <v>4410</v>
      </c>
      <c r="M82" s="81">
        <f>ROUND(+M$3/+'Age Factors'!M83,0)</f>
        <v>5546</v>
      </c>
      <c r="N82" s="81">
        <f>ROUND(+N$3/+'Age Factors'!N83,0)</f>
        <v>5858</v>
      </c>
      <c r="O82" s="81">
        <f>ROUND(+O$3/+'Age Factors'!O83,0)</f>
        <v>7033</v>
      </c>
      <c r="P82" s="81">
        <f>ROUND(+P$3/+'Age Factors'!P83,0)</f>
        <v>8551</v>
      </c>
      <c r="Q82" s="81">
        <f>ROUND(+Q$3/+'Age Factors'!Q83,0)</f>
        <v>12294</v>
      </c>
      <c r="R82" s="81">
        <f>ROUND(+R$3/+'Age Factors'!R83,0)</f>
        <v>15109</v>
      </c>
      <c r="S82" s="81">
        <f>ROUND(+S$3/+'Age Factors'!S83,0)</f>
        <v>27084</v>
      </c>
      <c r="T82" s="81">
        <f>ROUND(+T$3/+'Age Factors'!T83,0)</f>
        <v>35978</v>
      </c>
      <c r="U82" s="81">
        <f>ROUND(+U$3/+'Age Factors'!U83,0)</f>
        <v>61142</v>
      </c>
      <c r="V82" s="81">
        <f>ROUND(+V$3/+'Age Factors'!V83,0)</f>
        <v>67121</v>
      </c>
      <c r="W82" s="81">
        <f>ROUND(+W$3/+'Age Factors'!W83,0)</f>
        <v>88934</v>
      </c>
      <c r="X82" s="79"/>
    </row>
    <row r="83" spans="1:24">
      <c r="A83" s="277">
        <v>83</v>
      </c>
      <c r="B83" s="260">
        <f>ROUND(+B$3/+'Age Factors'!B84,0)</f>
        <v>394</v>
      </c>
      <c r="C83" s="81">
        <f>ROUND(+C$3/+'Age Factors'!C84,0)</f>
        <v>1346</v>
      </c>
      <c r="D83" s="81">
        <f>ROUND(+D$3/+'Age Factors'!D84,0)</f>
        <v>1632</v>
      </c>
      <c r="E83" s="81">
        <f>ROUND(+E$3/+'Age Factors'!E84,0)</f>
        <v>1753</v>
      </c>
      <c r="F83" s="81">
        <f>ROUND(+F$3/+'Age Factors'!F84,0)</f>
        <v>2188</v>
      </c>
      <c r="G83" s="81">
        <f>ROUND(+G$3/+'Age Factors'!G84,0)</f>
        <v>2201</v>
      </c>
      <c r="H83" s="81">
        <f>ROUND(+H$3/+'Age Factors'!H84,0)</f>
        <v>2735</v>
      </c>
      <c r="I83" s="81">
        <f>ROUND(+I$3/+'Age Factors'!I84,0)</f>
        <v>3111</v>
      </c>
      <c r="J83" s="81">
        <f>ROUND(+J$3/+'Age Factors'!J84,0)</f>
        <v>3324</v>
      </c>
      <c r="K83" s="81">
        <f>ROUND(+K$3/+'Age Factors'!K84,0)</f>
        <v>4212</v>
      </c>
      <c r="L83" s="81">
        <f>ROUND(+L$3/+'Age Factors'!L84,0)</f>
        <v>4533</v>
      </c>
      <c r="M83" s="81">
        <f>ROUND(+M$3/+'Age Factors'!M84,0)</f>
        <v>5702</v>
      </c>
      <c r="N83" s="81">
        <f>ROUND(+N$3/+'Age Factors'!N84,0)</f>
        <v>6024</v>
      </c>
      <c r="O83" s="81">
        <f>ROUND(+O$3/+'Age Factors'!O84,0)</f>
        <v>7235</v>
      </c>
      <c r="P83" s="81">
        <f>ROUND(+P$3/+'Age Factors'!P84,0)</f>
        <v>8796</v>
      </c>
      <c r="Q83" s="81">
        <f>ROUND(+Q$3/+'Age Factors'!Q84,0)</f>
        <v>12643</v>
      </c>
      <c r="R83" s="81">
        <f>ROUND(+R$3/+'Age Factors'!R84,0)</f>
        <v>15538</v>
      </c>
      <c r="S83" s="81">
        <f>ROUND(+S$3/+'Age Factors'!S84,0)</f>
        <v>27854</v>
      </c>
      <c r="T83" s="81">
        <f>ROUND(+T$3/+'Age Factors'!T84,0)</f>
        <v>37000</v>
      </c>
      <c r="U83" s="81">
        <f>ROUND(+U$3/+'Age Factors'!U84,0)</f>
        <v>62879</v>
      </c>
      <c r="V83" s="81">
        <f>ROUND(+V$3/+'Age Factors'!V84,0)</f>
        <v>69028</v>
      </c>
      <c r="W83" s="81">
        <f>ROUND(+W$3/+'Age Factors'!W84,0)</f>
        <v>91460</v>
      </c>
      <c r="X83" s="79"/>
    </row>
    <row r="84" spans="1:24">
      <c r="A84" s="277">
        <v>84</v>
      </c>
      <c r="B84" s="260">
        <f>ROUND(+B$3/+'Age Factors'!B85,0)</f>
        <v>406</v>
      </c>
      <c r="C84" s="81">
        <f>ROUND(+C$3/+'Age Factors'!C85,0)</f>
        <v>1387</v>
      </c>
      <c r="D84" s="81">
        <f>ROUND(+D$3/+'Age Factors'!D85,0)</f>
        <v>1682</v>
      </c>
      <c r="E84" s="81">
        <f>ROUND(+E$3/+'Age Factors'!E85,0)</f>
        <v>1807</v>
      </c>
      <c r="F84" s="81">
        <f>ROUND(+F$3/+'Age Factors'!F85,0)</f>
        <v>2254</v>
      </c>
      <c r="G84" s="81">
        <f>ROUND(+G$3/+'Age Factors'!G85,0)</f>
        <v>2268</v>
      </c>
      <c r="H84" s="81">
        <f>ROUND(+H$3/+'Age Factors'!H85,0)</f>
        <v>2817</v>
      </c>
      <c r="I84" s="81">
        <f>ROUND(+I$3/+'Age Factors'!I85,0)</f>
        <v>3204</v>
      </c>
      <c r="J84" s="81">
        <f>ROUND(+J$3/+'Age Factors'!J85,0)</f>
        <v>3423</v>
      </c>
      <c r="K84" s="81">
        <f>ROUND(+K$3/+'Age Factors'!K85,0)</f>
        <v>4338</v>
      </c>
      <c r="L84" s="81">
        <f>ROUND(+L$3/+'Age Factors'!L85,0)</f>
        <v>4670</v>
      </c>
      <c r="M84" s="81">
        <f>ROUND(+M$3/+'Age Factors'!M85,0)</f>
        <v>5874</v>
      </c>
      <c r="N84" s="81">
        <f>ROUND(+N$3/+'Age Factors'!N85,0)</f>
        <v>6206</v>
      </c>
      <c r="O84" s="81">
        <f>ROUND(+O$3/+'Age Factors'!O85,0)</f>
        <v>7458</v>
      </c>
      <c r="P84" s="81">
        <f>ROUND(+P$3/+'Age Factors'!P85,0)</f>
        <v>9068</v>
      </c>
      <c r="Q84" s="81">
        <f>ROUND(+Q$3/+'Age Factors'!Q85,0)</f>
        <v>13032</v>
      </c>
      <c r="R84" s="81">
        <f>ROUND(+R$3/+'Age Factors'!R85,0)</f>
        <v>16015</v>
      </c>
      <c r="S84" s="81">
        <f>ROUND(+S$3/+'Age Factors'!S85,0)</f>
        <v>28709</v>
      </c>
      <c r="T84" s="81">
        <f>ROUND(+T$3/+'Age Factors'!T85,0)</f>
        <v>38136</v>
      </c>
      <c r="U84" s="81">
        <f>ROUND(+U$3/+'Age Factors'!U85,0)</f>
        <v>64810</v>
      </c>
      <c r="V84" s="81">
        <f>ROUND(+V$3/+'Age Factors'!V85,0)</f>
        <v>71148</v>
      </c>
      <c r="W84" s="81">
        <f>ROUND(+W$3/+'Age Factors'!W85,0)</f>
        <v>94269</v>
      </c>
      <c r="X84" s="79"/>
    </row>
    <row r="85" spans="1:24">
      <c r="A85" s="278">
        <v>85</v>
      </c>
      <c r="B85" s="274">
        <f>ROUND(+B$3/+'Age Factors'!B86,0)</f>
        <v>420</v>
      </c>
      <c r="C85" s="82">
        <f>ROUND(+C$3/+'Age Factors'!C86,0)</f>
        <v>1432</v>
      </c>
      <c r="D85" s="82">
        <f>ROUND(+D$3/+'Age Factors'!D86,0)</f>
        <v>1736</v>
      </c>
      <c r="E85" s="82">
        <f>ROUND(+E$3/+'Age Factors'!E86,0)</f>
        <v>1865</v>
      </c>
      <c r="F85" s="82">
        <f>ROUND(+F$3/+'Age Factors'!F86,0)</f>
        <v>2327</v>
      </c>
      <c r="G85" s="82">
        <f>ROUND(+G$3/+'Age Factors'!G86,0)</f>
        <v>2341</v>
      </c>
      <c r="H85" s="82">
        <f>ROUND(+H$3/+'Age Factors'!H86,0)</f>
        <v>2908</v>
      </c>
      <c r="I85" s="82">
        <f>ROUND(+I$3/+'Age Factors'!I86,0)</f>
        <v>3307</v>
      </c>
      <c r="J85" s="82">
        <f>ROUND(+J$3/+'Age Factors'!J86,0)</f>
        <v>3534</v>
      </c>
      <c r="K85" s="82">
        <f>ROUND(+K$3/+'Age Factors'!K86,0)</f>
        <v>4478</v>
      </c>
      <c r="L85" s="82">
        <f>ROUND(+L$3/+'Age Factors'!L86,0)</f>
        <v>4821</v>
      </c>
      <c r="M85" s="82">
        <f>ROUND(+M$3/+'Age Factors'!M86,0)</f>
        <v>6065</v>
      </c>
      <c r="N85" s="82">
        <f>ROUND(+N$3/+'Age Factors'!N86,0)</f>
        <v>6408</v>
      </c>
      <c r="O85" s="82">
        <f>ROUND(+O$3/+'Age Factors'!O86,0)</f>
        <v>7705</v>
      </c>
      <c r="P85" s="82">
        <f>ROUND(+P$3/+'Age Factors'!P86,0)</f>
        <v>9368</v>
      </c>
      <c r="Q85" s="82">
        <f>ROUND(+Q$3/+'Age Factors'!Q86,0)</f>
        <v>13462</v>
      </c>
      <c r="R85" s="82">
        <f>ROUND(+R$3/+'Age Factors'!R86,0)</f>
        <v>16544</v>
      </c>
      <c r="S85" s="82">
        <f>ROUND(+S$3/+'Age Factors'!S86,0)</f>
        <v>29657</v>
      </c>
      <c r="T85" s="82">
        <f>ROUND(+T$3/+'Age Factors'!T86,0)</f>
        <v>39395</v>
      </c>
      <c r="U85" s="82">
        <f>ROUND(+U$3/+'Age Factors'!U86,0)</f>
        <v>66949</v>
      </c>
      <c r="V85" s="82">
        <f>ROUND(+V$3/+'Age Factors'!V86,0)</f>
        <v>73497</v>
      </c>
      <c r="W85" s="82">
        <f>ROUND(+W$3/+'Age Factors'!W86,0)</f>
        <v>97381</v>
      </c>
      <c r="X85" s="79"/>
    </row>
    <row r="86" spans="1:24">
      <c r="A86" s="277">
        <v>86</v>
      </c>
      <c r="B86" s="260">
        <f>ROUND(+B$3/+'Age Factors'!B87,0)</f>
        <v>434</v>
      </c>
      <c r="C86" s="81">
        <f>ROUND(+C$3/+'Age Factors'!C87,0)</f>
        <v>1482</v>
      </c>
      <c r="D86" s="81">
        <f>ROUND(+D$3/+'Age Factors'!D87,0)</f>
        <v>1796</v>
      </c>
      <c r="E86" s="81">
        <f>ROUND(+E$3/+'Age Factors'!E87,0)</f>
        <v>1930</v>
      </c>
      <c r="F86" s="81">
        <f>ROUND(+F$3/+'Age Factors'!F87,0)</f>
        <v>2408</v>
      </c>
      <c r="G86" s="81">
        <f>ROUND(+G$3/+'Age Factors'!G87,0)</f>
        <v>2423</v>
      </c>
      <c r="H86" s="81">
        <f>ROUND(+H$3/+'Age Factors'!H87,0)</f>
        <v>3008</v>
      </c>
      <c r="I86" s="81">
        <f>ROUND(+I$3/+'Age Factors'!I87,0)</f>
        <v>3422</v>
      </c>
      <c r="J86" s="81">
        <f>ROUND(+J$3/+'Age Factors'!J87,0)</f>
        <v>3656</v>
      </c>
      <c r="K86" s="81">
        <f>ROUND(+K$3/+'Age Factors'!K87,0)</f>
        <v>4634</v>
      </c>
      <c r="L86" s="81">
        <f>ROUND(+L$3/+'Age Factors'!L87,0)</f>
        <v>4990</v>
      </c>
      <c r="M86" s="81">
        <f>ROUND(+M$3/+'Age Factors'!M87,0)</f>
        <v>6277</v>
      </c>
      <c r="N86" s="81">
        <f>ROUND(+N$3/+'Age Factors'!N87,0)</f>
        <v>6632</v>
      </c>
      <c r="O86" s="81">
        <f>ROUND(+O$3/+'Age Factors'!O87,0)</f>
        <v>7979</v>
      </c>
      <c r="P86" s="81">
        <f>ROUND(+P$3/+'Age Factors'!P87,0)</f>
        <v>9701</v>
      </c>
      <c r="Q86" s="81">
        <f>ROUND(+Q$3/+'Age Factors'!Q87,0)</f>
        <v>13937</v>
      </c>
      <c r="R86" s="81">
        <f>ROUND(+R$3/+'Age Factors'!R87,0)</f>
        <v>17128</v>
      </c>
      <c r="S86" s="81">
        <f>ROUND(+S$3/+'Age Factors'!S87,0)</f>
        <v>30705</v>
      </c>
      <c r="T86" s="81">
        <f>ROUND(+T$3/+'Age Factors'!T87,0)</f>
        <v>40787</v>
      </c>
      <c r="U86" s="81">
        <f>ROUND(+U$3/+'Age Factors'!U87,0)</f>
        <v>69314</v>
      </c>
      <c r="V86" s="81">
        <f>ROUND(+V$3/+'Age Factors'!V87,0)</f>
        <v>76093</v>
      </c>
      <c r="W86" s="81">
        <f>ROUND(+W$3/+'Age Factors'!W87,0)</f>
        <v>100821</v>
      </c>
      <c r="X86" s="79"/>
    </row>
    <row r="87" spans="1:24">
      <c r="A87" s="277">
        <v>87</v>
      </c>
      <c r="B87" s="260">
        <f>ROUND(+B$3/+'Age Factors'!B88,0)</f>
        <v>450</v>
      </c>
      <c r="C87" s="81">
        <f>ROUND(+C$3/+'Age Factors'!C88,0)</f>
        <v>1536</v>
      </c>
      <c r="D87" s="81">
        <f>ROUND(+D$3/+'Age Factors'!D88,0)</f>
        <v>1863</v>
      </c>
      <c r="E87" s="81">
        <f>ROUND(+E$3/+'Age Factors'!E88,0)</f>
        <v>2002</v>
      </c>
      <c r="F87" s="81">
        <f>ROUND(+F$3/+'Age Factors'!F88,0)</f>
        <v>2499</v>
      </c>
      <c r="G87" s="81">
        <f>ROUND(+G$3/+'Age Factors'!G88,0)</f>
        <v>2514</v>
      </c>
      <c r="H87" s="81">
        <f>ROUND(+H$3/+'Age Factors'!H88,0)</f>
        <v>3120</v>
      </c>
      <c r="I87" s="81">
        <f>ROUND(+I$3/+'Age Factors'!I88,0)</f>
        <v>3550</v>
      </c>
      <c r="J87" s="81">
        <f>ROUND(+J$3/+'Age Factors'!J88,0)</f>
        <v>3793</v>
      </c>
      <c r="K87" s="81">
        <f>ROUND(+K$3/+'Age Factors'!K88,0)</f>
        <v>4808</v>
      </c>
      <c r="L87" s="81">
        <f>ROUND(+L$3/+'Age Factors'!L88,0)</f>
        <v>5177</v>
      </c>
      <c r="M87" s="81">
        <f>ROUND(+M$3/+'Age Factors'!M88,0)</f>
        <v>6513</v>
      </c>
      <c r="N87" s="81">
        <f>ROUND(+N$3/+'Age Factors'!N88,0)</f>
        <v>6882</v>
      </c>
      <c r="O87" s="81">
        <f>ROUND(+O$3/+'Age Factors'!O88,0)</f>
        <v>8287</v>
      </c>
      <c r="P87" s="81">
        <f>ROUND(+P$3/+'Age Factors'!P88,0)</f>
        <v>10076</v>
      </c>
      <c r="Q87" s="81">
        <f>ROUND(+Q$3/+'Age Factors'!Q88,0)</f>
        <v>14471</v>
      </c>
      <c r="R87" s="81">
        <f>ROUND(+R$3/+'Age Factors'!R88,0)</f>
        <v>17784</v>
      </c>
      <c r="S87" s="81">
        <f>ROUND(+S$3/+'Age Factors'!S88,0)</f>
        <v>31879</v>
      </c>
      <c r="T87" s="81">
        <f>ROUND(+T$3/+'Age Factors'!T88,0)</f>
        <v>42347</v>
      </c>
      <c r="U87" s="81">
        <f>ROUND(+U$3/+'Age Factors'!U88,0)</f>
        <v>71967</v>
      </c>
      <c r="V87" s="81">
        <f>ROUND(+V$3/+'Age Factors'!V88,0)</f>
        <v>79005</v>
      </c>
      <c r="W87" s="81">
        <f>ROUND(+W$3/+'Age Factors'!W88,0)</f>
        <v>104679</v>
      </c>
      <c r="X87" s="79"/>
    </row>
    <row r="88" spans="1:24">
      <c r="A88" s="277">
        <v>88</v>
      </c>
      <c r="B88" s="260">
        <f>ROUND(+B$3/+'Age Factors'!B89,0)</f>
        <v>468</v>
      </c>
      <c r="C88" s="81">
        <f>ROUND(+C$3/+'Age Factors'!C89,0)</f>
        <v>1598</v>
      </c>
      <c r="D88" s="81">
        <f>ROUND(+D$3/+'Age Factors'!D89,0)</f>
        <v>1938</v>
      </c>
      <c r="E88" s="81">
        <f>ROUND(+E$3/+'Age Factors'!E89,0)</f>
        <v>2083</v>
      </c>
      <c r="F88" s="81">
        <f>ROUND(+F$3/+'Age Factors'!F89,0)</f>
        <v>2599</v>
      </c>
      <c r="G88" s="81">
        <f>ROUND(+G$3/+'Age Factors'!G89,0)</f>
        <v>2615</v>
      </c>
      <c r="H88" s="81">
        <f>ROUND(+H$3/+'Age Factors'!H89,0)</f>
        <v>3246</v>
      </c>
      <c r="I88" s="81">
        <f>ROUND(+I$3/+'Age Factors'!I89,0)</f>
        <v>3693</v>
      </c>
      <c r="J88" s="81">
        <f>ROUND(+J$3/+'Age Factors'!J89,0)</f>
        <v>3946</v>
      </c>
      <c r="K88" s="81">
        <f>ROUND(+K$3/+'Age Factors'!K89,0)</f>
        <v>5002</v>
      </c>
      <c r="L88" s="81">
        <f>ROUND(+L$3/+'Age Factors'!L89,0)</f>
        <v>5387</v>
      </c>
      <c r="M88" s="81">
        <f>ROUND(+M$3/+'Age Factors'!M89,0)</f>
        <v>6776</v>
      </c>
      <c r="N88" s="81">
        <f>ROUND(+N$3/+'Age Factors'!N89,0)</f>
        <v>7161</v>
      </c>
      <c r="O88" s="81">
        <f>ROUND(+O$3/+'Age Factors'!O89,0)</f>
        <v>8630</v>
      </c>
      <c r="P88" s="81">
        <f>ROUND(+P$3/+'Age Factors'!P89,0)</f>
        <v>10493</v>
      </c>
      <c r="Q88" s="81">
        <f>ROUND(+Q$3/+'Age Factors'!Q89,0)</f>
        <v>15065</v>
      </c>
      <c r="R88" s="81">
        <f>ROUND(+R$3/+'Age Factors'!R89,0)</f>
        <v>18514</v>
      </c>
      <c r="S88" s="81">
        <f>ROUND(+S$3/+'Age Factors'!S89,0)</f>
        <v>33189</v>
      </c>
      <c r="T88" s="81">
        <f>ROUND(+T$3/+'Age Factors'!T89,0)</f>
        <v>44087</v>
      </c>
      <c r="U88" s="81">
        <f>ROUND(+U$3/+'Age Factors'!U89,0)</f>
        <v>74923</v>
      </c>
      <c r="V88" s="81">
        <f>ROUND(+V$3/+'Age Factors'!V89,0)</f>
        <v>82250</v>
      </c>
      <c r="W88" s="81">
        <f>ROUND(+W$3/+'Age Factors'!W89,0)</f>
        <v>108978</v>
      </c>
      <c r="X88" s="79"/>
    </row>
    <row r="89" spans="1:24">
      <c r="A89" s="277">
        <v>89</v>
      </c>
      <c r="B89" s="260">
        <f>ROUND(+B$3/+'Age Factors'!B90,0)</f>
        <v>489</v>
      </c>
      <c r="C89" s="81">
        <f>ROUND(+C$3/+'Age Factors'!C90,0)</f>
        <v>1666</v>
      </c>
      <c r="D89" s="81">
        <f>ROUND(+D$3/+'Age Factors'!D90,0)</f>
        <v>2022</v>
      </c>
      <c r="E89" s="81">
        <f>ROUND(+E$3/+'Age Factors'!E90,0)</f>
        <v>2173</v>
      </c>
      <c r="F89" s="81">
        <f>ROUND(+F$3/+'Age Factors'!F90,0)</f>
        <v>2712</v>
      </c>
      <c r="G89" s="81">
        <f>ROUND(+G$3/+'Age Factors'!G90,0)</f>
        <v>2729</v>
      </c>
      <c r="H89" s="81">
        <f>ROUND(+H$3/+'Age Factors'!H90,0)</f>
        <v>3388</v>
      </c>
      <c r="I89" s="81">
        <f>ROUND(+I$3/+'Age Factors'!I90,0)</f>
        <v>3854</v>
      </c>
      <c r="J89" s="81">
        <f>ROUND(+J$3/+'Age Factors'!J90,0)</f>
        <v>4118</v>
      </c>
      <c r="K89" s="81">
        <f>ROUND(+K$3/+'Age Factors'!K90,0)</f>
        <v>5221</v>
      </c>
      <c r="L89" s="81">
        <f>ROUND(+L$3/+'Age Factors'!L90,0)</f>
        <v>5621</v>
      </c>
      <c r="M89" s="81">
        <f>ROUND(+M$3/+'Age Factors'!M90,0)</f>
        <v>7074</v>
      </c>
      <c r="N89" s="81">
        <f>ROUND(+N$3/+'Age Factors'!N90,0)</f>
        <v>7475</v>
      </c>
      <c r="O89" s="81">
        <f>ROUND(+O$3/+'Age Factors'!O90,0)</f>
        <v>9016</v>
      </c>
      <c r="P89" s="81">
        <f>ROUND(+P$3/+'Age Factors'!P90,0)</f>
        <v>10962</v>
      </c>
      <c r="Q89" s="81">
        <f>ROUND(+Q$3/+'Age Factors'!Q90,0)</f>
        <v>15737</v>
      </c>
      <c r="R89" s="81">
        <f>ROUND(+R$3/+'Age Factors'!R90,0)</f>
        <v>19340</v>
      </c>
      <c r="S89" s="81">
        <f>ROUND(+S$3/+'Age Factors'!S90,0)</f>
        <v>34670</v>
      </c>
      <c r="T89" s="81">
        <f>ROUND(+T$3/+'Age Factors'!T90,0)</f>
        <v>46054</v>
      </c>
      <c r="U89" s="81">
        <f>ROUND(+U$3/+'Age Factors'!U90,0)</f>
        <v>78266</v>
      </c>
      <c r="V89" s="81">
        <f>ROUND(+V$3/+'Age Factors'!V90,0)</f>
        <v>85921</v>
      </c>
      <c r="W89" s="81">
        <f>ROUND(+W$3/+'Age Factors'!W90,0)</f>
        <v>113842</v>
      </c>
      <c r="X89" s="79"/>
    </row>
    <row r="90" spans="1:24">
      <c r="A90" s="278">
        <v>90</v>
      </c>
      <c r="B90" s="274">
        <f>ROUND(+B$3/+'Age Factors'!B91,0)</f>
        <v>511</v>
      </c>
      <c r="C90" s="82">
        <f>ROUND(+C$3/+'Age Factors'!C91,0)</f>
        <v>1742</v>
      </c>
      <c r="D90" s="82">
        <f>ROUND(+D$3/+'Age Factors'!D91,0)</f>
        <v>2117</v>
      </c>
      <c r="E90" s="82">
        <f>ROUND(+E$3/+'Age Factors'!E91,0)</f>
        <v>2275</v>
      </c>
      <c r="F90" s="82">
        <f>ROUND(+F$3/+'Age Factors'!F91,0)</f>
        <v>2841</v>
      </c>
      <c r="G90" s="82">
        <f>ROUND(+G$3/+'Age Factors'!G91,0)</f>
        <v>2858</v>
      </c>
      <c r="H90" s="82">
        <f>ROUND(+H$3/+'Age Factors'!H91,0)</f>
        <v>3547</v>
      </c>
      <c r="I90" s="82">
        <f>ROUND(+I$3/+'Age Factors'!I91,0)</f>
        <v>4036</v>
      </c>
      <c r="J90" s="82">
        <f>ROUND(+J$3/+'Age Factors'!J91,0)</f>
        <v>4312</v>
      </c>
      <c r="K90" s="82">
        <f>ROUND(+K$3/+'Age Factors'!K91,0)</f>
        <v>5468</v>
      </c>
      <c r="L90" s="82">
        <f>ROUND(+L$3/+'Age Factors'!L91,0)</f>
        <v>5888</v>
      </c>
      <c r="M90" s="82">
        <f>ROUND(+M$3/+'Age Factors'!M91,0)</f>
        <v>7410</v>
      </c>
      <c r="N90" s="82">
        <f>ROUND(+N$3/+'Age Factors'!N91,0)</f>
        <v>7830</v>
      </c>
      <c r="O90" s="82">
        <f>ROUND(+O$3/+'Age Factors'!O91,0)</f>
        <v>9456</v>
      </c>
      <c r="P90" s="82">
        <f>ROUND(+P$3/+'Age Factors'!P91,0)</f>
        <v>11497</v>
      </c>
      <c r="Q90" s="82">
        <f>ROUND(+Q$3/+'Age Factors'!Q91,0)</f>
        <v>16499</v>
      </c>
      <c r="R90" s="82">
        <f>ROUND(+R$3/+'Age Factors'!R91,0)</f>
        <v>20276</v>
      </c>
      <c r="S90" s="82">
        <f>ROUND(+S$3/+'Age Factors'!S91,0)</f>
        <v>36347</v>
      </c>
      <c r="T90" s="82">
        <f>ROUND(+T$3/+'Age Factors'!T91,0)</f>
        <v>48282</v>
      </c>
      <c r="U90" s="82">
        <f>ROUND(+U$3/+'Age Factors'!U91,0)</f>
        <v>82052</v>
      </c>
      <c r="V90" s="82">
        <f>ROUND(+V$3/+'Age Factors'!V91,0)</f>
        <v>90077</v>
      </c>
      <c r="W90" s="82">
        <f>ROUND(+W$3/+'Age Factors'!W91,0)</f>
        <v>119349</v>
      </c>
      <c r="X90" s="79"/>
    </row>
    <row r="91" spans="1:24">
      <c r="A91" s="277">
        <v>91</v>
      </c>
      <c r="B91" s="260">
        <f>ROUND(+B$3/+'Age Factors'!B92,0)</f>
        <v>537</v>
      </c>
      <c r="C91" s="81">
        <f>ROUND(+C$3/+'Age Factors'!C92,0)</f>
        <v>1829</v>
      </c>
      <c r="D91" s="81">
        <f>ROUND(+D$3/+'Age Factors'!D92,0)</f>
        <v>2224</v>
      </c>
      <c r="E91" s="81">
        <f>ROUND(+E$3/+'Age Factors'!E92,0)</f>
        <v>2391</v>
      </c>
      <c r="F91" s="81">
        <f>ROUND(+F$3/+'Age Factors'!F92,0)</f>
        <v>2986</v>
      </c>
      <c r="G91" s="81">
        <f>ROUND(+G$3/+'Age Factors'!G92,0)</f>
        <v>3004</v>
      </c>
      <c r="H91" s="81">
        <f>ROUND(+H$3/+'Age Factors'!H92,0)</f>
        <v>3729</v>
      </c>
      <c r="I91" s="81">
        <f>ROUND(+I$3/+'Age Factors'!I92,0)</f>
        <v>4243</v>
      </c>
      <c r="J91" s="81">
        <f>ROUND(+J$3/+'Age Factors'!J92,0)</f>
        <v>4534</v>
      </c>
      <c r="K91" s="81">
        <f>ROUND(+K$3/+'Age Factors'!K92,0)</f>
        <v>5749</v>
      </c>
      <c r="L91" s="81">
        <f>ROUND(+L$3/+'Age Factors'!L92,0)</f>
        <v>6191</v>
      </c>
      <c r="M91" s="81">
        <f>ROUND(+M$3/+'Age Factors'!M92,0)</f>
        <v>7789</v>
      </c>
      <c r="N91" s="81">
        <f>ROUND(+N$3/+'Age Factors'!N92,0)</f>
        <v>8231</v>
      </c>
      <c r="O91" s="81">
        <f>ROUND(+O$3/+'Age Factors'!O92,0)</f>
        <v>9955</v>
      </c>
      <c r="P91" s="81">
        <f>ROUND(+P$3/+'Age Factors'!P92,0)</f>
        <v>12103</v>
      </c>
      <c r="Q91" s="81">
        <f>ROUND(+Q$3/+'Age Factors'!Q92,0)</f>
        <v>17362</v>
      </c>
      <c r="R91" s="81">
        <f>ROUND(+R$3/+'Age Factors'!R92,0)</f>
        <v>21337</v>
      </c>
      <c r="S91" s="81">
        <f>ROUND(+S$3/+'Age Factors'!S92,0)</f>
        <v>38249</v>
      </c>
      <c r="T91" s="81">
        <f>ROUND(+T$3/+'Age Factors'!T92,0)</f>
        <v>50809</v>
      </c>
      <c r="U91" s="81">
        <f>ROUND(+U$3/+'Age Factors'!U92,0)</f>
        <v>86346</v>
      </c>
      <c r="V91" s="81">
        <f>ROUND(+V$3/+'Age Factors'!V92,0)</f>
        <v>94791</v>
      </c>
      <c r="W91" s="81">
        <f>ROUND(+W$3/+'Age Factors'!W92,0)</f>
        <v>125595</v>
      </c>
      <c r="X91" s="79"/>
    </row>
    <row r="92" spans="1:24">
      <c r="A92" s="277">
        <v>92</v>
      </c>
      <c r="B92" s="260">
        <f>ROUND(+B$3/+'Age Factors'!B93,0)</f>
        <v>566</v>
      </c>
      <c r="C92" s="81">
        <f>ROUND(+C$3/+'Age Factors'!C93,0)</f>
        <v>1928</v>
      </c>
      <c r="D92" s="81">
        <f>ROUND(+D$3/+'Age Factors'!D93,0)</f>
        <v>2345</v>
      </c>
      <c r="E92" s="81">
        <f>ROUND(+E$3/+'Age Factors'!E93,0)</f>
        <v>2522</v>
      </c>
      <c r="F92" s="81">
        <f>ROUND(+F$3/+'Age Factors'!F93,0)</f>
        <v>3152</v>
      </c>
      <c r="G92" s="81">
        <f>ROUND(+G$3/+'Age Factors'!G93,0)</f>
        <v>3171</v>
      </c>
      <c r="H92" s="81">
        <f>ROUND(+H$3/+'Age Factors'!H93,0)</f>
        <v>3938</v>
      </c>
      <c r="I92" s="81">
        <f>ROUND(+I$3/+'Age Factors'!I93,0)</f>
        <v>4480</v>
      </c>
      <c r="J92" s="81">
        <f>ROUND(+J$3/+'Age Factors'!J93,0)</f>
        <v>4788</v>
      </c>
      <c r="K92" s="81">
        <f>ROUND(+K$3/+'Age Factors'!K93,0)</f>
        <v>6071</v>
      </c>
      <c r="L92" s="81">
        <f>ROUND(+L$3/+'Age Factors'!L93,0)</f>
        <v>6537</v>
      </c>
      <c r="M92" s="81">
        <f>ROUND(+M$3/+'Age Factors'!M93,0)</f>
        <v>8226</v>
      </c>
      <c r="N92" s="81">
        <f>ROUND(+N$3/+'Age Factors'!N93,0)</f>
        <v>8694</v>
      </c>
      <c r="O92" s="81">
        <f>ROUND(+O$3/+'Age Factors'!O93,0)</f>
        <v>10528</v>
      </c>
      <c r="P92" s="81">
        <f>ROUND(+P$3/+'Age Factors'!P93,0)</f>
        <v>12800</v>
      </c>
      <c r="Q92" s="81">
        <f>ROUND(+Q$3/+'Age Factors'!Q93,0)</f>
        <v>18358</v>
      </c>
      <c r="R92" s="81">
        <f>ROUND(+R$3/+'Age Factors'!R93,0)</f>
        <v>22560</v>
      </c>
      <c r="S92" s="81">
        <f>ROUND(+S$3/+'Age Factors'!S93,0)</f>
        <v>40443</v>
      </c>
      <c r="T92" s="81">
        <f>ROUND(+T$3/+'Age Factors'!T93,0)</f>
        <v>53722</v>
      </c>
      <c r="U92" s="81">
        <f>ROUND(+U$3/+'Age Factors'!U93,0)</f>
        <v>91298</v>
      </c>
      <c r="V92" s="81">
        <f>ROUND(+V$3/+'Age Factors'!V93,0)</f>
        <v>100226</v>
      </c>
      <c r="W92" s="81">
        <f>ROUND(+W$3/+'Age Factors'!W93,0)</f>
        <v>132797</v>
      </c>
      <c r="X92" s="79"/>
    </row>
    <row r="93" spans="1:24">
      <c r="A93" s="277">
        <v>93</v>
      </c>
      <c r="B93" s="260">
        <f>ROUND(+B$3/+'Age Factors'!B94,0)</f>
        <v>600</v>
      </c>
      <c r="C93" s="81">
        <f>ROUND(+C$3/+'Age Factors'!C94,0)</f>
        <v>2041</v>
      </c>
      <c r="D93" s="81">
        <f>ROUND(+D$3/+'Age Factors'!D94,0)</f>
        <v>2485</v>
      </c>
      <c r="E93" s="81">
        <f>ROUND(+E$3/+'Age Factors'!E94,0)</f>
        <v>2674</v>
      </c>
      <c r="F93" s="81">
        <f>ROUND(+F$3/+'Age Factors'!F94,0)</f>
        <v>3344</v>
      </c>
      <c r="G93" s="81">
        <f>ROUND(+G$3/+'Age Factors'!G94,0)</f>
        <v>3365</v>
      </c>
      <c r="H93" s="81">
        <f>ROUND(+H$3/+'Age Factors'!H94,0)</f>
        <v>4179</v>
      </c>
      <c r="I93" s="81">
        <f>ROUND(+I$3/+'Age Factors'!I94,0)</f>
        <v>4754</v>
      </c>
      <c r="J93" s="81">
        <f>ROUND(+J$3/+'Age Factors'!J94,0)</f>
        <v>5081</v>
      </c>
      <c r="K93" s="81">
        <f>ROUND(+K$3/+'Age Factors'!K94,0)</f>
        <v>6443</v>
      </c>
      <c r="L93" s="81">
        <f>ROUND(+L$3/+'Age Factors'!L94,0)</f>
        <v>6938</v>
      </c>
      <c r="M93" s="81">
        <f>ROUND(+M$3/+'Age Factors'!M94,0)</f>
        <v>8732</v>
      </c>
      <c r="N93" s="81">
        <f>ROUND(+N$3/+'Age Factors'!N94,0)</f>
        <v>9226</v>
      </c>
      <c r="O93" s="81">
        <f>ROUND(+O$3/+'Age Factors'!O94,0)</f>
        <v>11192</v>
      </c>
      <c r="P93" s="81">
        <f>ROUND(+P$3/+'Age Factors'!P94,0)</f>
        <v>13607</v>
      </c>
      <c r="Q93" s="81">
        <f>ROUND(+Q$3/+'Age Factors'!Q94,0)</f>
        <v>19506</v>
      </c>
      <c r="R93" s="81">
        <f>ROUND(+R$3/+'Age Factors'!R94,0)</f>
        <v>23971</v>
      </c>
      <c r="S93" s="81">
        <f>ROUND(+S$3/+'Age Factors'!S94,0)</f>
        <v>42972</v>
      </c>
      <c r="T93" s="81">
        <f>ROUND(+T$3/+'Age Factors'!T94,0)</f>
        <v>57082</v>
      </c>
      <c r="U93" s="81">
        <f>ROUND(+U$3/+'Age Factors'!U94,0)</f>
        <v>97007</v>
      </c>
      <c r="V93" s="81">
        <f>ROUND(+V$3/+'Age Factors'!V94,0)</f>
        <v>106494</v>
      </c>
      <c r="W93" s="81">
        <f>ROUND(+W$3/+'Age Factors'!W94,0)</f>
        <v>141101</v>
      </c>
      <c r="X93" s="79"/>
    </row>
    <row r="94" spans="1:24">
      <c r="A94" s="277">
        <v>94</v>
      </c>
      <c r="B94" s="260">
        <f>ROUND(+B$3/+'Age Factors'!B95,0)</f>
        <v>639</v>
      </c>
      <c r="C94" s="81">
        <f>ROUND(+C$3/+'Age Factors'!C95,0)</f>
        <v>2171</v>
      </c>
      <c r="D94" s="81">
        <f>ROUND(+D$3/+'Age Factors'!D95,0)</f>
        <v>2648</v>
      </c>
      <c r="E94" s="81">
        <f>ROUND(+E$3/+'Age Factors'!E95,0)</f>
        <v>2850</v>
      </c>
      <c r="F94" s="81">
        <f>ROUND(+F$3/+'Age Factors'!F95,0)</f>
        <v>3568</v>
      </c>
      <c r="G94" s="81">
        <f>ROUND(+G$3/+'Age Factors'!G95,0)</f>
        <v>3590</v>
      </c>
      <c r="H94" s="81">
        <f>ROUND(+H$3/+'Age Factors'!H95,0)</f>
        <v>4460</v>
      </c>
      <c r="I94" s="81">
        <f>ROUND(+I$3/+'Age Factors'!I95,0)</f>
        <v>5075</v>
      </c>
      <c r="J94" s="81">
        <f>ROUND(+J$3/+'Age Factors'!J95,0)</f>
        <v>5423</v>
      </c>
      <c r="K94" s="81">
        <f>ROUND(+K$3/+'Age Factors'!K95,0)</f>
        <v>6877</v>
      </c>
      <c r="L94" s="81">
        <f>ROUND(+L$3/+'Age Factors'!L95,0)</f>
        <v>7404</v>
      </c>
      <c r="M94" s="81">
        <f>ROUND(+M$3/+'Age Factors'!M95,0)</f>
        <v>9319</v>
      </c>
      <c r="N94" s="81">
        <f>ROUND(+N$3/+'Age Factors'!N95,0)</f>
        <v>9847</v>
      </c>
      <c r="O94" s="81">
        <f>ROUND(+O$3/+'Age Factors'!O95,0)</f>
        <v>11972</v>
      </c>
      <c r="P94" s="81">
        <f>ROUND(+P$3/+'Age Factors'!P95,0)</f>
        <v>14556</v>
      </c>
      <c r="Q94" s="81">
        <f>ROUND(+Q$3/+'Age Factors'!Q95,0)</f>
        <v>20854</v>
      </c>
      <c r="R94" s="81">
        <f>ROUND(+R$3/+'Age Factors'!R95,0)</f>
        <v>25629</v>
      </c>
      <c r="S94" s="81">
        <f>ROUND(+S$3/+'Age Factors'!S95,0)</f>
        <v>45943</v>
      </c>
      <c r="T94" s="81">
        <f>ROUND(+T$3/+'Age Factors'!T95,0)</f>
        <v>61029</v>
      </c>
      <c r="U94" s="81">
        <f>ROUND(+U$3/+'Age Factors'!U95,0)</f>
        <v>103714</v>
      </c>
      <c r="V94" s="81">
        <f>ROUND(+V$3/+'Age Factors'!V95,0)</f>
        <v>113857</v>
      </c>
      <c r="W94" s="81">
        <f>ROUND(+W$3/+'Age Factors'!W95,0)</f>
        <v>150857</v>
      </c>
      <c r="X94" s="79"/>
    </row>
    <row r="95" spans="1:24">
      <c r="A95" s="278">
        <v>95</v>
      </c>
      <c r="B95" s="274">
        <f>ROUND(+B$3/+'Age Factors'!B96,0)</f>
        <v>684</v>
      </c>
      <c r="C95" s="82">
        <f>ROUND(+C$3/+'Age Factors'!C96,0)</f>
        <v>2324</v>
      </c>
      <c r="D95" s="82">
        <f>ROUND(+D$3/+'Age Factors'!D96,0)</f>
        <v>2839</v>
      </c>
      <c r="E95" s="82">
        <f>ROUND(+E$3/+'Age Factors'!E96,0)</f>
        <v>3057</v>
      </c>
      <c r="F95" s="82">
        <f>ROUND(+F$3/+'Age Factors'!F96,0)</f>
        <v>3832</v>
      </c>
      <c r="G95" s="82">
        <f>ROUND(+G$3/+'Age Factors'!G96,0)</f>
        <v>3855</v>
      </c>
      <c r="H95" s="82">
        <f>ROUND(+H$3/+'Age Factors'!H96,0)</f>
        <v>4792</v>
      </c>
      <c r="I95" s="82">
        <f>ROUND(+I$3/+'Age Factors'!I96,0)</f>
        <v>5453</v>
      </c>
      <c r="J95" s="82">
        <f>ROUND(+J$3/+'Age Factors'!J96,0)</f>
        <v>5827</v>
      </c>
      <c r="K95" s="82">
        <f>ROUND(+K$3/+'Age Factors'!K96,0)</f>
        <v>7390</v>
      </c>
      <c r="L95" s="82">
        <f>ROUND(+L$3/+'Age Factors'!L96,0)</f>
        <v>7957</v>
      </c>
      <c r="M95" s="82">
        <f>ROUND(+M$3/+'Age Factors'!M96,0)</f>
        <v>10012</v>
      </c>
      <c r="N95" s="82">
        <f>ROUND(+N$3/+'Age Factors'!N96,0)</f>
        <v>10581</v>
      </c>
      <c r="O95" s="82">
        <f>ROUND(+O$3/+'Age Factors'!O96,0)</f>
        <v>12894</v>
      </c>
      <c r="P95" s="82">
        <f>ROUND(+P$3/+'Age Factors'!P96,0)</f>
        <v>15677</v>
      </c>
      <c r="Q95" s="82">
        <f>ROUND(+Q$3/+'Age Factors'!Q96,0)</f>
        <v>22452</v>
      </c>
      <c r="R95" s="82">
        <f>ROUND(+R$3/+'Age Factors'!R96,0)</f>
        <v>27592</v>
      </c>
      <c r="S95" s="82">
        <f>ROUND(+S$3/+'Age Factors'!S96,0)</f>
        <v>49462</v>
      </c>
      <c r="T95" s="82">
        <f>ROUND(+T$3/+'Age Factors'!T96,0)</f>
        <v>65703</v>
      </c>
      <c r="U95" s="82">
        <f>ROUND(+U$3/+'Age Factors'!U96,0)</f>
        <v>111658</v>
      </c>
      <c r="V95" s="82">
        <f>ROUND(+V$3/+'Age Factors'!V96,0)</f>
        <v>122578</v>
      </c>
      <c r="W95" s="82">
        <f>ROUND(+W$3/+'Age Factors'!W96,0)</f>
        <v>162412</v>
      </c>
      <c r="X95" s="79"/>
    </row>
    <row r="96" spans="1:24">
      <c r="A96" s="277">
        <v>96</v>
      </c>
      <c r="B96" s="260">
        <f>ROUND(+B$3/+'Age Factors'!B97,0)</f>
        <v>738</v>
      </c>
      <c r="C96" s="81">
        <f>ROUND(+C$3/+'Age Factors'!C97,0)</f>
        <v>2505</v>
      </c>
      <c r="D96" s="81">
        <f>ROUND(+D$3/+'Age Factors'!D97,0)</f>
        <v>3066</v>
      </c>
      <c r="E96" s="81">
        <f>ROUND(+E$3/+'Age Factors'!E97,0)</f>
        <v>3303</v>
      </c>
      <c r="F96" s="81">
        <f>ROUND(+F$3/+'Age Factors'!F97,0)</f>
        <v>4147</v>
      </c>
      <c r="G96" s="81">
        <f>ROUND(+G$3/+'Age Factors'!G97,0)</f>
        <v>4172</v>
      </c>
      <c r="H96" s="81">
        <f>ROUND(+H$3/+'Age Factors'!H97,0)</f>
        <v>5191</v>
      </c>
      <c r="I96" s="81">
        <f>ROUND(+I$3/+'Age Factors'!I97,0)</f>
        <v>5906</v>
      </c>
      <c r="J96" s="81">
        <f>ROUND(+J$3/+'Age Factors'!J97,0)</f>
        <v>6312</v>
      </c>
      <c r="K96" s="81">
        <f>ROUND(+K$3/+'Age Factors'!K97,0)</f>
        <v>8003</v>
      </c>
      <c r="L96" s="81">
        <f>ROUND(+L$3/+'Age Factors'!L97,0)</f>
        <v>8616</v>
      </c>
      <c r="M96" s="81">
        <f>ROUND(+M$3/+'Age Factors'!M97,0)</f>
        <v>10842</v>
      </c>
      <c r="N96" s="81">
        <f>ROUND(+N$3/+'Age Factors'!N97,0)</f>
        <v>11454</v>
      </c>
      <c r="O96" s="81">
        <f>ROUND(+O$3/+'Age Factors'!O97,0)</f>
        <v>14003</v>
      </c>
      <c r="P96" s="81">
        <f>ROUND(+P$3/+'Age Factors'!P97,0)</f>
        <v>17025</v>
      </c>
      <c r="Q96" s="81">
        <f>ROUND(+Q$3/+'Age Factors'!Q97,0)</f>
        <v>24362</v>
      </c>
      <c r="R96" s="81">
        <f>ROUND(+R$3/+'Age Factors'!R97,0)</f>
        <v>29940</v>
      </c>
      <c r="S96" s="81">
        <f>ROUND(+S$3/+'Age Factors'!S97,0)</f>
        <v>53672</v>
      </c>
      <c r="T96" s="81">
        <f>ROUND(+T$3/+'Age Factors'!T97,0)</f>
        <v>71295</v>
      </c>
      <c r="U96" s="81">
        <f>ROUND(+U$3/+'Age Factors'!U97,0)</f>
        <v>121162</v>
      </c>
      <c r="V96" s="81">
        <f>ROUND(+V$3/+'Age Factors'!V97,0)</f>
        <v>133011</v>
      </c>
      <c r="W96" s="81">
        <f>ROUND(+W$3/+'Age Factors'!W97,0)</f>
        <v>176235</v>
      </c>
      <c r="X96" s="79"/>
    </row>
    <row r="97" spans="1:24">
      <c r="A97" s="277">
        <v>97</v>
      </c>
      <c r="B97" s="260">
        <f>ROUND(+B$3/+'Age Factors'!B98,0)</f>
        <v>804</v>
      </c>
      <c r="C97" s="81">
        <f>ROUND(+C$3/+'Age Factors'!C98,0)</f>
        <v>2721</v>
      </c>
      <c r="D97" s="81">
        <f>ROUND(+D$3/+'Age Factors'!D98,0)</f>
        <v>3339</v>
      </c>
      <c r="E97" s="81">
        <f>ROUND(+E$3/+'Age Factors'!E98,0)</f>
        <v>3600</v>
      </c>
      <c r="F97" s="81">
        <f>ROUND(+F$3/+'Age Factors'!F98,0)</f>
        <v>4528</v>
      </c>
      <c r="G97" s="81">
        <f>ROUND(+G$3/+'Age Factors'!G98,0)</f>
        <v>4556</v>
      </c>
      <c r="H97" s="81">
        <f>ROUND(+H$3/+'Age Factors'!H98,0)</f>
        <v>5674</v>
      </c>
      <c r="I97" s="81">
        <f>ROUND(+I$3/+'Age Factors'!I98,0)</f>
        <v>6457</v>
      </c>
      <c r="J97" s="81">
        <f>ROUND(+J$3/+'Age Factors'!J98,0)</f>
        <v>6900</v>
      </c>
      <c r="K97" s="81">
        <f>ROUND(+K$3/+'Age Factors'!K98,0)</f>
        <v>8750</v>
      </c>
      <c r="L97" s="81">
        <f>ROUND(+L$3/+'Age Factors'!L98,0)</f>
        <v>9420</v>
      </c>
      <c r="M97" s="81">
        <f>ROUND(+M$3/+'Age Factors'!M98,0)</f>
        <v>11851</v>
      </c>
      <c r="N97" s="81">
        <f>ROUND(+N$3/+'Age Factors'!N98,0)</f>
        <v>12522</v>
      </c>
      <c r="O97" s="81">
        <f>ROUND(+O$3/+'Age Factors'!O98,0)</f>
        <v>15365</v>
      </c>
      <c r="P97" s="81">
        <f>ROUND(+P$3/+'Age Factors'!P98,0)</f>
        <v>18681</v>
      </c>
      <c r="Q97" s="81">
        <f>ROUND(+Q$3/+'Age Factors'!Q98,0)</f>
        <v>26707</v>
      </c>
      <c r="R97" s="81">
        <f>ROUND(+R$3/+'Age Factors'!R98,0)</f>
        <v>32821</v>
      </c>
      <c r="S97" s="81">
        <f>ROUND(+S$3/+'Age Factors'!S98,0)</f>
        <v>58836</v>
      </c>
      <c r="T97" s="81">
        <f>ROUND(+T$3/+'Age Factors'!T98,0)</f>
        <v>78156</v>
      </c>
      <c r="U97" s="81">
        <f>ROUND(+U$3/+'Age Factors'!U98,0)</f>
        <v>132821</v>
      </c>
      <c r="V97" s="81">
        <f>ROUND(+V$3/+'Age Factors'!V98,0)</f>
        <v>145810</v>
      </c>
      <c r="W97" s="81">
        <f>ROUND(+W$3/+'Age Factors'!W98,0)</f>
        <v>193194</v>
      </c>
      <c r="X97" s="79"/>
    </row>
    <row r="98" spans="1:24">
      <c r="A98" s="277">
        <v>98</v>
      </c>
      <c r="B98" s="260">
        <f>ROUND(+B$3/+'Age Factors'!B99,0)</f>
        <v>883</v>
      </c>
      <c r="C98" s="81">
        <f>ROUND(+C$3/+'Age Factors'!C99,0)</f>
        <v>2986</v>
      </c>
      <c r="D98" s="81">
        <f>ROUND(+D$3/+'Age Factors'!D99,0)</f>
        <v>3675</v>
      </c>
      <c r="E98" s="81">
        <f>ROUND(+E$3/+'Age Factors'!E99,0)</f>
        <v>3968</v>
      </c>
      <c r="F98" s="81">
        <f>ROUND(+F$3/+'Age Factors'!F99,0)</f>
        <v>5002</v>
      </c>
      <c r="G98" s="81">
        <f>ROUND(+G$3/+'Age Factors'!G99,0)</f>
        <v>5033</v>
      </c>
      <c r="H98" s="81">
        <f>ROUND(+H$3/+'Age Factors'!H99,0)</f>
        <v>6276</v>
      </c>
      <c r="I98" s="81">
        <f>ROUND(+I$3/+'Age Factors'!I99,0)</f>
        <v>7142</v>
      </c>
      <c r="J98" s="81">
        <f>ROUND(+J$3/+'Age Factors'!J99,0)</f>
        <v>7630</v>
      </c>
      <c r="K98" s="81">
        <f>ROUND(+K$3/+'Age Factors'!K99,0)</f>
        <v>9676</v>
      </c>
      <c r="L98" s="81">
        <f>ROUND(+L$3/+'Age Factors'!L99,0)</f>
        <v>10415</v>
      </c>
      <c r="M98" s="81">
        <f>ROUND(+M$3/+'Age Factors'!M99,0)</f>
        <v>13103</v>
      </c>
      <c r="N98" s="81">
        <f>ROUND(+N$3/+'Age Factors'!N99,0)</f>
        <v>13841</v>
      </c>
      <c r="O98" s="81">
        <f>ROUND(+O$3/+'Age Factors'!O99,0)</f>
        <v>17062</v>
      </c>
      <c r="P98" s="81">
        <f>ROUND(+P$3/+'Age Factors'!P99,0)</f>
        <v>20745</v>
      </c>
      <c r="Q98" s="81">
        <f>ROUND(+Q$3/+'Age Factors'!Q99,0)</f>
        <v>29623</v>
      </c>
      <c r="R98" s="81">
        <f>ROUND(+R$3/+'Age Factors'!R99,0)</f>
        <v>36404</v>
      </c>
      <c r="S98" s="81">
        <f>ROUND(+S$3/+'Age Factors'!S99,0)</f>
        <v>65260</v>
      </c>
      <c r="T98" s="81">
        <f>ROUND(+T$3/+'Age Factors'!T99,0)</f>
        <v>86688</v>
      </c>
      <c r="U98" s="81">
        <f>ROUND(+U$3/+'Age Factors'!U99,0)</f>
        <v>147321</v>
      </c>
      <c r="V98" s="81">
        <f>ROUND(+V$3/+'Age Factors'!V99,0)</f>
        <v>161729</v>
      </c>
      <c r="W98" s="81">
        <f>ROUND(+W$3/+'Age Factors'!W99,0)</f>
        <v>214286</v>
      </c>
      <c r="X98" s="79"/>
    </row>
    <row r="99" spans="1:24">
      <c r="A99" s="277">
        <v>99</v>
      </c>
      <c r="B99" s="260">
        <f>ROUND(+B$3/+'Age Factors'!B100,0)</f>
        <v>983</v>
      </c>
      <c r="C99" s="81">
        <f>ROUND(+C$3/+'Age Factors'!C100,0)</f>
        <v>3316</v>
      </c>
      <c r="D99" s="81">
        <f>ROUND(+D$3/+'Age Factors'!D100,0)</f>
        <v>4099</v>
      </c>
      <c r="E99" s="81">
        <f>ROUND(+E$3/+'Age Factors'!E100,0)</f>
        <v>4428</v>
      </c>
      <c r="F99" s="81">
        <f>ROUND(+F$3/+'Age Factors'!F100,0)</f>
        <v>5602</v>
      </c>
      <c r="G99" s="81">
        <f>ROUND(+G$3/+'Age Factors'!G100,0)</f>
        <v>5637</v>
      </c>
      <c r="H99" s="81">
        <f>ROUND(+H$3/+'Age Factors'!H100,0)</f>
        <v>7043</v>
      </c>
      <c r="I99" s="81">
        <f>ROUND(+I$3/+'Age Factors'!I100,0)</f>
        <v>8013</v>
      </c>
      <c r="J99" s="81">
        <f>ROUND(+J$3/+'Age Factors'!J100,0)</f>
        <v>8562</v>
      </c>
      <c r="K99" s="81">
        <f>ROUND(+K$3/+'Age Factors'!K100,0)</f>
        <v>10851</v>
      </c>
      <c r="L99" s="81">
        <f>ROUND(+L$3/+'Age Factors'!L100,0)</f>
        <v>11681</v>
      </c>
      <c r="M99" s="81">
        <f>ROUND(+M$3/+'Age Factors'!M100,0)</f>
        <v>14690</v>
      </c>
      <c r="N99" s="81">
        <f>ROUND(+N$3/+'Age Factors'!N100,0)</f>
        <v>15526</v>
      </c>
      <c r="O99" s="81">
        <f>ROUND(+O$3/+'Age Factors'!O100,0)</f>
        <v>19243</v>
      </c>
      <c r="P99" s="81">
        <f>ROUND(+P$3/+'Age Factors'!P100,0)</f>
        <v>23396</v>
      </c>
      <c r="Q99" s="81">
        <f>ROUND(+Q$3/+'Age Factors'!Q100,0)</f>
        <v>33374</v>
      </c>
      <c r="R99" s="81">
        <f>ROUND(+R$3/+'Age Factors'!R100,0)</f>
        <v>41015</v>
      </c>
      <c r="S99" s="81">
        <f>ROUND(+S$3/+'Age Factors'!S100,0)</f>
        <v>73525</v>
      </c>
      <c r="T99" s="81">
        <f>ROUND(+T$3/+'Age Factors'!T100,0)</f>
        <v>97668</v>
      </c>
      <c r="U99" s="81">
        <f>ROUND(+U$3/+'Age Factors'!U100,0)</f>
        <v>165981</v>
      </c>
      <c r="V99" s="81">
        <f>ROUND(+V$3/+'Age Factors'!V100,0)</f>
        <v>182213</v>
      </c>
      <c r="W99" s="81">
        <f>ROUND(+W$3/+'Age Factors'!W100,0)</f>
        <v>241427</v>
      </c>
      <c r="X99" s="79"/>
    </row>
    <row r="100" spans="1:24" ht="15.75" thickBot="1">
      <c r="A100" s="273">
        <v>100</v>
      </c>
      <c r="B100" s="274">
        <f>ROUND(+B$3/+'Age Factors'!B101,0)</f>
        <v>1112</v>
      </c>
      <c r="C100" s="82">
        <f>ROUND(+C$3/+'Age Factors'!C101,0)</f>
        <v>3739</v>
      </c>
      <c r="D100" s="82">
        <f>ROUND(+D$3/+'Age Factors'!D101,0)</f>
        <v>4644</v>
      </c>
      <c r="E100" s="82">
        <f>ROUND(+E$3/+'Age Factors'!E101,0)</f>
        <v>5030</v>
      </c>
      <c r="F100" s="82">
        <f>ROUND(+F$3/+'Age Factors'!F101,0)</f>
        <v>6387</v>
      </c>
      <c r="G100" s="82">
        <f>ROUND(+G$3/+'Age Factors'!G101,0)</f>
        <v>6427</v>
      </c>
      <c r="H100" s="82">
        <f>ROUND(+H$3/+'Age Factors'!H101,0)</f>
        <v>8051</v>
      </c>
      <c r="I100" s="82">
        <f>ROUND(+I$3/+'Age Factors'!I101,0)</f>
        <v>9159</v>
      </c>
      <c r="J100" s="82">
        <f>ROUND(+J$3/+'Age Factors'!J101,0)</f>
        <v>9788</v>
      </c>
      <c r="K100" s="82">
        <f>ROUND(+K$3/+'Age Factors'!K101,0)</f>
        <v>12400</v>
      </c>
      <c r="L100" s="82">
        <f>ROUND(+L$3/+'Age Factors'!L101,0)</f>
        <v>13352</v>
      </c>
      <c r="M100" s="82">
        <f>ROUND(+M$3/+'Age Factors'!M101,0)</f>
        <v>16784</v>
      </c>
      <c r="N100" s="82">
        <f>ROUND(+N$3/+'Age Factors'!N101,0)</f>
        <v>17733</v>
      </c>
      <c r="O100" s="82">
        <f>ROUND(+O$3/+'Age Factors'!O101,0)</f>
        <v>22157</v>
      </c>
      <c r="P100" s="82">
        <f>ROUND(+P$3/+'Age Factors'!P101,0)</f>
        <v>26939</v>
      </c>
      <c r="Q100" s="82">
        <f>ROUND(+Q$3/+'Age Factors'!Q101,0)</f>
        <v>38355</v>
      </c>
      <c r="R100" s="82">
        <f>ROUND(+R$3/+'Age Factors'!R101,0)</f>
        <v>47136</v>
      </c>
      <c r="S100" s="82">
        <f>ROUND(+S$3/+'Age Factors'!S101,0)</f>
        <v>84498</v>
      </c>
      <c r="T100" s="82">
        <f>ROUND(+T$3/+'Age Factors'!T101,0)</f>
        <v>112244</v>
      </c>
      <c r="U100" s="82">
        <f>ROUND(+U$3/+'Age Factors'!U101,0)</f>
        <v>190751</v>
      </c>
      <c r="V100" s="82">
        <f>ROUND(+V$3/+'Age Factors'!V101,0)</f>
        <v>209406</v>
      </c>
      <c r="W100" s="82">
        <f>ROUND(+W$3/+'Age Factors'!W101,0)</f>
        <v>277457</v>
      </c>
      <c r="X100" s="79"/>
    </row>
    <row r="101" spans="1:24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</row>
  </sheetData>
  <pageMargins left="0.5" right="1" top="0.25" bottom="0.3" header="0" footer="0"/>
  <pageSetup orientation="portrait" horizontalDpi="0" verticalDpi="0" copies="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X101"/>
  <sheetViews>
    <sheetView zoomScale="87" zoomScaleNormal="87" workbookViewId="0">
      <selection activeCell="C7" sqref="C7"/>
    </sheetView>
  </sheetViews>
  <sheetFormatPr defaultColWidth="9.6640625" defaultRowHeight="15"/>
  <cols>
    <col min="1" max="23" width="7.6640625" style="1" customWidth="1"/>
    <col min="24" max="16384" width="9.6640625" style="1"/>
  </cols>
  <sheetData>
    <row r="1" spans="1:24" ht="30.75" thickBot="1">
      <c r="A1" s="58" t="s">
        <v>1273</v>
      </c>
      <c r="B1" s="258"/>
    </row>
    <row r="2" spans="1:24">
      <c r="A2" s="59" t="s">
        <v>84</v>
      </c>
      <c r="B2" s="282" t="s">
        <v>6</v>
      </c>
      <c r="C2" s="60" t="s">
        <v>192</v>
      </c>
      <c r="D2" s="60" t="s">
        <v>193</v>
      </c>
      <c r="E2" s="60" t="s">
        <v>194</v>
      </c>
      <c r="F2" s="60" t="s">
        <v>195</v>
      </c>
      <c r="G2" s="60" t="s">
        <v>196</v>
      </c>
      <c r="H2" s="60" t="s">
        <v>197</v>
      </c>
      <c r="I2" s="60" t="s">
        <v>1281</v>
      </c>
      <c r="J2" s="60" t="s">
        <v>198</v>
      </c>
      <c r="K2" s="60" t="s">
        <v>199</v>
      </c>
      <c r="L2" s="60" t="s">
        <v>200</v>
      </c>
      <c r="M2" s="60" t="s">
        <v>201</v>
      </c>
      <c r="N2" s="60" t="s">
        <v>11</v>
      </c>
      <c r="O2" s="60" t="s">
        <v>202</v>
      </c>
      <c r="P2" s="60" t="s">
        <v>203</v>
      </c>
      <c r="Q2" s="60" t="s">
        <v>12</v>
      </c>
      <c r="R2" s="60" t="s">
        <v>204</v>
      </c>
      <c r="S2" s="60" t="s">
        <v>205</v>
      </c>
      <c r="T2" s="60" t="s">
        <v>206</v>
      </c>
      <c r="U2" s="60" t="s">
        <v>207</v>
      </c>
      <c r="V2" s="60" t="s">
        <v>208</v>
      </c>
      <c r="W2" s="60" t="s">
        <v>209</v>
      </c>
      <c r="X2" s="79"/>
    </row>
    <row r="3" spans="1:24">
      <c r="A3" s="65" t="s">
        <v>190</v>
      </c>
      <c r="B3" s="281">
        <f>'1 Mile'!E5</f>
        <v>227.00000000000003</v>
      </c>
      <c r="C3" s="66">
        <f>'5K'!E5</f>
        <v>771</v>
      </c>
      <c r="D3" s="66">
        <f>'6K'!E5</f>
        <v>939</v>
      </c>
      <c r="E3" s="66">
        <f>'4MI'!E5</f>
        <v>1011.0000000000003</v>
      </c>
      <c r="F3" s="66">
        <f>'8K'!E5</f>
        <v>1271</v>
      </c>
      <c r="G3" s="66">
        <f>'5MI'!E5</f>
        <v>1279</v>
      </c>
      <c r="H3" s="66">
        <f>'10K'!E5</f>
        <v>1603</v>
      </c>
      <c r="I3" s="66">
        <f>'7MI'!E5</f>
        <v>1819.0000000000002</v>
      </c>
      <c r="J3" s="66">
        <f>'12K'!E5</f>
        <v>1941</v>
      </c>
      <c r="K3" s="66">
        <f>'15K'!E5</f>
        <v>2449.0000000000005</v>
      </c>
      <c r="L3" s="66">
        <f>'10MI'!E5</f>
        <v>2633</v>
      </c>
      <c r="M3" s="66">
        <f>'20K'!E$5</f>
        <v>3297.9999999999995</v>
      </c>
      <c r="N3" s="66">
        <f>H.Marathon!E$5</f>
        <v>3480.9999999999995</v>
      </c>
      <c r="O3" s="66">
        <f>'25K'!E5</f>
        <v>4170</v>
      </c>
      <c r="P3" s="66">
        <f>'30K'!E$5</f>
        <v>5069.9999999999991</v>
      </c>
      <c r="Q3" s="66">
        <f>Marathon!E$5</f>
        <v>7298.9999999999991</v>
      </c>
      <c r="R3" s="66">
        <f>Parameters!$G31</f>
        <v>8970</v>
      </c>
      <c r="S3" s="66">
        <f>Parameters!$G33</f>
        <v>16080</v>
      </c>
      <c r="T3" s="66">
        <f>Parameters!$G34</f>
        <v>21360</v>
      </c>
      <c r="U3" s="66">
        <f>Parameters!$G35</f>
        <v>36300</v>
      </c>
      <c r="V3" s="66">
        <f>Parameters!$G36</f>
        <v>39850</v>
      </c>
      <c r="W3" s="66">
        <f>Parameters!$G37</f>
        <v>52800.000000000007</v>
      </c>
      <c r="X3" s="79"/>
    </row>
    <row r="4" spans="1:24" ht="15.75" thickBot="1">
      <c r="A4" s="65" t="s">
        <v>191</v>
      </c>
      <c r="B4" s="67">
        <f t="shared" ref="B4" si="0">B3/86400</f>
        <v>2.627314814814815E-3</v>
      </c>
      <c r="C4" s="67">
        <f t="shared" ref="C4:W4" si="1">C3/86400</f>
        <v>8.9236111111111113E-3</v>
      </c>
      <c r="D4" s="67">
        <f t="shared" si="1"/>
        <v>1.0868055555555556E-2</v>
      </c>
      <c r="E4" s="67">
        <f t="shared" si="1"/>
        <v>1.1701388888888893E-2</v>
      </c>
      <c r="F4" s="67">
        <f t="shared" si="1"/>
        <v>1.4710648148148148E-2</v>
      </c>
      <c r="G4" s="67">
        <f t="shared" si="1"/>
        <v>1.480324074074074E-2</v>
      </c>
      <c r="H4" s="67">
        <f t="shared" si="1"/>
        <v>1.8553240740740742E-2</v>
      </c>
      <c r="I4" s="67">
        <f t="shared" si="1"/>
        <v>2.1053240740740744E-2</v>
      </c>
      <c r="J4" s="67">
        <f t="shared" si="1"/>
        <v>2.2465277777777778E-2</v>
      </c>
      <c r="K4" s="67">
        <f t="shared" si="1"/>
        <v>2.8344907407407412E-2</v>
      </c>
      <c r="L4" s="67">
        <f t="shared" si="1"/>
        <v>3.0474537037037036E-2</v>
      </c>
      <c r="M4" s="67">
        <f t="shared" si="1"/>
        <v>3.8171296296296293E-2</v>
      </c>
      <c r="N4" s="67">
        <f t="shared" si="1"/>
        <v>4.0289351851851847E-2</v>
      </c>
      <c r="O4" s="67">
        <f t="shared" si="1"/>
        <v>4.8263888888888891E-2</v>
      </c>
      <c r="P4" s="67">
        <f t="shared" si="1"/>
        <v>5.8680555555555548E-2</v>
      </c>
      <c r="Q4" s="67">
        <f t="shared" si="1"/>
        <v>8.4479166666666661E-2</v>
      </c>
      <c r="R4" s="67">
        <f t="shared" si="1"/>
        <v>0.10381944444444445</v>
      </c>
      <c r="S4" s="67">
        <f t="shared" si="1"/>
        <v>0.18611111111111112</v>
      </c>
      <c r="T4" s="67">
        <f t="shared" si="1"/>
        <v>0.24722222222222223</v>
      </c>
      <c r="U4" s="67">
        <f t="shared" si="1"/>
        <v>0.4201388888888889</v>
      </c>
      <c r="V4" s="67">
        <f t="shared" si="1"/>
        <v>0.46122685185185186</v>
      </c>
      <c r="W4" s="67">
        <f t="shared" si="1"/>
        <v>0.61111111111111116</v>
      </c>
      <c r="X4" s="79"/>
    </row>
    <row r="5" spans="1:24">
      <c r="A5" s="69">
        <v>5</v>
      </c>
      <c r="B5" s="84">
        <f>AgeStanSec!B5/86400</f>
        <v>4.31712962962963E-3</v>
      </c>
      <c r="C5" s="84">
        <f>AgeStanSec!C5/86400</f>
        <v>1.4675925925925926E-2</v>
      </c>
      <c r="D5" s="84">
        <f>AgeStanSec!D5/86400</f>
        <v>1.787037037037037E-2</v>
      </c>
      <c r="E5" s="84">
        <f>AgeStanSec!E5/86400</f>
        <v>1.9247685185185184E-2</v>
      </c>
      <c r="F5" s="84">
        <f>AgeStanSec!F5/86400</f>
        <v>2.4189814814814813E-2</v>
      </c>
      <c r="G5" s="84">
        <f>AgeStanSec!G5/86400</f>
        <v>2.435185185185185E-2</v>
      </c>
      <c r="H5" s="84">
        <f>AgeStanSec!H5/86400</f>
        <v>3.0520833333333334E-2</v>
      </c>
      <c r="I5" s="84">
        <f>AgeStanSec!I5/86400</f>
        <v>3.4629629629629628E-2</v>
      </c>
      <c r="J5" s="84">
        <f>AgeStanSec!J5/86400</f>
        <v>3.6944444444444446E-2</v>
      </c>
      <c r="K5" s="84">
        <f>AgeStanSec!K5/86400</f>
        <v>4.6620370370370368E-2</v>
      </c>
      <c r="L5" s="84">
        <f>AgeStanSec!L5/86400</f>
        <v>5.0127314814814812E-2</v>
      </c>
      <c r="M5" s="84">
        <f>AgeStanSec!M5/86400</f>
        <v>6.2407407407407404E-2</v>
      </c>
      <c r="N5" s="84">
        <f>AgeStanSec!N5/86400</f>
        <v>6.5879629629629635E-2</v>
      </c>
      <c r="O5" s="84">
        <f>AgeStanSec!O5/86400</f>
        <v>7.8912037037037031E-2</v>
      </c>
      <c r="P5" s="84">
        <f>AgeStanSec!P5/86400</f>
        <v>9.5949074074074076E-2</v>
      </c>
      <c r="Q5" s="84">
        <f>AgeStanSec!Q5/86400</f>
        <v>0.138125</v>
      </c>
      <c r="R5" s="84">
        <f>AgeStanSec!R5/86400</f>
        <v>0.16974537037037038</v>
      </c>
      <c r="S5" s="84">
        <f>AgeStanSec!S5/86400</f>
        <v>0.30430555555555555</v>
      </c>
      <c r="T5" s="84">
        <f>AgeStanSec!T5/86400</f>
        <v>0.40422453703703703</v>
      </c>
      <c r="U5" s="84">
        <f>AgeStanSec!U5/86400</f>
        <v>0.68695601851851851</v>
      </c>
      <c r="V5" s="84">
        <f>AgeStanSec!V5/86400</f>
        <v>0.75413194444444442</v>
      </c>
      <c r="W5" s="84">
        <f>AgeStanSec!W5/86400</f>
        <v>0.99920138888888888</v>
      </c>
      <c r="X5" s="79"/>
    </row>
    <row r="6" spans="1:24">
      <c r="A6" s="65">
        <v>6</v>
      </c>
      <c r="B6" s="85">
        <f>AgeStanSec!B6/86400</f>
        <v>3.9699074074074072E-3</v>
      </c>
      <c r="C6" s="85">
        <f>AgeStanSec!C6/86400</f>
        <v>1.3483796296296296E-2</v>
      </c>
      <c r="D6" s="85">
        <f>AgeStanSec!D6/86400</f>
        <v>1.6412037037037037E-2</v>
      </c>
      <c r="E6" s="85">
        <f>AgeStanSec!E6/86400</f>
        <v>1.7673611111111112E-2</v>
      </c>
      <c r="F6" s="85">
        <f>AgeStanSec!F6/86400</f>
        <v>2.2222222222222223E-2</v>
      </c>
      <c r="G6" s="85">
        <f>AgeStanSec!G6/86400</f>
        <v>2.2361111111111109E-2</v>
      </c>
      <c r="H6" s="85">
        <f>AgeStanSec!H6/86400</f>
        <v>2.8020833333333332E-2</v>
      </c>
      <c r="I6" s="85">
        <f>AgeStanSec!I6/86400</f>
        <v>3.1805555555555552E-2</v>
      </c>
      <c r="J6" s="85">
        <f>AgeStanSec!J6/86400</f>
        <v>3.3935185185185186E-2</v>
      </c>
      <c r="K6" s="85">
        <f>AgeStanSec!K6/86400</f>
        <v>4.2812500000000003E-2</v>
      </c>
      <c r="L6" s="85">
        <f>AgeStanSec!L6/86400</f>
        <v>4.6030092592592595E-2</v>
      </c>
      <c r="M6" s="85">
        <f>AgeStanSec!M6/86400</f>
        <v>5.7349537037037039E-2</v>
      </c>
      <c r="N6" s="85">
        <f>AgeStanSec!N6/86400</f>
        <v>6.053240740740741E-2</v>
      </c>
      <c r="O6" s="85">
        <f>AgeStanSec!O6/86400</f>
        <v>7.2511574074074076E-2</v>
      </c>
      <c r="P6" s="85">
        <f>AgeStanSec!P6/86400</f>
        <v>8.8159722222222223E-2</v>
      </c>
      <c r="Q6" s="85">
        <f>AgeStanSec!Q6/86400</f>
        <v>0.12692129629629631</v>
      </c>
      <c r="R6" s="85">
        <f>AgeStanSec!R6/86400</f>
        <v>0.1559837962962963</v>
      </c>
      <c r="S6" s="85">
        <f>AgeStanSec!S6/86400</f>
        <v>0.27961805555555558</v>
      </c>
      <c r="T6" s="85">
        <f>AgeStanSec!T6/86400</f>
        <v>0.37142361111111111</v>
      </c>
      <c r="U6" s="85">
        <f>AgeStanSec!U6/86400</f>
        <v>0.63121527777777775</v>
      </c>
      <c r="V6" s="85">
        <f>AgeStanSec!V6/86400</f>
        <v>0.69295138888888885</v>
      </c>
      <c r="W6" s="85">
        <f>AgeStanSec!W6/86400</f>
        <v>0.91813657407407412</v>
      </c>
      <c r="X6" s="79"/>
    </row>
    <row r="7" spans="1:24">
      <c r="A7" s="65">
        <v>7</v>
      </c>
      <c r="B7" s="85">
        <f>AgeStanSec!B7/86400</f>
        <v>3.6921296296296298E-3</v>
      </c>
      <c r="C7" s="85">
        <f>AgeStanSec!C7/86400</f>
        <v>1.2534722222222221E-2</v>
      </c>
      <c r="D7" s="85">
        <f>AgeStanSec!D7/86400</f>
        <v>1.5266203703703704E-2</v>
      </c>
      <c r="E7" s="85">
        <f>AgeStanSec!E7/86400</f>
        <v>1.6435185185185185E-2</v>
      </c>
      <c r="F7" s="85">
        <f>AgeStanSec!F7/86400</f>
        <v>2.0659722222222222E-2</v>
      </c>
      <c r="G7" s="85">
        <f>AgeStanSec!G7/86400</f>
        <v>2.0787037037037038E-2</v>
      </c>
      <c r="H7" s="85">
        <f>AgeStanSec!H7/86400</f>
        <v>2.6053240740740741E-2</v>
      </c>
      <c r="I7" s="85">
        <f>AgeStanSec!I7/86400</f>
        <v>2.9571759259259259E-2</v>
      </c>
      <c r="J7" s="85">
        <f>AgeStanSec!J7/86400</f>
        <v>3.1550925925925927E-2</v>
      </c>
      <c r="K7" s="85">
        <f>AgeStanSec!K7/86400</f>
        <v>3.9814814814814817E-2</v>
      </c>
      <c r="L7" s="85">
        <f>AgeStanSec!L7/86400</f>
        <v>4.2800925925925923E-2</v>
      </c>
      <c r="M7" s="85">
        <f>AgeStanSec!M7/86400</f>
        <v>5.334490740740741E-2</v>
      </c>
      <c r="N7" s="85">
        <f>AgeStanSec!N7/86400</f>
        <v>5.6296296296296296E-2</v>
      </c>
      <c r="O7" s="85">
        <f>AgeStanSec!O7/86400</f>
        <v>6.744212962962963E-2</v>
      </c>
      <c r="P7" s="85">
        <f>AgeStanSec!P7/86400</f>
        <v>8.200231481481482E-2</v>
      </c>
      <c r="Q7" s="85">
        <f>AgeStanSec!Q7/86400</f>
        <v>0.11805555555555555</v>
      </c>
      <c r="R7" s="85">
        <f>AgeStanSec!R7/86400</f>
        <v>0.14508101851851851</v>
      </c>
      <c r="S7" s="85">
        <f>AgeStanSec!S7/86400</f>
        <v>0.2600810185185185</v>
      </c>
      <c r="T7" s="85">
        <f>AgeStanSec!T7/86400</f>
        <v>0.34547453703703701</v>
      </c>
      <c r="U7" s="85">
        <f>AgeStanSec!U7/86400</f>
        <v>0.58711805555555552</v>
      </c>
      <c r="V7" s="85">
        <f>AgeStanSec!V7/86400</f>
        <v>0.64453703703703702</v>
      </c>
      <c r="W7" s="85">
        <f>AgeStanSec!W7/86400</f>
        <v>0.85398148148148145</v>
      </c>
      <c r="X7" s="79"/>
    </row>
    <row r="8" spans="1:24">
      <c r="A8" s="65">
        <v>8</v>
      </c>
      <c r="B8" s="85">
        <f>AgeStanSec!B8/86400</f>
        <v>3.460648148148148E-3</v>
      </c>
      <c r="C8" s="85">
        <f>AgeStanSec!C8/86400</f>
        <v>1.1770833333333333E-2</v>
      </c>
      <c r="D8" s="85">
        <f>AgeStanSec!D8/86400</f>
        <v>1.4340277777777778E-2</v>
      </c>
      <c r="E8" s="85">
        <f>AgeStanSec!E8/86400</f>
        <v>1.5439814814814814E-2</v>
      </c>
      <c r="F8" s="85">
        <f>AgeStanSec!F8/86400</f>
        <v>1.9409722222222221E-2</v>
      </c>
      <c r="G8" s="85">
        <f>AgeStanSec!G8/86400</f>
        <v>1.9525462962962963E-2</v>
      </c>
      <c r="H8" s="85">
        <f>AgeStanSec!H8/86400</f>
        <v>2.4479166666666666E-2</v>
      </c>
      <c r="I8" s="85">
        <f>AgeStanSec!I8/86400</f>
        <v>2.7777777777777776E-2</v>
      </c>
      <c r="J8" s="85">
        <f>AgeStanSec!J8/86400</f>
        <v>2.9641203703703704E-2</v>
      </c>
      <c r="K8" s="85">
        <f>AgeStanSec!K8/86400</f>
        <v>3.7395833333333336E-2</v>
      </c>
      <c r="L8" s="85">
        <f>AgeStanSec!L8/86400</f>
        <v>4.0208333333333332E-2</v>
      </c>
      <c r="M8" s="85">
        <f>AgeStanSec!M8/86400</f>
        <v>5.0115740740740738E-2</v>
      </c>
      <c r="N8" s="85">
        <f>AgeStanSec!N8/86400</f>
        <v>5.2905092592592594E-2</v>
      </c>
      <c r="O8" s="85">
        <f>AgeStanSec!O8/86400</f>
        <v>6.3368055555555552E-2</v>
      </c>
      <c r="P8" s="85">
        <f>AgeStanSec!P8/86400</f>
        <v>7.7048611111111109E-2</v>
      </c>
      <c r="Q8" s="85">
        <f>AgeStanSec!Q8/86400</f>
        <v>0.11092592592592593</v>
      </c>
      <c r="R8" s="85">
        <f>AgeStanSec!R8/86400</f>
        <v>0.13631944444444444</v>
      </c>
      <c r="S8" s="85">
        <f>AgeStanSec!S8/86400</f>
        <v>0.24436342592592591</v>
      </c>
      <c r="T8" s="85">
        <f>AgeStanSec!T8/86400</f>
        <v>0.32460648148148147</v>
      </c>
      <c r="U8" s="85">
        <f>AgeStanSec!U8/86400</f>
        <v>0.5516550925925926</v>
      </c>
      <c r="V8" s="85">
        <f>AgeStanSec!V8/86400</f>
        <v>0.60560185185185189</v>
      </c>
      <c r="W8" s="85">
        <f>AgeStanSec!W8/86400</f>
        <v>0.80240740740740746</v>
      </c>
      <c r="X8" s="79"/>
    </row>
    <row r="9" spans="1:24">
      <c r="A9" s="65">
        <v>9</v>
      </c>
      <c r="B9" s="85">
        <f>AgeStanSec!B9/86400</f>
        <v>3.2870370370370371E-3</v>
      </c>
      <c r="C9" s="85">
        <f>AgeStanSec!C9/86400</f>
        <v>1.1157407407407408E-2</v>
      </c>
      <c r="D9" s="85">
        <f>AgeStanSec!D9/86400</f>
        <v>1.3587962962962963E-2</v>
      </c>
      <c r="E9" s="85">
        <f>AgeStanSec!E9/86400</f>
        <v>1.462962962962963E-2</v>
      </c>
      <c r="F9" s="85">
        <f>AgeStanSec!F9/86400</f>
        <v>1.8391203703703705E-2</v>
      </c>
      <c r="G9" s="85">
        <f>AgeStanSec!G9/86400</f>
        <v>1.8506944444444444E-2</v>
      </c>
      <c r="H9" s="85">
        <f>AgeStanSec!H9/86400</f>
        <v>2.3194444444444445E-2</v>
      </c>
      <c r="I9" s="85">
        <f>AgeStanSec!I9/86400</f>
        <v>2.6319444444444444E-2</v>
      </c>
      <c r="J9" s="85">
        <f>AgeStanSec!J9/86400</f>
        <v>2.8078703703703703E-2</v>
      </c>
      <c r="K9" s="85">
        <f>AgeStanSec!K9/86400</f>
        <v>3.5428240740740739E-2</v>
      </c>
      <c r="L9" s="85">
        <f>AgeStanSec!L9/86400</f>
        <v>3.8090277777777778E-2</v>
      </c>
      <c r="M9" s="85">
        <f>AgeStanSec!M9/86400</f>
        <v>4.7500000000000001E-2</v>
      </c>
      <c r="N9" s="85">
        <f>AgeStanSec!N9/86400</f>
        <v>5.0138888888888886E-2</v>
      </c>
      <c r="O9" s="85">
        <f>AgeStanSec!O9/86400</f>
        <v>6.0057870370370373E-2</v>
      </c>
      <c r="P9" s="85">
        <f>AgeStanSec!P9/86400</f>
        <v>7.3020833333333326E-2</v>
      </c>
      <c r="Q9" s="85">
        <f>AgeStanSec!Q9/86400</f>
        <v>0.10512731481481481</v>
      </c>
      <c r="R9" s="85">
        <f>AgeStanSec!R9/86400</f>
        <v>0.12918981481481481</v>
      </c>
      <c r="S9" s="85">
        <f>AgeStanSec!S9/86400</f>
        <v>0.23159722222222223</v>
      </c>
      <c r="T9" s="85">
        <f>AgeStanSec!T9/86400</f>
        <v>0.30763888888888891</v>
      </c>
      <c r="U9" s="85">
        <f>AgeStanSec!U9/86400</f>
        <v>0.52282407407407405</v>
      </c>
      <c r="V9" s="85">
        <f>AgeStanSec!V9/86400</f>
        <v>0.57394675925925931</v>
      </c>
      <c r="W9" s="85">
        <f>AgeStanSec!W9/86400</f>
        <v>0.76046296296296301</v>
      </c>
      <c r="X9" s="79"/>
    </row>
    <row r="10" spans="1:24">
      <c r="A10" s="74">
        <v>10</v>
      </c>
      <c r="B10" s="86">
        <f>AgeStanSec!B10/86400</f>
        <v>3.1365740740740742E-3</v>
      </c>
      <c r="C10" s="86">
        <f>AgeStanSec!C10/86400</f>
        <v>1.0648148148148148E-2</v>
      </c>
      <c r="D10" s="86">
        <f>AgeStanSec!D10/86400</f>
        <v>1.2974537037037038E-2</v>
      </c>
      <c r="E10" s="86">
        <f>AgeStanSec!E10/86400</f>
        <v>1.3958333333333333E-2</v>
      </c>
      <c r="F10" s="86">
        <f>AgeStanSec!F10/86400</f>
        <v>1.755787037037037E-2</v>
      </c>
      <c r="G10" s="86">
        <f>AgeStanSec!G10/86400</f>
        <v>1.7662037037037039E-2</v>
      </c>
      <c r="H10" s="86">
        <f>AgeStanSec!H10/86400</f>
        <v>2.2141203703703705E-2</v>
      </c>
      <c r="I10" s="86">
        <f>AgeStanSec!I10/86400</f>
        <v>2.5127314814814814E-2</v>
      </c>
      <c r="J10" s="86">
        <f>AgeStanSec!J10/86400</f>
        <v>2.6805555555555555E-2</v>
      </c>
      <c r="K10" s="86">
        <f>AgeStanSec!K10/86400</f>
        <v>3.3819444444444444E-2</v>
      </c>
      <c r="L10" s="86">
        <f>AgeStanSec!L10/86400</f>
        <v>3.636574074074074E-2</v>
      </c>
      <c r="M10" s="86">
        <f>AgeStanSec!M10/86400</f>
        <v>4.5358796296296293E-2</v>
      </c>
      <c r="N10" s="86">
        <f>AgeStanSec!N10/86400</f>
        <v>4.7870370370370369E-2</v>
      </c>
      <c r="O10" s="86">
        <f>AgeStanSec!O10/86400</f>
        <v>5.7349537037037039E-2</v>
      </c>
      <c r="P10" s="86">
        <f>AgeStanSec!P10/86400</f>
        <v>6.9722222222222227E-2</v>
      </c>
      <c r="Q10" s="86">
        <f>AgeStanSec!Q10/86400</f>
        <v>0.10038194444444444</v>
      </c>
      <c r="R10" s="86">
        <f>AgeStanSec!R10/86400</f>
        <v>0.12335648148148148</v>
      </c>
      <c r="S10" s="86">
        <f>AgeStanSec!S10/86400</f>
        <v>0.22113425925925925</v>
      </c>
      <c r="T10" s="86">
        <f>AgeStanSec!T10/86400</f>
        <v>0.29375000000000001</v>
      </c>
      <c r="U10" s="86">
        <f>AgeStanSec!U10/86400</f>
        <v>0.49921296296296297</v>
      </c>
      <c r="V10" s="86">
        <f>AgeStanSec!V10/86400</f>
        <v>0.54803240740740744</v>
      </c>
      <c r="W10" s="86">
        <f>AgeStanSec!W10/86400</f>
        <v>0.72613425925925923</v>
      </c>
      <c r="X10" s="79"/>
    </row>
    <row r="11" spans="1:24">
      <c r="A11" s="65">
        <v>11</v>
      </c>
      <c r="B11" s="85">
        <f>AgeStanSec!B11/86400</f>
        <v>3.0092592592592593E-3</v>
      </c>
      <c r="C11" s="85">
        <f>AgeStanSec!C11/86400</f>
        <v>1.0231481481481482E-2</v>
      </c>
      <c r="D11" s="85">
        <f>AgeStanSec!D11/86400</f>
        <v>1.2465277777777778E-2</v>
      </c>
      <c r="E11" s="85">
        <f>AgeStanSec!E11/86400</f>
        <v>1.3414351851851853E-2</v>
      </c>
      <c r="F11" s="85">
        <f>AgeStanSec!F11/86400</f>
        <v>1.6875000000000001E-2</v>
      </c>
      <c r="G11" s="85">
        <f>AgeStanSec!G11/86400</f>
        <v>1.6979166666666667E-2</v>
      </c>
      <c r="H11" s="85">
        <f>AgeStanSec!H11/86400</f>
        <v>2.1273148148148149E-2</v>
      </c>
      <c r="I11" s="85">
        <f>AgeStanSec!I11/86400</f>
        <v>2.4143518518518519E-2</v>
      </c>
      <c r="J11" s="85">
        <f>AgeStanSec!J11/86400</f>
        <v>2.5763888888888888E-2</v>
      </c>
      <c r="K11" s="85">
        <f>AgeStanSec!K11/86400</f>
        <v>3.2500000000000001E-2</v>
      </c>
      <c r="L11" s="85">
        <f>AgeStanSec!L11/86400</f>
        <v>3.4942129629629629E-2</v>
      </c>
      <c r="M11" s="85">
        <f>AgeStanSec!M11/86400</f>
        <v>4.3599537037037034E-2</v>
      </c>
      <c r="N11" s="85">
        <f>AgeStanSec!N11/86400</f>
        <v>4.6018518518518521E-2</v>
      </c>
      <c r="O11" s="85">
        <f>AgeStanSec!O11/86400</f>
        <v>5.5115740740740743E-2</v>
      </c>
      <c r="P11" s="85">
        <f>AgeStanSec!P11/86400</f>
        <v>6.7013888888888887E-2</v>
      </c>
      <c r="Q11" s="85">
        <f>AgeStanSec!Q11/86400</f>
        <v>9.6481481481481488E-2</v>
      </c>
      <c r="R11" s="85">
        <f>AgeStanSec!R11/86400</f>
        <v>0.11856481481481482</v>
      </c>
      <c r="S11" s="85">
        <f>AgeStanSec!S11/86400</f>
        <v>0.21255787037037038</v>
      </c>
      <c r="T11" s="85">
        <f>AgeStanSec!T11/86400</f>
        <v>0.28234953703703702</v>
      </c>
      <c r="U11" s="85">
        <f>AgeStanSec!U11/86400</f>
        <v>0.4798263888888889</v>
      </c>
      <c r="V11" s="85">
        <f>AgeStanSec!V11/86400</f>
        <v>0.52675925925925926</v>
      </c>
      <c r="W11" s="85">
        <f>AgeStanSec!W11/86400</f>
        <v>0.69793981481481482</v>
      </c>
      <c r="X11" s="79"/>
    </row>
    <row r="12" spans="1:24">
      <c r="A12" s="65">
        <v>12</v>
      </c>
      <c r="B12" s="85">
        <f>AgeStanSec!B12/86400</f>
        <v>2.9166666666666668E-3</v>
      </c>
      <c r="C12" s="85">
        <f>AgeStanSec!C12/86400</f>
        <v>9.8958333333333329E-3</v>
      </c>
      <c r="D12" s="85">
        <f>AgeStanSec!D12/86400</f>
        <v>1.2048611111111111E-2</v>
      </c>
      <c r="E12" s="85">
        <f>AgeStanSec!E12/86400</f>
        <v>1.2974537037037038E-2</v>
      </c>
      <c r="F12" s="85">
        <f>AgeStanSec!F12/86400</f>
        <v>1.6307870370370372E-2</v>
      </c>
      <c r="G12" s="85">
        <f>AgeStanSec!G12/86400</f>
        <v>1.6412037037037037E-2</v>
      </c>
      <c r="H12" s="85">
        <f>AgeStanSec!H12/86400</f>
        <v>2.056712962962963E-2</v>
      </c>
      <c r="I12" s="85">
        <f>AgeStanSec!I12/86400</f>
        <v>2.3344907407407408E-2</v>
      </c>
      <c r="J12" s="85">
        <f>AgeStanSec!J12/86400</f>
        <v>2.4907407407407406E-2</v>
      </c>
      <c r="K12" s="85">
        <f>AgeStanSec!K12/86400</f>
        <v>3.142361111111111E-2</v>
      </c>
      <c r="L12" s="85">
        <f>AgeStanSec!L12/86400</f>
        <v>3.3784722222222223E-2</v>
      </c>
      <c r="M12" s="85">
        <f>AgeStanSec!M12/86400</f>
        <v>4.2152777777777775E-2</v>
      </c>
      <c r="N12" s="85">
        <f>AgeStanSec!N12/86400</f>
        <v>4.449074074074074E-2</v>
      </c>
      <c r="O12" s="85">
        <f>AgeStanSec!O12/86400</f>
        <v>5.3298611111111109E-2</v>
      </c>
      <c r="P12" s="85">
        <f>AgeStanSec!P12/86400</f>
        <v>6.4791666666666664E-2</v>
      </c>
      <c r="Q12" s="85">
        <f>AgeStanSec!Q12/86400</f>
        <v>9.3287037037037043E-2</v>
      </c>
      <c r="R12" s="85">
        <f>AgeStanSec!R12/86400</f>
        <v>0.1146412037037037</v>
      </c>
      <c r="S12" s="85">
        <f>AgeStanSec!S12/86400</f>
        <v>0.20550925925925925</v>
      </c>
      <c r="T12" s="85">
        <f>AgeStanSec!T12/86400</f>
        <v>0.27299768518518519</v>
      </c>
      <c r="U12" s="85">
        <f>AgeStanSec!U12/86400</f>
        <v>0.46393518518518517</v>
      </c>
      <c r="V12" s="85">
        <f>AgeStanSec!V12/86400</f>
        <v>0.50930555555555557</v>
      </c>
      <c r="W12" s="85">
        <f>AgeStanSec!W12/86400</f>
        <v>0.67481481481481487</v>
      </c>
      <c r="X12" s="79"/>
    </row>
    <row r="13" spans="1:24">
      <c r="A13" s="65">
        <v>13</v>
      </c>
      <c r="B13" s="85">
        <f>AgeStanSec!B13/86400</f>
        <v>2.8356481481481483E-3</v>
      </c>
      <c r="C13" s="85">
        <f>AgeStanSec!C13/86400</f>
        <v>9.618055555555555E-3</v>
      </c>
      <c r="D13" s="85">
        <f>AgeStanSec!D13/86400</f>
        <v>1.1712962962962963E-2</v>
      </c>
      <c r="E13" s="85">
        <f>AgeStanSec!E13/86400</f>
        <v>1.2604166666666666E-2</v>
      </c>
      <c r="F13" s="85">
        <f>AgeStanSec!F13/86400</f>
        <v>1.5856481481481482E-2</v>
      </c>
      <c r="G13" s="85">
        <f>AgeStanSec!G13/86400</f>
        <v>1.5949074074074074E-2</v>
      </c>
      <c r="H13" s="85">
        <f>AgeStanSec!H13/86400</f>
        <v>1.9988425925925927E-2</v>
      </c>
      <c r="I13" s="85">
        <f>AgeStanSec!I13/86400</f>
        <v>2.2685185185185187E-2</v>
      </c>
      <c r="J13" s="85">
        <f>AgeStanSec!J13/86400</f>
        <v>2.4212962962962964E-2</v>
      </c>
      <c r="K13" s="85">
        <f>AgeStanSec!K13/86400</f>
        <v>3.0543981481481481E-2</v>
      </c>
      <c r="L13" s="85">
        <f>AgeStanSec!L13/86400</f>
        <v>3.2835648148148149E-2</v>
      </c>
      <c r="M13" s="85">
        <f>AgeStanSec!M13/86400</f>
        <v>4.0972222222222222E-2</v>
      </c>
      <c r="N13" s="85">
        <f>AgeStanSec!N13/86400</f>
        <v>4.3252314814814813E-2</v>
      </c>
      <c r="O13" s="85">
        <f>AgeStanSec!O13/86400</f>
        <v>5.1805555555555556E-2</v>
      </c>
      <c r="P13" s="85">
        <f>AgeStanSec!P13/86400</f>
        <v>6.2986111111111118E-2</v>
      </c>
      <c r="Q13" s="85">
        <f>AgeStanSec!Q13/86400</f>
        <v>9.0682870370370372E-2</v>
      </c>
      <c r="R13" s="85">
        <f>AgeStanSec!R13/86400</f>
        <v>0.11144675925925926</v>
      </c>
      <c r="S13" s="85">
        <f>AgeStanSec!S13/86400</f>
        <v>0.19978009259259261</v>
      </c>
      <c r="T13" s="85">
        <f>AgeStanSec!T13/86400</f>
        <v>0.26537037037037037</v>
      </c>
      <c r="U13" s="85">
        <f>AgeStanSec!U13/86400</f>
        <v>0.45098379629629631</v>
      </c>
      <c r="V13" s="85">
        <f>AgeStanSec!V13/86400</f>
        <v>0.49509259259259258</v>
      </c>
      <c r="W13" s="85">
        <f>AgeStanSec!W13/86400</f>
        <v>0.65598379629629633</v>
      </c>
      <c r="X13" s="79"/>
    </row>
    <row r="14" spans="1:24">
      <c r="A14" s="65">
        <v>14</v>
      </c>
      <c r="B14" s="85">
        <f>AgeStanSec!B14/86400</f>
        <v>2.7662037037037039E-3</v>
      </c>
      <c r="C14" s="85">
        <f>AgeStanSec!C14/86400</f>
        <v>9.3981481481481485E-3</v>
      </c>
      <c r="D14" s="85">
        <f>AgeStanSec!D14/86400</f>
        <v>1.1435185185185185E-2</v>
      </c>
      <c r="E14" s="85">
        <f>AgeStanSec!E14/86400</f>
        <v>1.2314814814814815E-2</v>
      </c>
      <c r="F14" s="85">
        <f>AgeStanSec!F14/86400</f>
        <v>1.5486111111111112E-2</v>
      </c>
      <c r="G14" s="85">
        <f>AgeStanSec!G14/86400</f>
        <v>1.5578703703703704E-2</v>
      </c>
      <c r="H14" s="85">
        <f>AgeStanSec!H14/86400</f>
        <v>1.9525462962962963E-2</v>
      </c>
      <c r="I14" s="85">
        <f>AgeStanSec!I14/86400</f>
        <v>2.2164351851851852E-2</v>
      </c>
      <c r="J14" s="85">
        <f>AgeStanSec!J14/86400</f>
        <v>2.3645833333333335E-2</v>
      </c>
      <c r="K14" s="85">
        <f>AgeStanSec!K14/86400</f>
        <v>2.9837962962962962E-2</v>
      </c>
      <c r="L14" s="85">
        <f>AgeStanSec!L14/86400</f>
        <v>3.2083333333333332E-2</v>
      </c>
      <c r="M14" s="85">
        <f>AgeStanSec!M14/86400</f>
        <v>4.0023148148148148E-2</v>
      </c>
      <c r="N14" s="85">
        <f>AgeStanSec!N14/86400</f>
        <v>4.2245370370370371E-2</v>
      </c>
      <c r="O14" s="85">
        <f>AgeStanSec!O14/86400</f>
        <v>5.0613425925925923E-2</v>
      </c>
      <c r="P14" s="85">
        <f>AgeStanSec!P14/86400</f>
        <v>6.1539351851851852E-2</v>
      </c>
      <c r="Q14" s="85">
        <f>AgeStanSec!Q14/86400</f>
        <v>8.8587962962962966E-2</v>
      </c>
      <c r="R14" s="85">
        <f>AgeStanSec!R14/86400</f>
        <v>0.10886574074074074</v>
      </c>
      <c r="S14" s="85">
        <f>AgeStanSec!S14/86400</f>
        <v>0.19516203703703705</v>
      </c>
      <c r="T14" s="85">
        <f>AgeStanSec!T14/86400</f>
        <v>0.25924768518518521</v>
      </c>
      <c r="U14" s="85">
        <f>AgeStanSec!U14/86400</f>
        <v>0.44057870370370372</v>
      </c>
      <c r="V14" s="85">
        <f>AgeStanSec!V14/86400</f>
        <v>0.48366898148148146</v>
      </c>
      <c r="W14" s="85">
        <f>AgeStanSec!W14/86400</f>
        <v>0.6408449074074074</v>
      </c>
      <c r="X14" s="79"/>
    </row>
    <row r="15" spans="1:24">
      <c r="A15" s="74">
        <v>15</v>
      </c>
      <c r="B15" s="86">
        <f>AgeStanSec!B15/86400</f>
        <v>2.7199074074074074E-3</v>
      </c>
      <c r="C15" s="86">
        <f>AgeStanSec!C15/86400</f>
        <v>9.2129629629629627E-3</v>
      </c>
      <c r="D15" s="86">
        <f>AgeStanSec!D15/86400</f>
        <v>1.1226851851851852E-2</v>
      </c>
      <c r="E15" s="86">
        <f>AgeStanSec!E15/86400</f>
        <v>1.2083333333333333E-2</v>
      </c>
      <c r="F15" s="86">
        <f>AgeStanSec!F15/86400</f>
        <v>1.5196759259259259E-2</v>
      </c>
      <c r="G15" s="86">
        <f>AgeStanSec!G15/86400</f>
        <v>1.5289351851851853E-2</v>
      </c>
      <c r="H15" s="86">
        <f>AgeStanSec!H15/86400</f>
        <v>1.9166666666666665E-2</v>
      </c>
      <c r="I15" s="86">
        <f>AgeStanSec!I15/86400</f>
        <v>2.1747685185185186E-2</v>
      </c>
      <c r="J15" s="86">
        <f>AgeStanSec!J15/86400</f>
        <v>2.3206018518518518E-2</v>
      </c>
      <c r="K15" s="86">
        <f>AgeStanSec!K15/86400</f>
        <v>2.9282407407407406E-2</v>
      </c>
      <c r="L15" s="86">
        <f>AgeStanSec!L15/86400</f>
        <v>3.1481481481481478E-2</v>
      </c>
      <c r="M15" s="86">
        <f>AgeStanSec!M15/86400</f>
        <v>3.9282407407407405E-2</v>
      </c>
      <c r="N15" s="86">
        <f>AgeStanSec!N15/86400</f>
        <v>4.1469907407407407E-2</v>
      </c>
      <c r="O15" s="86">
        <f>AgeStanSec!O15/86400</f>
        <v>4.9675925925925929E-2</v>
      </c>
      <c r="P15" s="86">
        <f>AgeStanSec!P15/86400</f>
        <v>6.039351851851852E-2</v>
      </c>
      <c r="Q15" s="86">
        <f>AgeStanSec!Q15/86400</f>
        <v>8.6944444444444449E-2</v>
      </c>
      <c r="R15" s="86">
        <f>AgeStanSec!R15/86400</f>
        <v>0.10685185185185185</v>
      </c>
      <c r="S15" s="86">
        <f>AgeStanSec!S15/86400</f>
        <v>0.19155092592592593</v>
      </c>
      <c r="T15" s="86">
        <f>AgeStanSec!T15/86400</f>
        <v>0.25444444444444442</v>
      </c>
      <c r="U15" s="86">
        <f>AgeStanSec!U15/86400</f>
        <v>0.4324189814814815</v>
      </c>
      <c r="V15" s="86">
        <f>AgeStanSec!V15/86400</f>
        <v>0.47471064814814817</v>
      </c>
      <c r="W15" s="86">
        <f>AgeStanSec!W15/86400</f>
        <v>0.62896990740740744</v>
      </c>
      <c r="X15" s="79"/>
    </row>
    <row r="16" spans="1:24">
      <c r="A16" s="65">
        <v>16</v>
      </c>
      <c r="B16" s="85">
        <f>AgeStanSec!B16/86400</f>
        <v>2.673611111111111E-3</v>
      </c>
      <c r="C16" s="85">
        <f>AgeStanSec!C16/86400</f>
        <v>9.0856481481481483E-3</v>
      </c>
      <c r="D16" s="85">
        <f>AgeStanSec!D16/86400</f>
        <v>1.1064814814814816E-2</v>
      </c>
      <c r="E16" s="85">
        <f>AgeStanSec!E16/86400</f>
        <v>1.1921296296296296E-2</v>
      </c>
      <c r="F16" s="85">
        <f>AgeStanSec!F16/86400</f>
        <v>1.4976851851851852E-2</v>
      </c>
      <c r="G16" s="85">
        <f>AgeStanSec!G16/86400</f>
        <v>1.5069444444444444E-2</v>
      </c>
      <c r="H16" s="85">
        <f>AgeStanSec!H16/86400</f>
        <v>1.8888888888888889E-2</v>
      </c>
      <c r="I16" s="85">
        <f>AgeStanSec!I16/86400</f>
        <v>2.1435185185185186E-2</v>
      </c>
      <c r="J16" s="85">
        <f>AgeStanSec!J16/86400</f>
        <v>2.2881944444444444E-2</v>
      </c>
      <c r="K16" s="85">
        <f>AgeStanSec!K16/86400</f>
        <v>2.886574074074074E-2</v>
      </c>
      <c r="L16" s="85">
        <f>AgeStanSec!L16/86400</f>
        <v>3.1030092592592592E-2</v>
      </c>
      <c r="M16" s="85">
        <f>AgeStanSec!M16/86400</f>
        <v>3.8726851851851853E-2</v>
      </c>
      <c r="N16" s="85">
        <f>AgeStanSec!N16/86400</f>
        <v>4.0879629629629627E-2</v>
      </c>
      <c r="O16" s="85">
        <f>AgeStanSec!O16/86400</f>
        <v>4.8969907407407406E-2</v>
      </c>
      <c r="P16" s="85">
        <f>AgeStanSec!P16/86400</f>
        <v>5.9537037037037034E-2</v>
      </c>
      <c r="Q16" s="85">
        <f>AgeStanSec!Q16/86400</f>
        <v>8.5717592592592595E-2</v>
      </c>
      <c r="R16" s="85">
        <f>AgeStanSec!R16/86400</f>
        <v>0.10533564814814815</v>
      </c>
      <c r="S16" s="85">
        <f>AgeStanSec!S16/86400</f>
        <v>0.18883101851851852</v>
      </c>
      <c r="T16" s="85">
        <f>AgeStanSec!T16/86400</f>
        <v>0.25083333333333335</v>
      </c>
      <c r="U16" s="85">
        <f>AgeStanSec!U16/86400</f>
        <v>0.42627314814814815</v>
      </c>
      <c r="V16" s="85">
        <f>AgeStanSec!V16/86400</f>
        <v>0.46796296296296297</v>
      </c>
      <c r="W16" s="85">
        <f>AgeStanSec!W16/86400</f>
        <v>0.62003472222222222</v>
      </c>
      <c r="X16" s="79"/>
    </row>
    <row r="17" spans="1:24">
      <c r="A17" s="65">
        <v>17</v>
      </c>
      <c r="B17" s="85">
        <f>AgeStanSec!B17/86400</f>
        <v>2.650462962962963E-3</v>
      </c>
      <c r="C17" s="85">
        <f>AgeStanSec!C17/86400</f>
        <v>8.9930555555555562E-3</v>
      </c>
      <c r="D17" s="85">
        <f>AgeStanSec!D17/86400</f>
        <v>1.0960648148148148E-2</v>
      </c>
      <c r="E17" s="85">
        <f>AgeStanSec!E17/86400</f>
        <v>1.1793981481481482E-2</v>
      </c>
      <c r="F17" s="85">
        <f>AgeStanSec!F17/86400</f>
        <v>1.4826388888888889E-2</v>
      </c>
      <c r="G17" s="85">
        <f>AgeStanSec!G17/86400</f>
        <v>1.4918981481481481E-2</v>
      </c>
      <c r="H17" s="85">
        <f>AgeStanSec!H17/86400</f>
        <v>1.8703703703703705E-2</v>
      </c>
      <c r="I17" s="85">
        <f>AgeStanSec!I17/86400</f>
        <v>2.1226851851851851E-2</v>
      </c>
      <c r="J17" s="85">
        <f>AgeStanSec!J17/86400</f>
        <v>2.2650462962962963E-2</v>
      </c>
      <c r="K17" s="85">
        <f>AgeStanSec!K17/86400</f>
        <v>2.8576388888888887E-2</v>
      </c>
      <c r="L17" s="85">
        <f>AgeStanSec!L17/86400</f>
        <v>3.0717592592592591E-2</v>
      </c>
      <c r="M17" s="85">
        <f>AgeStanSec!M17/86400</f>
        <v>3.8356481481481484E-2</v>
      </c>
      <c r="N17" s="85">
        <f>AgeStanSec!N17/86400</f>
        <v>4.0486111111111112E-2</v>
      </c>
      <c r="O17" s="85">
        <f>AgeStanSec!O17/86400</f>
        <v>4.8506944444444443E-2</v>
      </c>
      <c r="P17" s="85">
        <f>AgeStanSec!P17/86400</f>
        <v>5.8969907407407408E-2</v>
      </c>
      <c r="Q17" s="85">
        <f>AgeStanSec!Q17/86400</f>
        <v>8.4895833333333337E-2</v>
      </c>
      <c r="R17" s="85">
        <f>AgeStanSec!R17/86400</f>
        <v>0.1043287037037037</v>
      </c>
      <c r="S17" s="85">
        <f>AgeStanSec!S17/86400</f>
        <v>0.18702546296296296</v>
      </c>
      <c r="T17" s="85">
        <f>AgeStanSec!T17/86400</f>
        <v>0.24843750000000001</v>
      </c>
      <c r="U17" s="85">
        <f>AgeStanSec!U17/86400</f>
        <v>0.42221064814814813</v>
      </c>
      <c r="V17" s="85">
        <f>AgeStanSec!V17/86400</f>
        <v>0.46349537037037036</v>
      </c>
      <c r="W17" s="85">
        <f>AgeStanSec!W17/86400</f>
        <v>0.61412037037037037</v>
      </c>
      <c r="X17" s="79"/>
    </row>
    <row r="18" spans="1:24">
      <c r="A18" s="65">
        <v>18</v>
      </c>
      <c r="B18" s="85">
        <f>AgeStanSec!B18/86400</f>
        <v>2.627314814814815E-3</v>
      </c>
      <c r="C18" s="85">
        <f>AgeStanSec!C18/86400</f>
        <v>8.9467592592592585E-3</v>
      </c>
      <c r="D18" s="85">
        <f>AgeStanSec!D18/86400</f>
        <v>1.0891203703703703E-2</v>
      </c>
      <c r="E18" s="85">
        <f>AgeStanSec!E18/86400</f>
        <v>1.1724537037037037E-2</v>
      </c>
      <c r="F18" s="85">
        <f>AgeStanSec!F18/86400</f>
        <v>1.474537037037037E-2</v>
      </c>
      <c r="G18" s="85">
        <f>AgeStanSec!G18/86400</f>
        <v>1.4837962962962963E-2</v>
      </c>
      <c r="H18" s="85">
        <f>AgeStanSec!H18/86400</f>
        <v>1.8587962962962962E-2</v>
      </c>
      <c r="I18" s="85">
        <f>AgeStanSec!I18/86400</f>
        <v>2.1099537037037038E-2</v>
      </c>
      <c r="J18" s="85">
        <f>AgeStanSec!J18/86400</f>
        <v>2.2511574074074073E-2</v>
      </c>
      <c r="K18" s="85">
        <f>AgeStanSec!K18/86400</f>
        <v>2.8402777777777777E-2</v>
      </c>
      <c r="L18" s="85">
        <f>AgeStanSec!L18/86400</f>
        <v>3.0532407407407407E-2</v>
      </c>
      <c r="M18" s="85">
        <f>AgeStanSec!M18/86400</f>
        <v>3.8182870370370367E-2</v>
      </c>
      <c r="N18" s="85">
        <f>AgeStanSec!N18/86400</f>
        <v>4.0300925925925928E-2</v>
      </c>
      <c r="O18" s="85">
        <f>AgeStanSec!O18/86400</f>
        <v>4.8287037037037038E-2</v>
      </c>
      <c r="P18" s="85">
        <f>AgeStanSec!P18/86400</f>
        <v>5.8703703703703702E-2</v>
      </c>
      <c r="Q18" s="85">
        <f>AgeStanSec!Q18/86400</f>
        <v>8.4513888888888888E-2</v>
      </c>
      <c r="R18" s="85">
        <f>AgeStanSec!R18/86400</f>
        <v>0.10386574074074074</v>
      </c>
      <c r="S18" s="85">
        <f>AgeStanSec!S18/86400</f>
        <v>0.18618055555555554</v>
      </c>
      <c r="T18" s="85">
        <f>AgeStanSec!T18/86400</f>
        <v>0.24732638888888889</v>
      </c>
      <c r="U18" s="85">
        <f>AgeStanSec!U18/86400</f>
        <v>0.42031249999999998</v>
      </c>
      <c r="V18" s="85">
        <f>AgeStanSec!V18/86400</f>
        <v>0.46141203703703704</v>
      </c>
      <c r="W18" s="85">
        <f>AgeStanSec!W18/86400</f>
        <v>0.61135416666666664</v>
      </c>
      <c r="X18" s="79"/>
    </row>
    <row r="19" spans="1:24">
      <c r="A19" s="65">
        <v>19</v>
      </c>
      <c r="B19" s="85">
        <f>AgeStanSec!B19/86400</f>
        <v>2.627314814814815E-3</v>
      </c>
      <c r="C19" s="85">
        <f>AgeStanSec!C19/86400</f>
        <v>8.9236111111111113E-3</v>
      </c>
      <c r="D19" s="85">
        <f>AgeStanSec!D19/86400</f>
        <v>1.0868055555555556E-2</v>
      </c>
      <c r="E19" s="85">
        <f>AgeStanSec!E19/86400</f>
        <v>1.170138888888889E-2</v>
      </c>
      <c r="F19" s="85">
        <f>AgeStanSec!F19/86400</f>
        <v>1.4710648148148148E-2</v>
      </c>
      <c r="G19" s="85">
        <f>AgeStanSec!G19/86400</f>
        <v>1.480324074074074E-2</v>
      </c>
      <c r="H19" s="85">
        <f>AgeStanSec!H19/86400</f>
        <v>1.8553240740740742E-2</v>
      </c>
      <c r="I19" s="85">
        <f>AgeStanSec!I19/86400</f>
        <v>2.105324074074074E-2</v>
      </c>
      <c r="J19" s="85">
        <f>AgeStanSec!J19/86400</f>
        <v>2.2465277777777778E-2</v>
      </c>
      <c r="K19" s="85">
        <f>AgeStanSec!K19/86400</f>
        <v>2.8344907407407409E-2</v>
      </c>
      <c r="L19" s="85">
        <f>AgeStanSec!L19/86400</f>
        <v>3.0474537037037036E-2</v>
      </c>
      <c r="M19" s="85">
        <f>AgeStanSec!M19/86400</f>
        <v>3.8171296296296293E-2</v>
      </c>
      <c r="N19" s="85">
        <f>AgeStanSec!N19/86400</f>
        <v>4.0289351851851854E-2</v>
      </c>
      <c r="O19" s="85">
        <f>AgeStanSec!O19/86400</f>
        <v>4.8263888888888891E-2</v>
      </c>
      <c r="P19" s="85">
        <f>AgeStanSec!P19/86400</f>
        <v>5.8680555555555555E-2</v>
      </c>
      <c r="Q19" s="85">
        <f>AgeStanSec!Q19/86400</f>
        <v>8.4479166666666661E-2</v>
      </c>
      <c r="R19" s="85">
        <f>AgeStanSec!R19/86400</f>
        <v>0.10381944444444445</v>
      </c>
      <c r="S19" s="85">
        <f>AgeStanSec!S19/86400</f>
        <v>0.18611111111111112</v>
      </c>
      <c r="T19" s="85">
        <f>AgeStanSec!T19/86400</f>
        <v>0.24722222222222223</v>
      </c>
      <c r="U19" s="85">
        <f>AgeStanSec!U19/86400</f>
        <v>0.4201388888888889</v>
      </c>
      <c r="V19" s="85">
        <f>AgeStanSec!V19/86400</f>
        <v>0.46122685185185186</v>
      </c>
      <c r="W19" s="85">
        <f>AgeStanSec!W19/86400</f>
        <v>0.61111111111111116</v>
      </c>
      <c r="X19" s="79"/>
    </row>
    <row r="20" spans="1:24">
      <c r="A20" s="74">
        <v>20</v>
      </c>
      <c r="B20" s="86">
        <f>AgeStanSec!B20/86400</f>
        <v>2.627314814814815E-3</v>
      </c>
      <c r="C20" s="86">
        <f>AgeStanSec!C20/86400</f>
        <v>8.9236111111111113E-3</v>
      </c>
      <c r="D20" s="86">
        <f>AgeStanSec!D20/86400</f>
        <v>1.0868055555555556E-2</v>
      </c>
      <c r="E20" s="86">
        <f>AgeStanSec!E20/86400</f>
        <v>1.170138888888889E-2</v>
      </c>
      <c r="F20" s="86">
        <f>AgeStanSec!F20/86400</f>
        <v>1.4710648148148148E-2</v>
      </c>
      <c r="G20" s="86">
        <f>AgeStanSec!G20/86400</f>
        <v>1.480324074074074E-2</v>
      </c>
      <c r="H20" s="86">
        <f>AgeStanSec!H20/86400</f>
        <v>1.8553240740740742E-2</v>
      </c>
      <c r="I20" s="86">
        <f>AgeStanSec!I20/86400</f>
        <v>2.105324074074074E-2</v>
      </c>
      <c r="J20" s="86">
        <f>AgeStanSec!J20/86400</f>
        <v>2.2465277777777778E-2</v>
      </c>
      <c r="K20" s="86">
        <f>AgeStanSec!K20/86400</f>
        <v>2.8344907407407409E-2</v>
      </c>
      <c r="L20" s="86">
        <f>AgeStanSec!L20/86400</f>
        <v>3.0474537037037036E-2</v>
      </c>
      <c r="M20" s="86">
        <f>AgeStanSec!M20/86400</f>
        <v>3.8171296296296293E-2</v>
      </c>
      <c r="N20" s="86">
        <f>AgeStanSec!N20/86400</f>
        <v>4.0289351851851854E-2</v>
      </c>
      <c r="O20" s="86">
        <f>AgeStanSec!O20/86400</f>
        <v>4.8263888888888891E-2</v>
      </c>
      <c r="P20" s="86">
        <f>AgeStanSec!P20/86400</f>
        <v>5.8680555555555555E-2</v>
      </c>
      <c r="Q20" s="86">
        <f>AgeStanSec!Q20/86400</f>
        <v>8.4479166666666661E-2</v>
      </c>
      <c r="R20" s="86">
        <f>AgeStanSec!R20/86400</f>
        <v>0.10381944444444445</v>
      </c>
      <c r="S20" s="86">
        <f>AgeStanSec!S20/86400</f>
        <v>0.18611111111111112</v>
      </c>
      <c r="T20" s="86">
        <f>AgeStanSec!T20/86400</f>
        <v>0.24722222222222223</v>
      </c>
      <c r="U20" s="86">
        <f>AgeStanSec!U20/86400</f>
        <v>0.4201388888888889</v>
      </c>
      <c r="V20" s="86">
        <f>AgeStanSec!V20/86400</f>
        <v>0.46122685185185186</v>
      </c>
      <c r="W20" s="86">
        <f>AgeStanSec!W20/86400</f>
        <v>0.61111111111111116</v>
      </c>
      <c r="X20" s="79"/>
    </row>
    <row r="21" spans="1:24">
      <c r="A21" s="65">
        <v>21</v>
      </c>
      <c r="B21" s="85">
        <f>AgeStanSec!B21/86400</f>
        <v>2.627314814814815E-3</v>
      </c>
      <c r="C21" s="85">
        <f>AgeStanSec!C21/86400</f>
        <v>8.9236111111111113E-3</v>
      </c>
      <c r="D21" s="85">
        <f>AgeStanSec!D21/86400</f>
        <v>1.0868055555555556E-2</v>
      </c>
      <c r="E21" s="85">
        <f>AgeStanSec!E21/86400</f>
        <v>1.170138888888889E-2</v>
      </c>
      <c r="F21" s="85">
        <f>AgeStanSec!F21/86400</f>
        <v>1.4710648148148148E-2</v>
      </c>
      <c r="G21" s="85">
        <f>AgeStanSec!G21/86400</f>
        <v>1.480324074074074E-2</v>
      </c>
      <c r="H21" s="85">
        <f>AgeStanSec!H21/86400</f>
        <v>1.8553240740740742E-2</v>
      </c>
      <c r="I21" s="85">
        <f>AgeStanSec!I21/86400</f>
        <v>2.105324074074074E-2</v>
      </c>
      <c r="J21" s="85">
        <f>AgeStanSec!J21/86400</f>
        <v>2.2465277777777778E-2</v>
      </c>
      <c r="K21" s="85">
        <f>AgeStanSec!K21/86400</f>
        <v>2.8344907407407409E-2</v>
      </c>
      <c r="L21" s="85">
        <f>AgeStanSec!L21/86400</f>
        <v>3.0474537037037036E-2</v>
      </c>
      <c r="M21" s="85">
        <f>AgeStanSec!M21/86400</f>
        <v>3.8171296296296293E-2</v>
      </c>
      <c r="N21" s="85">
        <f>AgeStanSec!N21/86400</f>
        <v>4.0289351851851854E-2</v>
      </c>
      <c r="O21" s="85">
        <f>AgeStanSec!O21/86400</f>
        <v>4.8263888888888891E-2</v>
      </c>
      <c r="P21" s="85">
        <f>AgeStanSec!P21/86400</f>
        <v>5.8680555555555555E-2</v>
      </c>
      <c r="Q21" s="85">
        <f>AgeStanSec!Q21/86400</f>
        <v>8.4479166666666661E-2</v>
      </c>
      <c r="R21" s="85">
        <f>AgeStanSec!R21/86400</f>
        <v>0.10381944444444445</v>
      </c>
      <c r="S21" s="85">
        <f>AgeStanSec!S21/86400</f>
        <v>0.18611111111111112</v>
      </c>
      <c r="T21" s="85">
        <f>AgeStanSec!T21/86400</f>
        <v>0.24722222222222223</v>
      </c>
      <c r="U21" s="85">
        <f>AgeStanSec!U21/86400</f>
        <v>0.4201388888888889</v>
      </c>
      <c r="V21" s="85">
        <f>AgeStanSec!V21/86400</f>
        <v>0.46122685185185186</v>
      </c>
      <c r="W21" s="85">
        <f>AgeStanSec!W21/86400</f>
        <v>0.61111111111111116</v>
      </c>
      <c r="X21" s="79"/>
    </row>
    <row r="22" spans="1:24">
      <c r="A22" s="65">
        <v>22</v>
      </c>
      <c r="B22" s="85">
        <f>AgeStanSec!B22/86400</f>
        <v>2.627314814814815E-3</v>
      </c>
      <c r="C22" s="85">
        <f>AgeStanSec!C22/86400</f>
        <v>8.9236111111111113E-3</v>
      </c>
      <c r="D22" s="85">
        <f>AgeStanSec!D22/86400</f>
        <v>1.0868055555555556E-2</v>
      </c>
      <c r="E22" s="85">
        <f>AgeStanSec!E22/86400</f>
        <v>1.170138888888889E-2</v>
      </c>
      <c r="F22" s="85">
        <f>AgeStanSec!F22/86400</f>
        <v>1.4710648148148148E-2</v>
      </c>
      <c r="G22" s="85">
        <f>AgeStanSec!G22/86400</f>
        <v>1.480324074074074E-2</v>
      </c>
      <c r="H22" s="85">
        <f>AgeStanSec!H22/86400</f>
        <v>1.8553240740740742E-2</v>
      </c>
      <c r="I22" s="85">
        <f>AgeStanSec!I22/86400</f>
        <v>2.105324074074074E-2</v>
      </c>
      <c r="J22" s="85">
        <f>AgeStanSec!J22/86400</f>
        <v>2.2465277777777778E-2</v>
      </c>
      <c r="K22" s="85">
        <f>AgeStanSec!K22/86400</f>
        <v>2.8344907407407409E-2</v>
      </c>
      <c r="L22" s="85">
        <f>AgeStanSec!L22/86400</f>
        <v>3.0474537037037036E-2</v>
      </c>
      <c r="M22" s="85">
        <f>AgeStanSec!M22/86400</f>
        <v>3.8171296296296293E-2</v>
      </c>
      <c r="N22" s="85">
        <f>AgeStanSec!N22/86400</f>
        <v>4.0289351851851854E-2</v>
      </c>
      <c r="O22" s="85">
        <f>AgeStanSec!O22/86400</f>
        <v>4.8263888888888891E-2</v>
      </c>
      <c r="P22" s="85">
        <f>AgeStanSec!P22/86400</f>
        <v>5.8680555555555555E-2</v>
      </c>
      <c r="Q22" s="85">
        <f>AgeStanSec!Q22/86400</f>
        <v>8.4479166666666661E-2</v>
      </c>
      <c r="R22" s="85">
        <f>AgeStanSec!R22/86400</f>
        <v>0.10381944444444445</v>
      </c>
      <c r="S22" s="85">
        <f>AgeStanSec!S22/86400</f>
        <v>0.18611111111111112</v>
      </c>
      <c r="T22" s="85">
        <f>AgeStanSec!T22/86400</f>
        <v>0.24722222222222223</v>
      </c>
      <c r="U22" s="85">
        <f>AgeStanSec!U22/86400</f>
        <v>0.4201388888888889</v>
      </c>
      <c r="V22" s="85">
        <f>AgeStanSec!V22/86400</f>
        <v>0.46122685185185186</v>
      </c>
      <c r="W22" s="85">
        <f>AgeStanSec!W22/86400</f>
        <v>0.61111111111111116</v>
      </c>
      <c r="X22" s="79"/>
    </row>
    <row r="23" spans="1:24">
      <c r="A23" s="65">
        <v>23</v>
      </c>
      <c r="B23" s="85">
        <f>AgeStanSec!B23/86400</f>
        <v>2.627314814814815E-3</v>
      </c>
      <c r="C23" s="85">
        <f>AgeStanSec!C23/86400</f>
        <v>8.9236111111111113E-3</v>
      </c>
      <c r="D23" s="85">
        <f>AgeStanSec!D23/86400</f>
        <v>1.0868055555555556E-2</v>
      </c>
      <c r="E23" s="85">
        <f>AgeStanSec!E23/86400</f>
        <v>1.170138888888889E-2</v>
      </c>
      <c r="F23" s="85">
        <f>AgeStanSec!F23/86400</f>
        <v>1.4710648148148148E-2</v>
      </c>
      <c r="G23" s="85">
        <f>AgeStanSec!G23/86400</f>
        <v>1.480324074074074E-2</v>
      </c>
      <c r="H23" s="85">
        <f>AgeStanSec!H23/86400</f>
        <v>1.8553240740740742E-2</v>
      </c>
      <c r="I23" s="85">
        <f>AgeStanSec!I23/86400</f>
        <v>2.105324074074074E-2</v>
      </c>
      <c r="J23" s="85">
        <f>AgeStanSec!J23/86400</f>
        <v>2.2465277777777778E-2</v>
      </c>
      <c r="K23" s="85">
        <f>AgeStanSec!K23/86400</f>
        <v>2.8344907407407409E-2</v>
      </c>
      <c r="L23" s="85">
        <f>AgeStanSec!L23/86400</f>
        <v>3.0474537037037036E-2</v>
      </c>
      <c r="M23" s="85">
        <f>AgeStanSec!M23/86400</f>
        <v>3.8171296296296293E-2</v>
      </c>
      <c r="N23" s="85">
        <f>AgeStanSec!N23/86400</f>
        <v>4.0289351851851854E-2</v>
      </c>
      <c r="O23" s="85">
        <f>AgeStanSec!O23/86400</f>
        <v>4.8263888888888891E-2</v>
      </c>
      <c r="P23" s="85">
        <f>AgeStanSec!P23/86400</f>
        <v>5.8680555555555555E-2</v>
      </c>
      <c r="Q23" s="85">
        <f>AgeStanSec!Q23/86400</f>
        <v>8.4479166666666661E-2</v>
      </c>
      <c r="R23" s="85">
        <f>AgeStanSec!R23/86400</f>
        <v>0.10381944444444445</v>
      </c>
      <c r="S23" s="85">
        <f>AgeStanSec!S23/86400</f>
        <v>0.18611111111111112</v>
      </c>
      <c r="T23" s="85">
        <f>AgeStanSec!T23/86400</f>
        <v>0.24722222222222223</v>
      </c>
      <c r="U23" s="85">
        <f>AgeStanSec!U23/86400</f>
        <v>0.4201388888888889</v>
      </c>
      <c r="V23" s="85">
        <f>AgeStanSec!V23/86400</f>
        <v>0.46122685185185186</v>
      </c>
      <c r="W23" s="85">
        <f>AgeStanSec!W23/86400</f>
        <v>0.61111111111111116</v>
      </c>
      <c r="X23" s="79"/>
    </row>
    <row r="24" spans="1:24">
      <c r="A24" s="65">
        <v>24</v>
      </c>
      <c r="B24" s="85">
        <f>AgeStanSec!B24/86400</f>
        <v>2.627314814814815E-3</v>
      </c>
      <c r="C24" s="85">
        <f>AgeStanSec!C24/86400</f>
        <v>8.9236111111111113E-3</v>
      </c>
      <c r="D24" s="85">
        <f>AgeStanSec!D24/86400</f>
        <v>1.0868055555555556E-2</v>
      </c>
      <c r="E24" s="85">
        <f>AgeStanSec!E24/86400</f>
        <v>1.170138888888889E-2</v>
      </c>
      <c r="F24" s="85">
        <f>AgeStanSec!F24/86400</f>
        <v>1.4710648148148148E-2</v>
      </c>
      <c r="G24" s="85">
        <f>AgeStanSec!G24/86400</f>
        <v>1.480324074074074E-2</v>
      </c>
      <c r="H24" s="85">
        <f>AgeStanSec!H24/86400</f>
        <v>1.8553240740740742E-2</v>
      </c>
      <c r="I24" s="85">
        <f>AgeStanSec!I24/86400</f>
        <v>2.105324074074074E-2</v>
      </c>
      <c r="J24" s="85">
        <f>AgeStanSec!J24/86400</f>
        <v>2.2465277777777778E-2</v>
      </c>
      <c r="K24" s="85">
        <f>AgeStanSec!K24/86400</f>
        <v>2.8344907407407409E-2</v>
      </c>
      <c r="L24" s="85">
        <f>AgeStanSec!L24/86400</f>
        <v>3.0474537037037036E-2</v>
      </c>
      <c r="M24" s="85">
        <f>AgeStanSec!M24/86400</f>
        <v>3.8171296296296293E-2</v>
      </c>
      <c r="N24" s="85">
        <f>AgeStanSec!N24/86400</f>
        <v>4.0289351851851854E-2</v>
      </c>
      <c r="O24" s="85">
        <f>AgeStanSec!O24/86400</f>
        <v>4.8263888888888891E-2</v>
      </c>
      <c r="P24" s="85">
        <f>AgeStanSec!P24/86400</f>
        <v>5.8680555555555555E-2</v>
      </c>
      <c r="Q24" s="85">
        <f>AgeStanSec!Q24/86400</f>
        <v>8.4479166666666661E-2</v>
      </c>
      <c r="R24" s="85">
        <f>AgeStanSec!R24/86400</f>
        <v>0.10381944444444445</v>
      </c>
      <c r="S24" s="85">
        <f>AgeStanSec!S24/86400</f>
        <v>0.18611111111111112</v>
      </c>
      <c r="T24" s="85">
        <f>AgeStanSec!T24/86400</f>
        <v>0.24722222222222223</v>
      </c>
      <c r="U24" s="85">
        <f>AgeStanSec!U24/86400</f>
        <v>0.4201388888888889</v>
      </c>
      <c r="V24" s="85">
        <f>AgeStanSec!V24/86400</f>
        <v>0.46122685185185186</v>
      </c>
      <c r="W24" s="85">
        <f>AgeStanSec!W24/86400</f>
        <v>0.61111111111111116</v>
      </c>
      <c r="X24" s="79"/>
    </row>
    <row r="25" spans="1:24">
      <c r="A25" s="74">
        <v>25</v>
      </c>
      <c r="B25" s="86">
        <f>AgeStanSec!B25/86400</f>
        <v>2.627314814814815E-3</v>
      </c>
      <c r="C25" s="86">
        <f>AgeStanSec!C25/86400</f>
        <v>8.9236111111111113E-3</v>
      </c>
      <c r="D25" s="86">
        <f>AgeStanSec!D25/86400</f>
        <v>1.0868055555555556E-2</v>
      </c>
      <c r="E25" s="86">
        <f>AgeStanSec!E25/86400</f>
        <v>1.170138888888889E-2</v>
      </c>
      <c r="F25" s="86">
        <f>AgeStanSec!F25/86400</f>
        <v>1.4710648148148148E-2</v>
      </c>
      <c r="G25" s="86">
        <f>AgeStanSec!G25/86400</f>
        <v>1.480324074074074E-2</v>
      </c>
      <c r="H25" s="86">
        <f>AgeStanSec!H25/86400</f>
        <v>1.8553240740740742E-2</v>
      </c>
      <c r="I25" s="86">
        <f>AgeStanSec!I25/86400</f>
        <v>2.105324074074074E-2</v>
      </c>
      <c r="J25" s="86">
        <f>AgeStanSec!J25/86400</f>
        <v>2.2465277777777778E-2</v>
      </c>
      <c r="K25" s="86">
        <f>AgeStanSec!K25/86400</f>
        <v>2.8344907407407409E-2</v>
      </c>
      <c r="L25" s="86">
        <f>AgeStanSec!L25/86400</f>
        <v>3.0474537037037036E-2</v>
      </c>
      <c r="M25" s="86">
        <f>AgeStanSec!M25/86400</f>
        <v>3.8171296296296293E-2</v>
      </c>
      <c r="N25" s="86">
        <f>AgeStanSec!N25/86400</f>
        <v>4.0289351851851854E-2</v>
      </c>
      <c r="O25" s="86">
        <f>AgeStanSec!O25/86400</f>
        <v>4.8263888888888891E-2</v>
      </c>
      <c r="P25" s="86">
        <f>AgeStanSec!P25/86400</f>
        <v>5.8680555555555555E-2</v>
      </c>
      <c r="Q25" s="86">
        <f>AgeStanSec!Q25/86400</f>
        <v>8.4479166666666661E-2</v>
      </c>
      <c r="R25" s="86">
        <f>AgeStanSec!R25/86400</f>
        <v>0.10381944444444445</v>
      </c>
      <c r="S25" s="86">
        <f>AgeStanSec!S25/86400</f>
        <v>0.18611111111111112</v>
      </c>
      <c r="T25" s="86">
        <f>AgeStanSec!T25/86400</f>
        <v>0.24722222222222223</v>
      </c>
      <c r="U25" s="86">
        <f>AgeStanSec!U25/86400</f>
        <v>0.4201388888888889</v>
      </c>
      <c r="V25" s="86">
        <f>AgeStanSec!V25/86400</f>
        <v>0.46122685185185186</v>
      </c>
      <c r="W25" s="86">
        <f>AgeStanSec!W25/86400</f>
        <v>0.61111111111111116</v>
      </c>
      <c r="X25" s="79"/>
    </row>
    <row r="26" spans="1:24">
      <c r="A26" s="65">
        <v>26</v>
      </c>
      <c r="B26" s="85">
        <f>AgeStanSec!B26/86400</f>
        <v>2.627314814814815E-3</v>
      </c>
      <c r="C26" s="85">
        <f>AgeStanSec!C26/86400</f>
        <v>8.9236111111111113E-3</v>
      </c>
      <c r="D26" s="85">
        <f>AgeStanSec!D26/86400</f>
        <v>1.0868055555555556E-2</v>
      </c>
      <c r="E26" s="85">
        <f>AgeStanSec!E26/86400</f>
        <v>1.170138888888889E-2</v>
      </c>
      <c r="F26" s="85">
        <f>AgeStanSec!F26/86400</f>
        <v>1.4710648148148148E-2</v>
      </c>
      <c r="G26" s="85">
        <f>AgeStanSec!G26/86400</f>
        <v>1.480324074074074E-2</v>
      </c>
      <c r="H26" s="85">
        <f>AgeStanSec!H26/86400</f>
        <v>1.8553240740740742E-2</v>
      </c>
      <c r="I26" s="85">
        <f>AgeStanSec!I26/86400</f>
        <v>2.105324074074074E-2</v>
      </c>
      <c r="J26" s="85">
        <f>AgeStanSec!J26/86400</f>
        <v>2.2465277777777778E-2</v>
      </c>
      <c r="K26" s="85">
        <f>AgeStanSec!K26/86400</f>
        <v>2.8344907407407409E-2</v>
      </c>
      <c r="L26" s="85">
        <f>AgeStanSec!L26/86400</f>
        <v>3.0474537037037036E-2</v>
      </c>
      <c r="M26" s="85">
        <f>AgeStanSec!M26/86400</f>
        <v>3.8171296296296293E-2</v>
      </c>
      <c r="N26" s="85">
        <f>AgeStanSec!N26/86400</f>
        <v>4.0289351851851854E-2</v>
      </c>
      <c r="O26" s="85">
        <f>AgeStanSec!O26/86400</f>
        <v>4.8263888888888891E-2</v>
      </c>
      <c r="P26" s="85">
        <f>AgeStanSec!P26/86400</f>
        <v>5.8680555555555555E-2</v>
      </c>
      <c r="Q26" s="85">
        <f>AgeStanSec!Q26/86400</f>
        <v>8.4479166666666661E-2</v>
      </c>
      <c r="R26" s="85">
        <f>AgeStanSec!R26/86400</f>
        <v>0.10381944444444445</v>
      </c>
      <c r="S26" s="85">
        <f>AgeStanSec!S26/86400</f>
        <v>0.18611111111111112</v>
      </c>
      <c r="T26" s="85">
        <f>AgeStanSec!T26/86400</f>
        <v>0.24722222222222223</v>
      </c>
      <c r="U26" s="85">
        <f>AgeStanSec!U26/86400</f>
        <v>0.4201388888888889</v>
      </c>
      <c r="V26" s="85">
        <f>AgeStanSec!V26/86400</f>
        <v>0.46122685185185186</v>
      </c>
      <c r="W26" s="85">
        <f>AgeStanSec!W26/86400</f>
        <v>0.61111111111111116</v>
      </c>
      <c r="X26" s="79"/>
    </row>
    <row r="27" spans="1:24">
      <c r="A27" s="65">
        <v>27</v>
      </c>
      <c r="B27" s="85">
        <f>AgeStanSec!B27/86400</f>
        <v>2.627314814814815E-3</v>
      </c>
      <c r="C27" s="85">
        <f>AgeStanSec!C27/86400</f>
        <v>8.9236111111111113E-3</v>
      </c>
      <c r="D27" s="85">
        <f>AgeStanSec!D27/86400</f>
        <v>1.0868055555555556E-2</v>
      </c>
      <c r="E27" s="85">
        <f>AgeStanSec!E27/86400</f>
        <v>1.170138888888889E-2</v>
      </c>
      <c r="F27" s="85">
        <f>AgeStanSec!F27/86400</f>
        <v>1.4710648148148148E-2</v>
      </c>
      <c r="G27" s="85">
        <f>AgeStanSec!G27/86400</f>
        <v>1.480324074074074E-2</v>
      </c>
      <c r="H27" s="85">
        <f>AgeStanSec!H27/86400</f>
        <v>1.8553240740740742E-2</v>
      </c>
      <c r="I27" s="85">
        <f>AgeStanSec!I27/86400</f>
        <v>2.105324074074074E-2</v>
      </c>
      <c r="J27" s="85">
        <f>AgeStanSec!J27/86400</f>
        <v>2.2465277777777778E-2</v>
      </c>
      <c r="K27" s="85">
        <f>AgeStanSec!K27/86400</f>
        <v>2.8344907407407409E-2</v>
      </c>
      <c r="L27" s="85">
        <f>AgeStanSec!L27/86400</f>
        <v>3.0474537037037036E-2</v>
      </c>
      <c r="M27" s="85">
        <f>AgeStanSec!M27/86400</f>
        <v>3.8171296296296293E-2</v>
      </c>
      <c r="N27" s="85">
        <f>AgeStanSec!N27/86400</f>
        <v>4.0289351851851854E-2</v>
      </c>
      <c r="O27" s="85">
        <f>AgeStanSec!O27/86400</f>
        <v>4.8263888888888891E-2</v>
      </c>
      <c r="P27" s="85">
        <f>AgeStanSec!P27/86400</f>
        <v>5.8680555555555555E-2</v>
      </c>
      <c r="Q27" s="85">
        <f>AgeStanSec!Q27/86400</f>
        <v>8.4479166666666661E-2</v>
      </c>
      <c r="R27" s="85">
        <f>AgeStanSec!R27/86400</f>
        <v>0.10381944444444445</v>
      </c>
      <c r="S27" s="85">
        <f>AgeStanSec!S27/86400</f>
        <v>0.18611111111111112</v>
      </c>
      <c r="T27" s="85">
        <f>AgeStanSec!T27/86400</f>
        <v>0.24722222222222223</v>
      </c>
      <c r="U27" s="85">
        <f>AgeStanSec!U27/86400</f>
        <v>0.4201388888888889</v>
      </c>
      <c r="V27" s="85">
        <f>AgeStanSec!V27/86400</f>
        <v>0.46122685185185186</v>
      </c>
      <c r="W27" s="85">
        <f>AgeStanSec!W27/86400</f>
        <v>0.61111111111111116</v>
      </c>
      <c r="X27" s="79"/>
    </row>
    <row r="28" spans="1:24">
      <c r="A28" s="65">
        <v>28</v>
      </c>
      <c r="B28" s="85">
        <f>AgeStanSec!B28/86400</f>
        <v>2.627314814814815E-3</v>
      </c>
      <c r="C28" s="85">
        <f>AgeStanSec!C28/86400</f>
        <v>8.9236111111111113E-3</v>
      </c>
      <c r="D28" s="85">
        <f>AgeStanSec!D28/86400</f>
        <v>1.0868055555555556E-2</v>
      </c>
      <c r="E28" s="85">
        <f>AgeStanSec!E28/86400</f>
        <v>1.170138888888889E-2</v>
      </c>
      <c r="F28" s="85">
        <f>AgeStanSec!F28/86400</f>
        <v>1.4710648148148148E-2</v>
      </c>
      <c r="G28" s="85">
        <f>AgeStanSec!G28/86400</f>
        <v>1.480324074074074E-2</v>
      </c>
      <c r="H28" s="85">
        <f>AgeStanSec!H28/86400</f>
        <v>1.8553240740740742E-2</v>
      </c>
      <c r="I28" s="85">
        <f>AgeStanSec!I28/86400</f>
        <v>2.105324074074074E-2</v>
      </c>
      <c r="J28" s="85">
        <f>AgeStanSec!J28/86400</f>
        <v>2.2465277777777778E-2</v>
      </c>
      <c r="K28" s="85">
        <f>AgeStanSec!K28/86400</f>
        <v>2.8344907407407409E-2</v>
      </c>
      <c r="L28" s="85">
        <f>AgeStanSec!L28/86400</f>
        <v>3.0474537037037036E-2</v>
      </c>
      <c r="M28" s="85">
        <f>AgeStanSec!M28/86400</f>
        <v>3.8171296296296293E-2</v>
      </c>
      <c r="N28" s="85">
        <f>AgeStanSec!N28/86400</f>
        <v>4.0289351851851854E-2</v>
      </c>
      <c r="O28" s="85">
        <f>AgeStanSec!O28/86400</f>
        <v>4.8263888888888891E-2</v>
      </c>
      <c r="P28" s="85">
        <f>AgeStanSec!P28/86400</f>
        <v>5.8680555555555555E-2</v>
      </c>
      <c r="Q28" s="85">
        <f>AgeStanSec!Q28/86400</f>
        <v>8.4479166666666661E-2</v>
      </c>
      <c r="R28" s="85">
        <f>AgeStanSec!R28/86400</f>
        <v>0.10381944444444445</v>
      </c>
      <c r="S28" s="85">
        <f>AgeStanSec!S28/86400</f>
        <v>0.18611111111111112</v>
      </c>
      <c r="T28" s="85">
        <f>AgeStanSec!T28/86400</f>
        <v>0.24722222222222223</v>
      </c>
      <c r="U28" s="85">
        <f>AgeStanSec!U28/86400</f>
        <v>0.4201388888888889</v>
      </c>
      <c r="V28" s="85">
        <f>AgeStanSec!V28/86400</f>
        <v>0.46122685185185186</v>
      </c>
      <c r="W28" s="85">
        <f>AgeStanSec!W28/86400</f>
        <v>0.61111111111111116</v>
      </c>
      <c r="X28" s="79"/>
    </row>
    <row r="29" spans="1:24">
      <c r="A29" s="65">
        <v>29</v>
      </c>
      <c r="B29" s="85">
        <f>AgeStanSec!B29/86400</f>
        <v>2.627314814814815E-3</v>
      </c>
      <c r="C29" s="85">
        <f>AgeStanSec!C29/86400</f>
        <v>8.9236111111111113E-3</v>
      </c>
      <c r="D29" s="85">
        <f>AgeStanSec!D29/86400</f>
        <v>1.0868055555555556E-2</v>
      </c>
      <c r="E29" s="85">
        <f>AgeStanSec!E29/86400</f>
        <v>1.170138888888889E-2</v>
      </c>
      <c r="F29" s="85">
        <f>AgeStanSec!F29/86400</f>
        <v>1.4710648148148148E-2</v>
      </c>
      <c r="G29" s="85">
        <f>AgeStanSec!G29/86400</f>
        <v>1.480324074074074E-2</v>
      </c>
      <c r="H29" s="85">
        <f>AgeStanSec!H29/86400</f>
        <v>1.8553240740740742E-2</v>
      </c>
      <c r="I29" s="85">
        <f>AgeStanSec!I29/86400</f>
        <v>2.105324074074074E-2</v>
      </c>
      <c r="J29" s="85">
        <f>AgeStanSec!J29/86400</f>
        <v>2.2465277777777778E-2</v>
      </c>
      <c r="K29" s="85">
        <f>AgeStanSec!K29/86400</f>
        <v>2.8344907407407409E-2</v>
      </c>
      <c r="L29" s="85">
        <f>AgeStanSec!L29/86400</f>
        <v>3.0474537037037036E-2</v>
      </c>
      <c r="M29" s="85">
        <f>AgeStanSec!M29/86400</f>
        <v>3.8171296296296293E-2</v>
      </c>
      <c r="N29" s="85">
        <f>AgeStanSec!N29/86400</f>
        <v>4.0289351851851854E-2</v>
      </c>
      <c r="O29" s="85">
        <f>AgeStanSec!O29/86400</f>
        <v>4.8263888888888891E-2</v>
      </c>
      <c r="P29" s="85">
        <f>AgeStanSec!P29/86400</f>
        <v>5.8680555555555555E-2</v>
      </c>
      <c r="Q29" s="85">
        <f>AgeStanSec!Q29/86400</f>
        <v>8.4479166666666661E-2</v>
      </c>
      <c r="R29" s="85">
        <f>AgeStanSec!R29/86400</f>
        <v>0.10381944444444445</v>
      </c>
      <c r="S29" s="85">
        <f>AgeStanSec!S29/86400</f>
        <v>0.18611111111111112</v>
      </c>
      <c r="T29" s="85">
        <f>AgeStanSec!T29/86400</f>
        <v>0.24722222222222223</v>
      </c>
      <c r="U29" s="85">
        <f>AgeStanSec!U29/86400</f>
        <v>0.4201388888888889</v>
      </c>
      <c r="V29" s="85">
        <f>AgeStanSec!V29/86400</f>
        <v>0.46122685185185186</v>
      </c>
      <c r="W29" s="85">
        <f>AgeStanSec!W29/86400</f>
        <v>0.61111111111111116</v>
      </c>
      <c r="X29" s="79"/>
    </row>
    <row r="30" spans="1:24">
      <c r="A30" s="74">
        <v>30</v>
      </c>
      <c r="B30" s="86">
        <f>AgeStanSec!B30/86400</f>
        <v>2.627314814814815E-3</v>
      </c>
      <c r="C30" s="86">
        <f>AgeStanSec!C30/86400</f>
        <v>8.9236111111111113E-3</v>
      </c>
      <c r="D30" s="86">
        <f>AgeStanSec!D30/86400</f>
        <v>1.0868055555555556E-2</v>
      </c>
      <c r="E30" s="86">
        <f>AgeStanSec!E30/86400</f>
        <v>1.170138888888889E-2</v>
      </c>
      <c r="F30" s="86">
        <f>AgeStanSec!F30/86400</f>
        <v>1.4710648148148148E-2</v>
      </c>
      <c r="G30" s="86">
        <f>AgeStanSec!G30/86400</f>
        <v>1.480324074074074E-2</v>
      </c>
      <c r="H30" s="86">
        <f>AgeStanSec!H30/86400</f>
        <v>1.8553240740740742E-2</v>
      </c>
      <c r="I30" s="86">
        <f>AgeStanSec!I30/86400</f>
        <v>2.105324074074074E-2</v>
      </c>
      <c r="J30" s="86">
        <f>AgeStanSec!J30/86400</f>
        <v>2.2465277777777778E-2</v>
      </c>
      <c r="K30" s="86">
        <f>AgeStanSec!K30/86400</f>
        <v>2.8344907407407409E-2</v>
      </c>
      <c r="L30" s="86">
        <f>AgeStanSec!L30/86400</f>
        <v>3.0474537037037036E-2</v>
      </c>
      <c r="M30" s="86">
        <f>AgeStanSec!M30/86400</f>
        <v>3.8171296296296293E-2</v>
      </c>
      <c r="N30" s="86">
        <f>AgeStanSec!N30/86400</f>
        <v>4.0289351851851854E-2</v>
      </c>
      <c r="O30" s="86">
        <f>AgeStanSec!O30/86400</f>
        <v>4.8263888888888891E-2</v>
      </c>
      <c r="P30" s="86">
        <f>AgeStanSec!P30/86400</f>
        <v>5.8680555555555555E-2</v>
      </c>
      <c r="Q30" s="86">
        <f>AgeStanSec!Q30/86400</f>
        <v>8.4479166666666661E-2</v>
      </c>
      <c r="R30" s="86">
        <f>AgeStanSec!R30/86400</f>
        <v>0.10381944444444445</v>
      </c>
      <c r="S30" s="86">
        <f>AgeStanSec!S30/86400</f>
        <v>0.18611111111111112</v>
      </c>
      <c r="T30" s="86">
        <f>AgeStanSec!T30/86400</f>
        <v>0.24722222222222223</v>
      </c>
      <c r="U30" s="86">
        <f>AgeStanSec!U30/86400</f>
        <v>0.4201388888888889</v>
      </c>
      <c r="V30" s="86">
        <f>AgeStanSec!V30/86400</f>
        <v>0.46122685185185186</v>
      </c>
      <c r="W30" s="86">
        <f>AgeStanSec!W30/86400</f>
        <v>0.61111111111111116</v>
      </c>
      <c r="X30" s="79"/>
    </row>
    <row r="31" spans="1:24">
      <c r="A31" s="65">
        <v>31</v>
      </c>
      <c r="B31" s="85">
        <f>AgeStanSec!B31/86400</f>
        <v>2.638888888888889E-3</v>
      </c>
      <c r="C31" s="85">
        <f>AgeStanSec!C31/86400</f>
        <v>8.9351851851851849E-3</v>
      </c>
      <c r="D31" s="85">
        <f>AgeStanSec!D31/86400</f>
        <v>1.087962962962963E-2</v>
      </c>
      <c r="E31" s="85">
        <f>AgeStanSec!E31/86400</f>
        <v>1.1712962962962963E-2</v>
      </c>
      <c r="F31" s="85">
        <f>AgeStanSec!F31/86400</f>
        <v>1.4722222222222222E-2</v>
      </c>
      <c r="G31" s="85">
        <f>AgeStanSec!G31/86400</f>
        <v>1.4814814814814815E-2</v>
      </c>
      <c r="H31" s="85">
        <f>AgeStanSec!H31/86400</f>
        <v>1.8553240740740742E-2</v>
      </c>
      <c r="I31" s="85">
        <f>AgeStanSec!I31/86400</f>
        <v>2.105324074074074E-2</v>
      </c>
      <c r="J31" s="85">
        <f>AgeStanSec!J31/86400</f>
        <v>2.2465277777777778E-2</v>
      </c>
      <c r="K31" s="85">
        <f>AgeStanSec!K31/86400</f>
        <v>2.8344907407407409E-2</v>
      </c>
      <c r="L31" s="85">
        <f>AgeStanSec!L31/86400</f>
        <v>3.0474537037037036E-2</v>
      </c>
      <c r="M31" s="85">
        <f>AgeStanSec!M31/86400</f>
        <v>3.8171296296296293E-2</v>
      </c>
      <c r="N31" s="85">
        <f>AgeStanSec!N31/86400</f>
        <v>4.0289351851851854E-2</v>
      </c>
      <c r="O31" s="85">
        <f>AgeStanSec!O31/86400</f>
        <v>4.8263888888888891E-2</v>
      </c>
      <c r="P31" s="85">
        <f>AgeStanSec!P31/86400</f>
        <v>5.8680555555555555E-2</v>
      </c>
      <c r="Q31" s="85">
        <f>AgeStanSec!Q31/86400</f>
        <v>8.4479166666666661E-2</v>
      </c>
      <c r="R31" s="85">
        <f>AgeStanSec!R31/86400</f>
        <v>0.10381944444444445</v>
      </c>
      <c r="S31" s="85">
        <f>AgeStanSec!S31/86400</f>
        <v>0.18611111111111112</v>
      </c>
      <c r="T31" s="85">
        <f>AgeStanSec!T31/86400</f>
        <v>0.24722222222222223</v>
      </c>
      <c r="U31" s="85">
        <f>AgeStanSec!U31/86400</f>
        <v>0.4201388888888889</v>
      </c>
      <c r="V31" s="85">
        <f>AgeStanSec!V31/86400</f>
        <v>0.46122685185185186</v>
      </c>
      <c r="W31" s="85">
        <f>AgeStanSec!W31/86400</f>
        <v>0.61111111111111116</v>
      </c>
      <c r="X31" s="79"/>
    </row>
    <row r="32" spans="1:24">
      <c r="A32" s="65">
        <v>32</v>
      </c>
      <c r="B32" s="85">
        <f>AgeStanSec!B32/86400</f>
        <v>2.638888888888889E-3</v>
      </c>
      <c r="C32" s="85">
        <f>AgeStanSec!C32/86400</f>
        <v>8.9467592592592585E-3</v>
      </c>
      <c r="D32" s="85">
        <f>AgeStanSec!D32/86400</f>
        <v>1.0891203703703703E-2</v>
      </c>
      <c r="E32" s="85">
        <f>AgeStanSec!E32/86400</f>
        <v>1.1724537037037037E-2</v>
      </c>
      <c r="F32" s="85">
        <f>AgeStanSec!F32/86400</f>
        <v>1.4733796296296297E-2</v>
      </c>
      <c r="G32" s="85">
        <f>AgeStanSec!G32/86400</f>
        <v>1.4826388888888889E-2</v>
      </c>
      <c r="H32" s="85">
        <f>AgeStanSec!H32/86400</f>
        <v>1.8576388888888889E-2</v>
      </c>
      <c r="I32" s="85">
        <f>AgeStanSec!I32/86400</f>
        <v>2.1076388888888888E-2</v>
      </c>
      <c r="J32" s="85">
        <f>AgeStanSec!J32/86400</f>
        <v>2.2488425925925926E-2</v>
      </c>
      <c r="K32" s="85">
        <f>AgeStanSec!K32/86400</f>
        <v>2.8356481481481483E-2</v>
      </c>
      <c r="L32" s="85">
        <f>AgeStanSec!L32/86400</f>
        <v>3.048611111111111E-2</v>
      </c>
      <c r="M32" s="85">
        <f>AgeStanSec!M32/86400</f>
        <v>3.8182870370370367E-2</v>
      </c>
      <c r="N32" s="85">
        <f>AgeStanSec!N32/86400</f>
        <v>4.0300925925925928E-2</v>
      </c>
      <c r="O32" s="85">
        <f>AgeStanSec!O32/86400</f>
        <v>4.8275462962962964E-2</v>
      </c>
      <c r="P32" s="85">
        <f>AgeStanSec!P32/86400</f>
        <v>5.8692129629629629E-2</v>
      </c>
      <c r="Q32" s="85">
        <f>AgeStanSec!Q32/86400</f>
        <v>8.4490740740740741E-2</v>
      </c>
      <c r="R32" s="85">
        <f>AgeStanSec!R32/86400</f>
        <v>0.1038425925925926</v>
      </c>
      <c r="S32" s="85">
        <f>AgeStanSec!S32/86400</f>
        <v>0.18614583333333334</v>
      </c>
      <c r="T32" s="85">
        <f>AgeStanSec!T32/86400</f>
        <v>0.24726851851851853</v>
      </c>
      <c r="U32" s="85">
        <f>AgeStanSec!U32/86400</f>
        <v>0.42021990740740739</v>
      </c>
      <c r="V32" s="85">
        <f>AgeStanSec!V32/86400</f>
        <v>0.46131944444444445</v>
      </c>
      <c r="W32" s="85">
        <f>AgeStanSec!W32/86400</f>
        <v>0.61123842592592592</v>
      </c>
      <c r="X32" s="79"/>
    </row>
    <row r="33" spans="1:24">
      <c r="A33" s="65">
        <v>33</v>
      </c>
      <c r="B33" s="85">
        <f>AgeStanSec!B33/86400</f>
        <v>2.650462962962963E-3</v>
      </c>
      <c r="C33" s="85">
        <f>AgeStanSec!C33/86400</f>
        <v>8.9814814814814809E-3</v>
      </c>
      <c r="D33" s="85">
        <f>AgeStanSec!D33/86400</f>
        <v>1.0925925925925926E-2</v>
      </c>
      <c r="E33" s="85">
        <f>AgeStanSec!E33/86400</f>
        <v>1.1759259259259259E-2</v>
      </c>
      <c r="F33" s="85">
        <f>AgeStanSec!F33/86400</f>
        <v>1.4768518518518519E-2</v>
      </c>
      <c r="G33" s="85">
        <f>AgeStanSec!G33/86400</f>
        <v>1.4861111111111111E-2</v>
      </c>
      <c r="H33" s="85">
        <f>AgeStanSec!H33/86400</f>
        <v>1.861111111111111E-2</v>
      </c>
      <c r="I33" s="85">
        <f>AgeStanSec!I33/86400</f>
        <v>2.1111111111111112E-2</v>
      </c>
      <c r="J33" s="85">
        <f>AgeStanSec!J33/86400</f>
        <v>2.252314814814815E-2</v>
      </c>
      <c r="K33" s="85">
        <f>AgeStanSec!K33/86400</f>
        <v>2.8402777777777777E-2</v>
      </c>
      <c r="L33" s="85">
        <f>AgeStanSec!L33/86400</f>
        <v>3.0532407407407407E-2</v>
      </c>
      <c r="M33" s="85">
        <f>AgeStanSec!M33/86400</f>
        <v>3.8217592592592595E-2</v>
      </c>
      <c r="N33" s="85">
        <f>AgeStanSec!N33/86400</f>
        <v>4.0335648148148148E-2</v>
      </c>
      <c r="O33" s="85">
        <f>AgeStanSec!O33/86400</f>
        <v>4.8321759259259259E-2</v>
      </c>
      <c r="P33" s="85">
        <f>AgeStanSec!P33/86400</f>
        <v>5.8749999999999997E-2</v>
      </c>
      <c r="Q33" s="85">
        <f>AgeStanSec!Q33/86400</f>
        <v>8.458333333333333E-2</v>
      </c>
      <c r="R33" s="85">
        <f>AgeStanSec!R33/86400</f>
        <v>0.10394675925925925</v>
      </c>
      <c r="S33" s="85">
        <f>AgeStanSec!S33/86400</f>
        <v>0.18633101851851852</v>
      </c>
      <c r="T33" s="85">
        <f>AgeStanSec!T33/86400</f>
        <v>0.24752314814814816</v>
      </c>
      <c r="U33" s="85">
        <f>AgeStanSec!U33/86400</f>
        <v>0.42064814814814816</v>
      </c>
      <c r="V33" s="85">
        <f>AgeStanSec!V33/86400</f>
        <v>0.46178240740740739</v>
      </c>
      <c r="W33" s="85">
        <f>AgeStanSec!W33/86400</f>
        <v>0.61184027777777783</v>
      </c>
      <c r="X33" s="79"/>
    </row>
    <row r="34" spans="1:24">
      <c r="A34" s="65">
        <v>34</v>
      </c>
      <c r="B34" s="85">
        <f>AgeStanSec!B34/86400</f>
        <v>2.662037037037037E-3</v>
      </c>
      <c r="C34" s="85">
        <f>AgeStanSec!C34/86400</f>
        <v>9.0162037037037034E-3</v>
      </c>
      <c r="D34" s="85">
        <f>AgeStanSec!D34/86400</f>
        <v>1.0960648148148148E-2</v>
      </c>
      <c r="E34" s="85">
        <f>AgeStanSec!E34/86400</f>
        <v>1.1793981481481482E-2</v>
      </c>
      <c r="F34" s="85">
        <f>AgeStanSec!F34/86400</f>
        <v>1.480324074074074E-2</v>
      </c>
      <c r="G34" s="85">
        <f>AgeStanSec!G34/86400</f>
        <v>1.4895833333333334E-2</v>
      </c>
      <c r="H34" s="85">
        <f>AgeStanSec!H34/86400</f>
        <v>1.8657407407407407E-2</v>
      </c>
      <c r="I34" s="85">
        <f>AgeStanSec!I34/86400</f>
        <v>2.1157407407407406E-2</v>
      </c>
      <c r="J34" s="85">
        <f>AgeStanSec!J34/86400</f>
        <v>2.2569444444444444E-2</v>
      </c>
      <c r="K34" s="85">
        <f>AgeStanSec!K34/86400</f>
        <v>2.8460648148148148E-2</v>
      </c>
      <c r="L34" s="85">
        <f>AgeStanSec!L34/86400</f>
        <v>3.0590277777777779E-2</v>
      </c>
      <c r="M34" s="85">
        <f>AgeStanSec!M34/86400</f>
        <v>3.8287037037037036E-2</v>
      </c>
      <c r="N34" s="85">
        <f>AgeStanSec!N34/86400</f>
        <v>4.040509259259259E-2</v>
      </c>
      <c r="O34" s="85">
        <f>AgeStanSec!O34/86400</f>
        <v>4.8402777777777781E-2</v>
      </c>
      <c r="P34" s="85">
        <f>AgeStanSec!P34/86400</f>
        <v>5.8854166666666666E-2</v>
      </c>
      <c r="Q34" s="85">
        <f>AgeStanSec!Q34/86400</f>
        <v>8.4722222222222227E-2</v>
      </c>
      <c r="R34" s="85">
        <f>AgeStanSec!R34/86400</f>
        <v>0.10412037037037038</v>
      </c>
      <c r="S34" s="85">
        <f>AgeStanSec!S34/86400</f>
        <v>0.18665509259259258</v>
      </c>
      <c r="T34" s="85">
        <f>AgeStanSec!T34/86400</f>
        <v>0.24793981481481481</v>
      </c>
      <c r="U34" s="85">
        <f>AgeStanSec!U34/86400</f>
        <v>0.42136574074074074</v>
      </c>
      <c r="V34" s="85">
        <f>AgeStanSec!V34/86400</f>
        <v>0.46256944444444442</v>
      </c>
      <c r="W34" s="85">
        <f>AgeStanSec!W34/86400</f>
        <v>0.61289351851851848</v>
      </c>
      <c r="X34" s="79"/>
    </row>
    <row r="35" spans="1:24">
      <c r="A35" s="74">
        <v>35</v>
      </c>
      <c r="B35" s="86">
        <f>AgeStanSec!B35/86400</f>
        <v>2.673611111111111E-3</v>
      </c>
      <c r="C35" s="86">
        <f>AgeStanSec!C35/86400</f>
        <v>9.0624999999999994E-3</v>
      </c>
      <c r="D35" s="86">
        <f>AgeStanSec!D35/86400</f>
        <v>1.1006944444444444E-2</v>
      </c>
      <c r="E35" s="86">
        <f>AgeStanSec!E35/86400</f>
        <v>1.1840277777777778E-2</v>
      </c>
      <c r="F35" s="86">
        <f>AgeStanSec!F35/86400</f>
        <v>1.4861111111111111E-2</v>
      </c>
      <c r="G35" s="86">
        <f>AgeStanSec!G35/86400</f>
        <v>1.4953703703703703E-2</v>
      </c>
      <c r="H35" s="86">
        <f>AgeStanSec!H35/86400</f>
        <v>1.8715277777777779E-2</v>
      </c>
      <c r="I35" s="86">
        <f>AgeStanSec!I35/86400</f>
        <v>2.1226851851851851E-2</v>
      </c>
      <c r="J35" s="86">
        <f>AgeStanSec!J35/86400</f>
        <v>2.2638888888888889E-2</v>
      </c>
      <c r="K35" s="86">
        <f>AgeStanSec!K35/86400</f>
        <v>2.8541666666666667E-2</v>
      </c>
      <c r="L35" s="86">
        <f>AgeStanSec!L35/86400</f>
        <v>3.0671296296296297E-2</v>
      </c>
      <c r="M35" s="86">
        <f>AgeStanSec!M35/86400</f>
        <v>3.8391203703703705E-2</v>
      </c>
      <c r="N35" s="86">
        <f>AgeStanSec!N35/86400</f>
        <v>4.0509259259259259E-2</v>
      </c>
      <c r="O35" s="86">
        <f>AgeStanSec!O35/86400</f>
        <v>4.853009259259259E-2</v>
      </c>
      <c r="P35" s="86">
        <f>AgeStanSec!P35/86400</f>
        <v>5.9004629629629629E-2</v>
      </c>
      <c r="Q35" s="86">
        <f>AgeStanSec!Q35/86400</f>
        <v>8.4942129629629631E-2</v>
      </c>
      <c r="R35" s="86">
        <f>AgeStanSec!R35/86400</f>
        <v>0.10439814814814814</v>
      </c>
      <c r="S35" s="86">
        <f>AgeStanSec!S35/86400</f>
        <v>0.18714120370370371</v>
      </c>
      <c r="T35" s="86">
        <f>AgeStanSec!T35/86400</f>
        <v>0.24858796296296296</v>
      </c>
      <c r="U35" s="86">
        <f>AgeStanSec!U35/86400</f>
        <v>0.42246527777777776</v>
      </c>
      <c r="V35" s="86">
        <f>AgeStanSec!V35/86400</f>
        <v>0.46377314814814813</v>
      </c>
      <c r="W35" s="86">
        <f>AgeStanSec!W35/86400</f>
        <v>0.61449074074074073</v>
      </c>
      <c r="X35" s="79"/>
    </row>
    <row r="36" spans="1:24">
      <c r="A36" s="65">
        <v>36</v>
      </c>
      <c r="B36" s="85">
        <f>AgeStanSec!B36/86400</f>
        <v>2.685185185185185E-3</v>
      </c>
      <c r="C36" s="85">
        <f>AgeStanSec!C36/86400</f>
        <v>9.1319444444444443E-3</v>
      </c>
      <c r="D36" s="85">
        <f>AgeStanSec!D36/86400</f>
        <v>1.1076388888888889E-2</v>
      </c>
      <c r="E36" s="85">
        <f>AgeStanSec!E36/86400</f>
        <v>1.1909722222222223E-2</v>
      </c>
      <c r="F36" s="85">
        <f>AgeStanSec!F36/86400</f>
        <v>1.4930555555555556E-2</v>
      </c>
      <c r="G36" s="85">
        <f>AgeStanSec!G36/86400</f>
        <v>1.5023148148148148E-2</v>
      </c>
      <c r="H36" s="85">
        <f>AgeStanSec!H36/86400</f>
        <v>1.8784722222222223E-2</v>
      </c>
      <c r="I36" s="85">
        <f>AgeStanSec!I36/86400</f>
        <v>2.1296296296296296E-2</v>
      </c>
      <c r="J36" s="85">
        <f>AgeStanSec!J36/86400</f>
        <v>2.2719907407407407E-2</v>
      </c>
      <c r="K36" s="85">
        <f>AgeStanSec!K36/86400</f>
        <v>2.8645833333333332E-2</v>
      </c>
      <c r="L36" s="85">
        <f>AgeStanSec!L36/86400</f>
        <v>3.0787037037037036E-2</v>
      </c>
      <c r="M36" s="85">
        <f>AgeStanSec!M36/86400</f>
        <v>3.8518518518518521E-2</v>
      </c>
      <c r="N36" s="85">
        <f>AgeStanSec!N36/86400</f>
        <v>4.0648148148148149E-2</v>
      </c>
      <c r="O36" s="85">
        <f>AgeStanSec!O36/86400</f>
        <v>4.8692129629629627E-2</v>
      </c>
      <c r="P36" s="85">
        <f>AgeStanSec!P36/86400</f>
        <v>5.921296296296296E-2</v>
      </c>
      <c r="Q36" s="85">
        <f>AgeStanSec!Q36/86400</f>
        <v>8.5243055555555558E-2</v>
      </c>
      <c r="R36" s="85">
        <f>AgeStanSec!R36/86400</f>
        <v>0.10475694444444444</v>
      </c>
      <c r="S36" s="85">
        <f>AgeStanSec!S36/86400</f>
        <v>0.18777777777777777</v>
      </c>
      <c r="T36" s="85">
        <f>AgeStanSec!T36/86400</f>
        <v>0.24944444444444444</v>
      </c>
      <c r="U36" s="85">
        <f>AgeStanSec!U36/86400</f>
        <v>0.42391203703703706</v>
      </c>
      <c r="V36" s="85">
        <f>AgeStanSec!V36/86400</f>
        <v>0.46537037037037038</v>
      </c>
      <c r="W36" s="85">
        <f>AgeStanSec!W36/86400</f>
        <v>0.61659722222222224</v>
      </c>
      <c r="X36" s="79"/>
    </row>
    <row r="37" spans="1:24">
      <c r="A37" s="65">
        <v>37</v>
      </c>
      <c r="B37" s="85">
        <f>AgeStanSec!B37/86400</f>
        <v>2.7083333333333334E-3</v>
      </c>
      <c r="C37" s="85">
        <f>AgeStanSec!C37/86400</f>
        <v>9.1898148148148156E-3</v>
      </c>
      <c r="D37" s="85">
        <f>AgeStanSec!D37/86400</f>
        <v>1.1145833333333334E-2</v>
      </c>
      <c r="E37" s="85">
        <f>AgeStanSec!E37/86400</f>
        <v>1.1979166666666667E-2</v>
      </c>
      <c r="F37" s="85">
        <f>AgeStanSec!F37/86400</f>
        <v>1.4999999999999999E-2</v>
      </c>
      <c r="G37" s="85">
        <f>AgeStanSec!G37/86400</f>
        <v>1.5092592592592593E-2</v>
      </c>
      <c r="H37" s="85">
        <f>AgeStanSec!H37/86400</f>
        <v>1.8865740740740742E-2</v>
      </c>
      <c r="I37" s="85">
        <f>AgeStanSec!I37/86400</f>
        <v>2.1400462962962961E-2</v>
      </c>
      <c r="J37" s="85">
        <f>AgeStanSec!J37/86400</f>
        <v>2.2824074074074073E-2</v>
      </c>
      <c r="K37" s="85">
        <f>AgeStanSec!K37/86400</f>
        <v>2.8773148148148148E-2</v>
      </c>
      <c r="L37" s="85">
        <f>AgeStanSec!L37/86400</f>
        <v>3.0914351851851853E-2</v>
      </c>
      <c r="M37" s="85">
        <f>AgeStanSec!M37/86400</f>
        <v>3.8680555555555558E-2</v>
      </c>
      <c r="N37" s="85">
        <f>AgeStanSec!N37/86400</f>
        <v>4.0821759259259259E-2</v>
      </c>
      <c r="O37" s="85">
        <f>AgeStanSec!O37/86400</f>
        <v>4.8900462962962965E-2</v>
      </c>
      <c r="P37" s="85">
        <f>AgeStanSec!P37/86400</f>
        <v>5.9456018518518519E-2</v>
      </c>
      <c r="Q37" s="85">
        <f>AgeStanSec!Q37/86400</f>
        <v>8.5590277777777779E-2</v>
      </c>
      <c r="R37" s="85">
        <f>AgeStanSec!R37/86400</f>
        <v>0.10518518518518519</v>
      </c>
      <c r="S37" s="85">
        <f>AgeStanSec!S37/86400</f>
        <v>0.18856481481481482</v>
      </c>
      <c r="T37" s="85">
        <f>AgeStanSec!T37/86400</f>
        <v>0.25047453703703704</v>
      </c>
      <c r="U37" s="85">
        <f>AgeStanSec!U37/86400</f>
        <v>0.4256712962962963</v>
      </c>
      <c r="V37" s="85">
        <f>AgeStanSec!V37/86400</f>
        <v>0.46730324074074076</v>
      </c>
      <c r="W37" s="85">
        <f>AgeStanSec!W37/86400</f>
        <v>0.6191550925925926</v>
      </c>
      <c r="X37" s="79"/>
    </row>
    <row r="38" spans="1:24">
      <c r="A38" s="65">
        <v>38</v>
      </c>
      <c r="B38" s="85">
        <f>AgeStanSec!B38/86400</f>
        <v>2.7199074074074074E-3</v>
      </c>
      <c r="C38" s="85">
        <f>AgeStanSec!C38/86400</f>
        <v>9.2592592592592587E-3</v>
      </c>
      <c r="D38" s="85">
        <f>AgeStanSec!D38/86400</f>
        <v>1.1226851851851852E-2</v>
      </c>
      <c r="E38" s="85">
        <f>AgeStanSec!E38/86400</f>
        <v>1.2060185185185186E-2</v>
      </c>
      <c r="F38" s="85">
        <f>AgeStanSec!F38/86400</f>
        <v>1.5092592592592593E-2</v>
      </c>
      <c r="G38" s="85">
        <f>AgeStanSec!G38/86400</f>
        <v>1.5185185185185185E-2</v>
      </c>
      <c r="H38" s="85">
        <f>AgeStanSec!H38/86400</f>
        <v>1.8958333333333334E-2</v>
      </c>
      <c r="I38" s="85">
        <f>AgeStanSec!I38/86400</f>
        <v>2.150462962962963E-2</v>
      </c>
      <c r="J38" s="85">
        <f>AgeStanSec!J38/86400</f>
        <v>2.2939814814814816E-2</v>
      </c>
      <c r="K38" s="85">
        <f>AgeStanSec!K38/86400</f>
        <v>2.8912037037037038E-2</v>
      </c>
      <c r="L38" s="85">
        <f>AgeStanSec!L38/86400</f>
        <v>3.107638888888889E-2</v>
      </c>
      <c r="M38" s="85">
        <f>AgeStanSec!M38/86400</f>
        <v>3.8877314814814816E-2</v>
      </c>
      <c r="N38" s="85">
        <f>AgeStanSec!N38/86400</f>
        <v>4.103009259259259E-2</v>
      </c>
      <c r="O38" s="85">
        <f>AgeStanSec!O38/86400</f>
        <v>4.9143518518518517E-2</v>
      </c>
      <c r="P38" s="85">
        <f>AgeStanSec!P38/86400</f>
        <v>5.9756944444444446E-2</v>
      </c>
      <c r="Q38" s="85">
        <f>AgeStanSec!Q38/86400</f>
        <v>8.6030092592592589E-2</v>
      </c>
      <c r="R38" s="85">
        <f>AgeStanSec!R38/86400</f>
        <v>0.1057175925925926</v>
      </c>
      <c r="S38" s="85">
        <f>AgeStanSec!S38/86400</f>
        <v>0.18952546296296297</v>
      </c>
      <c r="T38" s="85">
        <f>AgeStanSec!T38/86400</f>
        <v>0.25175925925925924</v>
      </c>
      <c r="U38" s="85">
        <f>AgeStanSec!U38/86400</f>
        <v>0.42783564814814817</v>
      </c>
      <c r="V38" s="85">
        <f>AgeStanSec!V38/86400</f>
        <v>0.46967592592592594</v>
      </c>
      <c r="W38" s="85">
        <f>AgeStanSec!W38/86400</f>
        <v>0.62231481481481477</v>
      </c>
      <c r="X38" s="79"/>
    </row>
    <row r="39" spans="1:24">
      <c r="A39" s="65">
        <v>39</v>
      </c>
      <c r="B39" s="85">
        <f>AgeStanSec!B39/86400</f>
        <v>2.7430555555555554E-3</v>
      </c>
      <c r="C39" s="85">
        <f>AgeStanSec!C39/86400</f>
        <v>9.3287037037037036E-3</v>
      </c>
      <c r="D39" s="85">
        <f>AgeStanSec!D39/86400</f>
        <v>1.1307870370370371E-2</v>
      </c>
      <c r="E39" s="85">
        <f>AgeStanSec!E39/86400</f>
        <v>1.2152777777777778E-2</v>
      </c>
      <c r="F39" s="85">
        <f>AgeStanSec!F39/86400</f>
        <v>1.5196759259259259E-2</v>
      </c>
      <c r="G39" s="85">
        <f>AgeStanSec!G39/86400</f>
        <v>1.5289351851851853E-2</v>
      </c>
      <c r="H39" s="85">
        <f>AgeStanSec!H39/86400</f>
        <v>1.9074074074074073E-2</v>
      </c>
      <c r="I39" s="85">
        <f>AgeStanSec!I39/86400</f>
        <v>2.1631944444444443E-2</v>
      </c>
      <c r="J39" s="85">
        <f>AgeStanSec!J39/86400</f>
        <v>2.3078703703703702E-2</v>
      </c>
      <c r="K39" s="85">
        <f>AgeStanSec!K39/86400</f>
        <v>2.9085648148148149E-2</v>
      </c>
      <c r="L39" s="85">
        <f>AgeStanSec!L39/86400</f>
        <v>3.1261574074074074E-2</v>
      </c>
      <c r="M39" s="85">
        <f>AgeStanSec!M39/86400</f>
        <v>3.9108796296296294E-2</v>
      </c>
      <c r="N39" s="85">
        <f>AgeStanSec!N39/86400</f>
        <v>4.1273148148148149E-2</v>
      </c>
      <c r="O39" s="85">
        <f>AgeStanSec!O39/86400</f>
        <v>4.9444444444444444E-2</v>
      </c>
      <c r="P39" s="85">
        <f>AgeStanSec!P39/86400</f>
        <v>6.011574074074074E-2</v>
      </c>
      <c r="Q39" s="85">
        <f>AgeStanSec!Q39/86400</f>
        <v>8.6539351851851853E-2</v>
      </c>
      <c r="R39" s="85">
        <f>AgeStanSec!R39/86400</f>
        <v>0.10635416666666667</v>
      </c>
      <c r="S39" s="85">
        <f>AgeStanSec!S39/86400</f>
        <v>0.19064814814814815</v>
      </c>
      <c r="T39" s="85">
        <f>AgeStanSec!T39/86400</f>
        <v>0.25325231481481481</v>
      </c>
      <c r="U39" s="85">
        <f>AgeStanSec!U39/86400</f>
        <v>0.43038194444444444</v>
      </c>
      <c r="V39" s="85">
        <f>AgeStanSec!V39/86400</f>
        <v>0.47247685185185184</v>
      </c>
      <c r="W39" s="85">
        <f>AgeStanSec!W39/86400</f>
        <v>0.62600694444444449</v>
      </c>
      <c r="X39" s="79"/>
    </row>
    <row r="40" spans="1:24">
      <c r="A40" s="74">
        <v>40</v>
      </c>
      <c r="B40" s="86">
        <f>AgeStanSec!B40/86400</f>
        <v>2.7662037037037039E-3</v>
      </c>
      <c r="C40" s="86">
        <f>AgeStanSec!C40/86400</f>
        <v>9.3981481481481485E-3</v>
      </c>
      <c r="D40" s="86">
        <f>AgeStanSec!D40/86400</f>
        <v>1.1388888888888889E-2</v>
      </c>
      <c r="E40" s="86">
        <f>AgeStanSec!E40/86400</f>
        <v>1.224537037037037E-2</v>
      </c>
      <c r="F40" s="86">
        <f>AgeStanSec!F40/86400</f>
        <v>1.53125E-2</v>
      </c>
      <c r="G40" s="86">
        <f>AgeStanSec!G40/86400</f>
        <v>1.5405092592592592E-2</v>
      </c>
      <c r="H40" s="86">
        <f>AgeStanSec!H40/86400</f>
        <v>1.9201388888888889E-2</v>
      </c>
      <c r="I40" s="86">
        <f>AgeStanSec!I40/86400</f>
        <v>2.1782407407407407E-2</v>
      </c>
      <c r="J40" s="86">
        <f>AgeStanSec!J40/86400</f>
        <v>2.3229166666666665E-2</v>
      </c>
      <c r="K40" s="86">
        <f>AgeStanSec!K40/86400</f>
        <v>2.9282407407407406E-2</v>
      </c>
      <c r="L40" s="86">
        <f>AgeStanSec!L40/86400</f>
        <v>3.1469907407407405E-2</v>
      </c>
      <c r="M40" s="86">
        <f>AgeStanSec!M40/86400</f>
        <v>3.9375E-2</v>
      </c>
      <c r="N40" s="86">
        <f>AgeStanSec!N40/86400</f>
        <v>4.1550925925925929E-2</v>
      </c>
      <c r="O40" s="86">
        <f>AgeStanSec!O40/86400</f>
        <v>4.9780092592592591E-2</v>
      </c>
      <c r="P40" s="86">
        <f>AgeStanSec!P40/86400</f>
        <v>6.0520833333333336E-2</v>
      </c>
      <c r="Q40" s="86">
        <f>AgeStanSec!Q40/86400</f>
        <v>8.7129629629629626E-2</v>
      </c>
      <c r="R40" s="86">
        <f>AgeStanSec!R40/86400</f>
        <v>0.10707175925925926</v>
      </c>
      <c r="S40" s="86">
        <f>AgeStanSec!S40/86400</f>
        <v>0.19194444444444445</v>
      </c>
      <c r="T40" s="86">
        <f>AgeStanSec!T40/86400</f>
        <v>0.25497685185185187</v>
      </c>
      <c r="U40" s="86">
        <f>AgeStanSec!U40/86400</f>
        <v>0.43331018518518516</v>
      </c>
      <c r="V40" s="86">
        <f>AgeStanSec!V40/86400</f>
        <v>0.47568287037037038</v>
      </c>
      <c r="W40" s="86">
        <f>AgeStanSec!W40/86400</f>
        <v>0.63026620370370368</v>
      </c>
      <c r="X40" s="79"/>
    </row>
    <row r="41" spans="1:24">
      <c r="A41" s="65">
        <v>41</v>
      </c>
      <c r="B41" s="85">
        <f>AgeStanSec!B41/86400</f>
        <v>2.7893518518518519E-3</v>
      </c>
      <c r="C41" s="85">
        <f>AgeStanSec!C41/86400</f>
        <v>9.4675925925925934E-3</v>
      </c>
      <c r="D41" s="85">
        <f>AgeStanSec!D41/86400</f>
        <v>1.1481481481481481E-2</v>
      </c>
      <c r="E41" s="85">
        <f>AgeStanSec!E41/86400</f>
        <v>1.2337962962962964E-2</v>
      </c>
      <c r="F41" s="85">
        <f>AgeStanSec!F41/86400</f>
        <v>1.5428240740740741E-2</v>
      </c>
      <c r="G41" s="85">
        <f>AgeStanSec!G41/86400</f>
        <v>1.5520833333333333E-2</v>
      </c>
      <c r="H41" s="85">
        <f>AgeStanSec!H41/86400</f>
        <v>1.9340277777777779E-2</v>
      </c>
      <c r="I41" s="85">
        <f>AgeStanSec!I41/86400</f>
        <v>2.1944444444444444E-2</v>
      </c>
      <c r="J41" s="85">
        <f>AgeStanSec!J41/86400</f>
        <v>2.3402777777777779E-2</v>
      </c>
      <c r="K41" s="85">
        <f>AgeStanSec!K41/86400</f>
        <v>2.9502314814814815E-2</v>
      </c>
      <c r="L41" s="85">
        <f>AgeStanSec!L41/86400</f>
        <v>3.1712962962962964E-2</v>
      </c>
      <c r="M41" s="85">
        <f>AgeStanSec!M41/86400</f>
        <v>3.9675925925925927E-2</v>
      </c>
      <c r="N41" s="85">
        <f>AgeStanSec!N41/86400</f>
        <v>4.1863425925925929E-2</v>
      </c>
      <c r="O41" s="85">
        <f>AgeStanSec!O41/86400</f>
        <v>5.0150462962962966E-2</v>
      </c>
      <c r="P41" s="85">
        <f>AgeStanSec!P41/86400</f>
        <v>6.0983796296296293E-2</v>
      </c>
      <c r="Q41" s="85">
        <f>AgeStanSec!Q41/86400</f>
        <v>8.7789351851851855E-2</v>
      </c>
      <c r="R41" s="85">
        <f>AgeStanSec!R41/86400</f>
        <v>0.10788194444444445</v>
      </c>
      <c r="S41" s="85">
        <f>AgeStanSec!S41/86400</f>
        <v>0.19340277777777778</v>
      </c>
      <c r="T41" s="85">
        <f>AgeStanSec!T41/86400</f>
        <v>0.25690972222222225</v>
      </c>
      <c r="U41" s="85">
        <f>AgeStanSec!U41/86400</f>
        <v>0.43659722222222225</v>
      </c>
      <c r="V41" s="85">
        <f>AgeStanSec!V41/86400</f>
        <v>0.4792939814814815</v>
      </c>
      <c r="W41" s="85">
        <f>AgeStanSec!W41/86400</f>
        <v>0.63505787037037043</v>
      </c>
      <c r="X41" s="79"/>
    </row>
    <row r="42" spans="1:24">
      <c r="A42" s="65">
        <v>42</v>
      </c>
      <c r="B42" s="85">
        <f>AgeStanSec!B42/86400</f>
        <v>2.8009259259259259E-3</v>
      </c>
      <c r="C42" s="85">
        <f>AgeStanSec!C42/86400</f>
        <v>9.5370370370370366E-3</v>
      </c>
      <c r="D42" s="85">
        <f>AgeStanSec!D42/86400</f>
        <v>1.15625E-2</v>
      </c>
      <c r="E42" s="85">
        <f>AgeStanSec!E42/86400</f>
        <v>1.2430555555555556E-2</v>
      </c>
      <c r="F42" s="85">
        <f>AgeStanSec!F42/86400</f>
        <v>1.5543981481481482E-2</v>
      </c>
      <c r="G42" s="85">
        <f>AgeStanSec!G42/86400</f>
        <v>1.5648148148148147E-2</v>
      </c>
      <c r="H42" s="85">
        <f>AgeStanSec!H42/86400</f>
        <v>1.9502314814814816E-2</v>
      </c>
      <c r="I42" s="85">
        <f>AgeStanSec!I42/86400</f>
        <v>2.2118055555555554E-2</v>
      </c>
      <c r="J42" s="85">
        <f>AgeStanSec!J42/86400</f>
        <v>2.3587962962962963E-2</v>
      </c>
      <c r="K42" s="85">
        <f>AgeStanSec!K42/86400</f>
        <v>2.974537037037037E-2</v>
      </c>
      <c r="L42" s="85">
        <f>AgeStanSec!L42/86400</f>
        <v>3.1967592592592596E-2</v>
      </c>
      <c r="M42" s="85">
        <f>AgeStanSec!M42/86400</f>
        <v>0.04</v>
      </c>
      <c r="N42" s="85">
        <f>AgeStanSec!N42/86400</f>
        <v>4.221064814814815E-2</v>
      </c>
      <c r="O42" s="85">
        <f>AgeStanSec!O42/86400</f>
        <v>5.0567129629629629E-2</v>
      </c>
      <c r="P42" s="85">
        <f>AgeStanSec!P42/86400</f>
        <v>6.1481481481481484E-2</v>
      </c>
      <c r="Q42" s="85">
        <f>AgeStanSec!Q42/86400</f>
        <v>8.8506944444444444E-2</v>
      </c>
      <c r="R42" s="85">
        <f>AgeStanSec!R42/86400</f>
        <v>0.10877314814814815</v>
      </c>
      <c r="S42" s="85">
        <f>AgeStanSec!S42/86400</f>
        <v>0.19498842592592591</v>
      </c>
      <c r="T42" s="85">
        <f>AgeStanSec!T42/86400</f>
        <v>0.25900462962962961</v>
      </c>
      <c r="U42" s="85">
        <f>AgeStanSec!U42/86400</f>
        <v>0.44016203703703705</v>
      </c>
      <c r="V42" s="85">
        <f>AgeStanSec!V42/86400</f>
        <v>0.48321759259259262</v>
      </c>
      <c r="W42" s="85">
        <f>AgeStanSec!W42/86400</f>
        <v>0.64024305555555561</v>
      </c>
      <c r="X42" s="79"/>
    </row>
    <row r="43" spans="1:24">
      <c r="A43" s="65">
        <v>43</v>
      </c>
      <c r="B43" s="85">
        <f>AgeStanSec!B43/86400</f>
        <v>2.8240740740740739E-3</v>
      </c>
      <c r="C43" s="85">
        <f>AgeStanSec!C43/86400</f>
        <v>9.6064814814814815E-3</v>
      </c>
      <c r="D43" s="85">
        <f>AgeStanSec!D43/86400</f>
        <v>1.1655092592592592E-2</v>
      </c>
      <c r="E43" s="85">
        <f>AgeStanSec!E43/86400</f>
        <v>1.2534722222222221E-2</v>
      </c>
      <c r="F43" s="85">
        <f>AgeStanSec!F43/86400</f>
        <v>1.5671296296296298E-2</v>
      </c>
      <c r="G43" s="85">
        <f>AgeStanSec!G43/86400</f>
        <v>1.576388888888889E-2</v>
      </c>
      <c r="H43" s="85">
        <f>AgeStanSec!H43/86400</f>
        <v>1.9652777777777779E-2</v>
      </c>
      <c r="I43" s="85">
        <f>AgeStanSec!I43/86400</f>
        <v>2.2291666666666668E-2</v>
      </c>
      <c r="J43" s="85">
        <f>AgeStanSec!J43/86400</f>
        <v>2.3784722222222221E-2</v>
      </c>
      <c r="K43" s="85">
        <f>AgeStanSec!K43/86400</f>
        <v>2.9976851851851852E-2</v>
      </c>
      <c r="L43" s="85">
        <f>AgeStanSec!L43/86400</f>
        <v>3.2222222222222222E-2</v>
      </c>
      <c r="M43" s="85">
        <f>AgeStanSec!M43/86400</f>
        <v>4.0324074074074075E-2</v>
      </c>
      <c r="N43" s="85">
        <f>AgeStanSec!N43/86400</f>
        <v>4.2557870370370371E-2</v>
      </c>
      <c r="O43" s="85">
        <f>AgeStanSec!O43/86400</f>
        <v>5.0983796296296298E-2</v>
      </c>
      <c r="P43" s="85">
        <f>AgeStanSec!P43/86400</f>
        <v>6.1979166666666669E-2</v>
      </c>
      <c r="Q43" s="85">
        <f>AgeStanSec!Q43/86400</f>
        <v>8.9236111111111113E-2</v>
      </c>
      <c r="R43" s="85">
        <f>AgeStanSec!R43/86400</f>
        <v>0.10966435185185185</v>
      </c>
      <c r="S43" s="85">
        <f>AgeStanSec!S43/86400</f>
        <v>0.19658564814814813</v>
      </c>
      <c r="T43" s="85">
        <f>AgeStanSec!T43/86400</f>
        <v>0.26114583333333335</v>
      </c>
      <c r="U43" s="85">
        <f>AgeStanSec!U43/86400</f>
        <v>0.4437962962962963</v>
      </c>
      <c r="V43" s="85">
        <f>AgeStanSec!V43/86400</f>
        <v>0.48719907407407409</v>
      </c>
      <c r="W43" s="85">
        <f>AgeStanSec!W43/86400</f>
        <v>0.64552083333333332</v>
      </c>
      <c r="X43" s="79"/>
    </row>
    <row r="44" spans="1:24">
      <c r="A44" s="65">
        <v>44</v>
      </c>
      <c r="B44" s="85">
        <f>AgeStanSec!B44/86400</f>
        <v>2.8472222222222223E-3</v>
      </c>
      <c r="C44" s="85">
        <f>AgeStanSec!C44/86400</f>
        <v>9.6874999999999999E-3</v>
      </c>
      <c r="D44" s="85">
        <f>AgeStanSec!D44/86400</f>
        <v>1.1747685185185186E-2</v>
      </c>
      <c r="E44" s="85">
        <f>AgeStanSec!E44/86400</f>
        <v>1.2627314814814815E-2</v>
      </c>
      <c r="F44" s="85">
        <f>AgeStanSec!F44/86400</f>
        <v>1.5787037037037037E-2</v>
      </c>
      <c r="G44" s="85">
        <f>AgeStanSec!G44/86400</f>
        <v>1.5891203703703703E-2</v>
      </c>
      <c r="H44" s="85">
        <f>AgeStanSec!H44/86400</f>
        <v>1.9814814814814816E-2</v>
      </c>
      <c r="I44" s="85">
        <f>AgeStanSec!I44/86400</f>
        <v>2.2465277777777778E-2</v>
      </c>
      <c r="J44" s="85">
        <f>AgeStanSec!J44/86400</f>
        <v>2.3969907407407409E-2</v>
      </c>
      <c r="K44" s="85">
        <f>AgeStanSec!K44/86400</f>
        <v>3.0219907407407407E-2</v>
      </c>
      <c r="L44" s="85">
        <f>AgeStanSec!L44/86400</f>
        <v>3.2488425925925928E-2</v>
      </c>
      <c r="M44" s="85">
        <f>AgeStanSec!M44/86400</f>
        <v>4.0659722222222222E-2</v>
      </c>
      <c r="N44" s="85">
        <f>AgeStanSec!N44/86400</f>
        <v>4.2916666666666665E-2</v>
      </c>
      <c r="O44" s="85">
        <f>AgeStanSec!O44/86400</f>
        <v>5.140046296296296E-2</v>
      </c>
      <c r="P44" s="85">
        <f>AgeStanSec!P44/86400</f>
        <v>6.25E-2</v>
      </c>
      <c r="Q44" s="85">
        <f>AgeStanSec!Q44/86400</f>
        <v>8.997685185185185E-2</v>
      </c>
      <c r="R44" s="85">
        <f>AgeStanSec!R44/86400</f>
        <v>0.11057870370370371</v>
      </c>
      <c r="S44" s="85">
        <f>AgeStanSec!S44/86400</f>
        <v>0.19821759259259258</v>
      </c>
      <c r="T44" s="85">
        <f>AgeStanSec!T44/86400</f>
        <v>0.26331018518518517</v>
      </c>
      <c r="U44" s="85">
        <f>AgeStanSec!U44/86400</f>
        <v>0.44747685185185188</v>
      </c>
      <c r="V44" s="85">
        <f>AgeStanSec!V44/86400</f>
        <v>0.49123842592592593</v>
      </c>
      <c r="W44" s="85">
        <f>AgeStanSec!W44/86400</f>
        <v>0.65087962962962964</v>
      </c>
      <c r="X44" s="79"/>
    </row>
    <row r="45" spans="1:24">
      <c r="A45" s="74">
        <v>45</v>
      </c>
      <c r="B45" s="86">
        <f>AgeStanSec!B45/86400</f>
        <v>2.8703703703703703E-3</v>
      </c>
      <c r="C45" s="86">
        <f>AgeStanSec!C45/86400</f>
        <v>9.7569444444444448E-3</v>
      </c>
      <c r="D45" s="86">
        <f>AgeStanSec!D45/86400</f>
        <v>1.1840277777777778E-2</v>
      </c>
      <c r="E45" s="86">
        <f>AgeStanSec!E45/86400</f>
        <v>1.2719907407407407E-2</v>
      </c>
      <c r="F45" s="86">
        <f>AgeStanSec!F45/86400</f>
        <v>1.5914351851851853E-2</v>
      </c>
      <c r="G45" s="86">
        <f>AgeStanSec!G45/86400</f>
        <v>1.6018518518518519E-2</v>
      </c>
      <c r="H45" s="86">
        <f>AgeStanSec!H45/86400</f>
        <v>1.9965277777777776E-2</v>
      </c>
      <c r="I45" s="86">
        <f>AgeStanSec!I45/86400</f>
        <v>2.2650462962962963E-2</v>
      </c>
      <c r="J45" s="86">
        <f>AgeStanSec!J45/86400</f>
        <v>2.4166666666666666E-2</v>
      </c>
      <c r="K45" s="86">
        <f>AgeStanSec!K45/86400</f>
        <v>3.0474537037037036E-2</v>
      </c>
      <c r="L45" s="86">
        <f>AgeStanSec!L45/86400</f>
        <v>3.2754629629629627E-2</v>
      </c>
      <c r="M45" s="86">
        <f>AgeStanSec!M45/86400</f>
        <v>4.099537037037037E-2</v>
      </c>
      <c r="N45" s="86">
        <f>AgeStanSec!N45/86400</f>
        <v>4.327546296296296E-2</v>
      </c>
      <c r="O45" s="86">
        <f>AgeStanSec!O45/86400</f>
        <v>5.1840277777777777E-2</v>
      </c>
      <c r="P45" s="86">
        <f>AgeStanSec!P45/86400</f>
        <v>6.3020833333333331E-2</v>
      </c>
      <c r="Q45" s="86">
        <f>AgeStanSec!Q45/86400</f>
        <v>9.0729166666666666E-2</v>
      </c>
      <c r="R45" s="86">
        <f>AgeStanSec!R45/86400</f>
        <v>0.11150462962962963</v>
      </c>
      <c r="S45" s="86">
        <f>AgeStanSec!S45/86400</f>
        <v>0.19988425925925926</v>
      </c>
      <c r="T45" s="86">
        <f>AgeStanSec!T45/86400</f>
        <v>0.26552083333333332</v>
      </c>
      <c r="U45" s="86">
        <f>AgeStanSec!U45/86400</f>
        <v>0.45122685185185185</v>
      </c>
      <c r="V45" s="86">
        <f>AgeStanSec!V45/86400</f>
        <v>0.49535879629629631</v>
      </c>
      <c r="W45" s="86">
        <f>AgeStanSec!W45/86400</f>
        <v>0.65633101851851849</v>
      </c>
      <c r="X45" s="79"/>
    </row>
    <row r="46" spans="1:24">
      <c r="A46" s="65">
        <v>46</v>
      </c>
      <c r="B46" s="85">
        <f>AgeStanSec!B46/86400</f>
        <v>2.8935185185185184E-3</v>
      </c>
      <c r="C46" s="85">
        <f>AgeStanSec!C46/86400</f>
        <v>9.8263888888888897E-3</v>
      </c>
      <c r="D46" s="85">
        <f>AgeStanSec!D46/86400</f>
        <v>1.193287037037037E-2</v>
      </c>
      <c r="E46" s="85">
        <f>AgeStanSec!E46/86400</f>
        <v>1.2824074074074075E-2</v>
      </c>
      <c r="F46" s="85">
        <f>AgeStanSec!F46/86400</f>
        <v>1.6041666666666666E-2</v>
      </c>
      <c r="G46" s="85">
        <f>AgeStanSec!G46/86400</f>
        <v>1.6145833333333335E-2</v>
      </c>
      <c r="H46" s="85">
        <f>AgeStanSec!H46/86400</f>
        <v>2.0127314814814813E-2</v>
      </c>
      <c r="I46" s="85">
        <f>AgeStanSec!I46/86400</f>
        <v>2.2835648148148147E-2</v>
      </c>
      <c r="J46" s="85">
        <f>AgeStanSec!J46/86400</f>
        <v>2.4363425925925927E-2</v>
      </c>
      <c r="K46" s="85">
        <f>AgeStanSec!K46/86400</f>
        <v>3.0729166666666665E-2</v>
      </c>
      <c r="L46" s="85">
        <f>AgeStanSec!L46/86400</f>
        <v>3.3032407407407406E-2</v>
      </c>
      <c r="M46" s="85">
        <f>AgeStanSec!M46/86400</f>
        <v>4.1342592592592591E-2</v>
      </c>
      <c r="N46" s="85">
        <f>AgeStanSec!N46/86400</f>
        <v>4.3634259259259262E-2</v>
      </c>
      <c r="O46" s="85">
        <f>AgeStanSec!O46/86400</f>
        <v>5.226851851851852E-2</v>
      </c>
      <c r="P46" s="85">
        <f>AgeStanSec!P46/86400</f>
        <v>6.3553240740740743E-2</v>
      </c>
      <c r="Q46" s="85">
        <f>AgeStanSec!Q46/86400</f>
        <v>9.1481481481481483E-2</v>
      </c>
      <c r="R46" s="85">
        <f>AgeStanSec!R46/86400</f>
        <v>0.11243055555555556</v>
      </c>
      <c r="S46" s="85">
        <f>AgeStanSec!S46/86400</f>
        <v>0.20155092592592594</v>
      </c>
      <c r="T46" s="85">
        <f>AgeStanSec!T46/86400</f>
        <v>0.26773148148148146</v>
      </c>
      <c r="U46" s="85">
        <f>AgeStanSec!U46/86400</f>
        <v>0.45498842592592592</v>
      </c>
      <c r="V46" s="85">
        <f>AgeStanSec!V46/86400</f>
        <v>0.49949074074074074</v>
      </c>
      <c r="W46" s="85">
        <f>AgeStanSec!W46/86400</f>
        <v>0.66180555555555554</v>
      </c>
      <c r="X46" s="79"/>
    </row>
    <row r="47" spans="1:24">
      <c r="A47" s="65">
        <v>47</v>
      </c>
      <c r="B47" s="85">
        <f>AgeStanSec!B47/86400</f>
        <v>2.9166666666666668E-3</v>
      </c>
      <c r="C47" s="85">
        <f>AgeStanSec!C47/86400</f>
        <v>9.9074074074074082E-3</v>
      </c>
      <c r="D47" s="85">
        <f>AgeStanSec!D47/86400</f>
        <v>1.2025462962962963E-2</v>
      </c>
      <c r="E47" s="85">
        <f>AgeStanSec!E47/86400</f>
        <v>1.292824074074074E-2</v>
      </c>
      <c r="F47" s="85">
        <f>AgeStanSec!F47/86400</f>
        <v>1.6168981481481482E-2</v>
      </c>
      <c r="G47" s="85">
        <f>AgeStanSec!G47/86400</f>
        <v>1.6273148148148148E-2</v>
      </c>
      <c r="H47" s="85">
        <f>AgeStanSec!H47/86400</f>
        <v>2.0300925925925927E-2</v>
      </c>
      <c r="I47" s="85">
        <f>AgeStanSec!I47/86400</f>
        <v>2.3032407407407408E-2</v>
      </c>
      <c r="J47" s="85">
        <f>AgeStanSec!J47/86400</f>
        <v>2.4560185185185185E-2</v>
      </c>
      <c r="K47" s="85">
        <f>AgeStanSec!K47/86400</f>
        <v>3.0983796296296297E-2</v>
      </c>
      <c r="L47" s="85">
        <f>AgeStanSec!L47/86400</f>
        <v>3.3310185185185186E-2</v>
      </c>
      <c r="M47" s="85">
        <f>AgeStanSec!M47/86400</f>
        <v>4.1689814814814811E-2</v>
      </c>
      <c r="N47" s="85">
        <f>AgeStanSec!N47/86400</f>
        <v>4.400462962962963E-2</v>
      </c>
      <c r="O47" s="85">
        <f>AgeStanSec!O47/86400</f>
        <v>5.2708333333333336E-2</v>
      </c>
      <c r="P47" s="85">
        <f>AgeStanSec!P47/86400</f>
        <v>6.4085648148148142E-2</v>
      </c>
      <c r="Q47" s="85">
        <f>AgeStanSec!Q47/86400</f>
        <v>9.2268518518518514E-2</v>
      </c>
      <c r="R47" s="85">
        <f>AgeStanSec!R47/86400</f>
        <v>0.1133912037037037</v>
      </c>
      <c r="S47" s="85">
        <f>AgeStanSec!S47/86400</f>
        <v>0.20326388888888888</v>
      </c>
      <c r="T47" s="85">
        <f>AgeStanSec!T47/86400</f>
        <v>0.27001157407407406</v>
      </c>
      <c r="U47" s="85">
        <f>AgeStanSec!U47/86400</f>
        <v>0.45886574074074077</v>
      </c>
      <c r="V47" s="85">
        <f>AgeStanSec!V47/86400</f>
        <v>0.50373842592592588</v>
      </c>
      <c r="W47" s="85">
        <f>AgeStanSec!W47/86400</f>
        <v>0.66744212962962968</v>
      </c>
      <c r="X47" s="79"/>
    </row>
    <row r="48" spans="1:24">
      <c r="A48" s="65">
        <v>48</v>
      </c>
      <c r="B48" s="85">
        <f>AgeStanSec!B48/86400</f>
        <v>2.9398148148148148E-3</v>
      </c>
      <c r="C48" s="85">
        <f>AgeStanSec!C48/86400</f>
        <v>9.9884259259259266E-3</v>
      </c>
      <c r="D48" s="85">
        <f>AgeStanSec!D48/86400</f>
        <v>1.2118055555555556E-2</v>
      </c>
      <c r="E48" s="85">
        <f>AgeStanSec!E48/86400</f>
        <v>1.3032407407407407E-2</v>
      </c>
      <c r="F48" s="85">
        <f>AgeStanSec!F48/86400</f>
        <v>1.6307870370370372E-2</v>
      </c>
      <c r="G48" s="85">
        <f>AgeStanSec!G48/86400</f>
        <v>1.6412037037037037E-2</v>
      </c>
      <c r="H48" s="85">
        <f>AgeStanSec!H48/86400</f>
        <v>2.0462962962962964E-2</v>
      </c>
      <c r="I48" s="85">
        <f>AgeStanSec!I48/86400</f>
        <v>2.3217592592592592E-2</v>
      </c>
      <c r="J48" s="85">
        <f>AgeStanSec!J48/86400</f>
        <v>2.476851851851852E-2</v>
      </c>
      <c r="K48" s="85">
        <f>AgeStanSec!K48/86400</f>
        <v>3.125E-2</v>
      </c>
      <c r="L48" s="85">
        <f>AgeStanSec!L48/86400</f>
        <v>3.3587962962962965E-2</v>
      </c>
      <c r="M48" s="85">
        <f>AgeStanSec!M48/86400</f>
        <v>4.2048611111111113E-2</v>
      </c>
      <c r="N48" s="85">
        <f>AgeStanSec!N48/86400</f>
        <v>4.4386574074074071E-2</v>
      </c>
      <c r="O48" s="85">
        <f>AgeStanSec!O48/86400</f>
        <v>5.3171296296296293E-2</v>
      </c>
      <c r="P48" s="85">
        <f>AgeStanSec!P48/86400</f>
        <v>6.4641203703703701E-2</v>
      </c>
      <c r="Q48" s="85">
        <f>AgeStanSec!Q48/86400</f>
        <v>9.3055555555555558E-2</v>
      </c>
      <c r="R48" s="85">
        <f>AgeStanSec!R48/86400</f>
        <v>0.11436342592592592</v>
      </c>
      <c r="S48" s="85">
        <f>AgeStanSec!S48/86400</f>
        <v>0.20501157407407408</v>
      </c>
      <c r="T48" s="85">
        <f>AgeStanSec!T48/86400</f>
        <v>0.27232638888888888</v>
      </c>
      <c r="U48" s="85">
        <f>AgeStanSec!U48/86400</f>
        <v>0.46281250000000002</v>
      </c>
      <c r="V48" s="85">
        <f>AgeStanSec!V48/86400</f>
        <v>0.50806712962962963</v>
      </c>
      <c r="W48" s="85">
        <f>AgeStanSec!W48/86400</f>
        <v>0.67318287037037039</v>
      </c>
      <c r="X48" s="79"/>
    </row>
    <row r="49" spans="1:24">
      <c r="A49" s="65">
        <v>49</v>
      </c>
      <c r="B49" s="85">
        <f>AgeStanSec!B49/86400</f>
        <v>2.9629629629629628E-3</v>
      </c>
      <c r="C49" s="85">
        <f>AgeStanSec!C49/86400</f>
        <v>1.0069444444444445E-2</v>
      </c>
      <c r="D49" s="85">
        <f>AgeStanSec!D49/86400</f>
        <v>1.2222222222222223E-2</v>
      </c>
      <c r="E49" s="85">
        <f>AgeStanSec!E49/86400</f>
        <v>1.3136574074074075E-2</v>
      </c>
      <c r="F49" s="85">
        <f>AgeStanSec!F49/86400</f>
        <v>1.6435185185185185E-2</v>
      </c>
      <c r="G49" s="85">
        <f>AgeStanSec!G49/86400</f>
        <v>1.653935185185185E-2</v>
      </c>
      <c r="H49" s="85">
        <f>AgeStanSec!H49/86400</f>
        <v>2.0636574074074075E-2</v>
      </c>
      <c r="I49" s="85">
        <f>AgeStanSec!I49/86400</f>
        <v>2.3414351851851853E-2</v>
      </c>
      <c r="J49" s="85">
        <f>AgeStanSec!J49/86400</f>
        <v>2.4976851851851851E-2</v>
      </c>
      <c r="K49" s="85">
        <f>AgeStanSec!K49/86400</f>
        <v>3.1504629629629632E-2</v>
      </c>
      <c r="L49" s="85">
        <f>AgeStanSec!L49/86400</f>
        <v>3.3877314814814811E-2</v>
      </c>
      <c r="M49" s="85">
        <f>AgeStanSec!M49/86400</f>
        <v>4.2407407407407408E-2</v>
      </c>
      <c r="N49" s="85">
        <f>AgeStanSec!N49/86400</f>
        <v>4.476851851851852E-2</v>
      </c>
      <c r="O49" s="85">
        <f>AgeStanSec!O49/86400</f>
        <v>5.3622685185185183E-2</v>
      </c>
      <c r="P49" s="85">
        <f>AgeStanSec!P49/86400</f>
        <v>6.519675925925926E-2</v>
      </c>
      <c r="Q49" s="85">
        <f>AgeStanSec!Q49/86400</f>
        <v>9.3865740740740736E-2</v>
      </c>
      <c r="R49" s="85">
        <f>AgeStanSec!R49/86400</f>
        <v>0.11535879629629629</v>
      </c>
      <c r="S49" s="85">
        <f>AgeStanSec!S49/86400</f>
        <v>0.20679398148148148</v>
      </c>
      <c r="T49" s="85">
        <f>AgeStanSec!T49/86400</f>
        <v>0.27468749999999997</v>
      </c>
      <c r="U49" s="85">
        <f>AgeStanSec!U49/86400</f>
        <v>0.46681712962962962</v>
      </c>
      <c r="V49" s="85">
        <f>AgeStanSec!V49/86400</f>
        <v>0.51247685185185188</v>
      </c>
      <c r="W49" s="85">
        <f>AgeStanSec!W49/86400</f>
        <v>0.67901620370370375</v>
      </c>
      <c r="X49" s="79"/>
    </row>
    <row r="50" spans="1:24">
      <c r="A50" s="74">
        <v>50</v>
      </c>
      <c r="B50" s="86">
        <f>AgeStanSec!B50/86400</f>
        <v>2.9861111111111113E-3</v>
      </c>
      <c r="C50" s="86">
        <f>AgeStanSec!C50/86400</f>
        <v>1.0150462962962964E-2</v>
      </c>
      <c r="D50" s="86">
        <f>AgeStanSec!D50/86400</f>
        <v>1.2314814814814815E-2</v>
      </c>
      <c r="E50" s="86">
        <f>AgeStanSec!E50/86400</f>
        <v>1.324074074074074E-2</v>
      </c>
      <c r="F50" s="86">
        <f>AgeStanSec!F50/86400</f>
        <v>1.6574074074074074E-2</v>
      </c>
      <c r="G50" s="86">
        <f>AgeStanSec!G50/86400</f>
        <v>1.667824074074074E-2</v>
      </c>
      <c r="H50" s="86">
        <f>AgeStanSec!H50/86400</f>
        <v>2.0810185185185185E-2</v>
      </c>
      <c r="I50" s="86">
        <f>AgeStanSec!I50/86400</f>
        <v>2.361111111111111E-2</v>
      </c>
      <c r="J50" s="86">
        <f>AgeStanSec!J50/86400</f>
        <v>2.5196759259259259E-2</v>
      </c>
      <c r="K50" s="86">
        <f>AgeStanSec!K50/86400</f>
        <v>3.1782407407407405E-2</v>
      </c>
      <c r="L50" s="86">
        <f>AgeStanSec!L50/86400</f>
        <v>3.4166666666666665E-2</v>
      </c>
      <c r="M50" s="86">
        <f>AgeStanSec!M50/86400</f>
        <v>4.2777777777777776E-2</v>
      </c>
      <c r="N50" s="86">
        <f>AgeStanSec!N50/86400</f>
        <v>4.5162037037037035E-2</v>
      </c>
      <c r="O50" s="86">
        <f>AgeStanSec!O50/86400</f>
        <v>5.409722222222222E-2</v>
      </c>
      <c r="P50" s="86">
        <f>AgeStanSec!P50/86400</f>
        <v>6.5775462962962966E-2</v>
      </c>
      <c r="Q50" s="86">
        <f>AgeStanSec!Q50/86400</f>
        <v>9.4687499999999994E-2</v>
      </c>
      <c r="R50" s="86">
        <f>AgeStanSec!R50/86400</f>
        <v>0.11636574074074074</v>
      </c>
      <c r="S50" s="86">
        <f>AgeStanSec!S50/86400</f>
        <v>0.20859953703703704</v>
      </c>
      <c r="T50" s="86">
        <f>AgeStanSec!T50/86400</f>
        <v>0.27709490740740739</v>
      </c>
      <c r="U50" s="86">
        <f>AgeStanSec!U50/86400</f>
        <v>0.47090277777777778</v>
      </c>
      <c r="V50" s="86">
        <f>AgeStanSec!V50/86400</f>
        <v>0.51695601851851847</v>
      </c>
      <c r="W50" s="86">
        <f>AgeStanSec!W50/86400</f>
        <v>0.68495370370370368</v>
      </c>
      <c r="X50" s="79"/>
    </row>
    <row r="51" spans="1:24">
      <c r="A51" s="65">
        <v>51</v>
      </c>
      <c r="B51" s="85">
        <f>AgeStanSec!B51/86400</f>
        <v>3.0092592592592593E-3</v>
      </c>
      <c r="C51" s="85">
        <f>AgeStanSec!C51/86400</f>
        <v>1.0231481481481482E-2</v>
      </c>
      <c r="D51" s="85">
        <f>AgeStanSec!D51/86400</f>
        <v>1.2418981481481482E-2</v>
      </c>
      <c r="E51" s="85">
        <f>AgeStanSec!E51/86400</f>
        <v>1.3344907407407408E-2</v>
      </c>
      <c r="F51" s="85">
        <f>AgeStanSec!F51/86400</f>
        <v>1.6712962962962964E-2</v>
      </c>
      <c r="G51" s="85">
        <f>AgeStanSec!G51/86400</f>
        <v>1.681712962962963E-2</v>
      </c>
      <c r="H51" s="85">
        <f>AgeStanSec!H51/86400</f>
        <v>2.0983796296296296E-2</v>
      </c>
      <c r="I51" s="85">
        <f>AgeStanSec!I51/86400</f>
        <v>2.3807870370370372E-2</v>
      </c>
      <c r="J51" s="85">
        <f>AgeStanSec!J51/86400</f>
        <v>2.5405092592592594E-2</v>
      </c>
      <c r="K51" s="85">
        <f>AgeStanSec!K51/86400</f>
        <v>3.2048611111111111E-2</v>
      </c>
      <c r="L51" s="85">
        <f>AgeStanSec!L51/86400</f>
        <v>3.4456018518518518E-2</v>
      </c>
      <c r="M51" s="85">
        <f>AgeStanSec!M51/86400</f>
        <v>4.3159722222222224E-2</v>
      </c>
      <c r="N51" s="85">
        <f>AgeStanSec!N51/86400</f>
        <v>4.5555555555555557E-2</v>
      </c>
      <c r="O51" s="85">
        <f>AgeStanSec!O51/86400</f>
        <v>5.4571759259259257E-2</v>
      </c>
      <c r="P51" s="85">
        <f>AgeStanSec!P51/86400</f>
        <v>6.6342592592592592E-2</v>
      </c>
      <c r="Q51" s="85">
        <f>AgeStanSec!Q51/86400</f>
        <v>9.5509259259259266E-2</v>
      </c>
      <c r="R51" s="85">
        <f>AgeStanSec!R51/86400</f>
        <v>0.11737268518518519</v>
      </c>
      <c r="S51" s="85">
        <f>AgeStanSec!S51/86400</f>
        <v>0.21041666666666667</v>
      </c>
      <c r="T51" s="85">
        <f>AgeStanSec!T51/86400</f>
        <v>0.2795023148148148</v>
      </c>
      <c r="U51" s="85">
        <f>AgeStanSec!U51/86400</f>
        <v>0.47499999999999998</v>
      </c>
      <c r="V51" s="85">
        <f>AgeStanSec!V51/86400</f>
        <v>0.52145833333333336</v>
      </c>
      <c r="W51" s="85">
        <f>AgeStanSec!W51/86400</f>
        <v>0.6909143518518519</v>
      </c>
      <c r="X51" s="79"/>
    </row>
    <row r="52" spans="1:24">
      <c r="A52" s="65">
        <v>52</v>
      </c>
      <c r="B52" s="85">
        <f>AgeStanSec!B52/86400</f>
        <v>3.0324074074074073E-3</v>
      </c>
      <c r="C52" s="85">
        <f>AgeStanSec!C52/86400</f>
        <v>1.03125E-2</v>
      </c>
      <c r="D52" s="85">
        <f>AgeStanSec!D52/86400</f>
        <v>1.2523148148148148E-2</v>
      </c>
      <c r="E52" s="85">
        <f>AgeStanSec!E52/86400</f>
        <v>1.3460648148148149E-2</v>
      </c>
      <c r="F52" s="85">
        <f>AgeStanSec!F52/86400</f>
        <v>1.6851851851851851E-2</v>
      </c>
      <c r="G52" s="85">
        <f>AgeStanSec!G52/86400</f>
        <v>1.695601851851852E-2</v>
      </c>
      <c r="H52" s="85">
        <f>AgeStanSec!H52/86400</f>
        <v>2.1168981481481483E-2</v>
      </c>
      <c r="I52" s="85">
        <f>AgeStanSec!I52/86400</f>
        <v>2.4016203703703703E-2</v>
      </c>
      <c r="J52" s="85">
        <f>AgeStanSec!J52/86400</f>
        <v>2.5624999999999998E-2</v>
      </c>
      <c r="K52" s="85">
        <f>AgeStanSec!K52/86400</f>
        <v>3.2337962962962964E-2</v>
      </c>
      <c r="L52" s="85">
        <f>AgeStanSec!L52/86400</f>
        <v>3.4768518518518518E-2</v>
      </c>
      <c r="M52" s="85">
        <f>AgeStanSec!M52/86400</f>
        <v>4.3541666666666666E-2</v>
      </c>
      <c r="N52" s="85">
        <f>AgeStanSec!N52/86400</f>
        <v>4.5960648148148146E-2</v>
      </c>
      <c r="O52" s="85">
        <f>AgeStanSec!O52/86400</f>
        <v>5.5046296296296295E-2</v>
      </c>
      <c r="P52" s="85">
        <f>AgeStanSec!P52/86400</f>
        <v>6.6932870370370365E-2</v>
      </c>
      <c r="Q52" s="85">
        <f>AgeStanSec!Q52/86400</f>
        <v>9.6365740740740738E-2</v>
      </c>
      <c r="R52" s="85">
        <f>AgeStanSec!R52/86400</f>
        <v>0.11842592592592592</v>
      </c>
      <c r="S52" s="85">
        <f>AgeStanSec!S52/86400</f>
        <v>0.21229166666666666</v>
      </c>
      <c r="T52" s="85">
        <f>AgeStanSec!T52/86400</f>
        <v>0.28199074074074076</v>
      </c>
      <c r="U52" s="85">
        <f>AgeStanSec!U52/86400</f>
        <v>0.47922453703703705</v>
      </c>
      <c r="V52" s="85">
        <f>AgeStanSec!V52/86400</f>
        <v>0.52609953703703705</v>
      </c>
      <c r="W52" s="85">
        <f>AgeStanSec!W52/86400</f>
        <v>0.6970601851851852</v>
      </c>
      <c r="X52" s="79"/>
    </row>
    <row r="53" spans="1:24">
      <c r="A53" s="65">
        <v>53</v>
      </c>
      <c r="B53" s="85">
        <f>AgeStanSec!B53/86400</f>
        <v>3.0555555555555557E-3</v>
      </c>
      <c r="C53" s="85">
        <f>AgeStanSec!C53/86400</f>
        <v>1.0393518518518519E-2</v>
      </c>
      <c r="D53" s="85">
        <f>AgeStanSec!D53/86400</f>
        <v>1.2615740740740742E-2</v>
      </c>
      <c r="E53" s="85">
        <f>AgeStanSec!E53/86400</f>
        <v>1.357638888888889E-2</v>
      </c>
      <c r="F53" s="85">
        <f>AgeStanSec!F53/86400</f>
        <v>1.7002314814814814E-2</v>
      </c>
      <c r="G53" s="85">
        <f>AgeStanSec!G53/86400</f>
        <v>1.7106481481481483E-2</v>
      </c>
      <c r="H53" s="85">
        <f>AgeStanSec!H53/86400</f>
        <v>2.1342592592592594E-2</v>
      </c>
      <c r="I53" s="85">
        <f>AgeStanSec!I53/86400</f>
        <v>2.4224537037037037E-2</v>
      </c>
      <c r="J53" s="85">
        <f>AgeStanSec!J53/86400</f>
        <v>2.585648148148148E-2</v>
      </c>
      <c r="K53" s="85">
        <f>AgeStanSec!K53/86400</f>
        <v>3.2615740740740744E-2</v>
      </c>
      <c r="L53" s="85">
        <f>AgeStanSec!L53/86400</f>
        <v>3.5069444444444445E-2</v>
      </c>
      <c r="M53" s="85">
        <f>AgeStanSec!M53/86400</f>
        <v>4.3935185185185188E-2</v>
      </c>
      <c r="N53" s="85">
        <f>AgeStanSec!N53/86400</f>
        <v>4.6365740740740742E-2</v>
      </c>
      <c r="O53" s="85">
        <f>AgeStanSec!O53/86400</f>
        <v>5.5543981481481479E-2</v>
      </c>
      <c r="P53" s="85">
        <f>AgeStanSec!P53/86400</f>
        <v>6.7534722222222218E-2</v>
      </c>
      <c r="Q53" s="85">
        <f>AgeStanSec!Q53/86400</f>
        <v>9.7222222222222224E-2</v>
      </c>
      <c r="R53" s="85">
        <f>AgeStanSec!R53/86400</f>
        <v>0.11947916666666666</v>
      </c>
      <c r="S53" s="85">
        <f>AgeStanSec!S53/86400</f>
        <v>0.21418981481481481</v>
      </c>
      <c r="T53" s="85">
        <f>AgeStanSec!T53/86400</f>
        <v>0.28452546296296294</v>
      </c>
      <c r="U53" s="85">
        <f>AgeStanSec!U53/86400</f>
        <v>0.48353009259259261</v>
      </c>
      <c r="V53" s="85">
        <f>AgeStanSec!V53/86400</f>
        <v>0.53082175925925923</v>
      </c>
      <c r="W53" s="85">
        <f>AgeStanSec!W53/86400</f>
        <v>0.70331018518518518</v>
      </c>
      <c r="X53" s="79"/>
    </row>
    <row r="54" spans="1:24">
      <c r="A54" s="65">
        <v>54</v>
      </c>
      <c r="B54" s="85">
        <f>AgeStanSec!B54/86400</f>
        <v>3.0787037037037037E-3</v>
      </c>
      <c r="C54" s="85">
        <f>AgeStanSec!C54/86400</f>
        <v>1.0474537037037037E-2</v>
      </c>
      <c r="D54" s="85">
        <f>AgeStanSec!D54/86400</f>
        <v>1.2731481481481481E-2</v>
      </c>
      <c r="E54" s="85">
        <f>AgeStanSec!E54/86400</f>
        <v>1.369212962962963E-2</v>
      </c>
      <c r="F54" s="85">
        <f>AgeStanSec!F54/86400</f>
        <v>1.7141203703703704E-2</v>
      </c>
      <c r="G54" s="85">
        <f>AgeStanSec!G54/86400</f>
        <v>1.7245370370370369E-2</v>
      </c>
      <c r="H54" s="85">
        <f>AgeStanSec!H54/86400</f>
        <v>2.1527777777777778E-2</v>
      </c>
      <c r="I54" s="85">
        <f>AgeStanSec!I54/86400</f>
        <v>2.4432870370370369E-2</v>
      </c>
      <c r="J54" s="85">
        <f>AgeStanSec!J54/86400</f>
        <v>2.6076388888888889E-2</v>
      </c>
      <c r="K54" s="85">
        <f>AgeStanSec!K54/86400</f>
        <v>3.290509259259259E-2</v>
      </c>
      <c r="L54" s="85">
        <f>AgeStanSec!L54/86400</f>
        <v>3.5381944444444445E-2</v>
      </c>
      <c r="M54" s="85">
        <f>AgeStanSec!M54/86400</f>
        <v>4.4328703703703703E-2</v>
      </c>
      <c r="N54" s="85">
        <f>AgeStanSec!N54/86400</f>
        <v>4.6793981481481478E-2</v>
      </c>
      <c r="O54" s="85">
        <f>AgeStanSec!O54/86400</f>
        <v>5.6053240740740744E-2</v>
      </c>
      <c r="P54" s="85">
        <f>AgeStanSec!P54/86400</f>
        <v>6.8148148148148152E-2</v>
      </c>
      <c r="Q54" s="85">
        <f>AgeStanSec!Q54/86400</f>
        <v>9.8101851851851857E-2</v>
      </c>
      <c r="R54" s="85">
        <f>AgeStanSec!R54/86400</f>
        <v>0.12056712962962964</v>
      </c>
      <c r="S54" s="85">
        <f>AgeStanSec!S54/86400</f>
        <v>0.21613425925925925</v>
      </c>
      <c r="T54" s="85">
        <f>AgeStanSec!T54/86400</f>
        <v>0.2870949074074074</v>
      </c>
      <c r="U54" s="85">
        <f>AgeStanSec!U54/86400</f>
        <v>0.48790509259259257</v>
      </c>
      <c r="V54" s="85">
        <f>AgeStanSec!V54/86400</f>
        <v>0.53562500000000002</v>
      </c>
      <c r="W54" s="85">
        <f>AgeStanSec!W54/86400</f>
        <v>0.70968750000000003</v>
      </c>
      <c r="X54" s="79"/>
    </row>
    <row r="55" spans="1:24">
      <c r="A55" s="74">
        <v>55</v>
      </c>
      <c r="B55" s="86">
        <f>AgeStanSec!B55/86400</f>
        <v>3.1018518518518517E-3</v>
      </c>
      <c r="C55" s="86">
        <f>AgeStanSec!C55/86400</f>
        <v>1.0567129629629629E-2</v>
      </c>
      <c r="D55" s="86">
        <f>AgeStanSec!D55/86400</f>
        <v>1.2835648148148148E-2</v>
      </c>
      <c r="E55" s="86">
        <f>AgeStanSec!E55/86400</f>
        <v>1.3796296296296296E-2</v>
      </c>
      <c r="F55" s="86">
        <f>AgeStanSec!F55/86400</f>
        <v>1.7291666666666667E-2</v>
      </c>
      <c r="G55" s="86">
        <f>AgeStanSec!G55/86400</f>
        <v>1.7395833333333333E-2</v>
      </c>
      <c r="H55" s="86">
        <f>AgeStanSec!H55/86400</f>
        <v>2.1724537037037039E-2</v>
      </c>
      <c r="I55" s="86">
        <f>AgeStanSec!I55/86400</f>
        <v>2.4652777777777777E-2</v>
      </c>
      <c r="J55" s="86">
        <f>AgeStanSec!J55/86400</f>
        <v>2.630787037037037E-2</v>
      </c>
      <c r="K55" s="86">
        <f>AgeStanSec!K55/86400</f>
        <v>3.3206018518518517E-2</v>
      </c>
      <c r="L55" s="86">
        <f>AgeStanSec!L55/86400</f>
        <v>3.5706018518518519E-2</v>
      </c>
      <c r="M55" s="86">
        <f>AgeStanSec!M55/86400</f>
        <v>4.4733796296296299E-2</v>
      </c>
      <c r="N55" s="86">
        <f>AgeStanSec!N55/86400</f>
        <v>4.7210648148148147E-2</v>
      </c>
      <c r="O55" s="86">
        <f>AgeStanSec!O55/86400</f>
        <v>5.6562500000000002E-2</v>
      </c>
      <c r="P55" s="86">
        <f>AgeStanSec!P55/86400</f>
        <v>6.8773148148148153E-2</v>
      </c>
      <c r="Q55" s="86">
        <f>AgeStanSec!Q55/86400</f>
        <v>9.9004629629629623E-2</v>
      </c>
      <c r="R55" s="86">
        <f>AgeStanSec!R55/86400</f>
        <v>0.12166666666666667</v>
      </c>
      <c r="S55" s="86">
        <f>AgeStanSec!S55/86400</f>
        <v>0.21810185185185185</v>
      </c>
      <c r="T55" s="86">
        <f>AgeStanSec!T55/86400</f>
        <v>0.28972222222222221</v>
      </c>
      <c r="U55" s="86">
        <f>AgeStanSec!U55/86400</f>
        <v>0.49237268518518518</v>
      </c>
      <c r="V55" s="86">
        <f>AgeStanSec!V55/86400</f>
        <v>0.54052083333333334</v>
      </c>
      <c r="W55" s="86">
        <f>AgeStanSec!W55/86400</f>
        <v>0.71616898148148145</v>
      </c>
      <c r="X55" s="79"/>
    </row>
    <row r="56" spans="1:24">
      <c r="A56" s="65">
        <v>56</v>
      </c>
      <c r="B56" s="85">
        <f>AgeStanSec!B56/86400</f>
        <v>3.1250000000000002E-3</v>
      </c>
      <c r="C56" s="85">
        <f>AgeStanSec!C56/86400</f>
        <v>1.0648148148148148E-2</v>
      </c>
      <c r="D56" s="85">
        <f>AgeStanSec!D56/86400</f>
        <v>1.2939814814814815E-2</v>
      </c>
      <c r="E56" s="85">
        <f>AgeStanSec!E56/86400</f>
        <v>1.3923611111111111E-2</v>
      </c>
      <c r="F56" s="85">
        <f>AgeStanSec!F56/86400</f>
        <v>1.744212962962963E-2</v>
      </c>
      <c r="G56" s="85">
        <f>AgeStanSec!G56/86400</f>
        <v>1.7546296296296296E-2</v>
      </c>
      <c r="H56" s="85">
        <f>AgeStanSec!H56/86400</f>
        <v>2.1909722222222223E-2</v>
      </c>
      <c r="I56" s="85">
        <f>AgeStanSec!I56/86400</f>
        <v>2.4872685185185185E-2</v>
      </c>
      <c r="J56" s="85">
        <f>AgeStanSec!J56/86400</f>
        <v>2.6550925925925926E-2</v>
      </c>
      <c r="K56" s="85">
        <f>AgeStanSec!K56/86400</f>
        <v>3.3506944444444443E-2</v>
      </c>
      <c r="L56" s="85">
        <f>AgeStanSec!L56/86400</f>
        <v>3.6030092592592593E-2</v>
      </c>
      <c r="M56" s="85">
        <f>AgeStanSec!M56/86400</f>
        <v>4.5138888888888888E-2</v>
      </c>
      <c r="N56" s="85">
        <f>AgeStanSec!N56/86400</f>
        <v>4.7650462962962964E-2</v>
      </c>
      <c r="O56" s="85">
        <f>AgeStanSec!O56/86400</f>
        <v>5.707175925925926E-2</v>
      </c>
      <c r="P56" s="85">
        <f>AgeStanSec!P56/86400</f>
        <v>6.9398148148148153E-2</v>
      </c>
      <c r="Q56" s="85">
        <f>AgeStanSec!Q56/86400</f>
        <v>9.9907407407407403E-2</v>
      </c>
      <c r="R56" s="85">
        <f>AgeStanSec!R56/86400</f>
        <v>0.12277777777777778</v>
      </c>
      <c r="S56" s="85">
        <f>AgeStanSec!S56/86400</f>
        <v>0.22009259259259259</v>
      </c>
      <c r="T56" s="85">
        <f>AgeStanSec!T56/86400</f>
        <v>0.29236111111111113</v>
      </c>
      <c r="U56" s="85">
        <f>AgeStanSec!U56/86400</f>
        <v>0.49685185185185188</v>
      </c>
      <c r="V56" s="85">
        <f>AgeStanSec!V56/86400</f>
        <v>0.54543981481481485</v>
      </c>
      <c r="W56" s="85">
        <f>AgeStanSec!W56/86400</f>
        <v>0.72269675925925925</v>
      </c>
      <c r="X56" s="79"/>
    </row>
    <row r="57" spans="1:24">
      <c r="A57" s="65">
        <v>57</v>
      </c>
      <c r="B57" s="85">
        <f>AgeStanSec!B57/86400</f>
        <v>3.1597222222222222E-3</v>
      </c>
      <c r="C57" s="85">
        <f>AgeStanSec!C57/86400</f>
        <v>1.074074074074074E-2</v>
      </c>
      <c r="D57" s="85">
        <f>AgeStanSec!D57/86400</f>
        <v>1.3055555555555556E-2</v>
      </c>
      <c r="E57" s="85">
        <f>AgeStanSec!E57/86400</f>
        <v>1.4039351851851851E-2</v>
      </c>
      <c r="F57" s="85">
        <f>AgeStanSec!F57/86400</f>
        <v>1.7592592592592594E-2</v>
      </c>
      <c r="G57" s="85">
        <f>AgeStanSec!G57/86400</f>
        <v>1.7708333333333333E-2</v>
      </c>
      <c r="H57" s="85">
        <f>AgeStanSec!H57/86400</f>
        <v>2.210648148148148E-2</v>
      </c>
      <c r="I57" s="85">
        <f>AgeStanSec!I57/86400</f>
        <v>2.5092592592592593E-2</v>
      </c>
      <c r="J57" s="85">
        <f>AgeStanSec!J57/86400</f>
        <v>2.6782407407407408E-2</v>
      </c>
      <c r="K57" s="85">
        <f>AgeStanSec!K57/86400</f>
        <v>3.380787037037037E-2</v>
      </c>
      <c r="L57" s="85">
        <f>AgeStanSec!L57/86400</f>
        <v>3.6354166666666667E-2</v>
      </c>
      <c r="M57" s="85">
        <f>AgeStanSec!M57/86400</f>
        <v>4.5555555555555557E-2</v>
      </c>
      <c r="N57" s="85">
        <f>AgeStanSec!N57/86400</f>
        <v>4.809027777777778E-2</v>
      </c>
      <c r="O57" s="85">
        <f>AgeStanSec!O57/86400</f>
        <v>5.7604166666666665E-2</v>
      </c>
      <c r="P57" s="85">
        <f>AgeStanSec!P57/86400</f>
        <v>7.0046296296296301E-2</v>
      </c>
      <c r="Q57" s="85">
        <f>AgeStanSec!Q57/86400</f>
        <v>0.10083333333333333</v>
      </c>
      <c r="R57" s="85">
        <f>AgeStanSec!R57/86400</f>
        <v>0.12392361111111111</v>
      </c>
      <c r="S57" s="85">
        <f>AgeStanSec!S57/86400</f>
        <v>0.22214120370370372</v>
      </c>
      <c r="T57" s="85">
        <f>AgeStanSec!T57/86400</f>
        <v>0.29508101851851853</v>
      </c>
      <c r="U57" s="85">
        <f>AgeStanSec!U57/86400</f>
        <v>0.50148148148148153</v>
      </c>
      <c r="V57" s="85">
        <f>AgeStanSec!V57/86400</f>
        <v>0.55052083333333335</v>
      </c>
      <c r="W57" s="85">
        <f>AgeStanSec!W57/86400</f>
        <v>0.72942129629629626</v>
      </c>
      <c r="X57" s="79"/>
    </row>
    <row r="58" spans="1:24">
      <c r="A58" s="65">
        <v>58</v>
      </c>
      <c r="B58" s="85">
        <f>AgeStanSec!B58/86400</f>
        <v>3.1828703703703702E-3</v>
      </c>
      <c r="C58" s="85">
        <f>AgeStanSec!C58/86400</f>
        <v>1.0833333333333334E-2</v>
      </c>
      <c r="D58" s="85">
        <f>AgeStanSec!D58/86400</f>
        <v>1.3171296296296296E-2</v>
      </c>
      <c r="E58" s="85">
        <f>AgeStanSec!E58/86400</f>
        <v>1.4166666666666666E-2</v>
      </c>
      <c r="F58" s="85">
        <f>AgeStanSec!F58/86400</f>
        <v>1.7754629629629631E-2</v>
      </c>
      <c r="G58" s="85">
        <f>AgeStanSec!G58/86400</f>
        <v>1.7858796296296296E-2</v>
      </c>
      <c r="H58" s="85">
        <f>AgeStanSec!H58/86400</f>
        <v>2.2314814814814815E-2</v>
      </c>
      <c r="I58" s="85">
        <f>AgeStanSec!I58/86400</f>
        <v>2.5324074074074075E-2</v>
      </c>
      <c r="J58" s="85">
        <f>AgeStanSec!J58/86400</f>
        <v>2.7025462962962963E-2</v>
      </c>
      <c r="K58" s="85">
        <f>AgeStanSec!K58/86400</f>
        <v>3.412037037037037E-2</v>
      </c>
      <c r="L58" s="85">
        <f>AgeStanSec!L58/86400</f>
        <v>3.6689814814814814E-2</v>
      </c>
      <c r="M58" s="85">
        <f>AgeStanSec!M58/86400</f>
        <v>4.5983796296296293E-2</v>
      </c>
      <c r="N58" s="85">
        <f>AgeStanSec!N58/86400</f>
        <v>4.8541666666666664E-2</v>
      </c>
      <c r="O58" s="85">
        <f>AgeStanSec!O58/86400</f>
        <v>5.814814814814815E-2</v>
      </c>
      <c r="P58" s="85">
        <f>AgeStanSec!P58/86400</f>
        <v>7.0694444444444449E-2</v>
      </c>
      <c r="Q58" s="85">
        <f>AgeStanSec!Q58/86400</f>
        <v>0.1017824074074074</v>
      </c>
      <c r="R58" s="85">
        <f>AgeStanSec!R58/86400</f>
        <v>0.12508101851851852</v>
      </c>
      <c r="S58" s="85">
        <f>AgeStanSec!S58/86400</f>
        <v>0.22422453703703704</v>
      </c>
      <c r="T58" s="85">
        <f>AgeStanSec!T58/86400</f>
        <v>0.2978587962962963</v>
      </c>
      <c r="U58" s="85">
        <f>AgeStanSec!U58/86400</f>
        <v>0.50619212962962967</v>
      </c>
      <c r="V58" s="85">
        <f>AgeStanSec!V58/86400</f>
        <v>0.55569444444444449</v>
      </c>
      <c r="W58" s="85">
        <f>AgeStanSec!W58/86400</f>
        <v>0.73627314814814815</v>
      </c>
      <c r="X58" s="79"/>
    </row>
    <row r="59" spans="1:24">
      <c r="A59" s="65">
        <v>59</v>
      </c>
      <c r="B59" s="85">
        <f>AgeStanSec!B59/86400</f>
        <v>3.2060185185185186E-3</v>
      </c>
      <c r="C59" s="85">
        <f>AgeStanSec!C59/86400</f>
        <v>1.0925925925925926E-2</v>
      </c>
      <c r="D59" s="85">
        <f>AgeStanSec!D59/86400</f>
        <v>1.3287037037037036E-2</v>
      </c>
      <c r="E59" s="85">
        <f>AgeStanSec!E59/86400</f>
        <v>1.4282407407407407E-2</v>
      </c>
      <c r="F59" s="85">
        <f>AgeStanSec!F59/86400</f>
        <v>1.7905092592592594E-2</v>
      </c>
      <c r="G59" s="85">
        <f>AgeStanSec!G59/86400</f>
        <v>1.8020833333333333E-2</v>
      </c>
      <c r="H59" s="85">
        <f>AgeStanSec!H59/86400</f>
        <v>2.2511574074074073E-2</v>
      </c>
      <c r="I59" s="85">
        <f>AgeStanSec!I59/86400</f>
        <v>2.5555555555555557E-2</v>
      </c>
      <c r="J59" s="85">
        <f>AgeStanSec!J59/86400</f>
        <v>2.7280092592592592E-2</v>
      </c>
      <c r="K59" s="85">
        <f>AgeStanSec!K59/86400</f>
        <v>3.4432870370370371E-2</v>
      </c>
      <c r="L59" s="85">
        <f>AgeStanSec!L59/86400</f>
        <v>3.7037037037037035E-2</v>
      </c>
      <c r="M59" s="85">
        <f>AgeStanSec!M59/86400</f>
        <v>4.6412037037037036E-2</v>
      </c>
      <c r="N59" s="85">
        <f>AgeStanSec!N59/86400</f>
        <v>4.9004629629629627E-2</v>
      </c>
      <c r="O59" s="85">
        <f>AgeStanSec!O59/86400</f>
        <v>5.8703703703703702E-2</v>
      </c>
      <c r="P59" s="85">
        <f>AgeStanSec!P59/86400</f>
        <v>7.1365740740740743E-2</v>
      </c>
      <c r="Q59" s="85">
        <f>AgeStanSec!Q59/86400</f>
        <v>0.10274305555555556</v>
      </c>
      <c r="R59" s="85">
        <f>AgeStanSec!R59/86400</f>
        <v>0.12627314814814813</v>
      </c>
      <c r="S59" s="85">
        <f>AgeStanSec!S59/86400</f>
        <v>0.22635416666666666</v>
      </c>
      <c r="T59" s="85">
        <f>AgeStanSec!T59/86400</f>
        <v>0.30068287037037039</v>
      </c>
      <c r="U59" s="85">
        <f>AgeStanSec!U59/86400</f>
        <v>0.51099537037037035</v>
      </c>
      <c r="V59" s="85">
        <f>AgeStanSec!V59/86400</f>
        <v>0.56097222222222221</v>
      </c>
      <c r="W59" s="85">
        <f>AgeStanSec!W59/86400</f>
        <v>0.74326388888888884</v>
      </c>
      <c r="X59" s="79"/>
    </row>
    <row r="60" spans="1:24">
      <c r="A60" s="74">
        <v>60</v>
      </c>
      <c r="B60" s="86">
        <f>AgeStanSec!B60/86400</f>
        <v>3.2291666666666666E-3</v>
      </c>
      <c r="C60" s="86">
        <f>AgeStanSec!C60/86400</f>
        <v>1.1018518518518518E-2</v>
      </c>
      <c r="D60" s="86">
        <f>AgeStanSec!D60/86400</f>
        <v>1.3402777777777777E-2</v>
      </c>
      <c r="E60" s="86">
        <f>AgeStanSec!E60/86400</f>
        <v>1.4409722222222223E-2</v>
      </c>
      <c r="F60" s="86">
        <f>AgeStanSec!F60/86400</f>
        <v>1.8067129629629631E-2</v>
      </c>
      <c r="G60" s="86">
        <f>AgeStanSec!G60/86400</f>
        <v>1.818287037037037E-2</v>
      </c>
      <c r="H60" s="86">
        <f>AgeStanSec!H60/86400</f>
        <v>2.2719907407407407E-2</v>
      </c>
      <c r="I60" s="86">
        <f>AgeStanSec!I60/86400</f>
        <v>2.5787037037037035E-2</v>
      </c>
      <c r="J60" s="86">
        <f>AgeStanSec!J60/86400</f>
        <v>2.7523148148148147E-2</v>
      </c>
      <c r="K60" s="86">
        <f>AgeStanSec!K60/86400</f>
        <v>3.4756944444444444E-2</v>
      </c>
      <c r="L60" s="86">
        <f>AgeStanSec!L60/86400</f>
        <v>3.7384259259259256E-2</v>
      </c>
      <c r="M60" s="86">
        <f>AgeStanSec!M60/86400</f>
        <v>4.6863425925925926E-2</v>
      </c>
      <c r="N60" s="86">
        <f>AgeStanSec!N60/86400</f>
        <v>4.9467592592592591E-2</v>
      </c>
      <c r="O60" s="86">
        <f>AgeStanSec!O60/86400</f>
        <v>5.9259259259259262E-2</v>
      </c>
      <c r="P60" s="86">
        <f>AgeStanSec!P60/86400</f>
        <v>7.2048611111111105E-2</v>
      </c>
      <c r="Q60" s="86">
        <f>AgeStanSec!Q60/86400</f>
        <v>0.10372685185185185</v>
      </c>
      <c r="R60" s="86">
        <f>AgeStanSec!R60/86400</f>
        <v>0.12747685185185184</v>
      </c>
      <c r="S60" s="86">
        <f>AgeStanSec!S60/86400</f>
        <v>0.2285300925925926</v>
      </c>
      <c r="T60" s="86">
        <f>AgeStanSec!T60/86400</f>
        <v>0.30356481481481479</v>
      </c>
      <c r="U60" s="86">
        <f>AgeStanSec!U60/86400</f>
        <v>0.51589120370370367</v>
      </c>
      <c r="V60" s="86">
        <f>AgeStanSec!V60/86400</f>
        <v>0.56634259259259256</v>
      </c>
      <c r="W60" s="86">
        <f>AgeStanSec!W60/86400</f>
        <v>0.75038194444444439</v>
      </c>
      <c r="X60" s="79"/>
    </row>
    <row r="61" spans="1:24">
      <c r="A61" s="65">
        <v>61</v>
      </c>
      <c r="B61" s="85">
        <f>AgeStanSec!B61/86400</f>
        <v>3.2638888888888891E-3</v>
      </c>
      <c r="C61" s="85">
        <f>AgeStanSec!C61/86400</f>
        <v>1.1122685185185185E-2</v>
      </c>
      <c r="D61" s="85">
        <f>AgeStanSec!D61/86400</f>
        <v>1.3518518518518518E-2</v>
      </c>
      <c r="E61" s="85">
        <f>AgeStanSec!E61/86400</f>
        <v>1.4537037037037038E-2</v>
      </c>
      <c r="F61" s="85">
        <f>AgeStanSec!F61/86400</f>
        <v>1.8240740740740741E-2</v>
      </c>
      <c r="G61" s="85">
        <f>AgeStanSec!G61/86400</f>
        <v>1.8344907407407407E-2</v>
      </c>
      <c r="H61" s="85">
        <f>AgeStanSec!H61/86400</f>
        <v>2.2928240740740742E-2</v>
      </c>
      <c r="I61" s="85">
        <f>AgeStanSec!I61/86400</f>
        <v>2.6030092592592594E-2</v>
      </c>
      <c r="J61" s="85">
        <f>AgeStanSec!J61/86400</f>
        <v>2.7789351851851853E-2</v>
      </c>
      <c r="K61" s="85">
        <f>AgeStanSec!K61/86400</f>
        <v>3.5092592592592592E-2</v>
      </c>
      <c r="L61" s="85">
        <f>AgeStanSec!L61/86400</f>
        <v>3.7743055555555557E-2</v>
      </c>
      <c r="M61" s="85">
        <f>AgeStanSec!M61/86400</f>
        <v>4.7314814814814816E-2</v>
      </c>
      <c r="N61" s="85">
        <f>AgeStanSec!N61/86400</f>
        <v>4.9942129629629628E-2</v>
      </c>
      <c r="O61" s="85">
        <f>AgeStanSec!O61/86400</f>
        <v>5.9826388888888887E-2</v>
      </c>
      <c r="P61" s="85">
        <f>AgeStanSec!P61/86400</f>
        <v>7.2743055555555561E-2</v>
      </c>
      <c r="Q61" s="85">
        <f>AgeStanSec!Q61/86400</f>
        <v>0.10472222222222222</v>
      </c>
      <c r="R61" s="85">
        <f>AgeStanSec!R61/86400</f>
        <v>0.12869212962962964</v>
      </c>
      <c r="S61" s="85">
        <f>AgeStanSec!S61/86400</f>
        <v>0.23070601851851852</v>
      </c>
      <c r="T61" s="85">
        <f>AgeStanSec!T61/86400</f>
        <v>0.30645833333333333</v>
      </c>
      <c r="U61" s="85">
        <f>AgeStanSec!U61/86400</f>
        <v>0.52081018518518518</v>
      </c>
      <c r="V61" s="85">
        <f>AgeStanSec!V61/86400</f>
        <v>0.57174768518518515</v>
      </c>
      <c r="W61" s="85">
        <f>AgeStanSec!W61/86400</f>
        <v>0.75754629629629633</v>
      </c>
      <c r="X61" s="79"/>
    </row>
    <row r="62" spans="1:24">
      <c r="A62" s="65">
        <v>62</v>
      </c>
      <c r="B62" s="85">
        <f>AgeStanSec!B62/86400</f>
        <v>3.2870370370370371E-3</v>
      </c>
      <c r="C62" s="85">
        <f>AgeStanSec!C62/86400</f>
        <v>1.1215277777777777E-2</v>
      </c>
      <c r="D62" s="85">
        <f>AgeStanSec!D62/86400</f>
        <v>1.3634259259259259E-2</v>
      </c>
      <c r="E62" s="85">
        <f>AgeStanSec!E62/86400</f>
        <v>1.4675925925925926E-2</v>
      </c>
      <c r="F62" s="85">
        <f>AgeStanSec!F62/86400</f>
        <v>1.8402777777777778E-2</v>
      </c>
      <c r="G62" s="85">
        <f>AgeStanSec!G62/86400</f>
        <v>1.8518518518518517E-2</v>
      </c>
      <c r="H62" s="85">
        <f>AgeStanSec!H62/86400</f>
        <v>2.3148148148148147E-2</v>
      </c>
      <c r="I62" s="85">
        <f>AgeStanSec!I62/86400</f>
        <v>2.627314814814815E-2</v>
      </c>
      <c r="J62" s="85">
        <f>AgeStanSec!J62/86400</f>
        <v>2.8055555555555556E-2</v>
      </c>
      <c r="K62" s="85">
        <f>AgeStanSec!K62/86400</f>
        <v>3.5428240740740739E-2</v>
      </c>
      <c r="L62" s="85">
        <f>AgeStanSec!L62/86400</f>
        <v>3.8101851851851852E-2</v>
      </c>
      <c r="M62" s="85">
        <f>AgeStanSec!M62/86400</f>
        <v>4.7766203703703707E-2</v>
      </c>
      <c r="N62" s="85">
        <f>AgeStanSec!N62/86400</f>
        <v>5.0428240740740739E-2</v>
      </c>
      <c r="O62" s="85">
        <f>AgeStanSec!O62/86400</f>
        <v>6.0416666666666667E-2</v>
      </c>
      <c r="P62" s="85">
        <f>AgeStanSec!P62/86400</f>
        <v>7.3449074074074069E-2</v>
      </c>
      <c r="Q62" s="85">
        <f>AgeStanSec!Q62/86400</f>
        <v>0.10574074074074075</v>
      </c>
      <c r="R62" s="85">
        <f>AgeStanSec!R62/86400</f>
        <v>0.12995370370370371</v>
      </c>
      <c r="S62" s="85">
        <f>AgeStanSec!S62/86400</f>
        <v>0.23296296296296296</v>
      </c>
      <c r="T62" s="85">
        <f>AgeStanSec!T62/86400</f>
        <v>0.30945601851851851</v>
      </c>
      <c r="U62" s="85">
        <f>AgeStanSec!U62/86400</f>
        <v>0.52589120370370368</v>
      </c>
      <c r="V62" s="85">
        <f>AgeStanSec!V62/86400</f>
        <v>0.57732638888888888</v>
      </c>
      <c r="W62" s="85">
        <f>AgeStanSec!W62/86400</f>
        <v>0.7649421296296296</v>
      </c>
      <c r="X62" s="79"/>
    </row>
    <row r="63" spans="1:24">
      <c r="A63" s="65">
        <v>63</v>
      </c>
      <c r="B63" s="85">
        <f>AgeStanSec!B63/86400</f>
        <v>3.3217592592592591E-3</v>
      </c>
      <c r="C63" s="85">
        <f>AgeStanSec!C63/86400</f>
        <v>1.1319444444444444E-2</v>
      </c>
      <c r="D63" s="85">
        <f>AgeStanSec!D63/86400</f>
        <v>1.3761574074074074E-2</v>
      </c>
      <c r="E63" s="85">
        <f>AgeStanSec!E63/86400</f>
        <v>1.480324074074074E-2</v>
      </c>
      <c r="F63" s="85">
        <f>AgeStanSec!F63/86400</f>
        <v>1.8576388888888889E-2</v>
      </c>
      <c r="G63" s="85">
        <f>AgeStanSec!G63/86400</f>
        <v>1.8692129629629628E-2</v>
      </c>
      <c r="H63" s="85">
        <f>AgeStanSec!H63/86400</f>
        <v>2.3368055555555555E-2</v>
      </c>
      <c r="I63" s="85">
        <f>AgeStanSec!I63/86400</f>
        <v>2.6527777777777779E-2</v>
      </c>
      <c r="J63" s="85">
        <f>AgeStanSec!J63/86400</f>
        <v>2.8310185185185185E-2</v>
      </c>
      <c r="K63" s="85">
        <f>AgeStanSec!K63/86400</f>
        <v>3.577546296296296E-2</v>
      </c>
      <c r="L63" s="85">
        <f>AgeStanSec!L63/86400</f>
        <v>3.847222222222222E-2</v>
      </c>
      <c r="M63" s="85">
        <f>AgeStanSec!M63/86400</f>
        <v>4.8240740740740744E-2</v>
      </c>
      <c r="N63" s="85">
        <f>AgeStanSec!N63/86400</f>
        <v>5.0925925925925923E-2</v>
      </c>
      <c r="O63" s="85">
        <f>AgeStanSec!O63/86400</f>
        <v>6.1006944444444447E-2</v>
      </c>
      <c r="P63" s="85">
        <f>AgeStanSec!P63/86400</f>
        <v>7.4178240740740739E-2</v>
      </c>
      <c r="Q63" s="85">
        <f>AgeStanSec!Q63/86400</f>
        <v>0.10678240740740741</v>
      </c>
      <c r="R63" s="85">
        <f>AgeStanSec!R63/86400</f>
        <v>0.13123842592592594</v>
      </c>
      <c r="S63" s="85">
        <f>AgeStanSec!S63/86400</f>
        <v>0.23525462962962962</v>
      </c>
      <c r="T63" s="85">
        <f>AgeStanSec!T63/86400</f>
        <v>0.3125</v>
      </c>
      <c r="U63" s="85">
        <f>AgeStanSec!U63/86400</f>
        <v>0.53107638888888886</v>
      </c>
      <c r="V63" s="85">
        <f>AgeStanSec!V63/86400</f>
        <v>0.58302083333333332</v>
      </c>
      <c r="W63" s="85">
        <f>AgeStanSec!W63/86400</f>
        <v>0.77248842592592593</v>
      </c>
      <c r="X63" s="79"/>
    </row>
    <row r="64" spans="1:24">
      <c r="A64" s="65">
        <v>64</v>
      </c>
      <c r="B64" s="85">
        <f>AgeStanSec!B64/86400</f>
        <v>3.3449074074074076E-3</v>
      </c>
      <c r="C64" s="85">
        <f>AgeStanSec!C64/86400</f>
        <v>1.1412037037037037E-2</v>
      </c>
      <c r="D64" s="85">
        <f>AgeStanSec!D64/86400</f>
        <v>1.3888888888888888E-2</v>
      </c>
      <c r="E64" s="85">
        <f>AgeStanSec!E64/86400</f>
        <v>1.494212962962963E-2</v>
      </c>
      <c r="F64" s="85">
        <f>AgeStanSec!F64/86400</f>
        <v>1.8749999999999999E-2</v>
      </c>
      <c r="G64" s="85">
        <f>AgeStanSec!G64/86400</f>
        <v>1.8865740740740742E-2</v>
      </c>
      <c r="H64" s="85">
        <f>AgeStanSec!H64/86400</f>
        <v>2.3587962962962963E-2</v>
      </c>
      <c r="I64" s="85">
        <f>AgeStanSec!I64/86400</f>
        <v>2.6782407407407408E-2</v>
      </c>
      <c r="J64" s="85">
        <f>AgeStanSec!J64/86400</f>
        <v>2.8587962962962964E-2</v>
      </c>
      <c r="K64" s="85">
        <f>AgeStanSec!K64/86400</f>
        <v>3.6122685185185188E-2</v>
      </c>
      <c r="L64" s="85">
        <f>AgeStanSec!L64/86400</f>
        <v>3.8842592592592595E-2</v>
      </c>
      <c r="M64" s="85">
        <f>AgeStanSec!M64/86400</f>
        <v>4.8715277777777781E-2</v>
      </c>
      <c r="N64" s="85">
        <f>AgeStanSec!N64/86400</f>
        <v>5.1435185185185188E-2</v>
      </c>
      <c r="O64" s="85">
        <f>AgeStanSec!O64/86400</f>
        <v>6.1620370370370367E-2</v>
      </c>
      <c r="P64" s="85">
        <f>AgeStanSec!P64/86400</f>
        <v>7.4918981481481475E-2</v>
      </c>
      <c r="Q64" s="85">
        <f>AgeStanSec!Q64/86400</f>
        <v>0.10784722222222222</v>
      </c>
      <c r="R64" s="85">
        <f>AgeStanSec!R64/86400</f>
        <v>0.1325462962962963</v>
      </c>
      <c r="S64" s="85">
        <f>AgeStanSec!S64/86400</f>
        <v>0.23760416666666667</v>
      </c>
      <c r="T64" s="85">
        <f>AgeStanSec!T64/86400</f>
        <v>0.31561342592592595</v>
      </c>
      <c r="U64" s="85">
        <f>AgeStanSec!U64/86400</f>
        <v>0.53636574074074073</v>
      </c>
      <c r="V64" s="85">
        <f>AgeStanSec!V64/86400</f>
        <v>0.58883101851851849</v>
      </c>
      <c r="W64" s="85">
        <f>AgeStanSec!W64/86400</f>
        <v>0.78017361111111116</v>
      </c>
      <c r="X64" s="79"/>
    </row>
    <row r="65" spans="1:24">
      <c r="A65" s="74">
        <v>65</v>
      </c>
      <c r="B65" s="86">
        <f>AgeStanSec!B65/86400</f>
        <v>3.3796296296296296E-3</v>
      </c>
      <c r="C65" s="86">
        <f>AgeStanSec!C65/86400</f>
        <v>1.1516203703703704E-2</v>
      </c>
      <c r="D65" s="86">
        <f>AgeStanSec!D65/86400</f>
        <v>1.4016203703703704E-2</v>
      </c>
      <c r="E65" s="86">
        <f>AgeStanSec!E65/86400</f>
        <v>1.5081018518518518E-2</v>
      </c>
      <c r="F65" s="86">
        <f>AgeStanSec!F65/86400</f>
        <v>1.892361111111111E-2</v>
      </c>
      <c r="G65" s="86">
        <f>AgeStanSec!G65/86400</f>
        <v>1.9039351851851852E-2</v>
      </c>
      <c r="H65" s="86">
        <f>AgeStanSec!H65/86400</f>
        <v>2.3819444444444445E-2</v>
      </c>
      <c r="I65" s="86">
        <f>AgeStanSec!I65/86400</f>
        <v>2.704861111111111E-2</v>
      </c>
      <c r="J65" s="86">
        <f>AgeStanSec!J65/86400</f>
        <v>2.886574074074074E-2</v>
      </c>
      <c r="K65" s="86">
        <f>AgeStanSec!K65/86400</f>
        <v>3.6469907407407409E-2</v>
      </c>
      <c r="L65" s="86">
        <f>AgeStanSec!L65/86400</f>
        <v>3.923611111111111E-2</v>
      </c>
      <c r="M65" s="86">
        <f>AgeStanSec!M65/86400</f>
        <v>4.9201388888888892E-2</v>
      </c>
      <c r="N65" s="86">
        <f>AgeStanSec!N65/86400</f>
        <v>5.1956018518518519E-2</v>
      </c>
      <c r="O65" s="86">
        <f>AgeStanSec!O65/86400</f>
        <v>6.2233796296296294E-2</v>
      </c>
      <c r="P65" s="86">
        <f>AgeStanSec!P65/86400</f>
        <v>7.5671296296296292E-2</v>
      </c>
      <c r="Q65" s="86">
        <f>AgeStanSec!Q65/86400</f>
        <v>0.10893518518518519</v>
      </c>
      <c r="R65" s="86">
        <f>AgeStanSec!R65/86400</f>
        <v>0.13387731481481482</v>
      </c>
      <c r="S65" s="86">
        <f>AgeStanSec!S65/86400</f>
        <v>0.23998842592592592</v>
      </c>
      <c r="T65" s="86">
        <f>AgeStanSec!T65/86400</f>
        <v>0.3187962962962963</v>
      </c>
      <c r="U65" s="86">
        <f>AgeStanSec!U65/86400</f>
        <v>0.54177083333333331</v>
      </c>
      <c r="V65" s="86">
        <f>AgeStanSec!V65/86400</f>
        <v>0.59474537037037034</v>
      </c>
      <c r="W65" s="86">
        <f>AgeStanSec!W65/86400</f>
        <v>0.78802083333333328</v>
      </c>
      <c r="X65" s="79"/>
    </row>
    <row r="66" spans="1:24">
      <c r="A66" s="65">
        <v>66</v>
      </c>
      <c r="B66" s="85">
        <f>AgeStanSec!B66/86400</f>
        <v>3.4027777777777776E-3</v>
      </c>
      <c r="C66" s="85">
        <f>AgeStanSec!C66/86400</f>
        <v>1.1620370370370371E-2</v>
      </c>
      <c r="D66" s="85">
        <f>AgeStanSec!D66/86400</f>
        <v>1.4143518518518519E-2</v>
      </c>
      <c r="E66" s="85">
        <f>AgeStanSec!E66/86400</f>
        <v>1.5219907407407408E-2</v>
      </c>
      <c r="F66" s="85">
        <f>AgeStanSec!F66/86400</f>
        <v>1.9108796296296297E-2</v>
      </c>
      <c r="G66" s="85">
        <f>AgeStanSec!G66/86400</f>
        <v>1.9224537037037037E-2</v>
      </c>
      <c r="H66" s="85">
        <f>AgeStanSec!H66/86400</f>
        <v>2.4050925925925927E-2</v>
      </c>
      <c r="I66" s="85">
        <f>AgeStanSec!I66/86400</f>
        <v>2.7303240740740739E-2</v>
      </c>
      <c r="J66" s="85">
        <f>AgeStanSec!J66/86400</f>
        <v>2.914351851851852E-2</v>
      </c>
      <c r="K66" s="85">
        <f>AgeStanSec!K66/86400</f>
        <v>3.6840277777777777E-2</v>
      </c>
      <c r="L66" s="85">
        <f>AgeStanSec!L66/86400</f>
        <v>3.9618055555555552E-2</v>
      </c>
      <c r="M66" s="85">
        <f>AgeStanSec!M66/86400</f>
        <v>4.9699074074074076E-2</v>
      </c>
      <c r="N66" s="85">
        <f>AgeStanSec!N66/86400</f>
        <v>5.2476851851851851E-2</v>
      </c>
      <c r="O66" s="85">
        <f>AgeStanSec!O66/86400</f>
        <v>6.2858796296296301E-2</v>
      </c>
      <c r="P66" s="85">
        <f>AgeStanSec!P66/86400</f>
        <v>7.6423611111111109E-2</v>
      </c>
      <c r="Q66" s="85">
        <f>AgeStanSec!Q66/86400</f>
        <v>0.11002314814814815</v>
      </c>
      <c r="R66" s="85">
        <f>AgeStanSec!R66/86400</f>
        <v>0.13521990740740741</v>
      </c>
      <c r="S66" s="85">
        <f>AgeStanSec!S66/86400</f>
        <v>0.24239583333333334</v>
      </c>
      <c r="T66" s="85">
        <f>AgeStanSec!T66/86400</f>
        <v>0.32199074074074074</v>
      </c>
      <c r="U66" s="85">
        <f>AgeStanSec!U66/86400</f>
        <v>0.54719907407407409</v>
      </c>
      <c r="V66" s="85">
        <f>AgeStanSec!V66/86400</f>
        <v>0.60071759259259261</v>
      </c>
      <c r="W66" s="85">
        <f>AgeStanSec!W66/86400</f>
        <v>0.79592592592592593</v>
      </c>
      <c r="X66" s="79"/>
    </row>
    <row r="67" spans="1:24">
      <c r="A67" s="65">
        <v>67</v>
      </c>
      <c r="B67" s="85">
        <f>AgeStanSec!B67/86400</f>
        <v>3.4375E-3</v>
      </c>
      <c r="C67" s="85">
        <f>AgeStanSec!C67/86400</f>
        <v>1.173611111111111E-2</v>
      </c>
      <c r="D67" s="85">
        <f>AgeStanSec!D67/86400</f>
        <v>1.4270833333333333E-2</v>
      </c>
      <c r="E67" s="85">
        <f>AgeStanSec!E67/86400</f>
        <v>1.5358796296296296E-2</v>
      </c>
      <c r="F67" s="85">
        <f>AgeStanSec!F67/86400</f>
        <v>1.9282407407407408E-2</v>
      </c>
      <c r="G67" s="85">
        <f>AgeStanSec!G67/86400</f>
        <v>1.9409722222222221E-2</v>
      </c>
      <c r="H67" s="85">
        <f>AgeStanSec!H67/86400</f>
        <v>2.4282407407407409E-2</v>
      </c>
      <c r="I67" s="85">
        <f>AgeStanSec!I67/86400</f>
        <v>2.7581018518518519E-2</v>
      </c>
      <c r="J67" s="85">
        <f>AgeStanSec!J67/86400</f>
        <v>2.9444444444444443E-2</v>
      </c>
      <c r="K67" s="85">
        <f>AgeStanSec!K67/86400</f>
        <v>3.7210648148148145E-2</v>
      </c>
      <c r="L67" s="85">
        <f>AgeStanSec!L67/86400</f>
        <v>4.0023148148148148E-2</v>
      </c>
      <c r="M67" s="85">
        <f>AgeStanSec!M67/86400</f>
        <v>5.0208333333333334E-2</v>
      </c>
      <c r="N67" s="85">
        <f>AgeStanSec!N67/86400</f>
        <v>5.3009259259259256E-2</v>
      </c>
      <c r="O67" s="85">
        <f>AgeStanSec!O67/86400</f>
        <v>6.3506944444444449E-2</v>
      </c>
      <c r="P67" s="85">
        <f>AgeStanSec!P67/86400</f>
        <v>7.7210648148148153E-2</v>
      </c>
      <c r="Q67" s="85">
        <f>AgeStanSec!Q67/86400</f>
        <v>0.11115740740740741</v>
      </c>
      <c r="R67" s="85">
        <f>AgeStanSec!R67/86400</f>
        <v>0.1366087962962963</v>
      </c>
      <c r="S67" s="85">
        <f>AgeStanSec!S67/86400</f>
        <v>0.24488425925925925</v>
      </c>
      <c r="T67" s="85">
        <f>AgeStanSec!T67/86400</f>
        <v>0.32528935185185187</v>
      </c>
      <c r="U67" s="85">
        <f>AgeStanSec!U67/86400</f>
        <v>0.55281250000000004</v>
      </c>
      <c r="V67" s="85">
        <f>AgeStanSec!V67/86400</f>
        <v>0.60687500000000005</v>
      </c>
      <c r="W67" s="85">
        <f>AgeStanSec!W67/86400</f>
        <v>0.80409722222222224</v>
      </c>
      <c r="X67" s="79"/>
    </row>
    <row r="68" spans="1:24">
      <c r="A68" s="65">
        <v>68</v>
      </c>
      <c r="B68" s="85">
        <f>AgeStanSec!B68/86400</f>
        <v>3.472222222222222E-3</v>
      </c>
      <c r="C68" s="85">
        <f>AgeStanSec!C68/86400</f>
        <v>1.1840277777777778E-2</v>
      </c>
      <c r="D68" s="85">
        <f>AgeStanSec!D68/86400</f>
        <v>1.4409722222222223E-2</v>
      </c>
      <c r="E68" s="85">
        <f>AgeStanSec!E68/86400</f>
        <v>1.5509259259259259E-2</v>
      </c>
      <c r="F68" s="85">
        <f>AgeStanSec!F68/86400</f>
        <v>1.9479166666666665E-2</v>
      </c>
      <c r="G68" s="85">
        <f>AgeStanSec!G68/86400</f>
        <v>1.9594907407407408E-2</v>
      </c>
      <c r="H68" s="85">
        <f>AgeStanSec!H68/86400</f>
        <v>2.4525462962962964E-2</v>
      </c>
      <c r="I68" s="85">
        <f>AgeStanSec!I68/86400</f>
        <v>2.7847222222222221E-2</v>
      </c>
      <c r="J68" s="85">
        <f>AgeStanSec!J68/86400</f>
        <v>2.9733796296296296E-2</v>
      </c>
      <c r="K68" s="85">
        <f>AgeStanSec!K68/86400</f>
        <v>3.7581018518518521E-2</v>
      </c>
      <c r="L68" s="85">
        <f>AgeStanSec!L68/86400</f>
        <v>4.0428240740740744E-2</v>
      </c>
      <c r="M68" s="85">
        <f>AgeStanSec!M68/86400</f>
        <v>5.0729166666666665E-2</v>
      </c>
      <c r="N68" s="85">
        <f>AgeStanSec!N68/86400</f>
        <v>5.3564814814814815E-2</v>
      </c>
      <c r="O68" s="85">
        <f>AgeStanSec!O68/86400</f>
        <v>6.4166666666666664E-2</v>
      </c>
      <c r="P68" s="85">
        <f>AgeStanSec!P68/86400</f>
        <v>7.8009259259259264E-2</v>
      </c>
      <c r="Q68" s="85">
        <f>AgeStanSec!Q68/86400</f>
        <v>0.11231481481481481</v>
      </c>
      <c r="R68" s="85">
        <f>AgeStanSec!R68/86400</f>
        <v>0.13802083333333334</v>
      </c>
      <c r="S68" s="85">
        <f>AgeStanSec!S68/86400</f>
        <v>0.24741898148148148</v>
      </c>
      <c r="T68" s="85">
        <f>AgeStanSec!T68/86400</f>
        <v>0.32866898148148149</v>
      </c>
      <c r="U68" s="85">
        <f>AgeStanSec!U68/86400</f>
        <v>0.55854166666666671</v>
      </c>
      <c r="V68" s="85">
        <f>AgeStanSec!V68/86400</f>
        <v>0.6131712962962963</v>
      </c>
      <c r="W68" s="85">
        <f>AgeStanSec!W68/86400</f>
        <v>0.81243055555555554</v>
      </c>
      <c r="X68" s="79"/>
    </row>
    <row r="69" spans="1:24">
      <c r="A69" s="65">
        <v>69</v>
      </c>
      <c r="B69" s="85">
        <f>AgeStanSec!B69/86400</f>
        <v>3.5069444444444445E-3</v>
      </c>
      <c r="C69" s="85">
        <f>AgeStanSec!C69/86400</f>
        <v>1.1967592592592592E-2</v>
      </c>
      <c r="D69" s="85">
        <f>AgeStanSec!D69/86400</f>
        <v>1.4560185185185185E-2</v>
      </c>
      <c r="E69" s="85">
        <f>AgeStanSec!E69/86400</f>
        <v>1.5659722222222221E-2</v>
      </c>
      <c r="F69" s="85">
        <f>AgeStanSec!F69/86400</f>
        <v>1.9664351851851853E-2</v>
      </c>
      <c r="G69" s="85">
        <f>AgeStanSec!G69/86400</f>
        <v>1.9791666666666666E-2</v>
      </c>
      <c r="H69" s="85">
        <f>AgeStanSec!H69/86400</f>
        <v>2.476851851851852E-2</v>
      </c>
      <c r="I69" s="85">
        <f>AgeStanSec!I69/86400</f>
        <v>2.8136574074074074E-2</v>
      </c>
      <c r="J69" s="85">
        <f>AgeStanSec!J69/86400</f>
        <v>3.0034722222222223E-2</v>
      </c>
      <c r="K69" s="85">
        <f>AgeStanSec!K69/86400</f>
        <v>3.7974537037037036E-2</v>
      </c>
      <c r="L69" s="85">
        <f>AgeStanSec!L69/86400</f>
        <v>4.0844907407407406E-2</v>
      </c>
      <c r="M69" s="85">
        <f>AgeStanSec!M69/86400</f>
        <v>5.1249999999999997E-2</v>
      </c>
      <c r="N69" s="85">
        <f>AgeStanSec!N69/86400</f>
        <v>5.4120370370370367E-2</v>
      </c>
      <c r="O69" s="85">
        <f>AgeStanSec!O69/86400</f>
        <v>6.4837962962962958E-2</v>
      </c>
      <c r="P69" s="85">
        <f>AgeStanSec!P69/86400</f>
        <v>7.8831018518518522E-2</v>
      </c>
      <c r="Q69" s="85">
        <f>AgeStanSec!Q69/86400</f>
        <v>0.11348379629629629</v>
      </c>
      <c r="R69" s="85">
        <f>AgeStanSec!R69/86400</f>
        <v>0.13946759259259259</v>
      </c>
      <c r="S69" s="85">
        <f>AgeStanSec!S69/86400</f>
        <v>0.25001157407407409</v>
      </c>
      <c r="T69" s="85">
        <f>AgeStanSec!T69/86400</f>
        <v>0.33210648148148147</v>
      </c>
      <c r="U69" s="85">
        <f>AgeStanSec!U69/86400</f>
        <v>0.56439814814814815</v>
      </c>
      <c r="V69" s="85">
        <f>AgeStanSec!V69/86400</f>
        <v>0.61959490740740741</v>
      </c>
      <c r="W69" s="85">
        <f>AgeStanSec!W69/86400</f>
        <v>0.82094907407407403</v>
      </c>
      <c r="X69" s="79"/>
    </row>
    <row r="70" spans="1:24">
      <c r="A70" s="74">
        <v>70</v>
      </c>
      <c r="B70" s="86">
        <f>AgeStanSec!B70/86400</f>
        <v>3.5532407407407409E-3</v>
      </c>
      <c r="C70" s="86">
        <f>AgeStanSec!C70/86400</f>
        <v>1.2106481481481482E-2</v>
      </c>
      <c r="D70" s="86">
        <f>AgeStanSec!D70/86400</f>
        <v>1.4722222222222222E-2</v>
      </c>
      <c r="E70" s="86">
        <f>AgeStanSec!E70/86400</f>
        <v>1.5833333333333335E-2</v>
      </c>
      <c r="F70" s="86">
        <f>AgeStanSec!F70/86400</f>
        <v>1.9861111111111111E-2</v>
      </c>
      <c r="G70" s="86">
        <f>AgeStanSec!G70/86400</f>
        <v>1.9988425925925927E-2</v>
      </c>
      <c r="H70" s="86">
        <f>AgeStanSec!H70/86400</f>
        <v>2.5023148148148149E-2</v>
      </c>
      <c r="I70" s="86">
        <f>AgeStanSec!I70/86400</f>
        <v>2.841435185185185E-2</v>
      </c>
      <c r="J70" s="86">
        <f>AgeStanSec!J70/86400</f>
        <v>3.0347222222222223E-2</v>
      </c>
      <c r="K70" s="86">
        <f>AgeStanSec!K70/86400</f>
        <v>3.8356481481481484E-2</v>
      </c>
      <c r="L70" s="86">
        <f>AgeStanSec!L70/86400</f>
        <v>4.1273148148148149E-2</v>
      </c>
      <c r="M70" s="86">
        <f>AgeStanSec!M70/86400</f>
        <v>5.1793981481481483E-2</v>
      </c>
      <c r="N70" s="86">
        <f>AgeStanSec!N70/86400</f>
        <v>5.4699074074074074E-2</v>
      </c>
      <c r="O70" s="86">
        <f>AgeStanSec!O70/86400</f>
        <v>6.5520833333333334E-2</v>
      </c>
      <c r="P70" s="86">
        <f>AgeStanSec!P70/86400</f>
        <v>7.9664351851851847E-2</v>
      </c>
      <c r="Q70" s="86">
        <f>AgeStanSec!Q70/86400</f>
        <v>0.1146875</v>
      </c>
      <c r="R70" s="86">
        <f>AgeStanSec!R70/86400</f>
        <v>0.14094907407407409</v>
      </c>
      <c r="S70" s="86">
        <f>AgeStanSec!S70/86400</f>
        <v>0.25266203703703705</v>
      </c>
      <c r="T70" s="86">
        <f>AgeStanSec!T70/86400</f>
        <v>0.33562500000000001</v>
      </c>
      <c r="U70" s="86">
        <f>AgeStanSec!U70/86400</f>
        <v>0.57037037037037042</v>
      </c>
      <c r="V70" s="86">
        <f>AgeStanSec!V70/86400</f>
        <v>0.62615740740740744</v>
      </c>
      <c r="W70" s="86">
        <f>AgeStanSec!W70/86400</f>
        <v>0.82964120370370376</v>
      </c>
      <c r="X70" s="79"/>
    </row>
    <row r="71" spans="1:24">
      <c r="A71" s="65">
        <v>71</v>
      </c>
      <c r="B71" s="85">
        <f>AgeStanSec!B71/86400</f>
        <v>3.5879629629629629E-3</v>
      </c>
      <c r="C71" s="85">
        <f>AgeStanSec!C71/86400</f>
        <v>1.2256944444444445E-2</v>
      </c>
      <c r="D71" s="85">
        <f>AgeStanSec!D71/86400</f>
        <v>1.4895833333333334E-2</v>
      </c>
      <c r="E71" s="85">
        <f>AgeStanSec!E71/86400</f>
        <v>1.6018518518518519E-2</v>
      </c>
      <c r="F71" s="85">
        <f>AgeStanSec!F71/86400</f>
        <v>2.0092592592592592E-2</v>
      </c>
      <c r="G71" s="85">
        <f>AgeStanSec!G71/86400</f>
        <v>2.0219907407407409E-2</v>
      </c>
      <c r="H71" s="85">
        <f>AgeStanSec!H71/86400</f>
        <v>2.5277777777777777E-2</v>
      </c>
      <c r="I71" s="85">
        <f>AgeStanSec!I71/86400</f>
        <v>2.8715277777777777E-2</v>
      </c>
      <c r="J71" s="85">
        <f>AgeStanSec!J71/86400</f>
        <v>3.0659722222222224E-2</v>
      </c>
      <c r="K71" s="85">
        <f>AgeStanSec!K71/86400</f>
        <v>3.8773148148148147E-2</v>
      </c>
      <c r="L71" s="85">
        <f>AgeStanSec!L71/86400</f>
        <v>4.1712962962962966E-2</v>
      </c>
      <c r="M71" s="85">
        <f>AgeStanSec!M71/86400</f>
        <v>5.2372685185185182E-2</v>
      </c>
      <c r="N71" s="85">
        <f>AgeStanSec!N71/86400</f>
        <v>5.5300925925925927E-2</v>
      </c>
      <c r="O71" s="85">
        <f>AgeStanSec!O71/86400</f>
        <v>6.6250000000000003E-2</v>
      </c>
      <c r="P71" s="85">
        <f>AgeStanSec!P71/86400</f>
        <v>8.0555555555555561E-2</v>
      </c>
      <c r="Q71" s="85">
        <f>AgeStanSec!Q71/86400</f>
        <v>0.11594907407407408</v>
      </c>
      <c r="R71" s="85">
        <f>AgeStanSec!R71/86400</f>
        <v>0.14248842592592592</v>
      </c>
      <c r="S71" s="85">
        <f>AgeStanSec!S71/86400</f>
        <v>0.25543981481481481</v>
      </c>
      <c r="T71" s="85">
        <f>AgeStanSec!T71/86400</f>
        <v>0.33930555555555558</v>
      </c>
      <c r="U71" s="85">
        <f>AgeStanSec!U71/86400</f>
        <v>0.57664351851851847</v>
      </c>
      <c r="V71" s="85">
        <f>AgeStanSec!V71/86400</f>
        <v>0.6330324074074074</v>
      </c>
      <c r="W71" s="85">
        <f>AgeStanSec!W71/86400</f>
        <v>0.83875</v>
      </c>
      <c r="X71" s="79"/>
    </row>
    <row r="72" spans="1:24">
      <c r="A72" s="65">
        <v>72</v>
      </c>
      <c r="B72" s="85">
        <f>AgeStanSec!B72/86400</f>
        <v>3.6342592592592594E-3</v>
      </c>
      <c r="C72" s="85">
        <f>AgeStanSec!C72/86400</f>
        <v>1.2430555555555556E-2</v>
      </c>
      <c r="D72" s="85">
        <f>AgeStanSec!D72/86400</f>
        <v>1.5092592592592593E-2</v>
      </c>
      <c r="E72" s="85">
        <f>AgeStanSec!E72/86400</f>
        <v>1.6226851851851853E-2</v>
      </c>
      <c r="F72" s="85">
        <f>AgeStanSec!F72/86400</f>
        <v>2.0335648148148148E-2</v>
      </c>
      <c r="G72" s="85">
        <f>AgeStanSec!G72/86400</f>
        <v>2.0462962962962964E-2</v>
      </c>
      <c r="H72" s="85">
        <f>AgeStanSec!H72/86400</f>
        <v>2.5567129629629631E-2</v>
      </c>
      <c r="I72" s="85">
        <f>AgeStanSec!I72/86400</f>
        <v>2.9050925925925924E-2</v>
      </c>
      <c r="J72" s="85">
        <f>AgeStanSec!J72/86400</f>
        <v>3.1030092592592592E-2</v>
      </c>
      <c r="K72" s="85">
        <f>AgeStanSec!K72/86400</f>
        <v>3.923611111111111E-2</v>
      </c>
      <c r="L72" s="85">
        <f>AgeStanSec!L72/86400</f>
        <v>4.2222222222222223E-2</v>
      </c>
      <c r="M72" s="85">
        <f>AgeStanSec!M72/86400</f>
        <v>5.3009259259259256E-2</v>
      </c>
      <c r="N72" s="85">
        <f>AgeStanSec!N72/86400</f>
        <v>5.5983796296296295E-2</v>
      </c>
      <c r="O72" s="85">
        <f>AgeStanSec!O72/86400</f>
        <v>6.7060185185185181E-2</v>
      </c>
      <c r="P72" s="85">
        <f>AgeStanSec!P72/86400</f>
        <v>8.1539351851851849E-2</v>
      </c>
      <c r="Q72" s="85">
        <f>AgeStanSec!Q72/86400</f>
        <v>0.11736111111111111</v>
      </c>
      <c r="R72" s="85">
        <f>AgeStanSec!R72/86400</f>
        <v>0.14423611111111112</v>
      </c>
      <c r="S72" s="85">
        <f>AgeStanSec!S72/86400</f>
        <v>0.2585648148148148</v>
      </c>
      <c r="T72" s="85">
        <f>AgeStanSec!T72/86400</f>
        <v>0.34346064814814814</v>
      </c>
      <c r="U72" s="85">
        <f>AgeStanSec!U72/86400</f>
        <v>0.58369212962962957</v>
      </c>
      <c r="V72" s="85">
        <f>AgeStanSec!V72/86400</f>
        <v>0.64077546296296295</v>
      </c>
      <c r="W72" s="85">
        <f>AgeStanSec!W72/86400</f>
        <v>0.84900462962962964</v>
      </c>
      <c r="X72" s="79"/>
    </row>
    <row r="73" spans="1:24">
      <c r="A73" s="65">
        <v>73</v>
      </c>
      <c r="B73" s="85">
        <f>AgeStanSec!B73/86400</f>
        <v>3.6921296296296298E-3</v>
      </c>
      <c r="C73" s="85">
        <f>AgeStanSec!C73/86400</f>
        <v>1.2604166666666666E-2</v>
      </c>
      <c r="D73" s="85">
        <f>AgeStanSec!D73/86400</f>
        <v>1.5300925925925926E-2</v>
      </c>
      <c r="E73" s="85">
        <f>AgeStanSec!E73/86400</f>
        <v>1.6458333333333332E-2</v>
      </c>
      <c r="F73" s="85">
        <f>AgeStanSec!F73/86400</f>
        <v>2.0613425925925927E-2</v>
      </c>
      <c r="G73" s="85">
        <f>AgeStanSec!G73/86400</f>
        <v>2.074074074074074E-2</v>
      </c>
      <c r="H73" s="85">
        <f>AgeStanSec!H73/86400</f>
        <v>2.5891203703703704E-2</v>
      </c>
      <c r="I73" s="85">
        <f>AgeStanSec!I73/86400</f>
        <v>2.9421296296296296E-2</v>
      </c>
      <c r="J73" s="85">
        <f>AgeStanSec!J73/86400</f>
        <v>3.142361111111111E-2</v>
      </c>
      <c r="K73" s="85">
        <f>AgeStanSec!K73/86400</f>
        <v>3.9745370370370368E-2</v>
      </c>
      <c r="L73" s="85">
        <f>AgeStanSec!L73/86400</f>
        <v>4.2766203703703702E-2</v>
      </c>
      <c r="M73" s="85">
        <f>AgeStanSec!M73/86400</f>
        <v>5.3703703703703705E-2</v>
      </c>
      <c r="N73" s="85">
        <f>AgeStanSec!N73/86400</f>
        <v>5.6724537037037039E-2</v>
      </c>
      <c r="O73" s="85">
        <f>AgeStanSec!O73/86400</f>
        <v>6.7962962962962961E-2</v>
      </c>
      <c r="P73" s="85">
        <f>AgeStanSec!P73/86400</f>
        <v>8.262731481481482E-2</v>
      </c>
      <c r="Q73" s="85">
        <f>AgeStanSec!Q73/86400</f>
        <v>0.11891203703703704</v>
      </c>
      <c r="R73" s="85">
        <f>AgeStanSec!R73/86400</f>
        <v>0.14614583333333334</v>
      </c>
      <c r="S73" s="85">
        <f>AgeStanSec!S73/86400</f>
        <v>0.26197916666666665</v>
      </c>
      <c r="T73" s="85">
        <f>AgeStanSec!T73/86400</f>
        <v>0.34800925925925924</v>
      </c>
      <c r="U73" s="85">
        <f>AgeStanSec!U73/86400</f>
        <v>0.59141203703703704</v>
      </c>
      <c r="V73" s="85">
        <f>AgeStanSec!V73/86400</f>
        <v>0.64924768518518516</v>
      </c>
      <c r="W73" s="85">
        <f>AgeStanSec!W73/86400</f>
        <v>0.86023148148148143</v>
      </c>
      <c r="X73" s="79"/>
    </row>
    <row r="74" spans="1:24">
      <c r="A74" s="65">
        <v>74</v>
      </c>
      <c r="B74" s="85">
        <f>AgeStanSec!B74/86400</f>
        <v>3.7499999999999999E-3</v>
      </c>
      <c r="C74" s="85">
        <f>AgeStanSec!C74/86400</f>
        <v>1.2800925925925926E-2</v>
      </c>
      <c r="D74" s="85">
        <f>AgeStanSec!D74/86400</f>
        <v>1.5532407407407408E-2</v>
      </c>
      <c r="E74" s="85">
        <f>AgeStanSec!E74/86400</f>
        <v>1.6701388888888891E-2</v>
      </c>
      <c r="F74" s="85">
        <f>AgeStanSec!F74/86400</f>
        <v>2.0902777777777777E-2</v>
      </c>
      <c r="G74" s="85">
        <f>AgeStanSec!G74/86400</f>
        <v>2.1041666666666667E-2</v>
      </c>
      <c r="H74" s="85">
        <f>AgeStanSec!H74/86400</f>
        <v>2.6249999999999999E-2</v>
      </c>
      <c r="I74" s="85">
        <f>AgeStanSec!I74/86400</f>
        <v>2.9837962962962962E-2</v>
      </c>
      <c r="J74" s="85">
        <f>AgeStanSec!J74/86400</f>
        <v>3.1863425925925927E-2</v>
      </c>
      <c r="K74" s="85">
        <f>AgeStanSec!K74/86400</f>
        <v>4.0312500000000001E-2</v>
      </c>
      <c r="L74" s="85">
        <f>AgeStanSec!L74/86400</f>
        <v>4.3391203703703703E-2</v>
      </c>
      <c r="M74" s="85">
        <f>AgeStanSec!M74/86400</f>
        <v>5.4490740740740742E-2</v>
      </c>
      <c r="N74" s="85">
        <f>AgeStanSec!N74/86400</f>
        <v>5.7546296296296297E-2</v>
      </c>
      <c r="O74" s="85">
        <f>AgeStanSec!O74/86400</f>
        <v>6.895833333333333E-2</v>
      </c>
      <c r="P74" s="85">
        <f>AgeStanSec!P74/86400</f>
        <v>8.3842592592592594E-2</v>
      </c>
      <c r="Q74" s="85">
        <f>AgeStanSec!Q74/86400</f>
        <v>0.12064814814814814</v>
      </c>
      <c r="R74" s="85">
        <f>AgeStanSec!R74/86400</f>
        <v>0.14827546296296296</v>
      </c>
      <c r="S74" s="85">
        <f>AgeStanSec!S74/86400</f>
        <v>0.26579861111111114</v>
      </c>
      <c r="T74" s="85">
        <f>AgeStanSec!T74/86400</f>
        <v>0.3530787037037037</v>
      </c>
      <c r="U74" s="85">
        <f>AgeStanSec!U74/86400</f>
        <v>0.60002314814814817</v>
      </c>
      <c r="V74" s="85">
        <f>AgeStanSec!V74/86400</f>
        <v>0.65870370370370368</v>
      </c>
      <c r="W74" s="85">
        <f>AgeStanSec!W74/86400</f>
        <v>0.87276620370370372</v>
      </c>
      <c r="X74" s="79"/>
    </row>
    <row r="75" spans="1:24">
      <c r="A75" s="74">
        <v>75</v>
      </c>
      <c r="B75" s="86">
        <f>AgeStanSec!B75/86400</f>
        <v>3.8078703703703703E-3</v>
      </c>
      <c r="C75" s="86">
        <f>AgeStanSec!C75/86400</f>
        <v>1.3020833333333334E-2</v>
      </c>
      <c r="D75" s="86">
        <f>AgeStanSec!D75/86400</f>
        <v>1.5787037037037037E-2</v>
      </c>
      <c r="E75" s="86">
        <f>AgeStanSec!E75/86400</f>
        <v>1.6979166666666667E-2</v>
      </c>
      <c r="F75" s="86">
        <f>AgeStanSec!F75/86400</f>
        <v>2.1238425925925924E-2</v>
      </c>
      <c r="G75" s="86">
        <f>AgeStanSec!G75/86400</f>
        <v>2.1365740740740741E-2</v>
      </c>
      <c r="H75" s="86">
        <f>AgeStanSec!H75/86400</f>
        <v>2.6643518518518518E-2</v>
      </c>
      <c r="I75" s="86">
        <f>AgeStanSec!I75/86400</f>
        <v>3.0289351851851852E-2</v>
      </c>
      <c r="J75" s="86">
        <f>AgeStanSec!J75/86400</f>
        <v>3.2349537037037038E-2</v>
      </c>
      <c r="K75" s="86">
        <f>AgeStanSec!K75/86400</f>
        <v>4.0937500000000002E-2</v>
      </c>
      <c r="L75" s="86">
        <f>AgeStanSec!L75/86400</f>
        <v>4.4062499999999998E-2</v>
      </c>
      <c r="M75" s="86">
        <f>AgeStanSec!M75/86400</f>
        <v>5.5347222222222221E-2</v>
      </c>
      <c r="N75" s="86">
        <f>AgeStanSec!N75/86400</f>
        <v>5.846064814814815E-2</v>
      </c>
      <c r="O75" s="86">
        <f>AgeStanSec!O75/86400</f>
        <v>7.0046296296296301E-2</v>
      </c>
      <c r="P75" s="86">
        <f>AgeStanSec!P75/86400</f>
        <v>8.5162037037037036E-2</v>
      </c>
      <c r="Q75" s="86">
        <f>AgeStanSec!Q75/86400</f>
        <v>0.12255787037037037</v>
      </c>
      <c r="R75" s="86">
        <f>AgeStanSec!R75/86400</f>
        <v>0.15061342592592591</v>
      </c>
      <c r="S75" s="86">
        <f>AgeStanSec!S75/86400</f>
        <v>0.27</v>
      </c>
      <c r="T75" s="86">
        <f>AgeStanSec!T75/86400</f>
        <v>0.35865740740740742</v>
      </c>
      <c r="U75" s="86">
        <f>AgeStanSec!U75/86400</f>
        <v>0.60951388888888891</v>
      </c>
      <c r="V75" s="86">
        <f>AgeStanSec!V75/86400</f>
        <v>0.66912037037037042</v>
      </c>
      <c r="W75" s="86">
        <f>AgeStanSec!W75/86400</f>
        <v>0.88656250000000003</v>
      </c>
      <c r="X75" s="79"/>
    </row>
    <row r="76" spans="1:24">
      <c r="A76" s="65">
        <v>76</v>
      </c>
      <c r="B76" s="85">
        <f>AgeStanSec!B76/86400</f>
        <v>3.8773148148148148E-3</v>
      </c>
      <c r="C76" s="85">
        <f>AgeStanSec!C76/86400</f>
        <v>1.3252314814814814E-2</v>
      </c>
      <c r="D76" s="85">
        <f>AgeStanSec!D76/86400</f>
        <v>1.6064814814814816E-2</v>
      </c>
      <c r="E76" s="85">
        <f>AgeStanSec!E76/86400</f>
        <v>1.726851851851852E-2</v>
      </c>
      <c r="F76" s="85">
        <f>AgeStanSec!F76/86400</f>
        <v>2.1597222222222223E-2</v>
      </c>
      <c r="G76" s="85">
        <f>AgeStanSec!G76/86400</f>
        <v>2.1736111111111112E-2</v>
      </c>
      <c r="H76" s="85">
        <f>AgeStanSec!H76/86400</f>
        <v>2.7083333333333334E-2</v>
      </c>
      <c r="I76" s="85">
        <f>AgeStanSec!I76/86400</f>
        <v>3.079861111111111E-2</v>
      </c>
      <c r="J76" s="85">
        <f>AgeStanSec!J76/86400</f>
        <v>3.2881944444444443E-2</v>
      </c>
      <c r="K76" s="85">
        <f>AgeStanSec!K76/86400</f>
        <v>4.1631944444444444E-2</v>
      </c>
      <c r="L76" s="85">
        <f>AgeStanSec!L76/86400</f>
        <v>4.4791666666666667E-2</v>
      </c>
      <c r="M76" s="85">
        <f>AgeStanSec!M76/86400</f>
        <v>5.6284722222222222E-2</v>
      </c>
      <c r="N76" s="85">
        <f>AgeStanSec!N76/86400</f>
        <v>5.9444444444444446E-2</v>
      </c>
      <c r="O76" s="85">
        <f>AgeStanSec!O76/86400</f>
        <v>7.1249999999999994E-2</v>
      </c>
      <c r="P76" s="85">
        <f>AgeStanSec!P76/86400</f>
        <v>8.6620370370370375E-2</v>
      </c>
      <c r="Q76" s="85">
        <f>AgeStanSec!Q76/86400</f>
        <v>0.1246412037037037</v>
      </c>
      <c r="R76" s="85">
        <f>AgeStanSec!R76/86400</f>
        <v>0.15317129629629631</v>
      </c>
      <c r="S76" s="85">
        <f>AgeStanSec!S76/86400</f>
        <v>0.27458333333333335</v>
      </c>
      <c r="T76" s="85">
        <f>AgeStanSec!T76/86400</f>
        <v>0.36474537037037036</v>
      </c>
      <c r="U76" s="85">
        <f>AgeStanSec!U76/86400</f>
        <v>0.61986111111111108</v>
      </c>
      <c r="V76" s="85">
        <f>AgeStanSec!V76/86400</f>
        <v>0.68047453703703709</v>
      </c>
      <c r="W76" s="85">
        <f>AgeStanSec!W76/86400</f>
        <v>0.90160879629629631</v>
      </c>
      <c r="X76" s="79"/>
    </row>
    <row r="77" spans="1:24">
      <c r="A77" s="65">
        <v>77</v>
      </c>
      <c r="B77" s="85">
        <f>AgeStanSec!B77/86400</f>
        <v>3.9583333333333337E-3</v>
      </c>
      <c r="C77" s="85">
        <f>AgeStanSec!C77/86400</f>
        <v>1.3506944444444445E-2</v>
      </c>
      <c r="D77" s="85">
        <f>AgeStanSec!D77/86400</f>
        <v>1.6377314814814813E-2</v>
      </c>
      <c r="E77" s="85">
        <f>AgeStanSec!E77/86400</f>
        <v>1.7592592592592594E-2</v>
      </c>
      <c r="F77" s="85">
        <f>AgeStanSec!F77/86400</f>
        <v>2.1990740740740741E-2</v>
      </c>
      <c r="G77" s="85">
        <f>AgeStanSec!G77/86400</f>
        <v>2.2129629629629631E-2</v>
      </c>
      <c r="H77" s="85">
        <f>AgeStanSec!H77/86400</f>
        <v>2.7569444444444445E-2</v>
      </c>
      <c r="I77" s="85">
        <f>AgeStanSec!I77/86400</f>
        <v>3.1342592592592596E-2</v>
      </c>
      <c r="J77" s="85">
        <f>AgeStanSec!J77/86400</f>
        <v>3.3472222222222223E-2</v>
      </c>
      <c r="K77" s="85">
        <f>AgeStanSec!K77/86400</f>
        <v>4.238425925925926E-2</v>
      </c>
      <c r="L77" s="85">
        <f>AgeStanSec!L77/86400</f>
        <v>4.5613425925925925E-2</v>
      </c>
      <c r="M77" s="85">
        <f>AgeStanSec!M77/86400</f>
        <v>5.7314814814814811E-2</v>
      </c>
      <c r="N77" s="85">
        <f>AgeStanSec!N77/86400</f>
        <v>6.0543981481481483E-2</v>
      </c>
      <c r="O77" s="85">
        <f>AgeStanSec!O77/86400</f>
        <v>7.2581018518518517E-2</v>
      </c>
      <c r="P77" s="85">
        <f>AgeStanSec!P77/86400</f>
        <v>8.8240740740740745E-2</v>
      </c>
      <c r="Q77" s="85">
        <f>AgeStanSec!Q77/86400</f>
        <v>0.12694444444444444</v>
      </c>
      <c r="R77" s="85">
        <f>AgeStanSec!R77/86400</f>
        <v>0.15600694444444443</v>
      </c>
      <c r="S77" s="85">
        <f>AgeStanSec!S77/86400</f>
        <v>0.27965277777777775</v>
      </c>
      <c r="T77" s="85">
        <f>AgeStanSec!T77/86400</f>
        <v>0.37148148148148147</v>
      </c>
      <c r="U77" s="85">
        <f>AgeStanSec!U77/86400</f>
        <v>0.63130787037037039</v>
      </c>
      <c r="V77" s="85">
        <f>AgeStanSec!V77/86400</f>
        <v>0.69305555555555554</v>
      </c>
      <c r="W77" s="85">
        <f>AgeStanSec!W77/86400</f>
        <v>0.91827546296296292</v>
      </c>
      <c r="X77" s="79"/>
    </row>
    <row r="78" spans="1:24">
      <c r="A78" s="65">
        <v>78</v>
      </c>
      <c r="B78" s="85">
        <f>AgeStanSec!B78/86400</f>
        <v>4.0393518518518521E-3</v>
      </c>
      <c r="C78" s="85">
        <f>AgeStanSec!C78/86400</f>
        <v>1.3773148148148149E-2</v>
      </c>
      <c r="D78" s="85">
        <f>AgeStanSec!D78/86400</f>
        <v>1.6701388888888891E-2</v>
      </c>
      <c r="E78" s="85">
        <f>AgeStanSec!E78/86400</f>
        <v>1.7951388888888888E-2</v>
      </c>
      <c r="F78" s="85">
        <f>AgeStanSec!F78/86400</f>
        <v>2.2430555555555554E-2</v>
      </c>
      <c r="G78" s="85">
        <f>AgeStanSec!G78/86400</f>
        <v>2.2569444444444444E-2</v>
      </c>
      <c r="H78" s="85">
        <f>AgeStanSec!H78/86400</f>
        <v>2.8101851851851854E-2</v>
      </c>
      <c r="I78" s="85">
        <f>AgeStanSec!I78/86400</f>
        <v>3.1944444444444442E-2</v>
      </c>
      <c r="J78" s="85">
        <f>AgeStanSec!J78/86400</f>
        <v>3.412037037037037E-2</v>
      </c>
      <c r="K78" s="85">
        <f>AgeStanSec!K78/86400</f>
        <v>4.3206018518518519E-2</v>
      </c>
      <c r="L78" s="85">
        <f>AgeStanSec!L78/86400</f>
        <v>4.6504629629629632E-2</v>
      </c>
      <c r="M78" s="85">
        <f>AgeStanSec!M78/86400</f>
        <v>5.8449074074074077E-2</v>
      </c>
      <c r="N78" s="85">
        <f>AgeStanSec!N78/86400</f>
        <v>6.173611111111111E-2</v>
      </c>
      <c r="O78" s="85">
        <f>AgeStanSec!O78/86400</f>
        <v>7.4027777777777776E-2</v>
      </c>
      <c r="P78" s="85">
        <f>AgeStanSec!P78/86400</f>
        <v>0.09</v>
      </c>
      <c r="Q78" s="85">
        <f>AgeStanSec!Q78/86400</f>
        <v>0.12944444444444445</v>
      </c>
      <c r="R78" s="85">
        <f>AgeStanSec!R78/86400</f>
        <v>0.15908564814814816</v>
      </c>
      <c r="S78" s="85">
        <f>AgeStanSec!S78/86400</f>
        <v>0.28518518518518521</v>
      </c>
      <c r="T78" s="85">
        <f>AgeStanSec!T78/86400</f>
        <v>0.37883101851851853</v>
      </c>
      <c r="U78" s="85">
        <f>AgeStanSec!U78/86400</f>
        <v>0.64379629629629631</v>
      </c>
      <c r="V78" s="85">
        <f>AgeStanSec!V78/86400</f>
        <v>0.70674768518518516</v>
      </c>
      <c r="W78" s="85">
        <f>AgeStanSec!W78/86400</f>
        <v>0.93642361111111116</v>
      </c>
      <c r="X78" s="79"/>
    </row>
    <row r="79" spans="1:24">
      <c r="A79" s="65">
        <v>79</v>
      </c>
      <c r="B79" s="85">
        <f>AgeStanSec!B79/86400</f>
        <v>4.1203703703703706E-3</v>
      </c>
      <c r="C79" s="85">
        <f>AgeStanSec!C79/86400</f>
        <v>1.4074074074074074E-2</v>
      </c>
      <c r="D79" s="85">
        <f>AgeStanSec!D79/86400</f>
        <v>1.7071759259259259E-2</v>
      </c>
      <c r="E79" s="85">
        <f>AgeStanSec!E79/86400</f>
        <v>1.8333333333333333E-2</v>
      </c>
      <c r="F79" s="85">
        <f>AgeStanSec!F79/86400</f>
        <v>2.2905092592592591E-2</v>
      </c>
      <c r="G79" s="85">
        <f>AgeStanSec!G79/86400</f>
        <v>2.3043981481481481E-2</v>
      </c>
      <c r="H79" s="85">
        <f>AgeStanSec!H79/86400</f>
        <v>2.8680555555555556E-2</v>
      </c>
      <c r="I79" s="85">
        <f>AgeStanSec!I79/86400</f>
        <v>3.2615740740740744E-2</v>
      </c>
      <c r="J79" s="85">
        <f>AgeStanSec!J79/86400</f>
        <v>3.4837962962962966E-2</v>
      </c>
      <c r="K79" s="85">
        <f>AgeStanSec!K79/86400</f>
        <v>4.4120370370370372E-2</v>
      </c>
      <c r="L79" s="85">
        <f>AgeStanSec!L79/86400</f>
        <v>4.7488425925925927E-2</v>
      </c>
      <c r="M79" s="85">
        <f>AgeStanSec!M79/86400</f>
        <v>5.9675925925925924E-2</v>
      </c>
      <c r="N79" s="85">
        <f>AgeStanSec!N79/86400</f>
        <v>6.3055555555555559E-2</v>
      </c>
      <c r="O79" s="85">
        <f>AgeStanSec!O79/86400</f>
        <v>7.5613425925925931E-2</v>
      </c>
      <c r="P79" s="85">
        <f>AgeStanSec!P79/86400</f>
        <v>9.1932870370370373E-2</v>
      </c>
      <c r="Q79" s="85">
        <f>AgeStanSec!Q79/86400</f>
        <v>0.13222222222222221</v>
      </c>
      <c r="R79" s="85">
        <f>AgeStanSec!R79/86400</f>
        <v>0.16250000000000001</v>
      </c>
      <c r="S79" s="85">
        <f>AgeStanSec!S79/86400</f>
        <v>0.29129629629629628</v>
      </c>
      <c r="T79" s="137">
        <f>AgeStanSec!T79/86400</f>
        <v>0.38694444444444442</v>
      </c>
      <c r="U79" s="137">
        <f>AgeStanSec!U79/86400</f>
        <v>0.65759259259259262</v>
      </c>
      <c r="V79" s="137">
        <f>AgeStanSec!V79/86400</f>
        <v>0.72190972222222227</v>
      </c>
      <c r="W79" s="137">
        <f>AgeStanSec!W79/86400</f>
        <v>0.95650462962962968</v>
      </c>
      <c r="X79" s="79"/>
    </row>
    <row r="80" spans="1:24">
      <c r="A80" s="74">
        <v>80</v>
      </c>
      <c r="B80" s="86">
        <f>AgeStanSec!B80/86400</f>
        <v>4.2129629629629626E-3</v>
      </c>
      <c r="C80" s="86">
        <f>AgeStanSec!C80/86400</f>
        <v>1.4409722222222223E-2</v>
      </c>
      <c r="D80" s="86">
        <f>AgeStanSec!D80/86400</f>
        <v>1.7465277777777777E-2</v>
      </c>
      <c r="E80" s="86">
        <f>AgeStanSec!E80/86400</f>
        <v>1.8761574074074073E-2</v>
      </c>
      <c r="F80" s="86">
        <f>AgeStanSec!F80/86400</f>
        <v>2.3425925925925926E-2</v>
      </c>
      <c r="G80" s="86">
        <f>AgeStanSec!G80/86400</f>
        <v>2.3564814814814816E-2</v>
      </c>
      <c r="H80" s="86">
        <f>AgeStanSec!H80/86400</f>
        <v>2.931712962962963E-2</v>
      </c>
      <c r="I80" s="86">
        <f>AgeStanSec!I80/86400</f>
        <v>3.3344907407407406E-2</v>
      </c>
      <c r="J80" s="86">
        <f>AgeStanSec!J80/86400</f>
        <v>3.5613425925925923E-2</v>
      </c>
      <c r="K80" s="86">
        <f>AgeStanSec!K80/86400</f>
        <v>4.5115740740740741E-2</v>
      </c>
      <c r="L80" s="86">
        <f>AgeStanSec!L80/86400</f>
        <v>4.8553240740740744E-2</v>
      </c>
      <c r="M80" s="86">
        <f>AgeStanSec!M80/86400</f>
        <v>6.1041666666666668E-2</v>
      </c>
      <c r="N80" s="86">
        <f>AgeStanSec!N80/86400</f>
        <v>6.4490740740740737E-2</v>
      </c>
      <c r="O80" s="86">
        <f>AgeStanSec!O80/86400</f>
        <v>7.7372685185185183E-2</v>
      </c>
      <c r="P80" s="86">
        <f>AgeStanSec!P80/86400</f>
        <v>9.4074074074074074E-2</v>
      </c>
      <c r="Q80" s="86">
        <f>AgeStanSec!Q80/86400</f>
        <v>0.13527777777777777</v>
      </c>
      <c r="R80" s="86">
        <f>AgeStanSec!R80/86400</f>
        <v>0.16623842592592591</v>
      </c>
      <c r="S80" s="86">
        <f>AgeStanSec!S80/86400</f>
        <v>0.29802083333333335</v>
      </c>
      <c r="T80" s="138">
        <f>AgeStanSec!T80/86400</f>
        <v>0.39586805555555554</v>
      </c>
      <c r="U80" s="138">
        <f>AgeStanSec!U80/86400</f>
        <v>0.67276620370370366</v>
      </c>
      <c r="V80" s="138">
        <f>AgeStanSec!V80/86400</f>
        <v>0.73855324074074069</v>
      </c>
      <c r="W80" s="138">
        <f>AgeStanSec!W80/86400</f>
        <v>0.97856481481481483</v>
      </c>
      <c r="X80" s="79"/>
    </row>
    <row r="81" spans="1:24">
      <c r="A81" s="65">
        <v>81</v>
      </c>
      <c r="B81" s="85">
        <f>AgeStanSec!B81/86400</f>
        <v>4.3287037037037035E-3</v>
      </c>
      <c r="C81" s="85">
        <f>AgeStanSec!C81/86400</f>
        <v>1.4768518518518519E-2</v>
      </c>
      <c r="D81" s="85">
        <f>AgeStanSec!D81/86400</f>
        <v>1.7893518518518517E-2</v>
      </c>
      <c r="E81" s="85">
        <f>AgeStanSec!E81/86400</f>
        <v>1.9224537037037037E-2</v>
      </c>
      <c r="F81" s="85">
        <f>AgeStanSec!F81/86400</f>
        <v>2.4004629629629629E-2</v>
      </c>
      <c r="G81" s="85">
        <f>AgeStanSec!G81/86400</f>
        <v>2.4143518518518519E-2</v>
      </c>
      <c r="H81" s="85">
        <f>AgeStanSec!H81/86400</f>
        <v>3.0023148148148149E-2</v>
      </c>
      <c r="I81" s="85">
        <f>AgeStanSec!I81/86400</f>
        <v>3.4143518518518517E-2</v>
      </c>
      <c r="J81" s="85">
        <f>AgeStanSec!J81/86400</f>
        <v>3.6469907407407409E-2</v>
      </c>
      <c r="K81" s="85">
        <f>AgeStanSec!K81/86400</f>
        <v>4.6215277777777779E-2</v>
      </c>
      <c r="L81" s="85">
        <f>AgeStanSec!L81/86400</f>
        <v>4.9733796296296297E-2</v>
      </c>
      <c r="M81" s="85">
        <f>AgeStanSec!M81/86400</f>
        <v>6.2534722222222228E-2</v>
      </c>
      <c r="N81" s="85">
        <f>AgeStanSec!N81/86400</f>
        <v>6.6064814814814812E-2</v>
      </c>
      <c r="O81" s="85">
        <f>AgeStanSec!O81/86400</f>
        <v>7.9293981481481479E-2</v>
      </c>
      <c r="P81" s="85">
        <f>AgeStanSec!P81/86400</f>
        <v>9.6400462962962966E-2</v>
      </c>
      <c r="Q81" s="85">
        <f>AgeStanSec!Q81/86400</f>
        <v>0.13859953703703703</v>
      </c>
      <c r="R81" s="85">
        <f>AgeStanSec!R81/86400</f>
        <v>0.17033564814814814</v>
      </c>
      <c r="S81" s="85">
        <f>AgeStanSec!S81/86400</f>
        <v>0.30534722222222221</v>
      </c>
      <c r="T81" s="137">
        <f>AgeStanSec!T81/86400</f>
        <v>0.40561342592592592</v>
      </c>
      <c r="U81" s="137">
        <f>AgeStanSec!U81/86400</f>
        <v>0.68931712962962965</v>
      </c>
      <c r="V81" s="137">
        <f>AgeStanSec!V81/86400</f>
        <v>0.75672453703703701</v>
      </c>
      <c r="W81" s="137">
        <f>AgeStanSec!W81/86400</f>
        <v>1.0026388888888889</v>
      </c>
      <c r="X81" s="79"/>
    </row>
    <row r="82" spans="1:24">
      <c r="A82" s="65">
        <v>82</v>
      </c>
      <c r="B82" s="85">
        <f>AgeStanSec!B82/86400</f>
        <v>4.4444444444444444E-3</v>
      </c>
      <c r="C82" s="85">
        <f>AgeStanSec!C82/86400</f>
        <v>1.5150462962962963E-2</v>
      </c>
      <c r="D82" s="85">
        <f>AgeStanSec!D82/86400</f>
        <v>1.8368055555555554E-2</v>
      </c>
      <c r="E82" s="85">
        <f>AgeStanSec!E82/86400</f>
        <v>1.9733796296296298E-2</v>
      </c>
      <c r="F82" s="85">
        <f>AgeStanSec!F82/86400</f>
        <v>2.462962962962963E-2</v>
      </c>
      <c r="G82" s="85">
        <f>AgeStanSec!G82/86400</f>
        <v>2.4780092592592593E-2</v>
      </c>
      <c r="H82" s="85">
        <f>AgeStanSec!H82/86400</f>
        <v>3.079861111111111E-2</v>
      </c>
      <c r="I82" s="85">
        <f>AgeStanSec!I82/86400</f>
        <v>3.5034722222222224E-2</v>
      </c>
      <c r="J82" s="85">
        <f>AgeStanSec!J82/86400</f>
        <v>3.7418981481481484E-2</v>
      </c>
      <c r="K82" s="85">
        <f>AgeStanSec!K82/86400</f>
        <v>4.7418981481481479E-2</v>
      </c>
      <c r="L82" s="85">
        <f>AgeStanSec!L82/86400</f>
        <v>5.1041666666666666E-2</v>
      </c>
      <c r="M82" s="85">
        <f>AgeStanSec!M82/86400</f>
        <v>6.4189814814814811E-2</v>
      </c>
      <c r="N82" s="85">
        <f>AgeStanSec!N82/86400</f>
        <v>6.7800925925925931E-2</v>
      </c>
      <c r="O82" s="85">
        <f>AgeStanSec!O82/86400</f>
        <v>8.1400462962962966E-2</v>
      </c>
      <c r="P82" s="85">
        <f>AgeStanSec!P82/86400</f>
        <v>9.8969907407407409E-2</v>
      </c>
      <c r="Q82" s="85">
        <f>AgeStanSec!Q82/86400</f>
        <v>0.14229166666666668</v>
      </c>
      <c r="R82" s="85">
        <f>AgeStanSec!R82/86400</f>
        <v>0.17487268518518517</v>
      </c>
      <c r="S82" s="85">
        <f>AgeStanSec!S82/86400</f>
        <v>0.31347222222222221</v>
      </c>
      <c r="T82" s="137">
        <f>AgeStanSec!T82/86400</f>
        <v>0.41641203703703705</v>
      </c>
      <c r="U82" s="137">
        <f>AgeStanSec!U82/86400</f>
        <v>0.70766203703703701</v>
      </c>
      <c r="V82" s="137">
        <f>AgeStanSec!V82/86400</f>
        <v>0.77686342592592594</v>
      </c>
      <c r="W82" s="137">
        <f>AgeStanSec!W82/86400</f>
        <v>1.0293287037037038</v>
      </c>
      <c r="X82" s="79"/>
    </row>
    <row r="83" spans="1:24">
      <c r="A83" s="65">
        <v>83</v>
      </c>
      <c r="B83" s="85">
        <f>AgeStanSec!B83/86400</f>
        <v>4.5601851851851853E-3</v>
      </c>
      <c r="C83" s="85">
        <f>AgeStanSec!C83/86400</f>
        <v>1.5578703703703704E-2</v>
      </c>
      <c r="D83" s="85">
        <f>AgeStanSec!D83/86400</f>
        <v>1.8888888888888889E-2</v>
      </c>
      <c r="E83" s="85">
        <f>AgeStanSec!E83/86400</f>
        <v>2.0289351851851854E-2</v>
      </c>
      <c r="F83" s="85">
        <f>AgeStanSec!F83/86400</f>
        <v>2.5324074074074075E-2</v>
      </c>
      <c r="G83" s="85">
        <f>AgeStanSec!G83/86400</f>
        <v>2.5474537037037039E-2</v>
      </c>
      <c r="H83" s="85">
        <f>AgeStanSec!H83/86400</f>
        <v>3.1655092592592596E-2</v>
      </c>
      <c r="I83" s="85">
        <f>AgeStanSec!I83/86400</f>
        <v>3.6006944444444446E-2</v>
      </c>
      <c r="J83" s="85">
        <f>AgeStanSec!J83/86400</f>
        <v>3.847222222222222E-2</v>
      </c>
      <c r="K83" s="85">
        <f>AgeStanSec!K83/86400</f>
        <v>4.8750000000000002E-2</v>
      </c>
      <c r="L83" s="85">
        <f>AgeStanSec!L83/86400</f>
        <v>5.2465277777777777E-2</v>
      </c>
      <c r="M83" s="85">
        <f>AgeStanSec!M83/86400</f>
        <v>6.5995370370370371E-2</v>
      </c>
      <c r="N83" s="85">
        <f>AgeStanSec!N83/86400</f>
        <v>6.9722222222222227E-2</v>
      </c>
      <c r="O83" s="85">
        <f>AgeStanSec!O83/86400</f>
        <v>8.3738425925925924E-2</v>
      </c>
      <c r="P83" s="85">
        <f>AgeStanSec!P83/86400</f>
        <v>0.10180555555555555</v>
      </c>
      <c r="Q83" s="85">
        <f>AgeStanSec!Q83/86400</f>
        <v>0.14633101851851851</v>
      </c>
      <c r="R83" s="85">
        <f>AgeStanSec!R83/86400</f>
        <v>0.17983796296296295</v>
      </c>
      <c r="S83" s="85">
        <f>AgeStanSec!S83/86400</f>
        <v>0.32238425925925923</v>
      </c>
      <c r="T83" s="137">
        <f>AgeStanSec!T83/86400</f>
        <v>0.42824074074074076</v>
      </c>
      <c r="U83" s="137">
        <f>AgeStanSec!U83/86400</f>
        <v>0.72776620370370371</v>
      </c>
      <c r="V83" s="137">
        <f>AgeStanSec!V83/86400</f>
        <v>0.79893518518518514</v>
      </c>
      <c r="W83" s="137">
        <f>AgeStanSec!W83/86400</f>
        <v>1.0585648148148148</v>
      </c>
      <c r="X83" s="79"/>
    </row>
    <row r="84" spans="1:24">
      <c r="A84" s="65">
        <v>84</v>
      </c>
      <c r="B84" s="85">
        <f>AgeStanSec!B84/86400</f>
        <v>4.6990740740740743E-3</v>
      </c>
      <c r="C84" s="85">
        <f>AgeStanSec!C84/86400</f>
        <v>1.6053240740740739E-2</v>
      </c>
      <c r="D84" s="85">
        <f>AgeStanSec!D84/86400</f>
        <v>1.9467592592592592E-2</v>
      </c>
      <c r="E84" s="85">
        <f>AgeStanSec!E84/86400</f>
        <v>2.0914351851851851E-2</v>
      </c>
      <c r="F84" s="85">
        <f>AgeStanSec!F84/86400</f>
        <v>2.6087962962962962E-2</v>
      </c>
      <c r="G84" s="85">
        <f>AgeStanSec!G84/86400</f>
        <v>2.6249999999999999E-2</v>
      </c>
      <c r="H84" s="85">
        <f>AgeStanSec!H84/86400</f>
        <v>3.2604166666666663E-2</v>
      </c>
      <c r="I84" s="85">
        <f>AgeStanSec!I84/86400</f>
        <v>3.7083333333333336E-2</v>
      </c>
      <c r="J84" s="85">
        <f>AgeStanSec!J84/86400</f>
        <v>3.9618055555555552E-2</v>
      </c>
      <c r="K84" s="85">
        <f>AgeStanSec!K84/86400</f>
        <v>5.0208333333333334E-2</v>
      </c>
      <c r="L84" s="85">
        <f>AgeStanSec!L84/86400</f>
        <v>5.4050925925925926E-2</v>
      </c>
      <c r="M84" s="85">
        <f>AgeStanSec!M84/86400</f>
        <v>6.7986111111111108E-2</v>
      </c>
      <c r="N84" s="85">
        <f>AgeStanSec!N84/86400</f>
        <v>7.18287037037037E-2</v>
      </c>
      <c r="O84" s="85">
        <f>AgeStanSec!O84/86400</f>
        <v>8.6319444444444449E-2</v>
      </c>
      <c r="P84" s="85">
        <f>AgeStanSec!P84/86400</f>
        <v>0.1049537037037037</v>
      </c>
      <c r="Q84" s="85">
        <f>AgeStanSec!Q84/86400</f>
        <v>0.15083333333333335</v>
      </c>
      <c r="R84" s="85">
        <f>AgeStanSec!R84/86400</f>
        <v>0.18535879629629629</v>
      </c>
      <c r="S84" s="85">
        <f>AgeStanSec!S84/86400</f>
        <v>0.33228009259259261</v>
      </c>
      <c r="T84" s="137">
        <f>AgeStanSec!T84/86400</f>
        <v>0.44138888888888889</v>
      </c>
      <c r="U84" s="137">
        <f>AgeStanSec!U84/86400</f>
        <v>0.75011574074074072</v>
      </c>
      <c r="V84" s="137">
        <f>AgeStanSec!V84/86400</f>
        <v>0.82347222222222227</v>
      </c>
      <c r="W84" s="137">
        <f>AgeStanSec!W84/86400</f>
        <v>1.0910763888888888</v>
      </c>
      <c r="X84" s="79"/>
    </row>
    <row r="85" spans="1:24">
      <c r="A85" s="74">
        <v>85</v>
      </c>
      <c r="B85" s="86">
        <f>AgeStanSec!B85/86400</f>
        <v>4.8611111111111112E-3</v>
      </c>
      <c r="C85" s="86">
        <f>AgeStanSec!C85/86400</f>
        <v>1.6574074074074074E-2</v>
      </c>
      <c r="D85" s="86">
        <f>AgeStanSec!D85/86400</f>
        <v>2.0092592592592592E-2</v>
      </c>
      <c r="E85" s="86">
        <f>AgeStanSec!E85/86400</f>
        <v>2.1585648148148149E-2</v>
      </c>
      <c r="F85" s="86">
        <f>AgeStanSec!F85/86400</f>
        <v>2.6932870370370371E-2</v>
      </c>
      <c r="G85" s="86">
        <f>AgeStanSec!G85/86400</f>
        <v>2.7094907407407408E-2</v>
      </c>
      <c r="H85" s="86">
        <f>AgeStanSec!H85/86400</f>
        <v>3.3657407407407407E-2</v>
      </c>
      <c r="I85" s="86">
        <f>AgeStanSec!I85/86400</f>
        <v>3.8275462962962963E-2</v>
      </c>
      <c r="J85" s="86">
        <f>AgeStanSec!J85/86400</f>
        <v>4.0902777777777781E-2</v>
      </c>
      <c r="K85" s="86">
        <f>AgeStanSec!K85/86400</f>
        <v>5.1828703703703703E-2</v>
      </c>
      <c r="L85" s="86">
        <f>AgeStanSec!L85/86400</f>
        <v>5.5798611111111111E-2</v>
      </c>
      <c r="M85" s="86">
        <f>AgeStanSec!M85/86400</f>
        <v>7.0196759259259264E-2</v>
      </c>
      <c r="N85" s="86">
        <f>AgeStanSec!N85/86400</f>
        <v>7.4166666666666672E-2</v>
      </c>
      <c r="O85" s="86">
        <f>AgeStanSec!O85/86400</f>
        <v>8.9178240740740738E-2</v>
      </c>
      <c r="P85" s="86">
        <f>AgeStanSec!P85/86400</f>
        <v>0.10842592592592593</v>
      </c>
      <c r="Q85" s="86">
        <f>AgeStanSec!Q85/86400</f>
        <v>0.15581018518518519</v>
      </c>
      <c r="R85" s="86">
        <f>AgeStanSec!R85/86400</f>
        <v>0.19148148148148147</v>
      </c>
      <c r="S85" s="86">
        <f>AgeStanSec!S85/86400</f>
        <v>0.34325231481481483</v>
      </c>
      <c r="T85" s="138">
        <f>AgeStanSec!T85/86400</f>
        <v>0.45596064814814813</v>
      </c>
      <c r="U85" s="138">
        <f>AgeStanSec!U85/86400</f>
        <v>0.77487268518518515</v>
      </c>
      <c r="V85" s="138">
        <f>AgeStanSec!V85/86400</f>
        <v>0.85065972222222219</v>
      </c>
      <c r="W85" s="138">
        <f>AgeStanSec!W85/86400</f>
        <v>1.1270949074074075</v>
      </c>
      <c r="X85" s="79"/>
    </row>
    <row r="86" spans="1:24">
      <c r="A86" s="65">
        <v>86</v>
      </c>
      <c r="B86" s="85">
        <f>AgeStanSec!B86/86400</f>
        <v>5.0231481481481481E-3</v>
      </c>
      <c r="C86" s="85">
        <f>AgeStanSec!C86/86400</f>
        <v>1.7152777777777777E-2</v>
      </c>
      <c r="D86" s="85">
        <f>AgeStanSec!D86/86400</f>
        <v>2.0787037037037038E-2</v>
      </c>
      <c r="E86" s="85">
        <f>AgeStanSec!E86/86400</f>
        <v>2.2337962962962962E-2</v>
      </c>
      <c r="F86" s="85">
        <f>AgeStanSec!F86/86400</f>
        <v>2.7870370370370372E-2</v>
      </c>
      <c r="G86" s="85">
        <f>AgeStanSec!G86/86400</f>
        <v>2.8043981481481482E-2</v>
      </c>
      <c r="H86" s="85">
        <f>AgeStanSec!H86/86400</f>
        <v>3.4814814814814812E-2</v>
      </c>
      <c r="I86" s="85">
        <f>AgeStanSec!I86/86400</f>
        <v>3.9606481481481479E-2</v>
      </c>
      <c r="J86" s="85">
        <f>AgeStanSec!J86/86400</f>
        <v>4.2314814814814812E-2</v>
      </c>
      <c r="K86" s="85">
        <f>AgeStanSec!K86/86400</f>
        <v>5.3634259259259257E-2</v>
      </c>
      <c r="L86" s="85">
        <f>AgeStanSec!L86/86400</f>
        <v>5.7754629629629628E-2</v>
      </c>
      <c r="M86" s="85">
        <f>AgeStanSec!M86/86400</f>
        <v>7.2650462962962958E-2</v>
      </c>
      <c r="N86" s="85">
        <f>AgeStanSec!N86/86400</f>
        <v>7.6759259259259263E-2</v>
      </c>
      <c r="O86" s="85">
        <f>AgeStanSec!O86/86400</f>
        <v>9.2349537037037036E-2</v>
      </c>
      <c r="P86" s="85">
        <f>AgeStanSec!P86/86400</f>
        <v>0.1122800925925926</v>
      </c>
      <c r="Q86" s="85">
        <f>AgeStanSec!Q86/86400</f>
        <v>0.16130787037037037</v>
      </c>
      <c r="R86" s="85">
        <f>AgeStanSec!R86/86400</f>
        <v>0.19824074074074075</v>
      </c>
      <c r="S86" s="85">
        <f>AgeStanSec!S86/86400</f>
        <v>0.35538194444444443</v>
      </c>
      <c r="T86" s="137">
        <f>AgeStanSec!T86/86400</f>
        <v>0.47207175925925926</v>
      </c>
      <c r="U86" s="137">
        <f>AgeStanSec!U86/86400</f>
        <v>0.80224537037037036</v>
      </c>
      <c r="V86" s="137">
        <f>AgeStanSec!V86/86400</f>
        <v>0.88070601851851849</v>
      </c>
      <c r="W86" s="137">
        <f>AgeStanSec!W86/86400</f>
        <v>1.1669097222222222</v>
      </c>
      <c r="X86" s="79"/>
    </row>
    <row r="87" spans="1:24">
      <c r="A87" s="65">
        <v>87</v>
      </c>
      <c r="B87" s="85">
        <f>AgeStanSec!B87/86400</f>
        <v>5.208333333333333E-3</v>
      </c>
      <c r="C87" s="85">
        <f>AgeStanSec!C87/86400</f>
        <v>1.7777777777777778E-2</v>
      </c>
      <c r="D87" s="85">
        <f>AgeStanSec!D87/86400</f>
        <v>2.1562499999999998E-2</v>
      </c>
      <c r="E87" s="85">
        <f>AgeStanSec!E87/86400</f>
        <v>2.3171296296296297E-2</v>
      </c>
      <c r="F87" s="85">
        <f>AgeStanSec!F87/86400</f>
        <v>2.8923611111111112E-2</v>
      </c>
      <c r="G87" s="85">
        <f>AgeStanSec!G87/86400</f>
        <v>2.9097222222222222E-2</v>
      </c>
      <c r="H87" s="85">
        <f>AgeStanSec!H87/86400</f>
        <v>3.6111111111111108E-2</v>
      </c>
      <c r="I87" s="85">
        <f>AgeStanSec!I87/86400</f>
        <v>4.1087962962962965E-2</v>
      </c>
      <c r="J87" s="85">
        <f>AgeStanSec!J87/86400</f>
        <v>4.3900462962962961E-2</v>
      </c>
      <c r="K87" s="85">
        <f>AgeStanSec!K87/86400</f>
        <v>5.5648148148148148E-2</v>
      </c>
      <c r="L87" s="85">
        <f>AgeStanSec!L87/86400</f>
        <v>5.9918981481481483E-2</v>
      </c>
      <c r="M87" s="85">
        <f>AgeStanSec!M87/86400</f>
        <v>7.5381944444444446E-2</v>
      </c>
      <c r="N87" s="85">
        <f>AgeStanSec!N87/86400</f>
        <v>7.9652777777777781E-2</v>
      </c>
      <c r="O87" s="85">
        <f>AgeStanSec!O87/86400</f>
        <v>9.5914351851851848E-2</v>
      </c>
      <c r="P87" s="85">
        <f>AgeStanSec!P87/86400</f>
        <v>0.11662037037037037</v>
      </c>
      <c r="Q87" s="85">
        <f>AgeStanSec!Q87/86400</f>
        <v>0.16748842592592592</v>
      </c>
      <c r="R87" s="85">
        <f>AgeStanSec!R87/86400</f>
        <v>0.20583333333333334</v>
      </c>
      <c r="S87" s="85">
        <f>AgeStanSec!S87/86400</f>
        <v>0.36896990740740743</v>
      </c>
      <c r="T87" s="137">
        <f>AgeStanSec!T87/86400</f>
        <v>0.49012731481481481</v>
      </c>
      <c r="U87" s="137">
        <f>AgeStanSec!U87/86400</f>
        <v>0.83295138888888887</v>
      </c>
      <c r="V87" s="137">
        <f>AgeStanSec!V87/86400</f>
        <v>0.91440972222222228</v>
      </c>
      <c r="W87" s="137">
        <f>AgeStanSec!W87/86400</f>
        <v>1.2115625000000001</v>
      </c>
      <c r="X87" s="79"/>
    </row>
    <row r="88" spans="1:24">
      <c r="A88" s="65">
        <v>88</v>
      </c>
      <c r="B88" s="85">
        <f>AgeStanSec!B88/86400</f>
        <v>5.4166666666666669E-3</v>
      </c>
      <c r="C88" s="85">
        <f>AgeStanSec!C88/86400</f>
        <v>1.849537037037037E-2</v>
      </c>
      <c r="D88" s="85">
        <f>AgeStanSec!D88/86400</f>
        <v>2.2430555555555554E-2</v>
      </c>
      <c r="E88" s="85">
        <f>AgeStanSec!E88/86400</f>
        <v>2.4108796296296295E-2</v>
      </c>
      <c r="F88" s="85">
        <f>AgeStanSec!F88/86400</f>
        <v>3.0081018518518517E-2</v>
      </c>
      <c r="G88" s="85">
        <f>AgeStanSec!G88/86400</f>
        <v>3.0266203703703705E-2</v>
      </c>
      <c r="H88" s="85">
        <f>AgeStanSec!H88/86400</f>
        <v>3.7569444444444447E-2</v>
      </c>
      <c r="I88" s="85">
        <f>AgeStanSec!I88/86400</f>
        <v>4.2743055555555555E-2</v>
      </c>
      <c r="J88" s="85">
        <f>AgeStanSec!J88/86400</f>
        <v>4.5671296296296293E-2</v>
      </c>
      <c r="K88" s="85">
        <f>AgeStanSec!K88/86400</f>
        <v>5.7893518518518518E-2</v>
      </c>
      <c r="L88" s="85">
        <f>AgeStanSec!L88/86400</f>
        <v>6.2349537037037037E-2</v>
      </c>
      <c r="M88" s="85">
        <f>AgeStanSec!M88/86400</f>
        <v>7.8425925925925927E-2</v>
      </c>
      <c r="N88" s="85">
        <f>AgeStanSec!N88/86400</f>
        <v>8.2881944444444439E-2</v>
      </c>
      <c r="O88" s="85">
        <f>AgeStanSec!O88/86400</f>
        <v>9.9884259259259256E-2</v>
      </c>
      <c r="P88" s="85">
        <f>AgeStanSec!P88/86400</f>
        <v>0.12144675925925925</v>
      </c>
      <c r="Q88" s="85">
        <f>AgeStanSec!Q88/86400</f>
        <v>0.17436342592592594</v>
      </c>
      <c r="R88" s="85">
        <f>AgeStanSec!R88/86400</f>
        <v>0.21428240740740739</v>
      </c>
      <c r="S88" s="85">
        <f>AgeStanSec!S88/86400</f>
        <v>0.38413194444444443</v>
      </c>
      <c r="T88" s="137">
        <f>AgeStanSec!T88/86400</f>
        <v>0.51026620370370368</v>
      </c>
      <c r="U88" s="137">
        <f>AgeStanSec!U88/86400</f>
        <v>0.86716435185185181</v>
      </c>
      <c r="V88" s="137">
        <f>AgeStanSec!V88/86400</f>
        <v>0.95196759259259256</v>
      </c>
      <c r="W88" s="137">
        <f>AgeStanSec!W88/86400</f>
        <v>1.2613194444444444</v>
      </c>
      <c r="X88" s="79"/>
    </row>
    <row r="89" spans="1:24">
      <c r="A89" s="65">
        <v>89</v>
      </c>
      <c r="B89" s="85">
        <f>AgeStanSec!B89/86400</f>
        <v>5.6597222222222222E-3</v>
      </c>
      <c r="C89" s="85">
        <f>AgeStanSec!C89/86400</f>
        <v>1.9282407407407408E-2</v>
      </c>
      <c r="D89" s="85">
        <f>AgeStanSec!D89/86400</f>
        <v>2.3402777777777779E-2</v>
      </c>
      <c r="E89" s="85">
        <f>AgeStanSec!E89/86400</f>
        <v>2.5150462962962961E-2</v>
      </c>
      <c r="F89" s="85">
        <f>AgeStanSec!F89/86400</f>
        <v>3.138888888888889E-2</v>
      </c>
      <c r="G89" s="85">
        <f>AgeStanSec!G89/86400</f>
        <v>3.1585648148148147E-2</v>
      </c>
      <c r="H89" s="85">
        <f>AgeStanSec!H89/86400</f>
        <v>3.9212962962962963E-2</v>
      </c>
      <c r="I89" s="85">
        <f>AgeStanSec!I89/86400</f>
        <v>4.4606481481481483E-2</v>
      </c>
      <c r="J89" s="85">
        <f>AgeStanSec!J89/86400</f>
        <v>4.7662037037037037E-2</v>
      </c>
      <c r="K89" s="85">
        <f>AgeStanSec!K89/86400</f>
        <v>6.0428240740740741E-2</v>
      </c>
      <c r="L89" s="85">
        <f>AgeStanSec!L89/86400</f>
        <v>6.5057870370370377E-2</v>
      </c>
      <c r="M89" s="85">
        <f>AgeStanSec!M89/86400</f>
        <v>8.1875000000000003E-2</v>
      </c>
      <c r="N89" s="85">
        <f>AgeStanSec!N89/86400</f>
        <v>8.6516203703703706E-2</v>
      </c>
      <c r="O89" s="85">
        <f>AgeStanSec!O89/86400</f>
        <v>0.10435185185185185</v>
      </c>
      <c r="P89" s="85">
        <f>AgeStanSec!P89/86400</f>
        <v>0.12687499999999999</v>
      </c>
      <c r="Q89" s="85">
        <f>AgeStanSec!Q89/86400</f>
        <v>0.18214120370370371</v>
      </c>
      <c r="R89" s="85">
        <f>AgeStanSec!R89/86400</f>
        <v>0.22384259259259259</v>
      </c>
      <c r="S89" s="85">
        <f>AgeStanSec!S89/86400</f>
        <v>0.40127314814814813</v>
      </c>
      <c r="T89" s="137">
        <f>AgeStanSec!T89/86400</f>
        <v>0.53303240740740743</v>
      </c>
      <c r="U89" s="137">
        <f>AgeStanSec!U89/86400</f>
        <v>0.90585648148148146</v>
      </c>
      <c r="V89" s="137">
        <f>AgeStanSec!V89/86400</f>
        <v>0.9944560185185185</v>
      </c>
      <c r="W89" s="137">
        <f>AgeStanSec!W89/86400</f>
        <v>1.3176157407407407</v>
      </c>
      <c r="X89" s="79"/>
    </row>
    <row r="90" spans="1:24">
      <c r="A90" s="74">
        <v>90</v>
      </c>
      <c r="B90" s="86">
        <f>AgeStanSec!B90/86400</f>
        <v>5.9143518518518521E-3</v>
      </c>
      <c r="C90" s="86">
        <f>AgeStanSec!C90/86400</f>
        <v>2.0162037037037037E-2</v>
      </c>
      <c r="D90" s="86">
        <f>AgeStanSec!D90/86400</f>
        <v>2.4502314814814814E-2</v>
      </c>
      <c r="E90" s="86">
        <f>AgeStanSec!E90/86400</f>
        <v>2.6331018518518517E-2</v>
      </c>
      <c r="F90" s="86">
        <f>AgeStanSec!F90/86400</f>
        <v>3.2881944444444443E-2</v>
      </c>
      <c r="G90" s="86">
        <f>AgeStanSec!G90/86400</f>
        <v>3.30787037037037E-2</v>
      </c>
      <c r="H90" s="86">
        <f>AgeStanSec!H90/86400</f>
        <v>4.1053240740740737E-2</v>
      </c>
      <c r="I90" s="86">
        <f>AgeStanSec!I90/86400</f>
        <v>4.6712962962962963E-2</v>
      </c>
      <c r="J90" s="86">
        <f>AgeStanSec!J90/86400</f>
        <v>4.9907407407407407E-2</v>
      </c>
      <c r="K90" s="86">
        <f>AgeStanSec!K90/86400</f>
        <v>6.3287037037037031E-2</v>
      </c>
      <c r="L90" s="86">
        <f>AgeStanSec!L90/86400</f>
        <v>6.8148148148148152E-2</v>
      </c>
      <c r="M90" s="86">
        <f>AgeStanSec!M90/86400</f>
        <v>8.576388888888889E-2</v>
      </c>
      <c r="N90" s="86">
        <f>AgeStanSec!N90/86400</f>
        <v>9.0624999999999997E-2</v>
      </c>
      <c r="O90" s="86">
        <f>AgeStanSec!O90/86400</f>
        <v>0.10944444444444444</v>
      </c>
      <c r="P90" s="86">
        <f>AgeStanSec!P90/86400</f>
        <v>0.13306712962962963</v>
      </c>
      <c r="Q90" s="86">
        <f>AgeStanSec!Q90/86400</f>
        <v>0.19096064814814814</v>
      </c>
      <c r="R90" s="86">
        <f>AgeStanSec!R90/86400</f>
        <v>0.23467592592592593</v>
      </c>
      <c r="S90" s="86">
        <f>AgeStanSec!S90/86400</f>
        <v>0.42068287037037039</v>
      </c>
      <c r="T90" s="138">
        <f>AgeStanSec!T90/86400</f>
        <v>0.55881944444444442</v>
      </c>
      <c r="U90" s="138">
        <f>AgeStanSec!U90/86400</f>
        <v>0.94967592592592598</v>
      </c>
      <c r="V90" s="138">
        <f>AgeStanSec!V90/86400</f>
        <v>1.0425578703703704</v>
      </c>
      <c r="W90" s="138">
        <f>AgeStanSec!W90/86400</f>
        <v>1.3813541666666667</v>
      </c>
      <c r="X90" s="79"/>
    </row>
    <row r="91" spans="1:24">
      <c r="A91" s="65">
        <v>91</v>
      </c>
      <c r="B91" s="85">
        <f>AgeStanSec!B91/86400</f>
        <v>6.2152777777777779E-3</v>
      </c>
      <c r="C91" s="85">
        <f>AgeStanSec!C91/86400</f>
        <v>2.1168981481481483E-2</v>
      </c>
      <c r="D91" s="85">
        <f>AgeStanSec!D91/86400</f>
        <v>2.5740740740740741E-2</v>
      </c>
      <c r="E91" s="85">
        <f>AgeStanSec!E91/86400</f>
        <v>2.7673611111111111E-2</v>
      </c>
      <c r="F91" s="85">
        <f>AgeStanSec!F91/86400</f>
        <v>3.4560185185185187E-2</v>
      </c>
      <c r="G91" s="85">
        <f>AgeStanSec!G91/86400</f>
        <v>3.4768518518518518E-2</v>
      </c>
      <c r="H91" s="85">
        <f>AgeStanSec!H91/86400</f>
        <v>4.3159722222222224E-2</v>
      </c>
      <c r="I91" s="85">
        <f>AgeStanSec!I91/86400</f>
        <v>4.9108796296296296E-2</v>
      </c>
      <c r="J91" s="85">
        <f>AgeStanSec!J91/86400</f>
        <v>5.2476851851851851E-2</v>
      </c>
      <c r="K91" s="85">
        <f>AgeStanSec!K91/86400</f>
        <v>6.653935185185185E-2</v>
      </c>
      <c r="L91" s="85">
        <f>AgeStanSec!L91/86400</f>
        <v>7.165509259259259E-2</v>
      </c>
      <c r="M91" s="85">
        <f>AgeStanSec!M91/86400</f>
        <v>9.015046296296296E-2</v>
      </c>
      <c r="N91" s="85">
        <f>AgeStanSec!N91/86400</f>
        <v>9.52662037037037E-2</v>
      </c>
      <c r="O91" s="85">
        <f>AgeStanSec!O91/86400</f>
        <v>0.11521990740740741</v>
      </c>
      <c r="P91" s="85">
        <f>AgeStanSec!P91/86400</f>
        <v>0.14008101851851851</v>
      </c>
      <c r="Q91" s="85">
        <f>AgeStanSec!Q91/86400</f>
        <v>0.20094907407407409</v>
      </c>
      <c r="R91" s="85">
        <f>AgeStanSec!R91/86400</f>
        <v>0.24695601851851851</v>
      </c>
      <c r="S91" s="85">
        <f>AgeStanSec!S91/86400</f>
        <v>0.44269675925925928</v>
      </c>
      <c r="T91" s="137">
        <f>AgeStanSec!T91/86400</f>
        <v>0.58806712962962959</v>
      </c>
      <c r="U91" s="137">
        <f>AgeStanSec!U91/86400</f>
        <v>0.99937500000000001</v>
      </c>
      <c r="V91" s="137">
        <f>AgeStanSec!V91/86400</f>
        <v>1.0971180555555555</v>
      </c>
      <c r="W91" s="137">
        <f>AgeStanSec!W91/86400</f>
        <v>1.4536458333333333</v>
      </c>
      <c r="X91" s="79"/>
    </row>
    <row r="92" spans="1:24">
      <c r="A92" s="65">
        <v>92</v>
      </c>
      <c r="B92" s="85">
        <f>AgeStanSec!B92/86400</f>
        <v>6.5509259259259262E-3</v>
      </c>
      <c r="C92" s="85">
        <f>AgeStanSec!C92/86400</f>
        <v>2.2314814814814815E-2</v>
      </c>
      <c r="D92" s="85">
        <f>AgeStanSec!D92/86400</f>
        <v>2.7141203703703702E-2</v>
      </c>
      <c r="E92" s="85">
        <f>AgeStanSec!E92/86400</f>
        <v>2.9189814814814814E-2</v>
      </c>
      <c r="F92" s="85">
        <f>AgeStanSec!F92/86400</f>
        <v>3.6481481481481483E-2</v>
      </c>
      <c r="G92" s="85">
        <f>AgeStanSec!G92/86400</f>
        <v>3.6701388888888888E-2</v>
      </c>
      <c r="H92" s="85">
        <f>AgeStanSec!H92/86400</f>
        <v>4.5578703703703705E-2</v>
      </c>
      <c r="I92" s="85">
        <f>AgeStanSec!I92/86400</f>
        <v>5.185185185185185E-2</v>
      </c>
      <c r="J92" s="85">
        <f>AgeStanSec!J92/86400</f>
        <v>5.541666666666667E-2</v>
      </c>
      <c r="K92" s="85">
        <f>AgeStanSec!K92/86400</f>
        <v>7.0266203703703706E-2</v>
      </c>
      <c r="L92" s="85">
        <f>AgeStanSec!L92/86400</f>
        <v>7.5659722222222225E-2</v>
      </c>
      <c r="M92" s="85">
        <f>AgeStanSec!M92/86400</f>
        <v>9.5208333333333339E-2</v>
      </c>
      <c r="N92" s="85">
        <f>AgeStanSec!N92/86400</f>
        <v>0.10062500000000001</v>
      </c>
      <c r="O92" s="85">
        <f>AgeStanSec!O92/86400</f>
        <v>0.12185185185185185</v>
      </c>
      <c r="P92" s="85">
        <f>AgeStanSec!P92/86400</f>
        <v>0.14814814814814814</v>
      </c>
      <c r="Q92" s="85">
        <f>AgeStanSec!Q92/86400</f>
        <v>0.21247685185185186</v>
      </c>
      <c r="R92" s="85">
        <f>AgeStanSec!R92/86400</f>
        <v>0.26111111111111113</v>
      </c>
      <c r="S92" s="85">
        <f>AgeStanSec!S92/86400</f>
        <v>0.46809027777777779</v>
      </c>
      <c r="T92" s="137">
        <f>AgeStanSec!T92/86400</f>
        <v>0.62178240740740742</v>
      </c>
      <c r="U92" s="137">
        <f>AgeStanSec!U92/86400</f>
        <v>1.0566898148148147</v>
      </c>
      <c r="V92" s="137">
        <f>AgeStanSec!V92/86400</f>
        <v>1.1600231481481482</v>
      </c>
      <c r="W92" s="137">
        <f>AgeStanSec!W92/86400</f>
        <v>1.5370023148148149</v>
      </c>
      <c r="X92" s="79"/>
    </row>
    <row r="93" spans="1:24">
      <c r="A93" s="65">
        <v>93</v>
      </c>
      <c r="B93" s="85">
        <f>AgeStanSec!B93/86400</f>
        <v>6.9444444444444441E-3</v>
      </c>
      <c r="C93" s="85">
        <f>AgeStanSec!C93/86400</f>
        <v>2.3622685185185184E-2</v>
      </c>
      <c r="D93" s="85">
        <f>AgeStanSec!D93/86400</f>
        <v>2.8761574074074075E-2</v>
      </c>
      <c r="E93" s="85">
        <f>AgeStanSec!E93/86400</f>
        <v>3.0949074074074073E-2</v>
      </c>
      <c r="F93" s="85">
        <f>AgeStanSec!F93/86400</f>
        <v>3.8703703703703705E-2</v>
      </c>
      <c r="G93" s="85">
        <f>AgeStanSec!G93/86400</f>
        <v>3.8946759259259257E-2</v>
      </c>
      <c r="H93" s="85">
        <f>AgeStanSec!H93/86400</f>
        <v>4.8368055555555553E-2</v>
      </c>
      <c r="I93" s="85">
        <f>AgeStanSec!I93/86400</f>
        <v>5.5023148148148147E-2</v>
      </c>
      <c r="J93" s="85">
        <f>AgeStanSec!J93/86400</f>
        <v>5.8807870370370371E-2</v>
      </c>
      <c r="K93" s="85">
        <f>AgeStanSec!K93/86400</f>
        <v>7.4571759259259254E-2</v>
      </c>
      <c r="L93" s="85">
        <f>AgeStanSec!L93/86400</f>
        <v>8.0300925925925928E-2</v>
      </c>
      <c r="M93" s="85">
        <f>AgeStanSec!M93/86400</f>
        <v>0.10106481481481482</v>
      </c>
      <c r="N93" s="85">
        <f>AgeStanSec!N93/86400</f>
        <v>0.10678240740740741</v>
      </c>
      <c r="O93" s="85">
        <f>AgeStanSec!O93/86400</f>
        <v>0.12953703703703703</v>
      </c>
      <c r="P93" s="85">
        <f>AgeStanSec!P93/86400</f>
        <v>0.15748842592592593</v>
      </c>
      <c r="Q93" s="85">
        <f>AgeStanSec!Q93/86400</f>
        <v>0.22576388888888888</v>
      </c>
      <c r="R93" s="85">
        <f>AgeStanSec!R93/86400</f>
        <v>0.27744212962962961</v>
      </c>
      <c r="S93" s="85">
        <f>AgeStanSec!S93/86400</f>
        <v>0.49736111111111109</v>
      </c>
      <c r="T93" s="137">
        <f>AgeStanSec!T93/86400</f>
        <v>0.66067129629629628</v>
      </c>
      <c r="U93" s="137">
        <f>AgeStanSec!U93/86400</f>
        <v>1.1227662037037036</v>
      </c>
      <c r="V93" s="137">
        <f>AgeStanSec!V93/86400</f>
        <v>1.2325694444444444</v>
      </c>
      <c r="W93" s="137">
        <f>AgeStanSec!W93/86400</f>
        <v>1.6331134259259259</v>
      </c>
      <c r="X93" s="79"/>
    </row>
    <row r="94" spans="1:24">
      <c r="A94" s="65">
        <v>94</v>
      </c>
      <c r="B94" s="85">
        <f>AgeStanSec!B94/86400</f>
        <v>7.3958333333333333E-3</v>
      </c>
      <c r="C94" s="85">
        <f>AgeStanSec!C94/86400</f>
        <v>2.5127314814814814E-2</v>
      </c>
      <c r="D94" s="85">
        <f>AgeStanSec!D94/86400</f>
        <v>3.0648148148148147E-2</v>
      </c>
      <c r="E94" s="85">
        <f>AgeStanSec!E94/86400</f>
        <v>3.2986111111111112E-2</v>
      </c>
      <c r="F94" s="85">
        <f>AgeStanSec!F94/86400</f>
        <v>4.1296296296296296E-2</v>
      </c>
      <c r="G94" s="85">
        <f>AgeStanSec!G94/86400</f>
        <v>4.1550925925925929E-2</v>
      </c>
      <c r="H94" s="85">
        <f>AgeStanSec!H94/86400</f>
        <v>5.1620370370370372E-2</v>
      </c>
      <c r="I94" s="85">
        <f>AgeStanSec!I94/86400</f>
        <v>5.8738425925925923E-2</v>
      </c>
      <c r="J94" s="85">
        <f>AgeStanSec!J94/86400</f>
        <v>6.2766203703703699E-2</v>
      </c>
      <c r="K94" s="85">
        <f>AgeStanSec!K94/86400</f>
        <v>7.9594907407407406E-2</v>
      </c>
      <c r="L94" s="85">
        <f>AgeStanSec!L94/86400</f>
        <v>8.5694444444444448E-2</v>
      </c>
      <c r="M94" s="85">
        <f>AgeStanSec!M94/86400</f>
        <v>0.1078587962962963</v>
      </c>
      <c r="N94" s="85">
        <f>AgeStanSec!N94/86400</f>
        <v>0.11396990740740741</v>
      </c>
      <c r="O94" s="85">
        <f>AgeStanSec!O94/86400</f>
        <v>0.13856481481481481</v>
      </c>
      <c r="P94" s="85">
        <f>AgeStanSec!P94/86400</f>
        <v>0.16847222222222222</v>
      </c>
      <c r="Q94" s="85">
        <f>AgeStanSec!Q94/86400</f>
        <v>0.24136574074074074</v>
      </c>
      <c r="R94" s="85">
        <f>AgeStanSec!R94/86400</f>
        <v>0.29663194444444446</v>
      </c>
      <c r="S94" s="85">
        <f>AgeStanSec!S94/86400</f>
        <v>0.53174768518518523</v>
      </c>
      <c r="T94" s="137">
        <f>AgeStanSec!T94/86400</f>
        <v>0.70635416666666662</v>
      </c>
      <c r="U94" s="137">
        <f>AgeStanSec!U94/86400</f>
        <v>1.2003935185185186</v>
      </c>
      <c r="V94" s="137">
        <f>AgeStanSec!V94/86400</f>
        <v>1.3177893518518518</v>
      </c>
      <c r="W94" s="137">
        <f>AgeStanSec!W94/86400</f>
        <v>1.7460300925925927</v>
      </c>
      <c r="X94" s="79"/>
    </row>
    <row r="95" spans="1:24">
      <c r="A95" s="74">
        <v>95</v>
      </c>
      <c r="B95" s="86">
        <f>AgeStanSec!B95/86400</f>
        <v>7.9166666666666673E-3</v>
      </c>
      <c r="C95" s="86">
        <f>AgeStanSec!C95/86400</f>
        <v>2.6898148148148147E-2</v>
      </c>
      <c r="D95" s="86">
        <f>AgeStanSec!D95/86400</f>
        <v>3.2858796296296296E-2</v>
      </c>
      <c r="E95" s="86">
        <f>AgeStanSec!E95/86400</f>
        <v>3.5381944444444445E-2</v>
      </c>
      <c r="F95" s="86">
        <f>AgeStanSec!F95/86400</f>
        <v>4.4351851851851851E-2</v>
      </c>
      <c r="G95" s="86">
        <f>AgeStanSec!G95/86400</f>
        <v>4.4618055555555557E-2</v>
      </c>
      <c r="H95" s="86">
        <f>AgeStanSec!H95/86400</f>
        <v>5.5462962962962964E-2</v>
      </c>
      <c r="I95" s="86">
        <f>AgeStanSec!I95/86400</f>
        <v>6.311342592592592E-2</v>
      </c>
      <c r="J95" s="86">
        <f>AgeStanSec!J95/86400</f>
        <v>6.744212962962963E-2</v>
      </c>
      <c r="K95" s="86">
        <f>AgeStanSec!K95/86400</f>
        <v>8.5532407407407404E-2</v>
      </c>
      <c r="L95" s="86">
        <f>AgeStanSec!L95/86400</f>
        <v>9.2094907407407403E-2</v>
      </c>
      <c r="M95" s="86">
        <f>AgeStanSec!M95/86400</f>
        <v>0.11587962962962962</v>
      </c>
      <c r="N95" s="86">
        <f>AgeStanSec!N95/86400</f>
        <v>0.12246527777777778</v>
      </c>
      <c r="O95" s="86">
        <f>AgeStanSec!O95/86400</f>
        <v>0.14923611111111112</v>
      </c>
      <c r="P95" s="86">
        <f>AgeStanSec!P95/86400</f>
        <v>0.18144675925925927</v>
      </c>
      <c r="Q95" s="86">
        <f>AgeStanSec!Q95/86400</f>
        <v>0.2598611111111111</v>
      </c>
      <c r="R95" s="86">
        <f>AgeStanSec!R95/86400</f>
        <v>0.31935185185185183</v>
      </c>
      <c r="S95" s="86">
        <f>AgeStanSec!S95/86400</f>
        <v>0.57247685185185182</v>
      </c>
      <c r="T95" s="138">
        <f>AgeStanSec!T95/86400</f>
        <v>0.76045138888888886</v>
      </c>
      <c r="U95" s="138">
        <f>AgeStanSec!U95/86400</f>
        <v>1.292337962962963</v>
      </c>
      <c r="V95" s="138">
        <f>AgeStanSec!V95/86400</f>
        <v>1.4187268518518519</v>
      </c>
      <c r="W95" s="138">
        <f>AgeStanSec!W95/86400</f>
        <v>1.8797685185185184</v>
      </c>
      <c r="X95" s="79"/>
    </row>
    <row r="96" spans="1:24">
      <c r="A96" s="65">
        <v>96</v>
      </c>
      <c r="B96" s="85">
        <f>AgeStanSec!B96/86400</f>
        <v>8.5416666666666662E-3</v>
      </c>
      <c r="C96" s="85">
        <f>AgeStanSec!C96/86400</f>
        <v>2.8993055555555557E-2</v>
      </c>
      <c r="D96" s="85">
        <f>AgeStanSec!D96/86400</f>
        <v>3.5486111111111114E-2</v>
      </c>
      <c r="E96" s="85">
        <f>AgeStanSec!E96/86400</f>
        <v>3.8229166666666668E-2</v>
      </c>
      <c r="F96" s="85">
        <f>AgeStanSec!F96/86400</f>
        <v>4.7997685185185185E-2</v>
      </c>
      <c r="G96" s="85">
        <f>AgeStanSec!G96/86400</f>
        <v>4.8287037037037038E-2</v>
      </c>
      <c r="H96" s="85">
        <f>AgeStanSec!H96/86400</f>
        <v>6.008101851851852E-2</v>
      </c>
      <c r="I96" s="85">
        <f>AgeStanSec!I96/86400</f>
        <v>6.8356481481481476E-2</v>
      </c>
      <c r="J96" s="85">
        <f>AgeStanSec!J96/86400</f>
        <v>7.3055555555555554E-2</v>
      </c>
      <c r="K96" s="85">
        <f>AgeStanSec!K96/86400</f>
        <v>9.2627314814814815E-2</v>
      </c>
      <c r="L96" s="85">
        <f>AgeStanSec!L96/86400</f>
        <v>9.9722222222222226E-2</v>
      </c>
      <c r="M96" s="85">
        <f>AgeStanSec!M96/86400</f>
        <v>0.1254861111111111</v>
      </c>
      <c r="N96" s="85">
        <f>AgeStanSec!N96/86400</f>
        <v>0.13256944444444443</v>
      </c>
      <c r="O96" s="85">
        <f>AgeStanSec!O96/86400</f>
        <v>0.16207175925925926</v>
      </c>
      <c r="P96" s="85">
        <f>AgeStanSec!P96/86400</f>
        <v>0.1970486111111111</v>
      </c>
      <c r="Q96" s="85">
        <f>AgeStanSec!Q96/86400</f>
        <v>0.28196759259259258</v>
      </c>
      <c r="R96" s="85">
        <f>AgeStanSec!R96/86400</f>
        <v>0.34652777777777777</v>
      </c>
      <c r="S96" s="85">
        <f>AgeStanSec!S96/86400</f>
        <v>0.6212037037037037</v>
      </c>
      <c r="T96" s="137">
        <f>AgeStanSec!T96/86400</f>
        <v>0.82517361111111109</v>
      </c>
      <c r="U96" s="137">
        <f>AgeStanSec!U96/86400</f>
        <v>1.4023379629629629</v>
      </c>
      <c r="V96" s="137">
        <f>AgeStanSec!V96/86400</f>
        <v>1.5394791666666667</v>
      </c>
      <c r="W96" s="137">
        <f>AgeStanSec!W96/86400</f>
        <v>2.0397569444444446</v>
      </c>
      <c r="X96" s="79"/>
    </row>
    <row r="97" spans="1:24">
      <c r="A97" s="65">
        <v>97</v>
      </c>
      <c r="B97" s="85">
        <f>AgeStanSec!B97/86400</f>
        <v>9.3055555555555548E-3</v>
      </c>
      <c r="C97" s="85">
        <f>AgeStanSec!C97/86400</f>
        <v>3.1493055555555559E-2</v>
      </c>
      <c r="D97" s="85">
        <f>AgeStanSec!D97/86400</f>
        <v>3.8645833333333331E-2</v>
      </c>
      <c r="E97" s="85">
        <f>AgeStanSec!E97/86400</f>
        <v>4.1666666666666664E-2</v>
      </c>
      <c r="F97" s="85">
        <f>AgeStanSec!F97/86400</f>
        <v>5.2407407407407409E-2</v>
      </c>
      <c r="G97" s="85">
        <f>AgeStanSec!G97/86400</f>
        <v>5.2731481481481483E-2</v>
      </c>
      <c r="H97" s="85">
        <f>AgeStanSec!H97/86400</f>
        <v>6.5671296296296297E-2</v>
      </c>
      <c r="I97" s="85">
        <f>AgeStanSec!I97/86400</f>
        <v>7.4733796296296298E-2</v>
      </c>
      <c r="J97" s="85">
        <f>AgeStanSec!J97/86400</f>
        <v>7.9861111111111105E-2</v>
      </c>
      <c r="K97" s="85">
        <f>AgeStanSec!K97/86400</f>
        <v>0.10127314814814815</v>
      </c>
      <c r="L97" s="85">
        <f>AgeStanSec!L97/86400</f>
        <v>0.10902777777777778</v>
      </c>
      <c r="M97" s="85">
        <f>AgeStanSec!M97/86400</f>
        <v>0.13716435185185186</v>
      </c>
      <c r="N97" s="85">
        <f>AgeStanSec!N97/86400</f>
        <v>0.14493055555555556</v>
      </c>
      <c r="O97" s="85">
        <f>AgeStanSec!O97/86400</f>
        <v>0.17783564814814815</v>
      </c>
      <c r="P97" s="85">
        <f>AgeStanSec!P97/86400</f>
        <v>0.21621527777777777</v>
      </c>
      <c r="Q97" s="85">
        <f>AgeStanSec!Q97/86400</f>
        <v>0.30910879629629628</v>
      </c>
      <c r="R97" s="85">
        <f>AgeStanSec!R97/86400</f>
        <v>0.37987268518518519</v>
      </c>
      <c r="S97" s="85">
        <f>AgeStanSec!S97/86400</f>
        <v>0.6809722222222222</v>
      </c>
      <c r="T97" s="137">
        <f>AgeStanSec!T97/86400</f>
        <v>0.90458333333333329</v>
      </c>
      <c r="U97" s="137">
        <f>AgeStanSec!U97/86400</f>
        <v>1.5372800925925927</v>
      </c>
      <c r="V97" s="137">
        <f>AgeStanSec!V97/86400</f>
        <v>1.6876157407407408</v>
      </c>
      <c r="W97" s="137">
        <f>AgeStanSec!W97/86400</f>
        <v>2.2360416666666665</v>
      </c>
      <c r="X97" s="79"/>
    </row>
    <row r="98" spans="1:24">
      <c r="A98" s="65">
        <v>98</v>
      </c>
      <c r="B98" s="85">
        <f>AgeStanSec!B98/86400</f>
        <v>1.0219907407407407E-2</v>
      </c>
      <c r="C98" s="85">
        <f>AgeStanSec!C98/86400</f>
        <v>3.4560185185185187E-2</v>
      </c>
      <c r="D98" s="85">
        <f>AgeStanSec!D98/86400</f>
        <v>4.2534722222222224E-2</v>
      </c>
      <c r="E98" s="85">
        <f>AgeStanSec!E98/86400</f>
        <v>4.5925925925925926E-2</v>
      </c>
      <c r="F98" s="85">
        <f>AgeStanSec!F98/86400</f>
        <v>5.7893518518518518E-2</v>
      </c>
      <c r="G98" s="85">
        <f>AgeStanSec!G98/86400</f>
        <v>5.8252314814814812E-2</v>
      </c>
      <c r="H98" s="85">
        <f>AgeStanSec!H98/86400</f>
        <v>7.2638888888888892E-2</v>
      </c>
      <c r="I98" s="85">
        <f>AgeStanSec!I98/86400</f>
        <v>8.2662037037037034E-2</v>
      </c>
      <c r="J98" s="85">
        <f>AgeStanSec!J98/86400</f>
        <v>8.8310185185185186E-2</v>
      </c>
      <c r="K98" s="85">
        <f>AgeStanSec!K98/86400</f>
        <v>0.11199074074074074</v>
      </c>
      <c r="L98" s="85">
        <f>AgeStanSec!L98/86400</f>
        <v>0.12054398148148149</v>
      </c>
      <c r="M98" s="85">
        <f>AgeStanSec!M98/86400</f>
        <v>0.15165509259259261</v>
      </c>
      <c r="N98" s="85">
        <f>AgeStanSec!N98/86400</f>
        <v>0.16019675925925925</v>
      </c>
      <c r="O98" s="85">
        <f>AgeStanSec!O98/86400</f>
        <v>0.19747685185185185</v>
      </c>
      <c r="P98" s="85">
        <f>AgeStanSec!P98/86400</f>
        <v>0.24010416666666667</v>
      </c>
      <c r="Q98" s="85">
        <f>AgeStanSec!Q98/86400</f>
        <v>0.34285879629629629</v>
      </c>
      <c r="R98" s="85">
        <f>AgeStanSec!R98/86400</f>
        <v>0.4213425925925926</v>
      </c>
      <c r="S98" s="85">
        <f>AgeStanSec!S98/86400</f>
        <v>0.75532407407407409</v>
      </c>
      <c r="T98" s="137">
        <f>AgeStanSec!T98/86400</f>
        <v>1.0033333333333334</v>
      </c>
      <c r="U98" s="137">
        <f>AgeStanSec!U98/86400</f>
        <v>1.7051041666666666</v>
      </c>
      <c r="V98" s="137">
        <f>AgeStanSec!V98/86400</f>
        <v>1.8718634259259259</v>
      </c>
      <c r="W98" s="137">
        <f>AgeStanSec!W98/86400</f>
        <v>2.480162037037037</v>
      </c>
      <c r="X98" s="79"/>
    </row>
    <row r="99" spans="1:24">
      <c r="A99" s="65">
        <v>99</v>
      </c>
      <c r="B99" s="85">
        <f>AgeStanSec!B99/86400</f>
        <v>1.1377314814814814E-2</v>
      </c>
      <c r="C99" s="85">
        <f>AgeStanSec!C99/86400</f>
        <v>3.8379629629629632E-2</v>
      </c>
      <c r="D99" s="85">
        <f>AgeStanSec!D99/86400</f>
        <v>4.7442129629629633E-2</v>
      </c>
      <c r="E99" s="85">
        <f>AgeStanSec!E99/86400</f>
        <v>5.1249999999999997E-2</v>
      </c>
      <c r="F99" s="85">
        <f>AgeStanSec!F99/86400</f>
        <v>6.4837962962962958E-2</v>
      </c>
      <c r="G99" s="85">
        <f>AgeStanSec!G99/86400</f>
        <v>6.5243055555555554E-2</v>
      </c>
      <c r="H99" s="85">
        <f>AgeStanSec!H99/86400</f>
        <v>8.1516203703703702E-2</v>
      </c>
      <c r="I99" s="85">
        <f>AgeStanSec!I99/86400</f>
        <v>9.2743055555555551E-2</v>
      </c>
      <c r="J99" s="85">
        <f>AgeStanSec!J99/86400</f>
        <v>9.9097222222222225E-2</v>
      </c>
      <c r="K99" s="85">
        <f>AgeStanSec!K99/86400</f>
        <v>0.12559027777777779</v>
      </c>
      <c r="L99" s="85">
        <f>AgeStanSec!L99/86400</f>
        <v>0.13519675925925925</v>
      </c>
      <c r="M99" s="85">
        <f>AgeStanSec!M99/86400</f>
        <v>0.17002314814814815</v>
      </c>
      <c r="N99" s="85">
        <f>AgeStanSec!N99/86400</f>
        <v>0.17969907407407407</v>
      </c>
      <c r="O99" s="85">
        <f>AgeStanSec!O99/86400</f>
        <v>0.22271990740740741</v>
      </c>
      <c r="P99" s="85">
        <f>AgeStanSec!P99/86400</f>
        <v>0.27078703703703705</v>
      </c>
      <c r="Q99" s="85">
        <f>AgeStanSec!Q99/86400</f>
        <v>0.38627314814814817</v>
      </c>
      <c r="R99" s="85">
        <f>AgeStanSec!R99/86400</f>
        <v>0.47471064814814817</v>
      </c>
      <c r="S99" s="85">
        <f>AgeStanSec!S99/86400</f>
        <v>0.85098379629629628</v>
      </c>
      <c r="T99" s="137">
        <f>AgeStanSec!T99/86400</f>
        <v>1.1304166666666666</v>
      </c>
      <c r="U99" s="137">
        <f>AgeStanSec!U99/86400</f>
        <v>1.9210763888888889</v>
      </c>
      <c r="V99" s="137">
        <f>AgeStanSec!V99/86400</f>
        <v>2.1089467592592595</v>
      </c>
      <c r="W99" s="137">
        <f>AgeStanSec!W99/86400</f>
        <v>2.7942939814814816</v>
      </c>
      <c r="X99" s="79"/>
    </row>
    <row r="100" spans="1:24" ht="15.75" thickBot="1">
      <c r="A100" s="74">
        <v>100</v>
      </c>
      <c r="B100" s="86">
        <f>AgeStanSec!B100/86400</f>
        <v>1.2870370370370371E-2</v>
      </c>
      <c r="C100" s="86">
        <f>AgeStanSec!C100/86400</f>
        <v>4.327546296296296E-2</v>
      </c>
      <c r="D100" s="86">
        <f>AgeStanSec!D100/86400</f>
        <v>5.3749999999999999E-2</v>
      </c>
      <c r="E100" s="86">
        <f>AgeStanSec!E100/86400</f>
        <v>5.8217592592592592E-2</v>
      </c>
      <c r="F100" s="86">
        <f>AgeStanSec!F100/86400</f>
        <v>7.3923611111111107E-2</v>
      </c>
      <c r="G100" s="86">
        <f>AgeStanSec!G100/86400</f>
        <v>7.4386574074074077E-2</v>
      </c>
      <c r="H100" s="86">
        <f>AgeStanSec!H100/86400</f>
        <v>9.3182870370370374E-2</v>
      </c>
      <c r="I100" s="86">
        <f>AgeStanSec!I100/86400</f>
        <v>0.10600694444444445</v>
      </c>
      <c r="J100" s="86">
        <f>AgeStanSec!J100/86400</f>
        <v>0.11328703703703703</v>
      </c>
      <c r="K100" s="86">
        <f>AgeStanSec!K100/86400</f>
        <v>0.14351851851851852</v>
      </c>
      <c r="L100" s="86">
        <f>AgeStanSec!L100/86400</f>
        <v>0.15453703703703703</v>
      </c>
      <c r="M100" s="86">
        <f>AgeStanSec!M100/86400</f>
        <v>0.19425925925925927</v>
      </c>
      <c r="N100" s="86">
        <f>AgeStanSec!N100/86400</f>
        <v>0.20524305555555555</v>
      </c>
      <c r="O100" s="86">
        <f>AgeStanSec!O100/86400</f>
        <v>0.25644675925925925</v>
      </c>
      <c r="P100" s="86">
        <f>AgeStanSec!P100/86400</f>
        <v>0.31179398148148146</v>
      </c>
      <c r="Q100" s="86">
        <f>AgeStanSec!Q100/86400</f>
        <v>0.44392361111111112</v>
      </c>
      <c r="R100" s="86">
        <f>AgeStanSec!R100/86400</f>
        <v>0.54555555555555557</v>
      </c>
      <c r="S100" s="86">
        <f>AgeStanSec!S100/86400</f>
        <v>0.97798611111111111</v>
      </c>
      <c r="T100" s="139">
        <f>AgeStanSec!T100/86400</f>
        <v>1.2991203703703704</v>
      </c>
      <c r="U100" s="139">
        <f>AgeStanSec!U100/86400</f>
        <v>2.2077662037037036</v>
      </c>
      <c r="V100" s="139">
        <f>AgeStanSec!V100/86400</f>
        <v>2.4236805555555554</v>
      </c>
      <c r="W100" s="139">
        <f>AgeStanSec!W100/86400</f>
        <v>3.2113078703703706</v>
      </c>
      <c r="X100" s="79"/>
    </row>
    <row r="101" spans="1:24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</row>
  </sheetData>
  <pageMargins left="0.5" right="1" top="0.25" bottom="0.3" header="0" footer="0"/>
  <pageSetup orientation="portrait" verticalDpi="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100"/>
  <sheetViews>
    <sheetView zoomScale="87" zoomScaleNormal="87" workbookViewId="0">
      <selection activeCell="E5" sqref="E5"/>
    </sheetView>
  </sheetViews>
  <sheetFormatPr defaultColWidth="9.6640625" defaultRowHeight="15"/>
  <cols>
    <col min="1" max="11" width="7.6640625" style="1" customWidth="1"/>
    <col min="12" max="16384" width="9.6640625" style="1"/>
  </cols>
  <sheetData>
    <row r="1" spans="1:12" ht="23.25">
      <c r="A1" s="87" t="s">
        <v>357</v>
      </c>
    </row>
    <row r="2" spans="1:12">
      <c r="A2" s="59" t="s">
        <v>84</v>
      </c>
      <c r="B2" s="60" t="s">
        <v>192</v>
      </c>
      <c r="C2" s="60" t="s">
        <v>195</v>
      </c>
      <c r="D2" s="60" t="s">
        <v>197</v>
      </c>
      <c r="E2" s="60" t="s">
        <v>199</v>
      </c>
      <c r="F2" s="60" t="s">
        <v>200</v>
      </c>
      <c r="G2" s="60" t="s">
        <v>201</v>
      </c>
      <c r="H2" s="60" t="s">
        <v>11</v>
      </c>
      <c r="I2" s="60" t="s">
        <v>202</v>
      </c>
      <c r="J2" s="60" t="s">
        <v>203</v>
      </c>
      <c r="K2" s="60" t="s">
        <v>12</v>
      </c>
      <c r="L2" s="79"/>
    </row>
    <row r="3" spans="1:12">
      <c r="A3" s="69">
        <v>5</v>
      </c>
      <c r="B3" s="88"/>
      <c r="C3" s="88">
        <f>'8K'!G11</f>
        <v>71.713911708946483</v>
      </c>
      <c r="D3" s="88"/>
      <c r="E3" s="88"/>
      <c r="F3" s="88"/>
      <c r="G3" s="88"/>
      <c r="H3" s="88"/>
      <c r="I3" s="88"/>
      <c r="J3" s="88"/>
      <c r="K3" s="88">
        <f>Marathon!K11</f>
        <v>61.173154775775359</v>
      </c>
      <c r="L3" s="79"/>
    </row>
    <row r="4" spans="1:12">
      <c r="A4" s="65">
        <v>6</v>
      </c>
      <c r="B4" s="89">
        <f>'5K'!K12</f>
        <v>89.177072586204503</v>
      </c>
      <c r="C4" s="89">
        <f>'8K'!G12</f>
        <v>77.919625691529021</v>
      </c>
      <c r="D4" s="89" t="e">
        <f>'10K'!#REF!</f>
        <v>#REF!</v>
      </c>
      <c r="E4" s="89"/>
      <c r="F4" s="89">
        <f>'10MI'!L12</f>
        <v>56.973805897838368</v>
      </c>
      <c r="G4" s="89">
        <f>'20K'!N12</f>
        <v>88.623285362464415</v>
      </c>
      <c r="H4" s="89">
        <f>H.Marathon!K12</f>
        <v>68.7145945140131</v>
      </c>
      <c r="I4" s="89"/>
      <c r="J4" s="89"/>
      <c r="K4" s="89">
        <f>Marathon!K12</f>
        <v>45.792983142259672</v>
      </c>
      <c r="L4" s="79"/>
    </row>
    <row r="5" spans="1:12">
      <c r="A5" s="65">
        <v>7</v>
      </c>
      <c r="B5" s="89">
        <f>'5K'!K13</f>
        <v>94.821818611149368</v>
      </c>
      <c r="C5" s="89">
        <f>'8K'!G13</f>
        <v>87.121149807250461</v>
      </c>
      <c r="D5" s="89" t="e">
        <f>'10K'!#REF!</f>
        <v>#REF!</v>
      </c>
      <c r="E5" s="89">
        <f>'15K'!J13</f>
        <v>84.677664735919123</v>
      </c>
      <c r="F5" s="89">
        <f>'10MI'!L13</f>
        <v>76.930179069381495</v>
      </c>
      <c r="G5" s="89">
        <f>'20K'!N13</f>
        <v>91.352229044247395</v>
      </c>
      <c r="H5" s="89">
        <f>H.Marathon!K13</f>
        <v>78.256908189831606</v>
      </c>
      <c r="I5" s="89">
        <f>'25K'!H13</f>
        <v>62.437349285671807</v>
      </c>
      <c r="J5" s="89">
        <f>'30K'!F13</f>
        <v>88.286151611875255</v>
      </c>
      <c r="K5" s="89">
        <f>Marathon!K13</f>
        <v>69.632934930040037</v>
      </c>
      <c r="L5" s="79"/>
    </row>
    <row r="6" spans="1:12">
      <c r="A6" s="65">
        <v>8</v>
      </c>
      <c r="B6" s="89">
        <f>'5K'!K14</f>
        <v>90.816999623068213</v>
      </c>
      <c r="C6" s="89">
        <f>'8K'!G14</f>
        <v>83.09122907029348</v>
      </c>
      <c r="D6" s="89" t="e">
        <f>'10K'!#REF!</f>
        <v>#REF!</v>
      </c>
      <c r="E6" s="89"/>
      <c r="F6" s="89">
        <f>'10MI'!L14</f>
        <v>76.47764807850271</v>
      </c>
      <c r="G6" s="89">
        <f>'20K'!N14</f>
        <v>87.979625007256033</v>
      </c>
      <c r="H6" s="89">
        <f>H.Marathon!K14</f>
        <v>77.442235789605576</v>
      </c>
      <c r="I6" s="89">
        <f>'25K'!H14</f>
        <v>80.200895357410573</v>
      </c>
      <c r="J6" s="89">
        <f>'30K'!F14</f>
        <v>85.248275260930313</v>
      </c>
      <c r="K6" s="89">
        <f>Marathon!K14</f>
        <v>81.772790174090105</v>
      </c>
      <c r="L6" s="79"/>
    </row>
    <row r="7" spans="1:12">
      <c r="A7" s="65">
        <v>9</v>
      </c>
      <c r="B7" s="89">
        <f>'5K'!K15</f>
        <v>89.818266542404473</v>
      </c>
      <c r="C7" s="89">
        <f>'8K'!G15</f>
        <v>84.105346744309159</v>
      </c>
      <c r="D7" s="89" t="e">
        <f>'10K'!#REF!</f>
        <v>#REF!</v>
      </c>
      <c r="E7" s="89">
        <f>'15K'!J15</f>
        <v>80.095499738356892</v>
      </c>
      <c r="F7" s="89">
        <f>'10MI'!L15</f>
        <v>56.86333794056668</v>
      </c>
      <c r="G7" s="89">
        <f>'20K'!N15</f>
        <v>79.953864341420172</v>
      </c>
      <c r="H7" s="89">
        <f>H.Marathon!K15</f>
        <v>81.393406484049862</v>
      </c>
      <c r="I7" s="89">
        <f>'25K'!H15</f>
        <v>76.660493873006558</v>
      </c>
      <c r="J7" s="89">
        <f>'30K'!F15</f>
        <v>71.767819468290753</v>
      </c>
      <c r="K7" s="89">
        <f>Marathon!K15</f>
        <v>85.550316033345851</v>
      </c>
      <c r="L7" s="79"/>
    </row>
    <row r="8" spans="1:12">
      <c r="A8" s="74">
        <v>10</v>
      </c>
      <c r="B8" s="91">
        <f>'5K'!K16</f>
        <v>86.146791451020363</v>
      </c>
      <c r="C8" s="91">
        <f>'8K'!G16</f>
        <v>82.880133547217568</v>
      </c>
      <c r="D8" s="91" t="e">
        <f>'10K'!#REF!</f>
        <v>#REF!</v>
      </c>
      <c r="E8" s="91">
        <f>'15K'!J16</f>
        <v>79.979046730754447</v>
      </c>
      <c r="F8" s="91">
        <f>'10MI'!L16</f>
        <v>73.342781822355036</v>
      </c>
      <c r="G8" s="91">
        <f>'20K'!N16</f>
        <v>81.301374185507157</v>
      </c>
      <c r="H8" s="91">
        <f>H.Marathon!K16</f>
        <v>80.454565289261069</v>
      </c>
      <c r="I8" s="91">
        <f>'25K'!H16</f>
        <v>82.183577852798933</v>
      </c>
      <c r="J8" s="91">
        <f>'30K'!F16</f>
        <v>76.800606115836743</v>
      </c>
      <c r="K8" s="91">
        <f>Marathon!K16</f>
        <v>79.254008587186476</v>
      </c>
      <c r="L8" s="79"/>
    </row>
    <row r="9" spans="1:12">
      <c r="A9" s="65">
        <v>11</v>
      </c>
      <c r="B9" s="89"/>
      <c r="C9" s="89">
        <f>'8K'!G17</f>
        <v>80.306821341016516</v>
      </c>
      <c r="D9" s="89" t="e">
        <f>'10K'!#REF!</f>
        <v>#REF!</v>
      </c>
      <c r="E9" s="89">
        <f>'15K'!J17</f>
        <v>71.335693130101873</v>
      </c>
      <c r="F9" s="89"/>
      <c r="G9" s="89">
        <f>'20K'!N17</f>
        <v>81.757327395110408</v>
      </c>
      <c r="H9" s="89">
        <f>H.Marathon!K17</f>
        <v>78.911465189820035</v>
      </c>
      <c r="I9" s="89">
        <f>'25K'!H17</f>
        <v>75.690537296085708</v>
      </c>
      <c r="J9" s="89">
        <f>'30K'!F17</f>
        <v>82.062290425535195</v>
      </c>
      <c r="K9" s="89">
        <f>Marathon!K17</f>
        <v>81.7094508202469</v>
      </c>
      <c r="L9" s="79"/>
    </row>
    <row r="10" spans="1:12">
      <c r="A10" s="65">
        <v>12</v>
      </c>
      <c r="B10" s="89"/>
      <c r="C10" s="89">
        <f>'8K'!G18</f>
        <v>81.075426299822169</v>
      </c>
      <c r="D10" s="89"/>
      <c r="E10" s="89"/>
      <c r="F10" s="89">
        <f>'10MI'!L18</f>
        <v>82.552848872791472</v>
      </c>
      <c r="G10" s="89">
        <f>'20K'!N18</f>
        <v>77.402432567413797</v>
      </c>
      <c r="H10" s="89">
        <f>H.Marathon!K18</f>
        <v>80.651708435339245</v>
      </c>
      <c r="I10" s="89">
        <f>'25K'!H18</f>
        <v>79.432154196974054</v>
      </c>
      <c r="J10" s="89">
        <f>'30K'!F18</f>
        <v>73.500042447361778</v>
      </c>
      <c r="K10" s="89">
        <f>Marathon!K18</f>
        <v>73.679950848537857</v>
      </c>
      <c r="L10" s="79"/>
    </row>
    <row r="11" spans="1:12">
      <c r="A11" s="65">
        <v>13</v>
      </c>
      <c r="B11" s="89"/>
      <c r="C11" s="89">
        <f>'8K'!G19</f>
        <v>87.57110415380545</v>
      </c>
      <c r="D11" s="89"/>
      <c r="E11" s="89"/>
      <c r="F11" s="89"/>
      <c r="G11" s="89">
        <f>'20K'!N19</f>
        <v>79.750979621569257</v>
      </c>
      <c r="H11" s="89">
        <f>H.Marathon!K19</f>
        <v>78.947437653296589</v>
      </c>
      <c r="I11" s="89">
        <f>'25K'!H19</f>
        <v>75.141346819805563</v>
      </c>
      <c r="J11" s="89">
        <f>'30K'!F19</f>
        <v>72.543986838946836</v>
      </c>
      <c r="K11" s="89">
        <f>Marathon!K19</f>
        <v>80.095151152136737</v>
      </c>
      <c r="L11" s="79"/>
    </row>
    <row r="12" spans="1:12">
      <c r="A12" s="65">
        <v>14</v>
      </c>
      <c r="B12" s="89">
        <f>'5K'!K20</f>
        <v>89.479487030696916</v>
      </c>
      <c r="C12" s="89">
        <f>'8K'!G20</f>
        <v>97.019197740544243</v>
      </c>
      <c r="D12" s="89" t="e">
        <f>'10K'!#REF!</f>
        <v>#REF!</v>
      </c>
      <c r="E12" s="89"/>
      <c r="F12" s="89"/>
      <c r="G12" s="89">
        <f>'20K'!N20</f>
        <v>82.758390867729517</v>
      </c>
      <c r="H12" s="89">
        <f>H.Marathon!K20</f>
        <v>83.000853041803609</v>
      </c>
      <c r="I12" s="89">
        <f>'25K'!H20</f>
        <v>81.736498776892702</v>
      </c>
      <c r="J12" s="89">
        <f>'30K'!F20</f>
        <v>70.794868586850626</v>
      </c>
      <c r="K12" s="89">
        <f>Marathon!K20</f>
        <v>78.884393327463243</v>
      </c>
      <c r="L12" s="79"/>
    </row>
    <row r="13" spans="1:12">
      <c r="A13" s="74">
        <v>15</v>
      </c>
      <c r="B13" s="91">
        <f>'5K'!K21</f>
        <v>87.526110253382967</v>
      </c>
      <c r="C13" s="91">
        <f>'8K'!G21</f>
        <v>99.020854368447957</v>
      </c>
      <c r="D13" s="91" t="e">
        <f>'10K'!#REF!</f>
        <v>#REF!</v>
      </c>
      <c r="E13" s="91">
        <f>'15K'!J21</f>
        <v>96.452866095537587</v>
      </c>
      <c r="F13" s="91">
        <f>'10MI'!L21</f>
        <v>89.740723270011543</v>
      </c>
      <c r="G13" s="91">
        <f>'20K'!N21</f>
        <v>78.248063348569161</v>
      </c>
      <c r="H13" s="91">
        <f>H.Marathon!K21</f>
        <v>95.184646730154441</v>
      </c>
      <c r="I13" s="91">
        <f>'25K'!H21</f>
        <v>83.678878271191977</v>
      </c>
      <c r="J13" s="91">
        <f>'30K'!F21</f>
        <v>73.755431643844176</v>
      </c>
      <c r="K13" s="91">
        <f>Marathon!K21</f>
        <v>83.927502643618581</v>
      </c>
      <c r="L13" s="79"/>
    </row>
    <row r="14" spans="1:12">
      <c r="A14" s="65">
        <v>16</v>
      </c>
      <c r="B14" s="89">
        <f>'5K'!K22</f>
        <v>98.758790300887668</v>
      </c>
      <c r="C14" s="89">
        <f>'8K'!G22</f>
        <v>97.609151760343806</v>
      </c>
      <c r="D14" s="89" t="e">
        <f>'10K'!#REF!</f>
        <v>#REF!</v>
      </c>
      <c r="E14" s="89">
        <f>'15K'!J22</f>
        <v>94.969155383343477</v>
      </c>
      <c r="F14" s="89">
        <f>'10MI'!L22</f>
        <v>96.901435819451976</v>
      </c>
      <c r="G14" s="89">
        <f>'20K'!N22</f>
        <v>81.893907609766629</v>
      </c>
      <c r="H14" s="89">
        <f>H.Marathon!K22</f>
        <v>96.895988099691806</v>
      </c>
      <c r="I14" s="89">
        <f>'25K'!H22</f>
        <v>85.455975048986559</v>
      </c>
      <c r="J14" s="89">
        <f>'30K'!F22</f>
        <v>76.017063326801747</v>
      </c>
      <c r="K14" s="89">
        <f>Marathon!K22</f>
        <v>91.348726209032122</v>
      </c>
      <c r="L14" s="79"/>
    </row>
    <row r="15" spans="1:12">
      <c r="A15" s="65">
        <v>17</v>
      </c>
      <c r="B15" s="89">
        <f>'5K'!K23</f>
        <v>97.886365483058427</v>
      </c>
      <c r="C15" s="89">
        <f>'8K'!G23</f>
        <v>95.260223048327148</v>
      </c>
      <c r="D15" s="89" t="e">
        <f>'10K'!#REF!</f>
        <v>#REF!</v>
      </c>
      <c r="E15" s="89">
        <f>'15K'!J23</f>
        <v>97.309814741821086</v>
      </c>
      <c r="F15" s="89">
        <f>'10MI'!L23</f>
        <v>97.224683918232301</v>
      </c>
      <c r="G15" s="89">
        <f>'20K'!N23</f>
        <v>83.714063523541171</v>
      </c>
      <c r="H15" s="89">
        <f>H.Marathon!K23</f>
        <v>97.25162330727764</v>
      </c>
      <c r="I15" s="89">
        <f>'25K'!H23</f>
        <v>84.164161773691276</v>
      </c>
      <c r="J15" s="89">
        <f>'30K'!F23</f>
        <v>82.084184471041979</v>
      </c>
      <c r="K15" s="89">
        <f>Marathon!K23</f>
        <v>93.486377924273484</v>
      </c>
      <c r="L15" s="79"/>
    </row>
    <row r="16" spans="1:12">
      <c r="A16" s="65">
        <v>18</v>
      </c>
      <c r="B16" s="89">
        <f>'5K'!K24</f>
        <v>99.04424233081545</v>
      </c>
      <c r="C16" s="89">
        <f>'8K'!G24</f>
        <v>95.899630586474146</v>
      </c>
      <c r="D16" s="89" t="e">
        <f>'10K'!#REF!</f>
        <v>#REF!</v>
      </c>
      <c r="E16" s="89">
        <f>'15K'!J24</f>
        <v>95.668920687378687</v>
      </c>
      <c r="F16" s="89">
        <f>'10MI'!L24</f>
        <v>98.040748907700191</v>
      </c>
      <c r="G16" s="89">
        <f>'20K'!N24</f>
        <v>85.01210326954795</v>
      </c>
      <c r="H16" s="89">
        <f>H.Marathon!K24</f>
        <v>97.930060663185387</v>
      </c>
      <c r="I16" s="89">
        <f>'25K'!H24</f>
        <v>86.927873879287077</v>
      </c>
      <c r="J16" s="89">
        <f>'30K'!F24</f>
        <v>80.419039345562226</v>
      </c>
      <c r="K16" s="89">
        <f>Marathon!K24</f>
        <v>97.723779019102281</v>
      </c>
      <c r="L16" s="79"/>
    </row>
    <row r="17" spans="1:12">
      <c r="A17" s="65">
        <v>19</v>
      </c>
      <c r="B17" s="89">
        <f>'5K'!K25</f>
        <v>98.84615384615384</v>
      </c>
      <c r="C17" s="89">
        <f>'8K'!G25</f>
        <v>95.996978851963746</v>
      </c>
      <c r="D17" s="89" t="e">
        <f>'10K'!#REF!</f>
        <v>#REF!</v>
      </c>
      <c r="E17" s="89">
        <f>'15K'!J25</f>
        <v>97.105471847739935</v>
      </c>
      <c r="F17" s="89">
        <f>'10MI'!L25</f>
        <v>97.158671586715855</v>
      </c>
      <c r="G17" s="89">
        <f>'20K'!N25</f>
        <v>88.751345532830982</v>
      </c>
      <c r="H17" s="89">
        <f>H.Marathon!K25</f>
        <v>98.667800453514729</v>
      </c>
      <c r="I17" s="89">
        <f>'25K'!H25</f>
        <v>83.903420523138834</v>
      </c>
      <c r="J17" s="89">
        <f>'30K'!F25</f>
        <v>83.760118949281335</v>
      </c>
      <c r="K17" s="89">
        <f>Marathon!K25</f>
        <v>97.475961538461519</v>
      </c>
      <c r="L17" s="79"/>
    </row>
    <row r="18" spans="1:12">
      <c r="A18" s="74">
        <v>20</v>
      </c>
      <c r="B18" s="91">
        <f>'5K'!K26</f>
        <v>96.981132075471692</v>
      </c>
      <c r="C18" s="91">
        <f>'8K'!G26</f>
        <v>95.996978851963746</v>
      </c>
      <c r="D18" s="91" t="e">
        <f>'10K'!#REF!</f>
        <v>#REF!</v>
      </c>
      <c r="E18" s="91">
        <f>'15K'!J26</f>
        <v>97.143990479968295</v>
      </c>
      <c r="F18" s="91">
        <f>'10MI'!L26</f>
        <v>97.482413920770085</v>
      </c>
      <c r="G18" s="91">
        <f>'20K'!N26</f>
        <v>87.341101694915253</v>
      </c>
      <c r="H18" s="91">
        <f>H.Marathon!K26</f>
        <v>99.089097637346995</v>
      </c>
      <c r="I18" s="91">
        <f>'25K'!H26</f>
        <v>85.573568643546068</v>
      </c>
      <c r="J18" s="91">
        <f>'30K'!F26</f>
        <v>85.598514266419045</v>
      </c>
      <c r="K18" s="91">
        <f>Marathon!K26</f>
        <v>97.502003740315246</v>
      </c>
      <c r="L18" s="79"/>
    </row>
    <row r="19" spans="1:12">
      <c r="A19" s="65">
        <v>21</v>
      </c>
      <c r="B19" s="89">
        <f>'5K'!K27</f>
        <v>97.471554993678879</v>
      </c>
      <c r="C19" s="89">
        <f>'8K'!G27</f>
        <v>95.134730538922156</v>
      </c>
      <c r="D19" s="89" t="e">
        <f>'10K'!#REF!</f>
        <v>#REF!</v>
      </c>
      <c r="E19" s="89">
        <f>'15K'!J27</f>
        <v>98.392928887103281</v>
      </c>
      <c r="F19" s="89">
        <f>'10MI'!L27</f>
        <v>96.659324522760656</v>
      </c>
      <c r="G19" s="89">
        <f>'20K'!N27</f>
        <v>89.159232224925645</v>
      </c>
      <c r="H19" s="89">
        <f>H.Marathon!K27</f>
        <v>98.779795686719623</v>
      </c>
      <c r="I19" s="89">
        <f>'25K'!H27</f>
        <v>87.937579080556731</v>
      </c>
      <c r="J19" s="89">
        <f>'30K'!F27</f>
        <v>85.540745739834634</v>
      </c>
      <c r="K19" s="89">
        <f>Marathon!K27</f>
        <v>97.802492295323589</v>
      </c>
      <c r="L19" s="79"/>
    </row>
    <row r="20" spans="1:12">
      <c r="A20" s="65">
        <v>22</v>
      </c>
      <c r="B20" s="89">
        <f>'5K'!K28</f>
        <v>97.471554993678879</v>
      </c>
      <c r="C20" s="89">
        <f>'8K'!G28</f>
        <v>95.996978851963746</v>
      </c>
      <c r="D20" s="89" t="e">
        <f>'10K'!#REF!</f>
        <v>#REF!</v>
      </c>
      <c r="E20" s="89">
        <f>'15K'!J28</f>
        <v>99.029518803073216</v>
      </c>
      <c r="F20" s="89">
        <f>'10MI'!L28</f>
        <v>96.979742173112342</v>
      </c>
      <c r="G20" s="89">
        <f>'20K'!N28</f>
        <v>91.994421199442115</v>
      </c>
      <c r="H20" s="89">
        <f>H.Marathon!K28</f>
        <v>99.089097637346995</v>
      </c>
      <c r="I20" s="89">
        <f>'25K'!H28</f>
        <v>90.337954939341415</v>
      </c>
      <c r="J20" s="89">
        <f>'30K'!F28</f>
        <v>86.239156319101866</v>
      </c>
      <c r="K20" s="89">
        <f>Marathon!K28</f>
        <v>97.423918846769894</v>
      </c>
      <c r="L20" s="79"/>
    </row>
    <row r="21" spans="1:12">
      <c r="A21" s="65">
        <v>23</v>
      </c>
      <c r="B21" s="89">
        <f>'5K'!K29</f>
        <v>96.374999999999986</v>
      </c>
      <c r="C21" s="89">
        <f>'8K'!G29</f>
        <v>95.996978851963746</v>
      </c>
      <c r="D21" s="89" t="e">
        <f>'10K'!#REF!</f>
        <v>#REF!</v>
      </c>
      <c r="E21" s="89">
        <f>'15K'!J29</f>
        <v>97.92083166733309</v>
      </c>
      <c r="F21" s="89">
        <f>'10MI'!L29</f>
        <v>96.979742173112342</v>
      </c>
      <c r="G21" s="89">
        <f>'20K'!N29</f>
        <v>91.306755260243634</v>
      </c>
      <c r="H21" s="89">
        <f>H.Marathon!K29</f>
        <v>98.556058890147199</v>
      </c>
      <c r="I21" s="89">
        <f>'25K'!H29</f>
        <v>91.931216931216937</v>
      </c>
      <c r="J21" s="89">
        <f>'30K'!F29</f>
        <v>88.082001389854042</v>
      </c>
      <c r="K21" s="89">
        <f>Marathon!K29</f>
        <v>97.90744466800804</v>
      </c>
      <c r="L21" s="79"/>
    </row>
    <row r="22" spans="1:12">
      <c r="A22" s="65">
        <v>24</v>
      </c>
      <c r="B22" s="89">
        <f>'5K'!K30</f>
        <v>97.594936708860757</v>
      </c>
      <c r="C22" s="89">
        <f>'8K'!G30</f>
        <v>95.420420420420427</v>
      </c>
      <c r="D22" s="89" t="e">
        <f>'10K'!#REF!</f>
        <v>#REF!</v>
      </c>
      <c r="E22" s="89">
        <f>'15K'!J30</f>
        <v>97.725458898643282</v>
      </c>
      <c r="F22" s="89">
        <f>'10MI'!L30</f>
        <v>97.808320950965822</v>
      </c>
      <c r="G22" s="89">
        <f>'20K'!N30</f>
        <v>92.718583075625517</v>
      </c>
      <c r="H22" s="89">
        <f>H.Marathon!K30</f>
        <v>98.892045454545439</v>
      </c>
      <c r="I22" s="89">
        <f>'25K'!H30</f>
        <v>90.534085974815454</v>
      </c>
      <c r="J22" s="89">
        <f>'30K'!F30</f>
        <v>88.682875634073795</v>
      </c>
      <c r="K22" s="89">
        <f>Marathon!K30</f>
        <v>98.078473528621331</v>
      </c>
      <c r="L22" s="79"/>
    </row>
    <row r="23" spans="1:12">
      <c r="A23" s="74">
        <v>25</v>
      </c>
      <c r="B23" s="91">
        <f>'5K'!K31</f>
        <v>97.471554993678879</v>
      </c>
      <c r="C23" s="91">
        <f>'8K'!G31</f>
        <v>96.142208774583963</v>
      </c>
      <c r="D23" s="91" t="e">
        <f>'10K'!#REF!</f>
        <v>#REF!</v>
      </c>
      <c r="E23" s="91">
        <f>'15K'!J31</f>
        <v>97.92083166733309</v>
      </c>
      <c r="F23" s="91">
        <f>'10MI'!L31</f>
        <v>97.554649870322322</v>
      </c>
      <c r="G23" s="91">
        <f>'20K'!N31</f>
        <v>92.692523889825736</v>
      </c>
      <c r="H23" s="91">
        <f>H.Marathon!K31</f>
        <v>98.500282965478192</v>
      </c>
      <c r="I23" s="91">
        <f>'25K'!H31</f>
        <v>91.80977542932628</v>
      </c>
      <c r="J23" s="91">
        <f>'30K'!F31</f>
        <v>88.869412795793139</v>
      </c>
      <c r="K23" s="91">
        <f>Marathon!K31</f>
        <v>99.063517915309433</v>
      </c>
      <c r="L23" s="79"/>
    </row>
    <row r="24" spans="1:12">
      <c r="A24" s="65">
        <v>26</v>
      </c>
      <c r="B24" s="89">
        <f>'5K'!K32</f>
        <v>97.103274559193963</v>
      </c>
      <c r="C24" s="89">
        <f>'8K'!G32</f>
        <v>94.992526158445429</v>
      </c>
      <c r="D24" s="89" t="e">
        <f>'10K'!#REF!</f>
        <v>#REF!</v>
      </c>
      <c r="E24" s="89">
        <f>'15K'!J32</f>
        <v>97.143990479968295</v>
      </c>
      <c r="F24" s="89">
        <f>'10MI'!L32</f>
        <v>96.80147058823529</v>
      </c>
      <c r="G24" s="89">
        <f>'20K'!N32</f>
        <v>93.746446844798172</v>
      </c>
      <c r="H24" s="89">
        <f>H.Marathon!K32</f>
        <v>100</v>
      </c>
      <c r="I24" s="89">
        <f>'25K'!H32</f>
        <v>91.427318570488922</v>
      </c>
      <c r="J24" s="89">
        <f>'30K'!F32</f>
        <v>90.358224915344849</v>
      </c>
      <c r="K24" s="89">
        <f>Marathon!K32</f>
        <v>98.395794014559158</v>
      </c>
      <c r="L24" s="79"/>
    </row>
    <row r="25" spans="1:12">
      <c r="A25" s="65">
        <v>27</v>
      </c>
      <c r="B25" s="89">
        <f>'5K'!K33</f>
        <v>97.103274559193963</v>
      </c>
      <c r="C25" s="89">
        <f>'8K'!G33</f>
        <v>96.069538926681787</v>
      </c>
      <c r="D25" s="89" t="e">
        <f>'10K'!#REF!</f>
        <v>#REF!</v>
      </c>
      <c r="E25" s="89">
        <f>'15K'!J33</f>
        <v>96.114599686028285</v>
      </c>
      <c r="F25" s="89">
        <f>'10MI'!L33</f>
        <v>96.0948905109489</v>
      </c>
      <c r="G25" s="89">
        <f>'20K'!N33</f>
        <v>92.614434147711293</v>
      </c>
      <c r="H25" s="89">
        <f>H.Marathon!K33</f>
        <v>98.139272624753289</v>
      </c>
      <c r="I25" s="89">
        <f>'25K'!H33</f>
        <v>91.487494515138209</v>
      </c>
      <c r="J25" s="89">
        <f>'30K'!F33</f>
        <v>90.277777777777757</v>
      </c>
      <c r="K25" s="89">
        <f>Marathon!K33</f>
        <v>98.96949152542372</v>
      </c>
      <c r="L25" s="79"/>
    </row>
    <row r="26" spans="1:12">
      <c r="A26" s="65">
        <v>28</v>
      </c>
      <c r="B26" s="89">
        <f>'5K'!K34</f>
        <v>96.859296482412063</v>
      </c>
      <c r="C26" s="89">
        <f>'8K'!G34</f>
        <v>95.205992509363298</v>
      </c>
      <c r="D26" s="89" t="e">
        <f>'10K'!#REF!</f>
        <v>#REF!</v>
      </c>
      <c r="E26" s="89">
        <f>'15K'!J34</f>
        <v>98.038430744595701</v>
      </c>
      <c r="F26" s="89">
        <f>'10MI'!L34</f>
        <v>96.059832178037226</v>
      </c>
      <c r="G26" s="89">
        <f>'20K'!N34</f>
        <v>92.38095238095238</v>
      </c>
      <c r="H26" s="89">
        <f>H.Marathon!K34</f>
        <v>99.371966885526675</v>
      </c>
      <c r="I26" s="89">
        <f>'25K'!H34</f>
        <v>92.113982770046391</v>
      </c>
      <c r="J26" s="89">
        <f>'30K'!F34</f>
        <v>90.326028861571345</v>
      </c>
      <c r="K26" s="89">
        <f>Marathon!K34</f>
        <v>98.422330097087368</v>
      </c>
      <c r="L26" s="79"/>
    </row>
    <row r="27" spans="1:12">
      <c r="A27" s="65">
        <v>29</v>
      </c>
      <c r="B27" s="89">
        <f>'5K'!K35</f>
        <v>96.134663341645876</v>
      </c>
      <c r="C27" s="89">
        <f>'8K'!G35</f>
        <v>95.277361319340329</v>
      </c>
      <c r="D27" s="89" t="e">
        <f>'10K'!#REF!</f>
        <v>#REF!</v>
      </c>
      <c r="E27" s="89">
        <f>'15K'!J35</f>
        <v>97.143990479968295</v>
      </c>
      <c r="F27" s="89">
        <f>'10MI'!L35</f>
        <v>95.57168784029038</v>
      </c>
      <c r="G27" s="89">
        <f>'20K'!N35</f>
        <v>92.200167738328204</v>
      </c>
      <c r="H27" s="89">
        <f>H.Marathon!K35</f>
        <v>99.514008004574052</v>
      </c>
      <c r="I27" s="89">
        <f>'25K'!H35</f>
        <v>93.03882195448459</v>
      </c>
      <c r="J27" s="89">
        <f>'30K'!F35</f>
        <v>90.293855743544071</v>
      </c>
      <c r="K27" s="89">
        <f>Marathon!K35</f>
        <v>98.715174465783079</v>
      </c>
      <c r="L27" s="79"/>
    </row>
    <row r="28" spans="1:12">
      <c r="A28" s="74">
        <v>30</v>
      </c>
      <c r="B28" s="91">
        <f>'5K'!K36</f>
        <v>95.547393854211336</v>
      </c>
      <c r="C28" s="91">
        <f>'8K'!G36</f>
        <v>94.709990093702217</v>
      </c>
      <c r="D28" s="91" t="e">
        <f>'10K'!#REF!</f>
        <v>#REF!</v>
      </c>
      <c r="E28" s="91">
        <f>'15K'!J36</f>
        <v>96.26572327044029</v>
      </c>
      <c r="F28" s="91">
        <f>'10MI'!L36</f>
        <v>96.200219218122029</v>
      </c>
      <c r="G28" s="91">
        <f>'20K'!N36</f>
        <v>90.679131152048384</v>
      </c>
      <c r="H28" s="91">
        <f>H.Marathon!K36</f>
        <v>98.305563400169433</v>
      </c>
      <c r="I28" s="91">
        <f>'25K'!H36</f>
        <v>93.121929432782508</v>
      </c>
      <c r="J28" s="91">
        <f>'30K'!F36</f>
        <v>90.342124019957197</v>
      </c>
      <c r="K28" s="91">
        <f>Marathon!K36</f>
        <v>98.942659617730769</v>
      </c>
      <c r="L28" s="79"/>
    </row>
    <row r="29" spans="1:12">
      <c r="A29" s="65">
        <v>31</v>
      </c>
      <c r="B29" s="89">
        <f>'5K'!K37</f>
        <v>96.478412798718594</v>
      </c>
      <c r="C29" s="89">
        <f>'8K'!G37</f>
        <v>94.544249243276738</v>
      </c>
      <c r="D29" s="89" t="e">
        <f>'10K'!#REF!</f>
        <v>#REF!</v>
      </c>
      <c r="E29" s="89">
        <f>'15K'!J37</f>
        <v>96.230974978166785</v>
      </c>
      <c r="F29" s="89">
        <f>'10MI'!L37</f>
        <v>95.676929804819835</v>
      </c>
      <c r="G29" s="89">
        <f>'20K'!N37</f>
        <v>91.738525730180797</v>
      </c>
      <c r="H29" s="89">
        <f>H.Marathon!K37</f>
        <v>98.388920293951372</v>
      </c>
      <c r="I29" s="89">
        <f>'25K'!H37</f>
        <v>91.207349081364825</v>
      </c>
      <c r="J29" s="89">
        <f>'30K'!F37</f>
        <v>92.031221637320741</v>
      </c>
      <c r="K29" s="89">
        <f>Marathon!K37</f>
        <v>98.83547731888963</v>
      </c>
      <c r="L29" s="79"/>
    </row>
    <row r="30" spans="1:12">
      <c r="A30" s="65">
        <v>32</v>
      </c>
      <c r="B30" s="89">
        <f>'5K'!K38</f>
        <v>95.959841739693431</v>
      </c>
      <c r="C30" s="89">
        <f>'8K'!G38</f>
        <v>96.309262107947319</v>
      </c>
      <c r="D30" s="89" t="e">
        <f>'10K'!#REF!</f>
        <v>#REF!</v>
      </c>
      <c r="E30" s="89">
        <f>'15K'!J38</f>
        <v>97.358691204132924</v>
      </c>
      <c r="F30" s="89">
        <f>'10MI'!L38</f>
        <v>95.621040692124183</v>
      </c>
      <c r="G30" s="89">
        <f>'20K'!N38</f>
        <v>92.559521551152329</v>
      </c>
      <c r="H30" s="89">
        <f>H.Marathon!K38</f>
        <v>97.580834329764883</v>
      </c>
      <c r="I30" s="89">
        <f>'25K'!H38</f>
        <v>92.994862598618127</v>
      </c>
      <c r="J30" s="89">
        <f>'30K'!F38</f>
        <v>89.199586225978464</v>
      </c>
      <c r="K30" s="89">
        <f>Marathon!K38</f>
        <v>98.494799959858398</v>
      </c>
      <c r="L30" s="79"/>
    </row>
    <row r="31" spans="1:12">
      <c r="A31" s="65">
        <v>33</v>
      </c>
      <c r="B31" s="89">
        <f>'5K'!K39</f>
        <v>95.790762411304158</v>
      </c>
      <c r="C31" s="89">
        <f>'8K'!G39</f>
        <v>94.362446151694641</v>
      </c>
      <c r="D31" s="89" t="e">
        <f>'10K'!#REF!</f>
        <v>#REF!</v>
      </c>
      <c r="E31" s="89">
        <f>'15K'!J39</f>
        <v>97.256363811109424</v>
      </c>
      <c r="F31" s="89">
        <f>'10MI'!L39</f>
        <v>99.049107230233219</v>
      </c>
      <c r="G31" s="89">
        <f>'20K'!N39</f>
        <v>92.941264262348199</v>
      </c>
      <c r="H31" s="89">
        <f>H.Marathon!K39</f>
        <v>97.784486207829218</v>
      </c>
      <c r="I31" s="89">
        <f>'25K'!H39</f>
        <v>92.343254850749702</v>
      </c>
      <c r="J31" s="89">
        <f>'30K'!F39</f>
        <v>88.368433905959364</v>
      </c>
      <c r="K31" s="89">
        <f>Marathon!K39</f>
        <v>100.11603241732358</v>
      </c>
      <c r="L31" s="79"/>
    </row>
    <row r="32" spans="1:12">
      <c r="A32" s="65">
        <v>34</v>
      </c>
      <c r="B32" s="89">
        <f>'5K'!K40</f>
        <v>97.042380160094453</v>
      </c>
      <c r="C32" s="89">
        <f>'8K'!G40</f>
        <v>95.18955022109202</v>
      </c>
      <c r="D32" s="89" t="e">
        <f>'10K'!#REF!</f>
        <v>#REF!</v>
      </c>
      <c r="E32" s="89">
        <f>'15K'!J40</f>
        <v>96.313053722040394</v>
      </c>
      <c r="F32" s="89">
        <f>'10MI'!L40</f>
        <v>94.765088306933592</v>
      </c>
      <c r="G32" s="89">
        <f>'20K'!N40</f>
        <v>90.760421644460479</v>
      </c>
      <c r="H32" s="89">
        <f>H.Marathon!K40</f>
        <v>98.205530139873915</v>
      </c>
      <c r="I32" s="89">
        <f>'25K'!H40</f>
        <v>90.681413806098433</v>
      </c>
      <c r="J32" s="89">
        <f>'30K'!F40</f>
        <v>88.803103099153518</v>
      </c>
      <c r="K32" s="89">
        <f>Marathon!K40</f>
        <v>99.502532369463154</v>
      </c>
      <c r="L32" s="79"/>
    </row>
    <row r="33" spans="1:12">
      <c r="A33" s="74">
        <v>35</v>
      </c>
      <c r="B33" s="91">
        <f>'5K'!K41</f>
        <v>96.84725407082999</v>
      </c>
      <c r="C33" s="91">
        <f>'8K'!G41</f>
        <v>94.615103181069927</v>
      </c>
      <c r="D33" s="91" t="e">
        <f>'10K'!#REF!</f>
        <v>#REF!</v>
      </c>
      <c r="E33" s="91">
        <f>'15K'!J41</f>
        <v>97.772549981064628</v>
      </c>
      <c r="F33" s="91">
        <f>'10MI'!L41</f>
        <v>95.853369651733829</v>
      </c>
      <c r="G33" s="91">
        <f>'20K'!N41</f>
        <v>92.033653906738124</v>
      </c>
      <c r="H33" s="91">
        <f>H.Marathon!K41</f>
        <v>98.017826546873593</v>
      </c>
      <c r="I33" s="91">
        <f>'25K'!H41</f>
        <v>88.516363862242315</v>
      </c>
      <c r="J33" s="91">
        <f>'30K'!F41</f>
        <v>86.289582518289649</v>
      </c>
      <c r="K33" s="91">
        <f>Marathon!K41</f>
        <v>98.659679444843945</v>
      </c>
      <c r="L33" s="79"/>
    </row>
    <row r="34" spans="1:12">
      <c r="A34" s="65">
        <v>36</v>
      </c>
      <c r="B34" s="89">
        <f>'5K'!K42</f>
        <v>95.711907902054563</v>
      </c>
      <c r="C34" s="89">
        <f>'8K'!G42</f>
        <v>96.019362911225585</v>
      </c>
      <c r="D34" s="89" t="e">
        <f>'10K'!#REF!</f>
        <v>#REF!</v>
      </c>
      <c r="E34" s="89">
        <f>'15K'!J42</f>
        <v>94.165289559906071</v>
      </c>
      <c r="F34" s="89">
        <f>'10MI'!L42</f>
        <v>96.019982359729255</v>
      </c>
      <c r="G34" s="89">
        <f>'20K'!N42</f>
        <v>93.072468650778745</v>
      </c>
      <c r="H34" s="89">
        <f>H.Marathon!K42</f>
        <v>97.58580196213002</v>
      </c>
      <c r="I34" s="89">
        <f>'25K'!H42</f>
        <v>91.125650029944666</v>
      </c>
      <c r="J34" s="89">
        <f>'30K'!F42</f>
        <v>89.070440869290991</v>
      </c>
      <c r="K34" s="89">
        <f>Marathon!K42</f>
        <v>97.837626082412498</v>
      </c>
      <c r="L34" s="79"/>
    </row>
    <row r="35" spans="1:12">
      <c r="A35" s="65">
        <v>37</v>
      </c>
      <c r="B35" s="89">
        <f>'5K'!K43</f>
        <v>95.820748833559463</v>
      </c>
      <c r="C35" s="89">
        <f>'8K'!G43</f>
        <v>93.521905508988581</v>
      </c>
      <c r="D35" s="89" t="e">
        <f>'10K'!#REF!</f>
        <v>#REF!</v>
      </c>
      <c r="E35" s="89">
        <f>'15K'!J43</f>
        <v>95.593572262589461</v>
      </c>
      <c r="F35" s="89">
        <f>'10MI'!L43</f>
        <v>95.916172721125832</v>
      </c>
      <c r="G35" s="89">
        <f>'20K'!N43</f>
        <v>90.140465898764148</v>
      </c>
      <c r="H35" s="89">
        <f>H.Marathon!K43</f>
        <v>97.483538823266414</v>
      </c>
      <c r="I35" s="89">
        <f>'25K'!H43</f>
        <v>90.394742634227356</v>
      </c>
      <c r="J35" s="89">
        <f>'30K'!F43</f>
        <v>87.631041011897096</v>
      </c>
      <c r="K35" s="89">
        <f>Marathon!K43</f>
        <v>101.29239523383484</v>
      </c>
      <c r="L35" s="79"/>
    </row>
    <row r="36" spans="1:12">
      <c r="A36" s="65">
        <v>38</v>
      </c>
      <c r="B36" s="89">
        <f>'5K'!K44</f>
        <v>97.934459363677519</v>
      </c>
      <c r="C36" s="89">
        <f>'8K'!G44</f>
        <v>94.765983759660699</v>
      </c>
      <c r="D36" s="89" t="e">
        <f>'10K'!#REF!</f>
        <v>#REF!</v>
      </c>
      <c r="E36" s="89">
        <f>'15K'!J44</f>
        <v>97.43294150107161</v>
      </c>
      <c r="F36" s="89">
        <f>'10MI'!L44</f>
        <v>94.673318709330019</v>
      </c>
      <c r="G36" s="89">
        <f>'20K'!N44</f>
        <v>89.583290961175621</v>
      </c>
      <c r="H36" s="89">
        <f>H.Marathon!K44</f>
        <v>97.065025785343565</v>
      </c>
      <c r="I36" s="89">
        <f>'25K'!H44</f>
        <v>85.082061659903161</v>
      </c>
      <c r="J36" s="89">
        <f>'30K'!F44</f>
        <v>85.507531779346465</v>
      </c>
      <c r="K36" s="89">
        <f>Marathon!K44</f>
        <v>98.252577250263201</v>
      </c>
      <c r="L36" s="79"/>
    </row>
    <row r="37" spans="1:12">
      <c r="A37" s="65">
        <v>39</v>
      </c>
      <c r="B37" s="89">
        <f>'5K'!K45</f>
        <v>99.258560439322764</v>
      </c>
      <c r="C37" s="89">
        <f>'8K'!G45</f>
        <v>95.90045449398599</v>
      </c>
      <c r="D37" s="89" t="e">
        <f>'10K'!#REF!</f>
        <v>#REF!</v>
      </c>
      <c r="E37" s="89">
        <f>'15K'!J45</f>
        <v>95.878164870565058</v>
      </c>
      <c r="F37" s="89">
        <f>'10MI'!L45</f>
        <v>95.57070791289128</v>
      </c>
      <c r="G37" s="89">
        <f>'20K'!N45</f>
        <v>88.25413668241913</v>
      </c>
      <c r="H37" s="89">
        <f>H.Marathon!K45</f>
        <v>97.05454788846265</v>
      </c>
      <c r="I37" s="89">
        <f>'25K'!H45</f>
        <v>87.856140319649285</v>
      </c>
      <c r="J37" s="89">
        <f>'30K'!F45</f>
        <v>84.833161760708251</v>
      </c>
      <c r="K37" s="89">
        <f>Marathon!K45</f>
        <v>98.899156527316222</v>
      </c>
      <c r="L37" s="79"/>
    </row>
    <row r="38" spans="1:12">
      <c r="A38" s="74">
        <v>40</v>
      </c>
      <c r="B38" s="91">
        <f>'5K'!K46</f>
        <v>99.014732775802912</v>
      </c>
      <c r="C38" s="91">
        <f>'8K'!G46</f>
        <v>94.960182445596885</v>
      </c>
      <c r="D38" s="91" t="e">
        <f>'10K'!#REF!</f>
        <v>#REF!</v>
      </c>
      <c r="E38" s="91">
        <f>'15K'!J46</f>
        <v>95.322587453489177</v>
      </c>
      <c r="F38" s="91">
        <f>'10MI'!L46</f>
        <v>95.404240322509267</v>
      </c>
      <c r="G38" s="91">
        <f>'20K'!N46</f>
        <v>89.861111548284299</v>
      </c>
      <c r="H38" s="91">
        <f>H.Marathon!K46</f>
        <v>97.846008784439604</v>
      </c>
      <c r="I38" s="91">
        <f>'25K'!H46</f>
        <v>91.151731331653025</v>
      </c>
      <c r="J38" s="91">
        <f>'30K'!F46</f>
        <v>87.6271577168948</v>
      </c>
      <c r="K38" s="91">
        <f>Marathon!K46</f>
        <v>97.430619385958622</v>
      </c>
      <c r="L38" s="79"/>
    </row>
    <row r="39" spans="1:12">
      <c r="A39" s="65">
        <v>41</v>
      </c>
      <c r="B39" s="89">
        <f>'5K'!K47</f>
        <v>99.99393032952085</v>
      </c>
      <c r="C39" s="89">
        <f>'8K'!G47</f>
        <v>98.085119179703355</v>
      </c>
      <c r="D39" s="89" t="e">
        <f>'10K'!#REF!</f>
        <v>#REF!</v>
      </c>
      <c r="E39" s="89">
        <f>'15K'!J47</f>
        <v>95.466173084778276</v>
      </c>
      <c r="F39" s="89">
        <f>'10MI'!L47</f>
        <v>97.183497379145507</v>
      </c>
      <c r="G39" s="89">
        <f>'20K'!N47</f>
        <v>88.309222211659502</v>
      </c>
      <c r="H39" s="89">
        <f>H.Marathon!K47</f>
        <v>96.518118817689384</v>
      </c>
      <c r="I39" s="89">
        <f>'25K'!H47</f>
        <v>88.728840728025986</v>
      </c>
      <c r="J39" s="89">
        <f>'30K'!F47</f>
        <v>89.226213879896605</v>
      </c>
      <c r="K39" s="89">
        <f>Marathon!K47</f>
        <v>98.228604454007595</v>
      </c>
      <c r="L39" s="79"/>
    </row>
    <row r="40" spans="1:12">
      <c r="A40" s="65">
        <v>42</v>
      </c>
      <c r="B40" s="89">
        <f>'5K'!K48</f>
        <v>98.691031788496545</v>
      </c>
      <c r="C40" s="89">
        <f>'8K'!G48</f>
        <v>94.466676826942134</v>
      </c>
      <c r="D40" s="89" t="e">
        <f>'10K'!#REF!</f>
        <v>#REF!</v>
      </c>
      <c r="E40" s="89">
        <f>'15K'!J48</f>
        <v>94.917194286014933</v>
      </c>
      <c r="F40" s="89">
        <f>'10MI'!L48</f>
        <v>96.057921580275206</v>
      </c>
      <c r="G40" s="89">
        <f>'20K'!N48</f>
        <v>88.29946753479885</v>
      </c>
      <c r="H40" s="89">
        <f>H.Marathon!K48</f>
        <v>96.430069782953836</v>
      </c>
      <c r="I40" s="89">
        <f>'25K'!H48</f>
        <v>85.79809442160699</v>
      </c>
      <c r="J40" s="89">
        <f>'30K'!F48</f>
        <v>90.090804835768481</v>
      </c>
      <c r="K40" s="89">
        <f>Marathon!K48</f>
        <v>99.700648223181403</v>
      </c>
      <c r="L40" s="79"/>
    </row>
    <row r="41" spans="1:12">
      <c r="A41" s="65">
        <v>43</v>
      </c>
      <c r="B41" s="89">
        <f>'5K'!K49</f>
        <v>98.491357670790535</v>
      </c>
      <c r="C41" s="89">
        <f>'8K'!G49</f>
        <v>94.938090467654092</v>
      </c>
      <c r="D41" s="89" t="e">
        <f>'10K'!#REF!</f>
        <v>#REF!</v>
      </c>
      <c r="E41" s="89">
        <f>'15K'!J49</f>
        <v>95.508973550259569</v>
      </c>
      <c r="F41" s="89">
        <f>'10MI'!L49</f>
        <v>96.770503497902865</v>
      </c>
      <c r="G41" s="89">
        <f>'20K'!N49</f>
        <v>87.613162862838607</v>
      </c>
      <c r="H41" s="89">
        <f>H.Marathon!K49</f>
        <v>98.842903683192674</v>
      </c>
      <c r="I41" s="89">
        <f>'25K'!H49</f>
        <v>88.466397080617554</v>
      </c>
      <c r="J41" s="89">
        <f>'30K'!F49</f>
        <v>88.930681374388286</v>
      </c>
      <c r="K41" s="89">
        <f>Marathon!K49</f>
        <v>99.559436766052585</v>
      </c>
      <c r="L41" s="79"/>
    </row>
    <row r="42" spans="1:12">
      <c r="A42" s="65">
        <v>44</v>
      </c>
      <c r="B42" s="89">
        <f>'5K'!K50</f>
        <v>95.719512776506477</v>
      </c>
      <c r="C42" s="89">
        <f>'8K'!G50</f>
        <v>95.887819204382708</v>
      </c>
      <c r="D42" s="89" t="e">
        <f>'10K'!#REF!</f>
        <v>#REF!</v>
      </c>
      <c r="E42" s="89">
        <f>'15K'!J50</f>
        <v>96.82379014072275</v>
      </c>
      <c r="F42" s="89">
        <f>'10MI'!L50</f>
        <v>98.625319738941897</v>
      </c>
      <c r="G42" s="89">
        <f>'20K'!N50</f>
        <v>92.769428382215196</v>
      </c>
      <c r="H42" s="89">
        <f>H.Marathon!K50</f>
        <v>95.282021943366431</v>
      </c>
      <c r="I42" s="89">
        <f>'25K'!H50</f>
        <v>88.453292985401234</v>
      </c>
      <c r="J42" s="89">
        <f>'30K'!F50</f>
        <v>85.426053055384884</v>
      </c>
      <c r="K42" s="89">
        <f>Marathon!K50</f>
        <v>100.31961917257451</v>
      </c>
      <c r="L42" s="79"/>
    </row>
    <row r="43" spans="1:12">
      <c r="A43" s="74">
        <v>45</v>
      </c>
      <c r="B43" s="91">
        <f>'5K'!K51</f>
        <v>97.007073841381995</v>
      </c>
      <c r="C43" s="91">
        <f>'8K'!G51</f>
        <v>94.523682359938903</v>
      </c>
      <c r="D43" s="91" t="e">
        <f>'10K'!#REF!</f>
        <v>#REF!</v>
      </c>
      <c r="E43" s="91">
        <f>'15K'!J51</f>
        <v>95.530464307894803</v>
      </c>
      <c r="F43" s="91">
        <f>'10MI'!L51</f>
        <v>95.51272279146707</v>
      </c>
      <c r="G43" s="91">
        <f>'20K'!N51</f>
        <v>88.939522223800253</v>
      </c>
      <c r="H43" s="91">
        <f>H.Marathon!K51</f>
        <v>95.831839509913465</v>
      </c>
      <c r="I43" s="91">
        <f>'25K'!H51</f>
        <v>90.125732990127943</v>
      </c>
      <c r="J43" s="91">
        <f>'30K'!F51</f>
        <v>91.388008217622669</v>
      </c>
      <c r="K43" s="91">
        <f>Marathon!K51</f>
        <v>98.389849917383302</v>
      </c>
      <c r="L43" s="79"/>
    </row>
    <row r="44" spans="1:12">
      <c r="A44" s="65">
        <v>46</v>
      </c>
      <c r="B44" s="89">
        <f>'5K'!K52</f>
        <v>95.448670651328854</v>
      </c>
      <c r="C44" s="89">
        <f>'8K'!G52</f>
        <v>93.60762806913165</v>
      </c>
      <c r="D44" s="89" t="e">
        <f>'10K'!#REF!</f>
        <v>#REF!</v>
      </c>
      <c r="E44" s="89">
        <f>'15K'!J52</f>
        <v>96.991521520048039</v>
      </c>
      <c r="F44" s="89">
        <f>'10MI'!L52</f>
        <v>95.886858409174053</v>
      </c>
      <c r="G44" s="89">
        <f>'20K'!N52</f>
        <v>90.528037162097917</v>
      </c>
      <c r="H44" s="89">
        <f>H.Marathon!K52</f>
        <v>94.412688271597005</v>
      </c>
      <c r="I44" s="89">
        <f>'25K'!H52</f>
        <v>90.051462045898546</v>
      </c>
      <c r="J44" s="89">
        <f>'30K'!F52</f>
        <v>91.482414596897684</v>
      </c>
      <c r="K44" s="89">
        <f>Marathon!K52</f>
        <v>97.301402354841741</v>
      </c>
      <c r="L44" s="79"/>
    </row>
    <row r="45" spans="1:12">
      <c r="A45" s="65">
        <v>47</v>
      </c>
      <c r="B45" s="89">
        <f>'5K'!K53</f>
        <v>96.734004072614482</v>
      </c>
      <c r="C45" s="89">
        <f>'8K'!G53</f>
        <v>96.115271469066442</v>
      </c>
      <c r="D45" s="89" t="e">
        <f>'10K'!#REF!</f>
        <v>#REF!</v>
      </c>
      <c r="E45" s="89">
        <f>'15K'!J53</f>
        <v>96.707427935087523</v>
      </c>
      <c r="F45" s="89">
        <f>'10MI'!L53</f>
        <v>95.758372573355174</v>
      </c>
      <c r="G45" s="89">
        <f>'20K'!N53</f>
        <v>90.107961466100789</v>
      </c>
      <c r="H45" s="89">
        <f>H.Marathon!K53</f>
        <v>96.397883638825235</v>
      </c>
      <c r="I45" s="89">
        <f>'25K'!H53</f>
        <v>92.12085819717268</v>
      </c>
      <c r="J45" s="89">
        <f>'30K'!F53</f>
        <v>87.299876683448545</v>
      </c>
      <c r="K45" s="89">
        <f>Marathon!K53</f>
        <v>97.456417414025893</v>
      </c>
      <c r="L45" s="79"/>
    </row>
    <row r="46" spans="1:12">
      <c r="A46" s="65">
        <v>48</v>
      </c>
      <c r="B46" s="89">
        <f>'5K'!K54</f>
        <v>96.835257981184569</v>
      </c>
      <c r="C46" s="89">
        <f>'8K'!G54</f>
        <v>97.907237050205524</v>
      </c>
      <c r="D46" s="89" t="e">
        <f>'10K'!#REF!</f>
        <v>#REF!</v>
      </c>
      <c r="E46" s="89">
        <f>'15K'!J54</f>
        <v>95.285556789612485</v>
      </c>
      <c r="F46" s="89">
        <f>'10MI'!L54</f>
        <v>93.973140537867067</v>
      </c>
      <c r="G46" s="89">
        <f>'20K'!N54</f>
        <v>87.067193268131348</v>
      </c>
      <c r="H46" s="89">
        <f>H.Marathon!K54</f>
        <v>96.127237057437682</v>
      </c>
      <c r="I46" s="89">
        <f>'25K'!H54</f>
        <v>88.048445126124648</v>
      </c>
      <c r="J46" s="89">
        <f>'30K'!F54</f>
        <v>85.304529351886899</v>
      </c>
      <c r="K46" s="89">
        <f>Marathon!K54</f>
        <v>96.440629153089787</v>
      </c>
      <c r="L46" s="79"/>
    </row>
    <row r="47" spans="1:12">
      <c r="A47" s="65">
        <v>49</v>
      </c>
      <c r="B47" s="89">
        <f>'5K'!K55</f>
        <v>97.055162579356107</v>
      </c>
      <c r="C47" s="89">
        <f>'8K'!G55</f>
        <v>94.696048826386971</v>
      </c>
      <c r="D47" s="89" t="e">
        <f>'10K'!#REF!</f>
        <v>#REF!</v>
      </c>
      <c r="E47" s="89">
        <f>'15K'!J55</f>
        <v>94.890280869724265</v>
      </c>
      <c r="F47" s="89">
        <f>'10MI'!L55</f>
        <v>92.178196395562267</v>
      </c>
      <c r="G47" s="89">
        <f>'20K'!N55</f>
        <v>92.424786023504467</v>
      </c>
      <c r="H47" s="89">
        <f>H.Marathon!K55</f>
        <v>96.594948749384116</v>
      </c>
      <c r="I47" s="89">
        <f>'25K'!H55</f>
        <v>92.11121943346339</v>
      </c>
      <c r="J47" s="89">
        <f>'30K'!F55</f>
        <v>88.197343641822144</v>
      </c>
      <c r="K47" s="89">
        <f>Marathon!K55</f>
        <v>96.694368752817212</v>
      </c>
      <c r="L47" s="79"/>
    </row>
    <row r="48" spans="1:12">
      <c r="A48" s="74">
        <v>50</v>
      </c>
      <c r="B48" s="91">
        <f>'5K'!K56</f>
        <v>97.392754282249513</v>
      </c>
      <c r="C48" s="91">
        <f>'8K'!G56</f>
        <v>96.508588123806177</v>
      </c>
      <c r="D48" s="91" t="e">
        <f>'10K'!#REF!</f>
        <v>#REF!</v>
      </c>
      <c r="E48" s="91">
        <f>'15K'!J56</f>
        <v>95.604404404454627</v>
      </c>
      <c r="F48" s="91">
        <f>'10MI'!L56</f>
        <v>96.43421423608801</v>
      </c>
      <c r="G48" s="91">
        <f>'20K'!N56</f>
        <v>93.582696962676167</v>
      </c>
      <c r="H48" s="91">
        <f>H.Marathon!K56</f>
        <v>97.950942786139308</v>
      </c>
      <c r="I48" s="91">
        <f>'25K'!H56</f>
        <v>90.678962883643095</v>
      </c>
      <c r="J48" s="91">
        <f>'30K'!F56</f>
        <v>85.783258528707591</v>
      </c>
      <c r="K48" s="91">
        <f>Marathon!K56</f>
        <v>97.747284097503311</v>
      </c>
      <c r="L48" s="79"/>
    </row>
    <row r="49" spans="1:12">
      <c r="A49" s="65">
        <v>51</v>
      </c>
      <c r="B49" s="89">
        <f>'5K'!K57</f>
        <v>97.631641262601235</v>
      </c>
      <c r="C49" s="89">
        <f>'8K'!G57</f>
        <v>95.82813990926627</v>
      </c>
      <c r="D49" s="89" t="e">
        <f>'10K'!#REF!</f>
        <v>#REF!</v>
      </c>
      <c r="E49" s="89">
        <f>'15K'!J57</f>
        <v>93.723149287076708</v>
      </c>
      <c r="F49" s="89">
        <f>'10MI'!L57</f>
        <v>97.846939663470607</v>
      </c>
      <c r="G49" s="89">
        <f>'20K'!N57</f>
        <v>94.141621115459131</v>
      </c>
      <c r="H49" s="89">
        <f>H.Marathon!K57</f>
        <v>95.318567444144591</v>
      </c>
      <c r="I49" s="89">
        <f>'25K'!H57</f>
        <v>93.323513139508862</v>
      </c>
      <c r="J49" s="89">
        <f>'30K'!F57</f>
        <v>89.538673432037868</v>
      </c>
      <c r="K49" s="89">
        <f>Marathon!K57</f>
        <v>95.31563563539882</v>
      </c>
      <c r="L49" s="79"/>
    </row>
    <row r="50" spans="1:12">
      <c r="A50" s="65">
        <v>52</v>
      </c>
      <c r="B50" s="89">
        <f>'5K'!K58</f>
        <v>95.775445709856271</v>
      </c>
      <c r="C50" s="89">
        <f>'8K'!G58</f>
        <v>95.618748288574622</v>
      </c>
      <c r="D50" s="89" t="e">
        <f>'10K'!#REF!</f>
        <v>#REF!</v>
      </c>
      <c r="E50" s="89">
        <f>'15K'!J58</f>
        <v>95.055952523325487</v>
      </c>
      <c r="F50" s="89">
        <f>'10MI'!L58</f>
        <v>95.563552683196889</v>
      </c>
      <c r="G50" s="89">
        <f>'20K'!N58</f>
        <v>93.256243567775087</v>
      </c>
      <c r="H50" s="89">
        <f>H.Marathon!K58</f>
        <v>95.21895297343255</v>
      </c>
      <c r="I50" s="89">
        <f>'25K'!H58</f>
        <v>92.593803183170181</v>
      </c>
      <c r="J50" s="89">
        <f>'30K'!F58</f>
        <v>83.728620651636632</v>
      </c>
      <c r="K50" s="89">
        <f>Marathon!K58</f>
        <v>97.558734574531542</v>
      </c>
      <c r="L50" s="79"/>
    </row>
    <row r="51" spans="1:12">
      <c r="A51" s="65">
        <v>53</v>
      </c>
      <c r="B51" s="89">
        <f>'5K'!K59</f>
        <v>98.678400565193016</v>
      </c>
      <c r="C51" s="89">
        <f>'8K'!G59</f>
        <v>96.747230659656481</v>
      </c>
      <c r="D51" s="89" t="e">
        <f>'10K'!#REF!</f>
        <v>#REF!</v>
      </c>
      <c r="E51" s="89">
        <f>'15K'!J59</f>
        <v>95.08419712360454</v>
      </c>
      <c r="F51" s="89">
        <f>'10MI'!L59</f>
        <v>95.196464387215912</v>
      </c>
      <c r="G51" s="89">
        <f>'20K'!N59</f>
        <v>88.868032606944652</v>
      </c>
      <c r="H51" s="89">
        <f>H.Marathon!K59</f>
        <v>95.45347819461773</v>
      </c>
      <c r="I51" s="89">
        <f>'25K'!H59</f>
        <v>92.007912260351119</v>
      </c>
      <c r="J51" s="89">
        <f>'30K'!F59</f>
        <v>87.19241990774826</v>
      </c>
      <c r="K51" s="89">
        <f>Marathon!K59</f>
        <v>97.4050155131346</v>
      </c>
      <c r="L51" s="79"/>
    </row>
    <row r="52" spans="1:12">
      <c r="A52" s="65">
        <v>54</v>
      </c>
      <c r="B52" s="89">
        <f>'5K'!K60</f>
        <v>98.945860828989211</v>
      </c>
      <c r="C52" s="89">
        <f>'8K'!G60</f>
        <v>95.993754233474931</v>
      </c>
      <c r="D52" s="89" t="e">
        <f>'10K'!#REF!</f>
        <v>#REF!</v>
      </c>
      <c r="E52" s="89">
        <f>'15K'!J60</f>
        <v>94.557162742929407</v>
      </c>
      <c r="F52" s="89">
        <f>'10MI'!L60</f>
        <v>98.457897047689499</v>
      </c>
      <c r="G52" s="89">
        <f>'20K'!N60</f>
        <v>89.167775818738178</v>
      </c>
      <c r="H52" s="89">
        <f>H.Marathon!K60</f>
        <v>95.995654821352659</v>
      </c>
      <c r="I52" s="89">
        <f>'25K'!H60</f>
        <v>86.923196793869266</v>
      </c>
      <c r="J52" s="89">
        <f>'30K'!F60</f>
        <v>85.19220516789639</v>
      </c>
      <c r="K52" s="89">
        <f>Marathon!K60</f>
        <v>96.374095130974908</v>
      </c>
      <c r="L52" s="79"/>
    </row>
    <row r="53" spans="1:12">
      <c r="A53" s="74">
        <v>55</v>
      </c>
      <c r="B53" s="91">
        <f>'5K'!K61</f>
        <v>98.051359581932388</v>
      </c>
      <c r="C53" s="91">
        <f>'8K'!G61</f>
        <v>95.096180933192628</v>
      </c>
      <c r="D53" s="91" t="e">
        <f>'10K'!#REF!</f>
        <v>#REF!</v>
      </c>
      <c r="E53" s="91">
        <f>'15K'!J61</f>
        <v>94.214155742291723</v>
      </c>
      <c r="F53" s="91">
        <f>'10MI'!L61</f>
        <v>95.028279654751373</v>
      </c>
      <c r="G53" s="91">
        <f>'20K'!N61</f>
        <v>92.831618525274578</v>
      </c>
      <c r="H53" s="91">
        <f>H.Marathon!K61</f>
        <v>98.129216828417356</v>
      </c>
      <c r="I53" s="91">
        <f>'25K'!H61</f>
        <v>90.56042415490073</v>
      </c>
      <c r="J53" s="91">
        <f>'30K'!F61</f>
        <v>87.863222363050497</v>
      </c>
      <c r="K53" s="91">
        <f>Marathon!K61</f>
        <v>97.685914085144589</v>
      </c>
      <c r="L53" s="79"/>
    </row>
    <row r="54" spans="1:12">
      <c r="A54" s="65">
        <v>56</v>
      </c>
      <c r="B54" s="89">
        <f>'5K'!K62</f>
        <v>96.1846505765091</v>
      </c>
      <c r="C54" s="89">
        <f>'8K'!G62</f>
        <v>94.185046400251437</v>
      </c>
      <c r="D54" s="89" t="e">
        <f>'10K'!#REF!</f>
        <v>#REF!</v>
      </c>
      <c r="E54" s="89">
        <f>'15K'!J62</f>
        <v>94.693138990287508</v>
      </c>
      <c r="F54" s="89">
        <f>'10MI'!L62</f>
        <v>97.238908435990439</v>
      </c>
      <c r="G54" s="89">
        <f>'20K'!N62</f>
        <v>95.425586485803095</v>
      </c>
      <c r="H54" s="89">
        <f>H.Marathon!K62</f>
        <v>95.627508804760012</v>
      </c>
      <c r="I54" s="89">
        <f>'25K'!H62</f>
        <v>88.443366363122877</v>
      </c>
      <c r="J54" s="89">
        <f>'30K'!F62</f>
        <v>93.789717881732884</v>
      </c>
      <c r="K54" s="89">
        <f>Marathon!K62</f>
        <v>97.813911017637182</v>
      </c>
      <c r="L54" s="79"/>
    </row>
    <row r="55" spans="1:12">
      <c r="A55" s="65">
        <v>57</v>
      </c>
      <c r="B55" s="89">
        <f>'5K'!K63</f>
        <v>94.52593100072923</v>
      </c>
      <c r="C55" s="89">
        <f>'8K'!G63</f>
        <v>94.893177488077839</v>
      </c>
      <c r="D55" s="89" t="e">
        <f>'10K'!#REF!</f>
        <v>#REF!</v>
      </c>
      <c r="E55" s="89">
        <f>'15K'!J63</f>
        <v>94.905495720851263</v>
      </c>
      <c r="F55" s="89">
        <f>'10MI'!L63</f>
        <v>95.766156323206602</v>
      </c>
      <c r="G55" s="89">
        <f>'20K'!N63</f>
        <v>92.095555705121328</v>
      </c>
      <c r="H55" s="89">
        <f>H.Marathon!K63</f>
        <v>95.319891025470199</v>
      </c>
      <c r="I55" s="89">
        <f>'25K'!H63</f>
        <v>87.553188916573788</v>
      </c>
      <c r="J55" s="89">
        <f>'30K'!F63</f>
        <v>92.335329898411203</v>
      </c>
      <c r="K55" s="89">
        <f>Marathon!K63</f>
        <v>94.780660504319258</v>
      </c>
      <c r="L55" s="79"/>
    </row>
    <row r="56" spans="1:12">
      <c r="A56" s="65">
        <v>58</v>
      </c>
      <c r="B56" s="89">
        <f>'5K'!K64</f>
        <v>93.333404352266186</v>
      </c>
      <c r="C56" s="89">
        <f>'8K'!G64</f>
        <v>93.287770587305602</v>
      </c>
      <c r="D56" s="89" t="e">
        <f>'10K'!#REF!</f>
        <v>#REF!</v>
      </c>
      <c r="E56" s="89">
        <f>'15K'!J64</f>
        <v>93.501421835136014</v>
      </c>
      <c r="F56" s="89">
        <f>'10MI'!L64</f>
        <v>96.269954138631491</v>
      </c>
      <c r="G56" s="89">
        <f>'20K'!N64</f>
        <v>87.221947194897425</v>
      </c>
      <c r="H56" s="89">
        <f>H.Marathon!K64</f>
        <v>94.076727972894759</v>
      </c>
      <c r="I56" s="89">
        <f>'25K'!H64</f>
        <v>91.412918740944178</v>
      </c>
      <c r="J56" s="89">
        <f>'30K'!F64</f>
        <v>87.300017414080557</v>
      </c>
      <c r="K56" s="89">
        <f>Marathon!K64</f>
        <v>94.042367000086742</v>
      </c>
      <c r="L56" s="79"/>
    </row>
    <row r="57" spans="1:12">
      <c r="A57" s="65">
        <v>59</v>
      </c>
      <c r="B57" s="89">
        <f>'5K'!K65</f>
        <v>96.244516496759502</v>
      </c>
      <c r="C57" s="89">
        <f>'8K'!G65</f>
        <v>97.256678662058221</v>
      </c>
      <c r="D57" s="89" t="e">
        <f>'10K'!#REF!</f>
        <v>#REF!</v>
      </c>
      <c r="E57" s="89">
        <f>'15K'!J65</f>
        <v>92.72386576198987</v>
      </c>
      <c r="F57" s="89">
        <f>'10MI'!L65</f>
        <v>90.695895813784006</v>
      </c>
      <c r="G57" s="89">
        <f>'20K'!N65</f>
        <v>87.202647721785368</v>
      </c>
      <c r="H57" s="89">
        <f>H.Marathon!K65</f>
        <v>97.66145439124017</v>
      </c>
      <c r="I57" s="89">
        <f>'25K'!H65</f>
        <v>89.006531266393807</v>
      </c>
      <c r="J57" s="89">
        <f>'30K'!F65</f>
        <v>84.49137278307164</v>
      </c>
      <c r="K57" s="89">
        <f>Marathon!K65</f>
        <v>98.426772136068749</v>
      </c>
      <c r="L57" s="79"/>
    </row>
    <row r="58" spans="1:12">
      <c r="A58" s="74">
        <v>60</v>
      </c>
      <c r="B58" s="91">
        <f>'5K'!K66</f>
        <v>98.380385783817331</v>
      </c>
      <c r="C58" s="91">
        <f>'8K'!G66</f>
        <v>99.446091516672965</v>
      </c>
      <c r="D58" s="91" t="e">
        <f>'10K'!#REF!</f>
        <v>#REF!</v>
      </c>
      <c r="E58" s="91">
        <f>'15K'!J66</f>
        <v>92.129825469326903</v>
      </c>
      <c r="F58" s="91">
        <f>'10MI'!L66</f>
        <v>96.501048256166172</v>
      </c>
      <c r="G58" s="91">
        <f>'20K'!N66</f>
        <v>89.671187567461146</v>
      </c>
      <c r="H58" s="91">
        <f>H.Marathon!K66</f>
        <v>99.605353431731487</v>
      </c>
      <c r="I58" s="91">
        <f>'25K'!H66</f>
        <v>87.596894861489787</v>
      </c>
      <c r="J58" s="91">
        <f>'30K'!F66</f>
        <v>86.918218182548074</v>
      </c>
      <c r="K58" s="91">
        <f>Marathon!K66</f>
        <v>95.440991731777814</v>
      </c>
      <c r="L58" s="79"/>
    </row>
    <row r="59" spans="1:12">
      <c r="A59" s="65">
        <v>61</v>
      </c>
      <c r="B59" s="89">
        <f>'5K'!K67</f>
        <v>99.443888108987395</v>
      </c>
      <c r="C59" s="89">
        <f>'8K'!G67</f>
        <v>97.253538851124688</v>
      </c>
      <c r="D59" s="89" t="e">
        <f>'10K'!#REF!</f>
        <v>#REF!</v>
      </c>
      <c r="E59" s="89">
        <f>'15K'!J67</f>
        <v>92.238662145735617</v>
      </c>
      <c r="F59" s="89">
        <f>'10MI'!L67</f>
        <v>98.746278888060985</v>
      </c>
      <c r="G59" s="89">
        <f>'20K'!N67</f>
        <v>91.118888852041181</v>
      </c>
      <c r="H59" s="89">
        <f>H.Marathon!K67</f>
        <v>99.270473269420407</v>
      </c>
      <c r="I59" s="89">
        <f>'25K'!H67</f>
        <v>90.26400124811606</v>
      </c>
      <c r="J59" s="89">
        <f>'30K'!F67</f>
        <v>86.799079820253525</v>
      </c>
      <c r="K59" s="89">
        <f>Marathon!K67</f>
        <v>95.325994189350524</v>
      </c>
      <c r="L59" s="79"/>
    </row>
    <row r="60" spans="1:12">
      <c r="A60" s="65">
        <v>62</v>
      </c>
      <c r="B60" s="89">
        <f>'5K'!K68</f>
        <v>98.383750220119282</v>
      </c>
      <c r="C60" s="89">
        <f>'8K'!G68</f>
        <v>97.844420055854528</v>
      </c>
      <c r="D60" s="89" t="e">
        <f>'10K'!#REF!</f>
        <v>#REF!</v>
      </c>
      <c r="E60" s="89">
        <f>'15K'!J68</f>
        <v>93.805748549727795</v>
      </c>
      <c r="F60" s="89">
        <f>'10MI'!L68</f>
        <v>98.94511098939212</v>
      </c>
      <c r="G60" s="89">
        <f>'20K'!N68</f>
        <v>89.43204516412942</v>
      </c>
      <c r="H60" s="89">
        <f>H.Marathon!K68</f>
        <v>98.984827589134397</v>
      </c>
      <c r="I60" s="89">
        <f>'25K'!H68</f>
        <v>90.307300932075734</v>
      </c>
      <c r="J60" s="89">
        <f>'30K'!F68</f>
        <v>85.139915893229244</v>
      </c>
      <c r="K60" s="89">
        <f>Marathon!K68</f>
        <v>94.511855813669925</v>
      </c>
      <c r="L60" s="79"/>
    </row>
    <row r="61" spans="1:12">
      <c r="A61" s="65">
        <v>63</v>
      </c>
      <c r="B61" s="89">
        <f>'5K'!K69</f>
        <v>99.055923814046224</v>
      </c>
      <c r="C61" s="89">
        <f>'8K'!G69</f>
        <v>95.575007512488554</v>
      </c>
      <c r="D61" s="89" t="e">
        <f>'10K'!#REF!</f>
        <v>#REF!</v>
      </c>
      <c r="E61" s="89">
        <f>'15K'!J69</f>
        <v>92.306999030471871</v>
      </c>
      <c r="F61" s="89">
        <f>'10MI'!L69</f>
        <v>97.501096315771534</v>
      </c>
      <c r="G61" s="89">
        <f>'20K'!N69</f>
        <v>85.96870791383212</v>
      </c>
      <c r="H61" s="89">
        <f>H.Marathon!K69</f>
        <v>99.348912067180635</v>
      </c>
      <c r="I61" s="89">
        <f>'25K'!H69</f>
        <v>88.948613021525517</v>
      </c>
      <c r="J61" s="89">
        <f>'30K'!F69</f>
        <v>83.895027739496243</v>
      </c>
      <c r="K61" s="89">
        <f>Marathon!K69</f>
        <v>92.979058658331581</v>
      </c>
      <c r="L61" s="79"/>
    </row>
    <row r="62" spans="1:12">
      <c r="A62" s="65">
        <v>64</v>
      </c>
      <c r="B62" s="89">
        <f>'5K'!K70</f>
        <v>95.124211739832944</v>
      </c>
      <c r="C62" s="89">
        <f>'8K'!G70</f>
        <v>95.053550531104705</v>
      </c>
      <c r="D62" s="89" t="e">
        <f>'10K'!#REF!</f>
        <v>#REF!</v>
      </c>
      <c r="E62" s="89">
        <f>'15K'!J70</f>
        <v>94.305574572806222</v>
      </c>
      <c r="F62" s="89">
        <f>'10MI'!L70</f>
        <v>91.106013562787666</v>
      </c>
      <c r="G62" s="89">
        <f>'20K'!N70</f>
        <v>88.948408940185075</v>
      </c>
      <c r="H62" s="89">
        <f>H.Marathon!K70</f>
        <v>95.50538827339588</v>
      </c>
      <c r="I62" s="89">
        <f>'25K'!H70</f>
        <v>83.113931240544275</v>
      </c>
      <c r="J62" s="89">
        <f>'30K'!F70</f>
        <v>89.570893378299132</v>
      </c>
      <c r="K62" s="89">
        <f>Marathon!K70</f>
        <v>95.431664041619939</v>
      </c>
      <c r="L62" s="79"/>
    </row>
    <row r="63" spans="1:12">
      <c r="A63" s="74">
        <v>65</v>
      </c>
      <c r="B63" s="91">
        <f>'5K'!K71</f>
        <v>95.340272027683554</v>
      </c>
      <c r="C63" s="91">
        <f>'8K'!G71</f>
        <v>95.279953709376585</v>
      </c>
      <c r="D63" s="91" t="e">
        <f>'10K'!#REF!</f>
        <v>#REF!</v>
      </c>
      <c r="E63" s="91">
        <f>'15K'!J71</f>
        <v>95.033112375337552</v>
      </c>
      <c r="F63" s="91">
        <f>'10MI'!L71</f>
        <v>93.918588647391772</v>
      </c>
      <c r="G63" s="91">
        <f>'20K'!N71</f>
        <v>82.965265322164797</v>
      </c>
      <c r="H63" s="91">
        <f>H.Marathon!K71</f>
        <v>97.047457942413345</v>
      </c>
      <c r="I63" s="91">
        <f>'25K'!H71</f>
        <v>87.032213431014625</v>
      </c>
      <c r="J63" s="91">
        <f>'30K'!F71</f>
        <v>82.08590407145158</v>
      </c>
      <c r="K63" s="91">
        <f>Marathon!K71</f>
        <v>96.855221507169063</v>
      </c>
      <c r="L63" s="79"/>
    </row>
    <row r="64" spans="1:12">
      <c r="A64" s="65">
        <v>66</v>
      </c>
      <c r="B64" s="89">
        <f>'5K'!K72</f>
        <v>96.209711715273144</v>
      </c>
      <c r="C64" s="89">
        <f>'8K'!G72</f>
        <v>95.025157886922145</v>
      </c>
      <c r="D64" s="89" t="e">
        <f>'10K'!#REF!</f>
        <v>#REF!</v>
      </c>
      <c r="E64" s="89">
        <f>'15K'!J72</f>
        <v>94.919047480246604</v>
      </c>
      <c r="F64" s="89">
        <f>'10MI'!L72</f>
        <v>90.278497096594151</v>
      </c>
      <c r="G64" s="89">
        <f>'20K'!N72</f>
        <v>88.483256556828522</v>
      </c>
      <c r="H64" s="89">
        <f>H.Marathon!K72</f>
        <v>95.270594890747788</v>
      </c>
      <c r="I64" s="89">
        <f>'25K'!H72</f>
        <v>89.052882241668812</v>
      </c>
      <c r="J64" s="89">
        <f>'30K'!F72</f>
        <v>93.112886711785436</v>
      </c>
      <c r="K64" s="89">
        <f>Marathon!K72</f>
        <v>97.315902053315412</v>
      </c>
      <c r="L64" s="79"/>
    </row>
    <row r="65" spans="1:12">
      <c r="A65" s="65">
        <v>67</v>
      </c>
      <c r="B65" s="89">
        <f>'5K'!K73</f>
        <v>97.18824695344469</v>
      </c>
      <c r="C65" s="89">
        <f>'8K'!G73</f>
        <v>93.359656918810145</v>
      </c>
      <c r="D65" s="89" t="e">
        <f>'10K'!#REF!</f>
        <v>#REF!</v>
      </c>
      <c r="E65" s="89">
        <f>'15K'!J73</f>
        <v>93.203909655898343</v>
      </c>
      <c r="F65" s="89">
        <f>'10MI'!L73</f>
        <v>92.95381226048886</v>
      </c>
      <c r="G65" s="89">
        <f>'20K'!N73</f>
        <v>85.358549755254728</v>
      </c>
      <c r="H65" s="89">
        <f>H.Marathon!K73</f>
        <v>99.898397073970486</v>
      </c>
      <c r="I65" s="89">
        <f>'25K'!H73</f>
        <v>87.833135276880071</v>
      </c>
      <c r="J65" s="89">
        <f>'30K'!F73</f>
        <v>82.49247859084538</v>
      </c>
      <c r="K65" s="89">
        <f>Marathon!K73</f>
        <v>93.543504911641278</v>
      </c>
      <c r="L65" s="79"/>
    </row>
    <row r="66" spans="1:12">
      <c r="A66" s="65">
        <v>68</v>
      </c>
      <c r="B66" s="89">
        <f>'5K'!K74</f>
        <v>96.647076379496283</v>
      </c>
      <c r="C66" s="89">
        <f>'8K'!G74</f>
        <v>94.055975271644627</v>
      </c>
      <c r="D66" s="89" t="e">
        <f>'10K'!#REF!</f>
        <v>#REF!</v>
      </c>
      <c r="E66" s="89">
        <f>'15K'!J74</f>
        <v>97.280368910940865</v>
      </c>
      <c r="F66" s="89">
        <f>'10MI'!L74</f>
        <v>94.766856727606879</v>
      </c>
      <c r="G66" s="89">
        <f>'20K'!N74</f>
        <v>84.951628105465588</v>
      </c>
      <c r="H66" s="89">
        <f>H.Marathon!K74</f>
        <v>95.75244173725855</v>
      </c>
      <c r="I66" s="89">
        <f>'25K'!H74</f>
        <v>82.593664745363455</v>
      </c>
      <c r="J66" s="89">
        <f>'30K'!F74</f>
        <v>79.727536531409598</v>
      </c>
      <c r="K66" s="89">
        <f>Marathon!K74</f>
        <v>94.557064830684254</v>
      </c>
      <c r="L66" s="79"/>
    </row>
    <row r="67" spans="1:12">
      <c r="A67" s="65">
        <v>69</v>
      </c>
      <c r="B67" s="89">
        <f>'5K'!K75</f>
        <v>98.133522298191721</v>
      </c>
      <c r="C67" s="89">
        <f>'8K'!G75</f>
        <v>92.648344701608366</v>
      </c>
      <c r="D67" s="89" t="e">
        <f>'10K'!#REF!</f>
        <v>#REF!</v>
      </c>
      <c r="E67" s="89">
        <f>'15K'!J75</f>
        <v>99.288838381615946</v>
      </c>
      <c r="F67" s="89">
        <f>'10MI'!L75</f>
        <v>97.730708758621788</v>
      </c>
      <c r="G67" s="89">
        <f>'20K'!N75</f>
        <v>86.795760147111892</v>
      </c>
      <c r="H67" s="89">
        <f>H.Marathon!K75</f>
        <v>97.135017097261468</v>
      </c>
      <c r="I67" s="89">
        <f>'25K'!H75</f>
        <v>88.22844226247048</v>
      </c>
      <c r="J67" s="89">
        <f>'30K'!F75</f>
        <v>78.085385840838953</v>
      </c>
      <c r="K67" s="89">
        <f>Marathon!K75</f>
        <v>94.550208498236231</v>
      </c>
      <c r="L67" s="79"/>
    </row>
    <row r="68" spans="1:12">
      <c r="A68" s="74">
        <v>70</v>
      </c>
      <c r="B68" s="91">
        <f>'5K'!K76</f>
        <v>96.78414444536709</v>
      </c>
      <c r="C68" s="91">
        <f>'8K'!G76</f>
        <v>94.052855683438807</v>
      </c>
      <c r="D68" s="91" t="e">
        <f>'10K'!#REF!</f>
        <v>#REF!</v>
      </c>
      <c r="E68" s="91">
        <f>'15K'!J76</f>
        <v>94.889124977815641</v>
      </c>
      <c r="F68" s="91">
        <f>'10MI'!L76</f>
        <v>95.673547005226965</v>
      </c>
      <c r="G68" s="91">
        <f>'20K'!N76</f>
        <v>93.014893175023801</v>
      </c>
      <c r="H68" s="91">
        <f>H.Marathon!K76</f>
        <v>95.599140632767998</v>
      </c>
      <c r="I68" s="91">
        <f>'25K'!H76</f>
        <v>94.362137175893878</v>
      </c>
      <c r="J68" s="91">
        <f>'30K'!F76</f>
        <v>78.585712298538681</v>
      </c>
      <c r="K68" s="91">
        <f>Marathon!K76</f>
        <v>94.699506064463534</v>
      </c>
      <c r="L68" s="79"/>
    </row>
    <row r="69" spans="1:12">
      <c r="A69" s="65">
        <v>71</v>
      </c>
      <c r="B69" s="89">
        <f>'5K'!K77</f>
        <v>94.410615320928201</v>
      </c>
      <c r="C69" s="89">
        <f>'8K'!G77</f>
        <v>93.015958815972624</v>
      </c>
      <c r="D69" s="89" t="e">
        <f>'10K'!#REF!</f>
        <v>#REF!</v>
      </c>
      <c r="E69" s="89">
        <f>'15K'!J77</f>
        <v>93.873778786245097</v>
      </c>
      <c r="F69" s="89">
        <f>'10MI'!L77</f>
        <v>96.405041718915328</v>
      </c>
      <c r="G69" s="89">
        <f>'20K'!N77</f>
        <v>86.084468454944059</v>
      </c>
      <c r="H69" s="89">
        <f>H.Marathon!K77</f>
        <v>93.122998799529768</v>
      </c>
      <c r="I69" s="89">
        <f>'25K'!H77</f>
        <v>91.568661414570656</v>
      </c>
      <c r="J69" s="89">
        <f>'30K'!F77</f>
        <v>87.198890280711012</v>
      </c>
      <c r="K69" s="89">
        <f>Marathon!K77</f>
        <v>92.264406966840085</v>
      </c>
      <c r="L69" s="79"/>
    </row>
    <row r="70" spans="1:12">
      <c r="A70" s="65">
        <v>72</v>
      </c>
      <c r="B70" s="89">
        <f>'5K'!K78</f>
        <v>96.542670482961285</v>
      </c>
      <c r="C70" s="89">
        <f>'8K'!G78</f>
        <v>91.604515319482431</v>
      </c>
      <c r="D70" s="89" t="e">
        <f>'10K'!#REF!</f>
        <v>#REF!</v>
      </c>
      <c r="E70" s="89">
        <f>'15K'!J78</f>
        <v>95.905708609936298</v>
      </c>
      <c r="F70" s="89">
        <f>'10MI'!L78</f>
        <v>92.889305945927532</v>
      </c>
      <c r="G70" s="89">
        <f>'20K'!N78</f>
        <v>91.686014611277812</v>
      </c>
      <c r="H70" s="89">
        <f>H.Marathon!K78</f>
        <v>93.029101041888325</v>
      </c>
      <c r="I70" s="89">
        <f>'25K'!H78</f>
        <v>92.381784564338517</v>
      </c>
      <c r="J70" s="89">
        <f>'30K'!F78</f>
        <v>80.071938701808264</v>
      </c>
      <c r="K70" s="89">
        <f>Marathon!K78</f>
        <v>94.325448417014258</v>
      </c>
      <c r="L70" s="79"/>
    </row>
    <row r="71" spans="1:12">
      <c r="A71" s="65">
        <v>73</v>
      </c>
      <c r="B71" s="89">
        <f>'5K'!K79</f>
        <v>98.831631171489278</v>
      </c>
      <c r="C71" s="89">
        <f>'8K'!G79</f>
        <v>90.105950881647303</v>
      </c>
      <c r="D71" s="89" t="e">
        <f>'10K'!#REF!</f>
        <v>#REF!</v>
      </c>
      <c r="E71" s="89">
        <f>'15K'!J79</f>
        <v>97.102234829808566</v>
      </c>
      <c r="F71" s="89">
        <f>'10MI'!L79</f>
        <v>98.680749759084591</v>
      </c>
      <c r="G71" s="89">
        <f>'20K'!N79</f>
        <v>83.73618625632011</v>
      </c>
      <c r="H71" s="89">
        <f>H.Marathon!K79</f>
        <v>92.790116862330862</v>
      </c>
      <c r="I71" s="89">
        <f>'25K'!H79</f>
        <v>83.278130666992539</v>
      </c>
      <c r="J71" s="89">
        <f>'30K'!F79</f>
        <v>77.289881861788984</v>
      </c>
      <c r="K71" s="89">
        <f>Marathon!K79</f>
        <v>97.959969193818907</v>
      </c>
      <c r="L71" s="79"/>
    </row>
    <row r="72" spans="1:12">
      <c r="A72" s="65">
        <v>74</v>
      </c>
      <c r="B72" s="89">
        <f>'5K'!K80</f>
        <v>96.517863086699705</v>
      </c>
      <c r="C72" s="89">
        <f>'8K'!G80</f>
        <v>94.08299050173855</v>
      </c>
      <c r="D72" s="89" t="e">
        <f>'10K'!#REF!</f>
        <v>#REF!</v>
      </c>
      <c r="E72" s="89">
        <f>'15K'!J80</f>
        <v>97.219557572243588</v>
      </c>
      <c r="F72" s="89">
        <f>'10MI'!L80</f>
        <v>83.372005743919345</v>
      </c>
      <c r="G72" s="89">
        <f>'20K'!N80</f>
        <v>80.682833948220562</v>
      </c>
      <c r="H72" s="89">
        <f>H.Marathon!K80</f>
        <v>90.968766999918998</v>
      </c>
      <c r="I72" s="89">
        <f>'25K'!H80</f>
        <v>79.85208640711086</v>
      </c>
      <c r="J72" s="89">
        <f>'30K'!F80</f>
        <v>77.059707959209973</v>
      </c>
      <c r="K72" s="89">
        <f>Marathon!K80</f>
        <v>97.239854652489129</v>
      </c>
      <c r="L72" s="79"/>
    </row>
    <row r="73" spans="1:12">
      <c r="A73" s="74">
        <v>75</v>
      </c>
      <c r="B73" s="91">
        <f>'5K'!K81</f>
        <v>99.962271049448276</v>
      </c>
      <c r="C73" s="91">
        <f>'8K'!G81</f>
        <v>95.965263383923983</v>
      </c>
      <c r="D73" s="91" t="e">
        <f>'10K'!#REF!</f>
        <v>#REF!</v>
      </c>
      <c r="E73" s="91">
        <f>'15K'!J81</f>
        <v>97.471142624790957</v>
      </c>
      <c r="F73" s="91">
        <f>'10MI'!L81</f>
        <v>81.284927078920362</v>
      </c>
      <c r="G73" s="91">
        <f>'20K'!N81</f>
        <v>95.04558910305461</v>
      </c>
      <c r="H73" s="91">
        <f>H.Marathon!K81</f>
        <v>93.288184260510349</v>
      </c>
      <c r="I73" s="91">
        <f>'25K'!H81</f>
        <v>86.733677122250867</v>
      </c>
      <c r="J73" s="91">
        <f>'30K'!F81</f>
        <v>75.132965142424766</v>
      </c>
      <c r="K73" s="91">
        <f>Marathon!K81</f>
        <v>93.577862424702957</v>
      </c>
      <c r="L73" s="79"/>
    </row>
    <row r="74" spans="1:12">
      <c r="A74" s="65">
        <v>76</v>
      </c>
      <c r="B74" s="89">
        <f>'5K'!K82</f>
        <v>97.007886728608952</v>
      </c>
      <c r="C74" s="89">
        <f>'8K'!G82</f>
        <v>93.867666839398751</v>
      </c>
      <c r="D74" s="89" t="e">
        <f>'10K'!#REF!</f>
        <v>#REF!</v>
      </c>
      <c r="E74" s="89">
        <f>'15K'!J82</f>
        <v>88.148526183555404</v>
      </c>
      <c r="F74" s="89">
        <f>'10MI'!L82</f>
        <v>97.078740549057599</v>
      </c>
      <c r="G74" s="89">
        <f>'20K'!N82</f>
        <v>83.483358069265918</v>
      </c>
      <c r="H74" s="89">
        <f>H.Marathon!K82</f>
        <v>95.724176059351862</v>
      </c>
      <c r="I74" s="89">
        <f>'25K'!H82</f>
        <v>84.470226005230799</v>
      </c>
      <c r="J74" s="89">
        <f>'30K'!F82</f>
        <v>65.858901780561055</v>
      </c>
      <c r="K74" s="89">
        <f>Marathon!K82</f>
        <v>97.069816797054685</v>
      </c>
      <c r="L74" s="79"/>
    </row>
    <row r="75" spans="1:12">
      <c r="A75" s="65">
        <v>77</v>
      </c>
      <c r="B75" s="89">
        <f>'5K'!K83</f>
        <v>96.973483978056066</v>
      </c>
      <c r="C75" s="89">
        <f>'8K'!G83</f>
        <v>94.685244000965696</v>
      </c>
      <c r="D75" s="89" t="e">
        <f>'10K'!#REF!</f>
        <v>#REF!</v>
      </c>
      <c r="E75" s="89">
        <f>'15K'!J83</f>
        <v>90.879475666037564</v>
      </c>
      <c r="F75" s="89">
        <f>'10MI'!L83</f>
        <v>94.27681810630034</v>
      </c>
      <c r="G75" s="89">
        <f>'20K'!N83</f>
        <v>89.482404976177023</v>
      </c>
      <c r="H75" s="89">
        <f>H.Marathon!K83</f>
        <v>90.186664892468769</v>
      </c>
      <c r="I75" s="89">
        <f>'25K'!H83</f>
        <v>92.523650824067587</v>
      </c>
      <c r="J75" s="89">
        <f>'30K'!F83</f>
        <v>74.015883282995958</v>
      </c>
      <c r="K75" s="89">
        <f>Marathon!K83</f>
        <v>85.635247819835755</v>
      </c>
      <c r="L75" s="79"/>
    </row>
    <row r="76" spans="1:12">
      <c r="A76" s="65">
        <v>78</v>
      </c>
      <c r="B76" s="89">
        <f>'5K'!K84</f>
        <v>90.66518765678866</v>
      </c>
      <c r="C76" s="89">
        <f>'8K'!G84</f>
        <v>94.025334267996925</v>
      </c>
      <c r="D76" s="89" t="e">
        <f>'10K'!#REF!</f>
        <v>#REF!</v>
      </c>
      <c r="E76" s="89">
        <f>'15K'!J84</f>
        <v>93.958766830300448</v>
      </c>
      <c r="F76" s="89">
        <f>'10MI'!L84</f>
        <v>95.754780614703279</v>
      </c>
      <c r="G76" s="89">
        <f>'20K'!N84</f>
        <v>81.248875968797478</v>
      </c>
      <c r="H76" s="89">
        <f>H.Marathon!K84</f>
        <v>91.058166189808659</v>
      </c>
      <c r="I76" s="89">
        <f>'25K'!H84</f>
        <v>80.712226863446674</v>
      </c>
      <c r="J76" s="89">
        <f>'30K'!F84</f>
        <v>87.567456476072465</v>
      </c>
      <c r="K76" s="89">
        <f>Marathon!K84</f>
        <v>85.913805846187927</v>
      </c>
      <c r="L76" s="79"/>
    </row>
    <row r="77" spans="1:12">
      <c r="A77" s="65">
        <v>79</v>
      </c>
      <c r="B77" s="89">
        <f>'5K'!K85</f>
        <v>90.844709313944421</v>
      </c>
      <c r="C77" s="89">
        <f>'8K'!G85</f>
        <v>87.566150289555296</v>
      </c>
      <c r="D77" s="89" t="e">
        <f>'10K'!#REF!</f>
        <v>#REF!</v>
      </c>
      <c r="E77" s="89">
        <f>'15K'!J85</f>
        <v>95.142718435928359</v>
      </c>
      <c r="F77" s="89">
        <f>'10MI'!L85</f>
        <v>95.428935296830034</v>
      </c>
      <c r="G77" s="89">
        <f>'20K'!N85</f>
        <v>78.013972635758449</v>
      </c>
      <c r="H77" s="89">
        <f>H.Marathon!K85</f>
        <v>96.127107542718221</v>
      </c>
      <c r="I77" s="89">
        <f>'25K'!H85</f>
        <v>74.793516154389224</v>
      </c>
      <c r="J77" s="89"/>
      <c r="K77" s="89">
        <f>Marathon!K85</f>
        <v>83.87240636708411</v>
      </c>
      <c r="L77" s="79"/>
    </row>
    <row r="78" spans="1:12">
      <c r="A78" s="74">
        <v>80</v>
      </c>
      <c r="B78" s="91">
        <f>'5K'!K86</f>
        <v>93.308764591012832</v>
      </c>
      <c r="C78" s="91">
        <f>'8K'!G86</f>
        <v>94.539917578775786</v>
      </c>
      <c r="D78" s="91" t="e">
        <f>'10K'!#REF!</f>
        <v>#REF!</v>
      </c>
      <c r="E78" s="91">
        <f>'15K'!J86</f>
        <v>96.83361202738196</v>
      </c>
      <c r="F78" s="91">
        <f>'10MI'!L86</f>
        <v>96.534659715293685</v>
      </c>
      <c r="G78" s="91">
        <f>'20K'!N86</f>
        <v>89.866087332726934</v>
      </c>
      <c r="H78" s="91">
        <f>H.Marathon!K86</f>
        <v>93.362189797271753</v>
      </c>
      <c r="I78" s="91">
        <f>'25K'!H86</f>
        <v>88.604603052729686</v>
      </c>
      <c r="J78" s="91">
        <f>'30K'!F86</f>
        <v>65.778977548270717</v>
      </c>
      <c r="K78" s="91">
        <f>Marathon!K86</f>
        <v>99.429437962866331</v>
      </c>
      <c r="L78" s="79"/>
    </row>
    <row r="79" spans="1:12">
      <c r="A79" s="65">
        <v>81</v>
      </c>
      <c r="B79" s="89">
        <f>'5K'!K87</f>
        <v>96.71498072100384</v>
      </c>
      <c r="C79" s="89">
        <f>'8K'!G87</f>
        <v>94.901796882138754</v>
      </c>
      <c r="D79" s="89" t="e">
        <f>'10K'!#REF!</f>
        <v>#REF!</v>
      </c>
      <c r="E79" s="89">
        <f>'15K'!J87</f>
        <v>96.969100968299244</v>
      </c>
      <c r="F79" s="89">
        <f>'10MI'!L87</f>
        <v>95.563330616498817</v>
      </c>
      <c r="G79" s="89">
        <f>'20K'!N87</f>
        <v>95.871070928735321</v>
      </c>
      <c r="H79" s="89">
        <f>H.Marathon!K87</f>
        <v>96.116733907524093</v>
      </c>
      <c r="I79" s="89">
        <f>'25K'!H87</f>
        <v>65.423302739028458</v>
      </c>
      <c r="J79" s="89">
        <f>'30K'!F87</f>
        <v>60.915626450533452</v>
      </c>
      <c r="K79" s="89">
        <f>Marathon!K87</f>
        <v>94.827095277848073</v>
      </c>
      <c r="L79" s="79"/>
    </row>
    <row r="80" spans="1:12">
      <c r="A80" s="65">
        <v>82</v>
      </c>
      <c r="B80" s="89">
        <f>'5K'!K88</f>
        <v>91.317889476572617</v>
      </c>
      <c r="C80" s="89">
        <f>'8K'!G88</f>
        <v>96.595965973768841</v>
      </c>
      <c r="D80" s="89" t="e">
        <f>'10K'!#REF!</f>
        <v>#REF!</v>
      </c>
      <c r="E80" s="89">
        <f>'15K'!J88</f>
        <v>98.684226439954813</v>
      </c>
      <c r="F80" s="89">
        <f>'10MI'!L88</f>
        <v>98.763594193662485</v>
      </c>
      <c r="G80" s="89">
        <f>'20K'!N88</f>
        <v>73.582763073121583</v>
      </c>
      <c r="H80" s="89">
        <f>H.Marathon!K88</f>
        <v>81.810703530209608</v>
      </c>
      <c r="I80" s="89">
        <f>'25K'!H88</f>
        <v>68.678651777529581</v>
      </c>
      <c r="J80" s="89"/>
      <c r="K80" s="89">
        <f>Marathon!K88</f>
        <v>92.30816424700825</v>
      </c>
      <c r="L80" s="79"/>
    </row>
    <row r="81" spans="1:12">
      <c r="A81" s="65">
        <v>83</v>
      </c>
      <c r="B81" s="89">
        <f>'5K'!K89</f>
        <v>92.104305710719245</v>
      </c>
      <c r="C81" s="89">
        <f>'8K'!G89</f>
        <v>86.546744089725777</v>
      </c>
      <c r="D81" s="89" t="e">
        <f>'10K'!#REF!</f>
        <v>#REF!</v>
      </c>
      <c r="E81" s="89"/>
      <c r="F81" s="89">
        <f>'10MI'!L89</f>
        <v>86.833147396580443</v>
      </c>
      <c r="G81" s="89">
        <f>'20K'!N89</f>
        <v>75.516503190803135</v>
      </c>
      <c r="H81" s="89">
        <f>H.Marathon!K89</f>
        <v>94.534883884885105</v>
      </c>
      <c r="I81" s="89">
        <f>'25K'!H89</f>
        <v>75.847563468041997</v>
      </c>
      <c r="J81" s="89"/>
      <c r="K81" s="89">
        <f>Marathon!K89</f>
        <v>81.328482118605223</v>
      </c>
      <c r="L81" s="79"/>
    </row>
    <row r="82" spans="1:12">
      <c r="A82" s="65">
        <v>84</v>
      </c>
      <c r="B82" s="89">
        <f>'5K'!K90</f>
        <v>92.055209308239725</v>
      </c>
      <c r="C82" s="89">
        <f>'8K'!G90</f>
        <v>0</v>
      </c>
      <c r="D82" s="89" t="e">
        <f>'10K'!#REF!</f>
        <v>#REF!</v>
      </c>
      <c r="E82" s="89">
        <f>'15K'!J90</f>
        <v>96.873107362961719</v>
      </c>
      <c r="F82" s="89"/>
      <c r="G82" s="89"/>
      <c r="H82" s="89">
        <f>H.Marathon!K90</f>
        <v>96.175374646868732</v>
      </c>
      <c r="I82" s="89"/>
      <c r="J82" s="89"/>
      <c r="K82" s="89">
        <f>Marathon!K90</f>
        <v>84.231918216490726</v>
      </c>
      <c r="L82" s="79"/>
    </row>
    <row r="83" spans="1:12">
      <c r="A83" s="74">
        <v>85</v>
      </c>
      <c r="B83" s="91">
        <f>'5K'!K91</f>
        <v>95.664347350947025</v>
      </c>
      <c r="C83" s="91">
        <f>'8K'!G91</f>
        <v>94.060476393752467</v>
      </c>
      <c r="D83" s="91" t="e">
        <f>'10K'!#REF!</f>
        <v>#REF!</v>
      </c>
      <c r="E83" s="91">
        <f>'15K'!J91</f>
        <v>99.298477143377809</v>
      </c>
      <c r="F83" s="91">
        <f>'10MI'!L91</f>
        <v>84.945855922403581</v>
      </c>
      <c r="G83" s="91">
        <f>'20K'!N91</f>
        <v>79.083717981844842</v>
      </c>
      <c r="H83" s="91">
        <f>H.Marathon!K91</f>
        <v>96.405318627534726</v>
      </c>
      <c r="I83" s="91"/>
      <c r="J83" s="91"/>
      <c r="K83" s="91">
        <f>Marathon!K91</f>
        <v>94.807312776470027</v>
      </c>
      <c r="L83" s="79"/>
    </row>
    <row r="84" spans="1:12">
      <c r="A84" s="65">
        <v>86</v>
      </c>
      <c r="B84" s="89">
        <f>'5K'!K92</f>
        <v>87.101766698012781</v>
      </c>
      <c r="C84" s="89">
        <f>'8K'!G92</f>
        <v>78.98098963847066</v>
      </c>
      <c r="D84" s="89"/>
      <c r="E84" s="89">
        <f>'15K'!J92</f>
        <v>81.018526652865091</v>
      </c>
      <c r="F84" s="89">
        <f>'10MI'!L92</f>
        <v>87.382277889491334</v>
      </c>
      <c r="G84" s="89">
        <f>'20K'!N92</f>
        <v>59.260199086772161</v>
      </c>
      <c r="H84" s="89"/>
      <c r="I84" s="89"/>
      <c r="J84" s="89"/>
      <c r="K84" s="89">
        <f>Marathon!K92</f>
        <v>84.497167961910833</v>
      </c>
      <c r="L84" s="79"/>
    </row>
    <row r="85" spans="1:12">
      <c r="A85" s="65">
        <v>87</v>
      </c>
      <c r="B85" s="89">
        <f>'5K'!K93</f>
        <v>86.464193170203473</v>
      </c>
      <c r="C85" s="89">
        <f>'8K'!G93</f>
        <v>85.211118886637138</v>
      </c>
      <c r="D85" s="89" t="e">
        <f>'10K'!#REF!</f>
        <v>#REF!</v>
      </c>
      <c r="E85" s="89"/>
      <c r="F85" s="89">
        <f>'10MI'!L93</f>
        <v>77.682047499033573</v>
      </c>
      <c r="G85" s="89">
        <f>'20K'!N93</f>
        <v>0</v>
      </c>
      <c r="H85" s="89"/>
      <c r="I85" s="89"/>
      <c r="J85" s="89"/>
      <c r="K85" s="89">
        <f>Marathon!K93</f>
        <v>77.875163075722085</v>
      </c>
      <c r="L85" s="79"/>
    </row>
    <row r="86" spans="1:12">
      <c r="A86" s="65">
        <v>88</v>
      </c>
      <c r="B86" s="89">
        <f>'5K'!K94</f>
        <v>100.03257468027549</v>
      </c>
      <c r="C86" s="89">
        <f>'8K'!G94</f>
        <v>90.884121778553663</v>
      </c>
      <c r="D86" s="89"/>
      <c r="E86" s="89"/>
      <c r="F86" s="89"/>
      <c r="G86" s="89">
        <f>'20K'!N94</f>
        <v>67.191235393497578</v>
      </c>
      <c r="H86" s="89"/>
      <c r="I86" s="89"/>
      <c r="J86" s="89"/>
      <c r="K86" s="89">
        <f>Marathon!K94</f>
        <v>68.629119001091809</v>
      </c>
      <c r="L86" s="79"/>
    </row>
    <row r="87" spans="1:12">
      <c r="A87" s="65">
        <v>89</v>
      </c>
      <c r="B87" s="89"/>
      <c r="C87" s="89">
        <f>'8K'!G95</f>
        <v>71.08495061207573</v>
      </c>
      <c r="D87" s="89"/>
      <c r="E87" s="89"/>
      <c r="F87" s="89"/>
      <c r="G87" s="89"/>
      <c r="H87" s="89"/>
      <c r="I87" s="89"/>
      <c r="J87" s="89"/>
      <c r="K87" s="89">
        <f>Marathon!K95</f>
        <v>66.295678008370885</v>
      </c>
      <c r="L87" s="79"/>
    </row>
    <row r="88" spans="1:12">
      <c r="A88" s="74">
        <v>90</v>
      </c>
      <c r="B88" s="91">
        <f>'5K'!K96</f>
        <v>86.003162448946284</v>
      </c>
      <c r="C88" s="91">
        <f>'8K'!G96</f>
        <v>79.433855351932039</v>
      </c>
      <c r="D88" s="91" t="e">
        <f>'10K'!#REF!</f>
        <v>#REF!</v>
      </c>
      <c r="E88" s="91"/>
      <c r="F88" s="91"/>
      <c r="G88" s="91"/>
      <c r="H88" s="91"/>
      <c r="I88" s="91"/>
      <c r="J88" s="91"/>
      <c r="K88" s="91">
        <f>Marathon!K96</f>
        <v>69.469918952340407</v>
      </c>
      <c r="L88" s="79"/>
    </row>
    <row r="89" spans="1:12">
      <c r="A89" s="65">
        <v>91</v>
      </c>
      <c r="B89" s="89">
        <f>'5K'!K97</f>
        <v>78.399485266603364</v>
      </c>
      <c r="C89" s="89">
        <f>'8K'!G97</f>
        <v>88.603405044227983</v>
      </c>
      <c r="D89" s="89"/>
      <c r="E89" s="89"/>
      <c r="F89" s="89"/>
      <c r="G89" s="89"/>
      <c r="H89" s="89"/>
      <c r="I89" s="89"/>
      <c r="J89" s="89"/>
      <c r="K89" s="89">
        <f>Marathon!K97</f>
        <v>57.19887205995019</v>
      </c>
      <c r="L89" s="79"/>
    </row>
    <row r="90" spans="1:12">
      <c r="A90" s="65">
        <v>92</v>
      </c>
      <c r="B90" s="89">
        <f>'5K'!K98</f>
        <v>79.884810455025587</v>
      </c>
      <c r="C90" s="89"/>
      <c r="D90" s="89" t="e">
        <f>'10K'!#REF!</f>
        <v>#REF!</v>
      </c>
      <c r="E90" s="89"/>
      <c r="F90" s="89"/>
      <c r="G90" s="89"/>
      <c r="H90" s="89"/>
      <c r="I90" s="89"/>
      <c r="J90" s="89"/>
      <c r="K90" s="89">
        <f>Marathon!K98</f>
        <v>89.978731030593622</v>
      </c>
      <c r="L90" s="79"/>
    </row>
    <row r="91" spans="1:12">
      <c r="A91" s="65">
        <v>93</v>
      </c>
      <c r="B91" s="89">
        <f>'5K'!K99</f>
        <v>74.285077237152706</v>
      </c>
      <c r="C91" s="89">
        <f>'8K'!G99</f>
        <v>69.039421929256633</v>
      </c>
      <c r="D91" s="89"/>
      <c r="E91" s="89"/>
      <c r="F91" s="89"/>
      <c r="G91" s="89"/>
      <c r="H91" s="89"/>
      <c r="I91" s="89"/>
      <c r="J91" s="89"/>
      <c r="K91" s="89"/>
      <c r="L91" s="79"/>
    </row>
    <row r="92" spans="1:12">
      <c r="A92" s="65">
        <v>94</v>
      </c>
      <c r="B92" s="89"/>
      <c r="C92" s="89">
        <f>'8K'!G100</f>
        <v>70.110562797540268</v>
      </c>
      <c r="D92" s="89"/>
      <c r="E92" s="89"/>
      <c r="F92" s="89"/>
      <c r="G92" s="89"/>
      <c r="H92" s="89"/>
      <c r="I92" s="89"/>
      <c r="J92" s="89"/>
      <c r="K92" s="89"/>
      <c r="L92" s="79"/>
    </row>
    <row r="93" spans="1:12">
      <c r="A93" s="74">
        <v>95</v>
      </c>
      <c r="B93" s="91"/>
      <c r="C93" s="91"/>
      <c r="D93" s="91"/>
      <c r="E93" s="91"/>
      <c r="F93" s="91"/>
      <c r="G93" s="91"/>
      <c r="H93" s="91"/>
      <c r="I93" s="91"/>
      <c r="J93" s="91"/>
      <c r="K93" s="91"/>
      <c r="L93" s="79"/>
    </row>
    <row r="94" spans="1:12">
      <c r="A94" s="65">
        <v>96</v>
      </c>
      <c r="B94" s="89"/>
      <c r="C94" s="89"/>
      <c r="D94" s="90"/>
      <c r="E94" s="89"/>
      <c r="F94" s="89"/>
      <c r="G94" s="89"/>
      <c r="H94" s="89"/>
      <c r="I94" s="89"/>
      <c r="J94" s="89"/>
      <c r="K94" s="89"/>
      <c r="L94" s="79"/>
    </row>
    <row r="95" spans="1:12">
      <c r="A95" s="65">
        <v>97</v>
      </c>
      <c r="B95" s="89"/>
      <c r="C95" s="89"/>
      <c r="D95" s="90"/>
      <c r="E95" s="89"/>
      <c r="F95" s="89"/>
      <c r="G95" s="89"/>
      <c r="H95" s="89"/>
      <c r="I95" s="89"/>
      <c r="J95" s="89"/>
      <c r="K95" s="89"/>
      <c r="L95" s="79"/>
    </row>
    <row r="96" spans="1:12">
      <c r="A96" s="65">
        <v>98</v>
      </c>
      <c r="B96" s="89"/>
      <c r="C96" s="89"/>
      <c r="D96" s="90"/>
      <c r="E96" s="89"/>
      <c r="F96" s="89"/>
      <c r="G96" s="89"/>
      <c r="H96" s="89"/>
      <c r="I96" s="89"/>
      <c r="J96" s="89"/>
      <c r="K96" s="89"/>
      <c r="L96" s="79"/>
    </row>
    <row r="97" spans="1:12">
      <c r="A97" s="65">
        <v>99</v>
      </c>
      <c r="B97" s="92"/>
      <c r="C97" s="89"/>
      <c r="D97" s="90"/>
      <c r="E97" s="89"/>
      <c r="F97" s="89"/>
      <c r="G97" s="89"/>
      <c r="H97" s="89"/>
      <c r="I97" s="89"/>
      <c r="J97" s="89"/>
      <c r="K97" s="89"/>
      <c r="L97" s="79"/>
    </row>
    <row r="98" spans="1:12">
      <c r="A98" s="74">
        <v>100</v>
      </c>
      <c r="B98" s="91"/>
      <c r="C98" s="91"/>
      <c r="D98" s="91"/>
      <c r="E98" s="91"/>
      <c r="F98" s="91"/>
      <c r="G98" s="91"/>
      <c r="H98" s="91"/>
      <c r="I98" s="91"/>
      <c r="J98" s="91"/>
      <c r="K98" s="91"/>
      <c r="L98" s="79"/>
    </row>
    <row r="99" spans="1:12">
      <c r="A99" s="15" t="s">
        <v>358</v>
      </c>
      <c r="B99" s="15"/>
      <c r="C99" s="15"/>
      <c r="D99" s="15"/>
      <c r="E99" s="15"/>
      <c r="F99" s="15"/>
      <c r="G99" s="15"/>
      <c r="H99" s="15"/>
      <c r="I99" s="15"/>
      <c r="J99" s="15"/>
      <c r="K99" s="15"/>
    </row>
    <row r="100" spans="1:12">
      <c r="A100" s="136" t="s">
        <v>226</v>
      </c>
    </row>
  </sheetData>
  <pageMargins left="0.5" right="1" top="0.25" bottom="0.3" header="0" footer="0"/>
  <pageSetup orientation="portrait" horizontalDpi="0" verticalDpi="0" copies="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M101"/>
  <sheetViews>
    <sheetView topLeftCell="A7" zoomScale="87" zoomScaleNormal="87" workbookViewId="0">
      <selection activeCell="C7" sqref="C7"/>
    </sheetView>
  </sheetViews>
  <sheetFormatPr defaultColWidth="9.6640625" defaultRowHeight="15"/>
  <cols>
    <col min="1" max="12" width="8.6640625" style="1" customWidth="1"/>
    <col min="13" max="16384" width="9.6640625" style="1"/>
  </cols>
  <sheetData>
    <row r="1" spans="1:13" ht="23.25">
      <c r="A1" s="87" t="s">
        <v>210</v>
      </c>
    </row>
    <row r="2" spans="1:13" ht="15.75">
      <c r="A2" s="93" t="s">
        <v>0</v>
      </c>
      <c r="B2" s="94">
        <v>5</v>
      </c>
      <c r="C2" s="94">
        <v>8</v>
      </c>
      <c r="D2" s="94">
        <v>10</v>
      </c>
      <c r="E2" s="94">
        <v>12</v>
      </c>
      <c r="F2" s="94">
        <v>15</v>
      </c>
      <c r="G2" s="94">
        <v>16.093440000000001</v>
      </c>
      <c r="H2" s="94">
        <v>20</v>
      </c>
      <c r="I2" s="94">
        <v>21.0975</v>
      </c>
      <c r="J2" s="94">
        <v>25</v>
      </c>
      <c r="K2" s="94">
        <v>30</v>
      </c>
      <c r="L2" s="94">
        <v>42.195</v>
      </c>
      <c r="M2" s="79"/>
    </row>
    <row r="3" spans="1:13" ht="15.75">
      <c r="A3" s="95" t="s">
        <v>190</v>
      </c>
      <c r="B3" s="96">
        <v>774</v>
      </c>
      <c r="C3" s="96">
        <v>1272</v>
      </c>
      <c r="D3" s="96">
        <v>1611</v>
      </c>
      <c r="E3" s="96">
        <v>1951</v>
      </c>
      <c r="F3" s="96">
        <v>2469</v>
      </c>
      <c r="G3" s="96">
        <v>2663</v>
      </c>
      <c r="H3" s="96">
        <v>3358</v>
      </c>
      <c r="I3" s="96">
        <v>3553</v>
      </c>
      <c r="J3" s="96">
        <v>4259</v>
      </c>
      <c r="K3" s="96">
        <v>5179</v>
      </c>
      <c r="L3" s="96">
        <v>7495</v>
      </c>
      <c r="M3" s="79"/>
    </row>
    <row r="4" spans="1:13" ht="15.75">
      <c r="A4" s="95" t="s">
        <v>191</v>
      </c>
      <c r="B4" s="97">
        <f t="shared" ref="B4:L4" si="0">B3/86400</f>
        <v>8.9583333333333338E-3</v>
      </c>
      <c r="C4" s="97">
        <f t="shared" si="0"/>
        <v>1.4722222222222222E-2</v>
      </c>
      <c r="D4" s="97">
        <f t="shared" si="0"/>
        <v>1.8645833333333334E-2</v>
      </c>
      <c r="E4" s="97">
        <f t="shared" si="0"/>
        <v>2.2581018518518518E-2</v>
      </c>
      <c r="F4" s="97">
        <f t="shared" si="0"/>
        <v>2.8576388888888887E-2</v>
      </c>
      <c r="G4" s="97">
        <f t="shared" si="0"/>
        <v>3.0821759259259261E-2</v>
      </c>
      <c r="H4" s="97">
        <f t="shared" si="0"/>
        <v>3.8865740740740742E-2</v>
      </c>
      <c r="I4" s="97">
        <f t="shared" si="0"/>
        <v>4.1122685185185186E-2</v>
      </c>
      <c r="J4" s="97">
        <f t="shared" si="0"/>
        <v>4.929398148148148E-2</v>
      </c>
      <c r="K4" s="97">
        <f t="shared" si="0"/>
        <v>5.994212962962963E-2</v>
      </c>
      <c r="L4" s="97">
        <f t="shared" si="0"/>
        <v>8.6747685185185192E-2</v>
      </c>
      <c r="M4" s="79"/>
    </row>
    <row r="5" spans="1:13">
      <c r="A5" s="98">
        <v>5</v>
      </c>
      <c r="B5" s="99">
        <f>(AgeStanSec!$C5)/$B$2</f>
        <v>253.6</v>
      </c>
      <c r="C5" s="99">
        <f>(AgeStanSec!$C5)/$B$2</f>
        <v>253.6</v>
      </c>
      <c r="D5" s="99">
        <f>(AgeStanSec!H5)/D$2</f>
        <v>263.7</v>
      </c>
      <c r="E5" s="99">
        <f>(AgeStanSec!J5)/E$2</f>
        <v>266</v>
      </c>
      <c r="F5" s="99">
        <f>(AgeStanSec!K5)/F$2</f>
        <v>268.53333333333336</v>
      </c>
      <c r="G5" s="99">
        <f>(AgeStanSec!L5)/G$2</f>
        <v>269.11586335798933</v>
      </c>
      <c r="H5" s="99">
        <f>(AgeStanSec!M5)/H$2</f>
        <v>269.60000000000002</v>
      </c>
      <c r="I5" s="99">
        <f>(AgeStanSec!N5)/I$2</f>
        <v>269.79499940751276</v>
      </c>
      <c r="J5" s="99">
        <f>(AgeStanSec!O5)/J$2</f>
        <v>272.72000000000003</v>
      </c>
      <c r="K5" s="99">
        <f>(AgeStanSec!P5)/K$2</f>
        <v>276.33333333333331</v>
      </c>
      <c r="L5" s="99">
        <f>(AgeStanSec!Q5)/L$2</f>
        <v>282.82971916103804</v>
      </c>
      <c r="M5" s="100"/>
    </row>
    <row r="6" spans="1:13">
      <c r="A6" s="101">
        <v>6</v>
      </c>
      <c r="B6" s="102">
        <f>(AgeStanSec!$C6)/$B$2</f>
        <v>233</v>
      </c>
      <c r="C6" s="102">
        <f>(AgeStanSec!$F6)/$C$2</f>
        <v>240</v>
      </c>
      <c r="D6" s="102">
        <f>(AgeStanSec!H6)/D$2</f>
        <v>242.1</v>
      </c>
      <c r="E6" s="102">
        <f>(AgeStanSec!J6)/E$2</f>
        <v>244.33333333333334</v>
      </c>
      <c r="F6" s="102">
        <f>(AgeStanSec!K6)/F$2</f>
        <v>246.6</v>
      </c>
      <c r="G6" s="102">
        <f>(AgeStanSec!L6)/G$2</f>
        <v>247.1193231527877</v>
      </c>
      <c r="H6" s="102">
        <f>(AgeStanSec!M6)/H$2</f>
        <v>247.75</v>
      </c>
      <c r="I6" s="102">
        <f>(AgeStanSec!N6)/I$2</f>
        <v>247.89667022159023</v>
      </c>
      <c r="J6" s="102">
        <f>(AgeStanSec!O6)/J$2</f>
        <v>250.6</v>
      </c>
      <c r="K6" s="102">
        <f>(AgeStanSec!P6)/K$2</f>
        <v>253.9</v>
      </c>
      <c r="L6" s="102">
        <f>(AgeStanSec!Q6)/L$2</f>
        <v>259.8886123948335</v>
      </c>
      <c r="M6" s="79"/>
    </row>
    <row r="7" spans="1:13">
      <c r="A7" s="101">
        <v>7</v>
      </c>
      <c r="B7" s="102">
        <f>(AgeStanSec!$C7)/$B$2</f>
        <v>216.6</v>
      </c>
      <c r="C7" s="102">
        <f>(AgeStanSec!$F7)/$C$2</f>
        <v>223.125</v>
      </c>
      <c r="D7" s="102">
        <f>(AgeStanSec!H7)/D$2</f>
        <v>225.1</v>
      </c>
      <c r="E7" s="102">
        <f>(AgeStanSec!J7)/E$2</f>
        <v>227.16666666666666</v>
      </c>
      <c r="F7" s="102">
        <f>(AgeStanSec!K7)/F$2</f>
        <v>229.33333333333334</v>
      </c>
      <c r="G7" s="102">
        <f>(AgeStanSec!L7)/G$2</f>
        <v>229.7830668893661</v>
      </c>
      <c r="H7" s="102">
        <f>(AgeStanSec!M7)/H$2</f>
        <v>230.45</v>
      </c>
      <c r="I7" s="102">
        <f>(AgeStanSec!N7)/I$2</f>
        <v>230.5486432041711</v>
      </c>
      <c r="J7" s="102">
        <f>(AgeStanSec!O7)/J$2</f>
        <v>233.08</v>
      </c>
      <c r="K7" s="102">
        <f>(AgeStanSec!P7)/K$2</f>
        <v>236.16666666666666</v>
      </c>
      <c r="L7" s="102">
        <f>(AgeStanSec!Q7)/L$2</f>
        <v>241.7348027017419</v>
      </c>
      <c r="M7" s="79"/>
    </row>
    <row r="8" spans="1:13">
      <c r="A8" s="101">
        <v>8</v>
      </c>
      <c r="B8" s="102">
        <f>(AgeStanSec!$C8)/$B$2</f>
        <v>203.4</v>
      </c>
      <c r="C8" s="102">
        <f>(AgeStanSec!$F8)/$C$2</f>
        <v>209.625</v>
      </c>
      <c r="D8" s="102">
        <f>(AgeStanSec!H8)/D$2</f>
        <v>211.5</v>
      </c>
      <c r="E8" s="102">
        <f>(AgeStanSec!J8)/E$2</f>
        <v>213.41666666666666</v>
      </c>
      <c r="F8" s="102">
        <f>(AgeStanSec!K8)/F$2</f>
        <v>215.4</v>
      </c>
      <c r="G8" s="102">
        <f>(AgeStanSec!L8)/G$2</f>
        <v>215.86435218324979</v>
      </c>
      <c r="H8" s="102">
        <f>(AgeStanSec!M8)/H$2</f>
        <v>216.5</v>
      </c>
      <c r="I8" s="102">
        <f>(AgeStanSec!N8)/I$2</f>
        <v>216.66074179405143</v>
      </c>
      <c r="J8" s="102">
        <f>(AgeStanSec!O8)/J$2</f>
        <v>219</v>
      </c>
      <c r="K8" s="102">
        <f>(AgeStanSec!P8)/K$2</f>
        <v>221.9</v>
      </c>
      <c r="L8" s="102">
        <f>(AgeStanSec!Q8)/L$2</f>
        <v>227.13591657779358</v>
      </c>
      <c r="M8" s="103"/>
    </row>
    <row r="9" spans="1:13">
      <c r="A9" s="101">
        <v>9</v>
      </c>
      <c r="B9" s="102">
        <f>(AgeStanSec!$C9)/$B$2</f>
        <v>192.8</v>
      </c>
      <c r="C9" s="102">
        <f>(AgeStanSec!$F9)/$C$2</f>
        <v>198.625</v>
      </c>
      <c r="D9" s="102">
        <f>(AgeStanSec!H9)/D$2</f>
        <v>200.4</v>
      </c>
      <c r="E9" s="102">
        <f>(AgeStanSec!J9)/E$2</f>
        <v>202.16666666666666</v>
      </c>
      <c r="F9" s="102">
        <f>(AgeStanSec!K9)/F$2</f>
        <v>204.06666666666666</v>
      </c>
      <c r="G9" s="102">
        <f>(AgeStanSec!L9)/G$2</f>
        <v>204.49325936530659</v>
      </c>
      <c r="H9" s="102">
        <f>(AgeStanSec!M9)/H$2</f>
        <v>205.2</v>
      </c>
      <c r="I9" s="102">
        <f>(AgeStanSec!N9)/I$2</f>
        <v>205.3323853537149</v>
      </c>
      <c r="J9" s="102">
        <f>(AgeStanSec!O9)/J$2</f>
        <v>207.56</v>
      </c>
      <c r="K9" s="102">
        <f>(AgeStanSec!P9)/K$2</f>
        <v>210.3</v>
      </c>
      <c r="L9" s="102">
        <f>(AgeStanSec!Q9)/L$2</f>
        <v>215.26247185685509</v>
      </c>
      <c r="M9" s="79"/>
    </row>
    <row r="10" spans="1:13">
      <c r="A10" s="104">
        <v>10</v>
      </c>
      <c r="B10" s="99">
        <f>(AgeStanSec!$C10)/$B$2</f>
        <v>184</v>
      </c>
      <c r="C10" s="105">
        <f>(AgeStanSec!$F10)/$C$2</f>
        <v>189.625</v>
      </c>
      <c r="D10" s="105">
        <f>(AgeStanSec!H10)/D$2</f>
        <v>191.3</v>
      </c>
      <c r="E10" s="105">
        <f>(AgeStanSec!J10)/E$2</f>
        <v>193</v>
      </c>
      <c r="F10" s="105">
        <f>(AgeStanSec!K10)/F$2</f>
        <v>194.8</v>
      </c>
      <c r="G10" s="105">
        <f>(AgeStanSec!L10)/G$2</f>
        <v>195.23482860097033</v>
      </c>
      <c r="H10" s="105">
        <f>(AgeStanSec!M10)/H$2</f>
        <v>195.95</v>
      </c>
      <c r="I10" s="105">
        <f>(AgeStanSec!N10)/I$2</f>
        <v>196.04218509302049</v>
      </c>
      <c r="J10" s="105">
        <f>(AgeStanSec!O10)/J$2</f>
        <v>198.2</v>
      </c>
      <c r="K10" s="105">
        <f>(AgeStanSec!P10)/K$2</f>
        <v>200.8</v>
      </c>
      <c r="L10" s="105">
        <f>(AgeStanSec!Q10)/L$2</f>
        <v>205.5456807678635</v>
      </c>
      <c r="M10" s="79"/>
    </row>
    <row r="11" spans="1:13">
      <c r="A11" s="101">
        <v>11</v>
      </c>
      <c r="B11" s="102">
        <f>(AgeStanSec!$C11)/$B$2</f>
        <v>176.8</v>
      </c>
      <c r="C11" s="102">
        <f>(AgeStanSec!$F11)/$C$2</f>
        <v>182.25</v>
      </c>
      <c r="D11" s="102">
        <f>(AgeStanSec!H11)/D$2</f>
        <v>183.8</v>
      </c>
      <c r="E11" s="102">
        <f>(AgeStanSec!J11)/E$2</f>
        <v>185.5</v>
      </c>
      <c r="F11" s="102">
        <f>(AgeStanSec!K11)/F$2</f>
        <v>187.2</v>
      </c>
      <c r="G11" s="102">
        <f>(AgeStanSec!L11)/G$2</f>
        <v>187.59196293645113</v>
      </c>
      <c r="H11" s="102">
        <f>(AgeStanSec!M11)/H$2</f>
        <v>188.35</v>
      </c>
      <c r="I11" s="102">
        <f>(AgeStanSec!N11)/I$2</f>
        <v>188.45834814551486</v>
      </c>
      <c r="J11" s="102">
        <f>(AgeStanSec!O11)/J$2</f>
        <v>190.48</v>
      </c>
      <c r="K11" s="102">
        <f>(AgeStanSec!P11)/K$2</f>
        <v>193</v>
      </c>
      <c r="L11" s="102">
        <f>(AgeStanSec!Q11)/L$2</f>
        <v>197.55895248252162</v>
      </c>
      <c r="M11" s="79"/>
    </row>
    <row r="12" spans="1:13">
      <c r="A12" s="101">
        <v>12</v>
      </c>
      <c r="B12" s="102">
        <f>(AgeStanSec!$C12)/$B$2</f>
        <v>171</v>
      </c>
      <c r="C12" s="102">
        <f>(AgeStanSec!$F12)/$C$2</f>
        <v>176.125</v>
      </c>
      <c r="D12" s="102">
        <f>(AgeStanSec!H12)/D$2</f>
        <v>177.7</v>
      </c>
      <c r="E12" s="102">
        <f>(AgeStanSec!J12)/E$2</f>
        <v>179.33333333333334</v>
      </c>
      <c r="F12" s="102">
        <f>(AgeStanSec!K12)/F$2</f>
        <v>181</v>
      </c>
      <c r="G12" s="102">
        <f>(AgeStanSec!L12)/G$2</f>
        <v>181.37825101407776</v>
      </c>
      <c r="H12" s="102">
        <f>(AgeStanSec!M12)/H$2</f>
        <v>182.1</v>
      </c>
      <c r="I12" s="102">
        <f>(AgeStanSec!N12)/I$2</f>
        <v>182.20168266382274</v>
      </c>
      <c r="J12" s="102">
        <f>(AgeStanSec!O12)/J$2</f>
        <v>184.2</v>
      </c>
      <c r="K12" s="102">
        <f>(AgeStanSec!P12)/K$2</f>
        <v>186.6</v>
      </c>
      <c r="L12" s="102">
        <f>(AgeStanSec!Q12)/L$2</f>
        <v>191.01789311529802</v>
      </c>
      <c r="M12" s="79"/>
    </row>
    <row r="13" spans="1:13">
      <c r="A13" s="101">
        <v>13</v>
      </c>
      <c r="B13" s="102">
        <f>(AgeStanSec!$C13)/$B$2</f>
        <v>166.2</v>
      </c>
      <c r="C13" s="102">
        <f>(AgeStanSec!$F13)/$C$2</f>
        <v>171.25</v>
      </c>
      <c r="D13" s="102">
        <f>(AgeStanSec!H13)/D$2</f>
        <v>172.7</v>
      </c>
      <c r="E13" s="102">
        <f>(AgeStanSec!J13)/E$2</f>
        <v>174.33333333333334</v>
      </c>
      <c r="F13" s="102">
        <f>(AgeStanSec!K13)/F$2</f>
        <v>175.93333333333334</v>
      </c>
      <c r="G13" s="102">
        <f>(AgeStanSec!L13)/G$2</f>
        <v>176.28300723773162</v>
      </c>
      <c r="H13" s="102">
        <f>(AgeStanSec!M13)/H$2</f>
        <v>177</v>
      </c>
      <c r="I13" s="102">
        <f>(AgeStanSec!N13)/I$2</f>
        <v>177.12999170517833</v>
      </c>
      <c r="J13" s="102">
        <f>(AgeStanSec!O13)/J$2</f>
        <v>179.04</v>
      </c>
      <c r="K13" s="102">
        <f>(AgeStanSec!P13)/K$2</f>
        <v>181.4</v>
      </c>
      <c r="L13" s="102">
        <f>(AgeStanSec!Q13)/L$2</f>
        <v>185.68550776158312</v>
      </c>
      <c r="M13" s="79"/>
    </row>
    <row r="14" spans="1:13">
      <c r="A14" s="101">
        <v>14</v>
      </c>
      <c r="B14" s="102">
        <f>(AgeStanSec!$C14)/$B$2</f>
        <v>162.4</v>
      </c>
      <c r="C14" s="102">
        <f>(AgeStanSec!$F14)/$C$2</f>
        <v>167.25</v>
      </c>
      <c r="D14" s="102">
        <f>(AgeStanSec!H14)/D$2</f>
        <v>168.7</v>
      </c>
      <c r="E14" s="102">
        <f>(AgeStanSec!J14)/E$2</f>
        <v>170.25</v>
      </c>
      <c r="F14" s="102">
        <f>(AgeStanSec!K14)/F$2</f>
        <v>171.86666666666667</v>
      </c>
      <c r="G14" s="102">
        <f>(AgeStanSec!L14)/G$2</f>
        <v>172.24409448818898</v>
      </c>
      <c r="H14" s="102">
        <f>(AgeStanSec!M14)/H$2</f>
        <v>172.9</v>
      </c>
      <c r="I14" s="102">
        <f>(AgeStanSec!N14)/I$2</f>
        <v>173.00628036497216</v>
      </c>
      <c r="J14" s="102">
        <f>(AgeStanSec!O14)/J$2</f>
        <v>174.92</v>
      </c>
      <c r="K14" s="102">
        <f>(AgeStanSec!P14)/K$2</f>
        <v>177.23333333333332</v>
      </c>
      <c r="L14" s="102">
        <f>(AgeStanSec!Q14)/L$2</f>
        <v>181.39589998815026</v>
      </c>
      <c r="M14" s="79"/>
    </row>
    <row r="15" spans="1:13">
      <c r="A15" s="104">
        <v>15</v>
      </c>
      <c r="B15" s="105">
        <f>(AgeStanSec!$C15)/$B$2</f>
        <v>159.19999999999999</v>
      </c>
      <c r="C15" s="105">
        <f>(AgeStanSec!$F15)/$C$2</f>
        <v>164.125</v>
      </c>
      <c r="D15" s="105">
        <f>(AgeStanSec!H15)/D$2</f>
        <v>165.6</v>
      </c>
      <c r="E15" s="105">
        <f>(AgeStanSec!J15)/E$2</f>
        <v>167.08333333333334</v>
      </c>
      <c r="F15" s="105">
        <f>(AgeStanSec!K15)/F$2</f>
        <v>168.66666666666666</v>
      </c>
      <c r="G15" s="105">
        <f>(AgeStanSec!L15)/G$2</f>
        <v>169.01296428855483</v>
      </c>
      <c r="H15" s="105">
        <f>(AgeStanSec!M15)/H$2</f>
        <v>169.7</v>
      </c>
      <c r="I15" s="105">
        <f>(AgeStanSec!N15)/I$2</f>
        <v>169.83054864320417</v>
      </c>
      <c r="J15" s="105">
        <f>(AgeStanSec!O15)/J$2</f>
        <v>171.68</v>
      </c>
      <c r="K15" s="105">
        <f>(AgeStanSec!P15)/K$2</f>
        <v>173.93333333333334</v>
      </c>
      <c r="L15" s="105">
        <f>(AgeStanSec!Q15)/L$2</f>
        <v>178.03057234269463</v>
      </c>
      <c r="M15" s="79"/>
    </row>
    <row r="16" spans="1:13">
      <c r="A16" s="101">
        <v>16</v>
      </c>
      <c r="B16" s="102">
        <f>(AgeStanSec!$C16)/$B$2</f>
        <v>157</v>
      </c>
      <c r="C16" s="102">
        <f>(AgeStanSec!$F16)/$C$2</f>
        <v>161.75</v>
      </c>
      <c r="D16" s="102">
        <f>(AgeStanSec!H16)/D$2</f>
        <v>163.19999999999999</v>
      </c>
      <c r="E16" s="102">
        <f>(AgeStanSec!J16)/E$2</f>
        <v>164.75</v>
      </c>
      <c r="F16" s="102">
        <f>(AgeStanSec!K16)/F$2</f>
        <v>166.26666666666668</v>
      </c>
      <c r="G16" s="102">
        <f>(AgeStanSec!L16)/G$2</f>
        <v>166.58961663882923</v>
      </c>
      <c r="H16" s="102">
        <f>(AgeStanSec!M16)/H$2</f>
        <v>167.3</v>
      </c>
      <c r="I16" s="102">
        <f>(AgeStanSec!N16)/I$2</f>
        <v>167.41320061618674</v>
      </c>
      <c r="J16" s="102">
        <f>(AgeStanSec!O16)/J$2</f>
        <v>169.24</v>
      </c>
      <c r="K16" s="102">
        <f>(AgeStanSec!P16)/K$2</f>
        <v>171.46666666666667</v>
      </c>
      <c r="L16" s="102">
        <f>(AgeStanSec!Q16)/L$2</f>
        <v>175.51842635383341</v>
      </c>
      <c r="M16" s="79"/>
    </row>
    <row r="17" spans="1:13">
      <c r="A17" s="101">
        <v>17</v>
      </c>
      <c r="B17" s="102">
        <f>(AgeStanSec!$C17)/$B$2</f>
        <v>155.4</v>
      </c>
      <c r="C17" s="102">
        <f>(AgeStanSec!$F17)/$C$2</f>
        <v>160.125</v>
      </c>
      <c r="D17" s="102">
        <f>(AgeStanSec!H17)/D$2</f>
        <v>161.6</v>
      </c>
      <c r="E17" s="102">
        <f>(AgeStanSec!J17)/E$2</f>
        <v>163.08333333333334</v>
      </c>
      <c r="F17" s="102">
        <f>(AgeStanSec!K17)/F$2</f>
        <v>164.6</v>
      </c>
      <c r="G17" s="102">
        <f>(AgeStanSec!L17)/G$2</f>
        <v>164.91191441978842</v>
      </c>
      <c r="H17" s="102">
        <f>(AgeStanSec!M17)/H$2</f>
        <v>165.7</v>
      </c>
      <c r="I17" s="102">
        <f>(AgeStanSec!N17)/I$2</f>
        <v>165.80163526484179</v>
      </c>
      <c r="J17" s="102">
        <f>(AgeStanSec!O17)/J$2</f>
        <v>167.64</v>
      </c>
      <c r="K17" s="102">
        <f>(AgeStanSec!P17)/K$2</f>
        <v>169.83333333333334</v>
      </c>
      <c r="L17" s="102">
        <f>(AgeStanSec!Q17)/L$2</f>
        <v>173.83576253110559</v>
      </c>
      <c r="M17" s="79"/>
    </row>
    <row r="18" spans="1:13">
      <c r="A18" s="101">
        <v>18</v>
      </c>
      <c r="B18" s="102">
        <f>(AgeStanSec!$C18)/$B$2</f>
        <v>154.6</v>
      </c>
      <c r="C18" s="102">
        <f>(AgeStanSec!$F18)/$C$2</f>
        <v>159.25</v>
      </c>
      <c r="D18" s="102">
        <f>(AgeStanSec!H18)/D$2</f>
        <v>160.6</v>
      </c>
      <c r="E18" s="102">
        <f>(AgeStanSec!J18)/E$2</f>
        <v>162.08333333333334</v>
      </c>
      <c r="F18" s="102">
        <f>(AgeStanSec!K18)/F$2</f>
        <v>163.6</v>
      </c>
      <c r="G18" s="102">
        <f>(AgeStanSec!L18)/G$2</f>
        <v>163.91772051220869</v>
      </c>
      <c r="H18" s="102">
        <f>(AgeStanSec!M18)/H$2</f>
        <v>164.95</v>
      </c>
      <c r="I18" s="102">
        <f>(AgeStanSec!N18)/I$2</f>
        <v>165.04325157009123</v>
      </c>
      <c r="J18" s="102">
        <f>(AgeStanSec!O18)/J$2</f>
        <v>166.88</v>
      </c>
      <c r="K18" s="102">
        <f>(AgeStanSec!P18)/K$2</f>
        <v>169.06666666666666</v>
      </c>
      <c r="L18" s="102">
        <f>(AgeStanSec!Q18)/L$2</f>
        <v>173.05367934589407</v>
      </c>
      <c r="M18" s="79"/>
    </row>
    <row r="19" spans="1:13">
      <c r="A19" s="101">
        <v>19</v>
      </c>
      <c r="B19" s="102">
        <f>(AgeStanSec!$C19)/$B$2</f>
        <v>154.19999999999999</v>
      </c>
      <c r="C19" s="102">
        <f>(AgeStanSec!$F19)/$C$2</f>
        <v>158.875</v>
      </c>
      <c r="D19" s="102">
        <f>(AgeStanSec!H19)/D$2</f>
        <v>160.30000000000001</v>
      </c>
      <c r="E19" s="102">
        <f>(AgeStanSec!J19)/E$2</f>
        <v>161.75</v>
      </c>
      <c r="F19" s="102">
        <f>(AgeStanSec!K19)/F$2</f>
        <v>163.26666666666668</v>
      </c>
      <c r="G19" s="102">
        <f>(AgeStanSec!L19)/G$2</f>
        <v>163.60703491609002</v>
      </c>
      <c r="H19" s="102">
        <f>(AgeStanSec!M19)/H$2</f>
        <v>164.9</v>
      </c>
      <c r="I19" s="102">
        <f>(AgeStanSec!N19)/I$2</f>
        <v>164.99585258916935</v>
      </c>
      <c r="J19" s="102">
        <f>(AgeStanSec!O19)/J$2</f>
        <v>166.8</v>
      </c>
      <c r="K19" s="102">
        <f>(AgeStanSec!P19)/K$2</f>
        <v>169</v>
      </c>
      <c r="L19" s="102">
        <f>(AgeStanSec!Q19)/L$2</f>
        <v>172.9825808745112</v>
      </c>
      <c r="M19" s="79"/>
    </row>
    <row r="20" spans="1:13">
      <c r="A20" s="104">
        <v>20</v>
      </c>
      <c r="B20" s="105">
        <f>(AgeStanSec!$C20)/$B$2</f>
        <v>154.19999999999999</v>
      </c>
      <c r="C20" s="105">
        <f>(AgeStanSec!$F20)/$C$2</f>
        <v>158.875</v>
      </c>
      <c r="D20" s="105">
        <f>(AgeStanSec!H20)/D$2</f>
        <v>160.30000000000001</v>
      </c>
      <c r="E20" s="105">
        <f>(AgeStanSec!J20)/E$2</f>
        <v>161.75</v>
      </c>
      <c r="F20" s="105">
        <f>(AgeStanSec!K20)/F$2</f>
        <v>163.26666666666668</v>
      </c>
      <c r="G20" s="105">
        <f>(AgeStanSec!L20)/G$2</f>
        <v>163.60703491609002</v>
      </c>
      <c r="H20" s="105">
        <f>(AgeStanSec!M20)/H$2</f>
        <v>164.9</v>
      </c>
      <c r="I20" s="105">
        <f>(AgeStanSec!N20)/I$2</f>
        <v>164.99585258916935</v>
      </c>
      <c r="J20" s="105">
        <f>(AgeStanSec!O20)/J$2</f>
        <v>166.8</v>
      </c>
      <c r="K20" s="105">
        <f>(AgeStanSec!P20)/K$2</f>
        <v>169</v>
      </c>
      <c r="L20" s="105">
        <f>(AgeStanSec!Q20)/L$2</f>
        <v>172.9825808745112</v>
      </c>
      <c r="M20" s="79"/>
    </row>
    <row r="21" spans="1:13">
      <c r="A21" s="101">
        <v>21</v>
      </c>
      <c r="B21" s="102">
        <f>(AgeStanSec!$C21)/$B$2</f>
        <v>154.19999999999999</v>
      </c>
      <c r="C21" s="102">
        <f>(AgeStanSec!$F21)/$C$2</f>
        <v>158.875</v>
      </c>
      <c r="D21" s="102">
        <f>(AgeStanSec!H21)/D$2</f>
        <v>160.30000000000001</v>
      </c>
      <c r="E21" s="102">
        <f>(AgeStanSec!J21)/E$2</f>
        <v>161.75</v>
      </c>
      <c r="F21" s="102">
        <f>(AgeStanSec!K21)/F$2</f>
        <v>163.26666666666668</v>
      </c>
      <c r="G21" s="102">
        <f>(AgeStanSec!L21)/G$2</f>
        <v>163.60703491609002</v>
      </c>
      <c r="H21" s="102">
        <f>(AgeStanSec!M21)/H$2</f>
        <v>164.9</v>
      </c>
      <c r="I21" s="102">
        <f>(AgeStanSec!N21)/I$2</f>
        <v>164.99585258916935</v>
      </c>
      <c r="J21" s="102">
        <f>(AgeStanSec!O21)/J$2</f>
        <v>166.8</v>
      </c>
      <c r="K21" s="102">
        <f>(AgeStanSec!P21)/K$2</f>
        <v>169</v>
      </c>
      <c r="L21" s="102">
        <f>(AgeStanSec!Q21)/L$2</f>
        <v>172.9825808745112</v>
      </c>
      <c r="M21" s="79"/>
    </row>
    <row r="22" spans="1:13">
      <c r="A22" s="101">
        <v>22</v>
      </c>
      <c r="B22" s="102">
        <f>(AgeStanSec!$C22)/$B$2</f>
        <v>154.19999999999999</v>
      </c>
      <c r="C22" s="102">
        <f>(AgeStanSec!$F22)/$C$2</f>
        <v>158.875</v>
      </c>
      <c r="D22" s="102">
        <f>(AgeStanSec!H22)/D$2</f>
        <v>160.30000000000001</v>
      </c>
      <c r="E22" s="102">
        <f>(AgeStanSec!J22)/E$2</f>
        <v>161.75</v>
      </c>
      <c r="F22" s="102">
        <f>(AgeStanSec!K22)/F$2</f>
        <v>163.26666666666668</v>
      </c>
      <c r="G22" s="102">
        <f>(AgeStanSec!L22)/G$2</f>
        <v>163.60703491609002</v>
      </c>
      <c r="H22" s="102">
        <f>(AgeStanSec!M22)/H$2</f>
        <v>164.9</v>
      </c>
      <c r="I22" s="102">
        <f>(AgeStanSec!N22)/I$2</f>
        <v>164.99585258916935</v>
      </c>
      <c r="J22" s="102">
        <f>(AgeStanSec!O22)/J$2</f>
        <v>166.8</v>
      </c>
      <c r="K22" s="102">
        <f>(AgeStanSec!P22)/K$2</f>
        <v>169</v>
      </c>
      <c r="L22" s="102">
        <f>(AgeStanSec!Q22)/L$2</f>
        <v>172.9825808745112</v>
      </c>
      <c r="M22" s="79"/>
    </row>
    <row r="23" spans="1:13">
      <c r="A23" s="101">
        <v>23</v>
      </c>
      <c r="B23" s="102">
        <f>(AgeStanSec!$C23)/$B$2</f>
        <v>154.19999999999999</v>
      </c>
      <c r="C23" s="102">
        <f>(AgeStanSec!$F23)/$C$2</f>
        <v>158.875</v>
      </c>
      <c r="D23" s="102">
        <f>(AgeStanSec!H23)/D$2</f>
        <v>160.30000000000001</v>
      </c>
      <c r="E23" s="102">
        <f>(AgeStanSec!J23)/E$2</f>
        <v>161.75</v>
      </c>
      <c r="F23" s="102">
        <f>(AgeStanSec!K23)/F$2</f>
        <v>163.26666666666668</v>
      </c>
      <c r="G23" s="102">
        <f>(AgeStanSec!L23)/G$2</f>
        <v>163.60703491609002</v>
      </c>
      <c r="H23" s="102">
        <f>(AgeStanSec!M23)/H$2</f>
        <v>164.9</v>
      </c>
      <c r="I23" s="102">
        <f>(AgeStanSec!N23)/I$2</f>
        <v>164.99585258916935</v>
      </c>
      <c r="J23" s="102">
        <f>(AgeStanSec!O23)/J$2</f>
        <v>166.8</v>
      </c>
      <c r="K23" s="102">
        <f>(AgeStanSec!P23)/K$2</f>
        <v>169</v>
      </c>
      <c r="L23" s="102">
        <f>(AgeStanSec!Q23)/L$2</f>
        <v>172.9825808745112</v>
      </c>
      <c r="M23" s="79"/>
    </row>
    <row r="24" spans="1:13">
      <c r="A24" s="101">
        <v>24</v>
      </c>
      <c r="B24" s="102">
        <f>(AgeStanSec!$C24)/$B$2</f>
        <v>154.19999999999999</v>
      </c>
      <c r="C24" s="102">
        <f>(AgeStanSec!$F24)/$C$2</f>
        <v>158.875</v>
      </c>
      <c r="D24" s="102">
        <f>(AgeStanSec!H24)/D$2</f>
        <v>160.30000000000001</v>
      </c>
      <c r="E24" s="102">
        <f>(AgeStanSec!J24)/E$2</f>
        <v>161.75</v>
      </c>
      <c r="F24" s="102">
        <f>(AgeStanSec!K24)/F$2</f>
        <v>163.26666666666668</v>
      </c>
      <c r="G24" s="102">
        <f>(AgeStanSec!L24)/G$2</f>
        <v>163.60703491609002</v>
      </c>
      <c r="H24" s="102">
        <f>(AgeStanSec!M24)/H$2</f>
        <v>164.9</v>
      </c>
      <c r="I24" s="102">
        <f>(AgeStanSec!N24)/I$2</f>
        <v>164.99585258916935</v>
      </c>
      <c r="J24" s="102">
        <f>(AgeStanSec!O24)/J$2</f>
        <v>166.8</v>
      </c>
      <c r="K24" s="102">
        <f>(AgeStanSec!P24)/K$2</f>
        <v>169</v>
      </c>
      <c r="L24" s="102">
        <f>(AgeStanSec!Q24)/L$2</f>
        <v>172.9825808745112</v>
      </c>
      <c r="M24" s="79"/>
    </row>
    <row r="25" spans="1:13">
      <c r="A25" s="104">
        <v>25</v>
      </c>
      <c r="B25" s="105">
        <f>(AgeStanSec!$C25)/$B$2</f>
        <v>154.19999999999999</v>
      </c>
      <c r="C25" s="105">
        <f>(AgeStanSec!$F25)/$C$2</f>
        <v>158.875</v>
      </c>
      <c r="D25" s="105">
        <f>(AgeStanSec!H25)/D$2</f>
        <v>160.30000000000001</v>
      </c>
      <c r="E25" s="105">
        <f>(AgeStanSec!J25)/E$2</f>
        <v>161.75</v>
      </c>
      <c r="F25" s="105">
        <f>(AgeStanSec!K25)/F$2</f>
        <v>163.26666666666668</v>
      </c>
      <c r="G25" s="105">
        <f>(AgeStanSec!L25)/G$2</f>
        <v>163.60703491609002</v>
      </c>
      <c r="H25" s="105">
        <f>(AgeStanSec!M25)/H$2</f>
        <v>164.9</v>
      </c>
      <c r="I25" s="105">
        <f>(AgeStanSec!N25)/I$2</f>
        <v>164.99585258916935</v>
      </c>
      <c r="J25" s="105">
        <f>(AgeStanSec!O25)/J$2</f>
        <v>166.8</v>
      </c>
      <c r="K25" s="105">
        <f>(AgeStanSec!P25)/K$2</f>
        <v>169</v>
      </c>
      <c r="L25" s="105">
        <f>(AgeStanSec!Q25)/L$2</f>
        <v>172.9825808745112</v>
      </c>
      <c r="M25" s="79"/>
    </row>
    <row r="26" spans="1:13">
      <c r="A26" s="101">
        <v>26</v>
      </c>
      <c r="B26" s="102">
        <f>(AgeStanSec!$C26)/$B$2</f>
        <v>154.19999999999999</v>
      </c>
      <c r="C26" s="102">
        <f>(AgeStanSec!$F26)/$C$2</f>
        <v>158.875</v>
      </c>
      <c r="D26" s="102">
        <f>(AgeStanSec!H26)/D$2</f>
        <v>160.30000000000001</v>
      </c>
      <c r="E26" s="102">
        <f>(AgeStanSec!J26)/E$2</f>
        <v>161.75</v>
      </c>
      <c r="F26" s="102">
        <f>(AgeStanSec!K26)/F$2</f>
        <v>163.26666666666668</v>
      </c>
      <c r="G26" s="102">
        <f>(AgeStanSec!L26)/G$2</f>
        <v>163.60703491609002</v>
      </c>
      <c r="H26" s="102">
        <f>(AgeStanSec!M26)/H$2</f>
        <v>164.9</v>
      </c>
      <c r="I26" s="102">
        <f>(AgeStanSec!N26)/I$2</f>
        <v>164.99585258916935</v>
      </c>
      <c r="J26" s="102">
        <f>(AgeStanSec!O26)/J$2</f>
        <v>166.8</v>
      </c>
      <c r="K26" s="102">
        <f>(AgeStanSec!P26)/K$2</f>
        <v>169</v>
      </c>
      <c r="L26" s="102">
        <f>(AgeStanSec!Q26)/L$2</f>
        <v>172.9825808745112</v>
      </c>
      <c r="M26" s="79"/>
    </row>
    <row r="27" spans="1:13">
      <c r="A27" s="101">
        <v>27</v>
      </c>
      <c r="B27" s="102">
        <f>(AgeStanSec!$C27)/$B$2</f>
        <v>154.19999999999999</v>
      </c>
      <c r="C27" s="102">
        <f>(AgeStanSec!$F27)/$C$2</f>
        <v>158.875</v>
      </c>
      <c r="D27" s="102">
        <f>(AgeStanSec!H27)/D$2</f>
        <v>160.30000000000001</v>
      </c>
      <c r="E27" s="102">
        <f>(AgeStanSec!J27)/E$2</f>
        <v>161.75</v>
      </c>
      <c r="F27" s="102">
        <f>(AgeStanSec!K27)/F$2</f>
        <v>163.26666666666668</v>
      </c>
      <c r="G27" s="102">
        <f>(AgeStanSec!L27)/G$2</f>
        <v>163.60703491609002</v>
      </c>
      <c r="H27" s="102">
        <f>(AgeStanSec!M27)/H$2</f>
        <v>164.9</v>
      </c>
      <c r="I27" s="102">
        <f>(AgeStanSec!N27)/I$2</f>
        <v>164.99585258916935</v>
      </c>
      <c r="J27" s="102">
        <f>(AgeStanSec!O27)/J$2</f>
        <v>166.8</v>
      </c>
      <c r="K27" s="102">
        <f>(AgeStanSec!P27)/K$2</f>
        <v>169</v>
      </c>
      <c r="L27" s="102">
        <f>(AgeStanSec!Q27)/L$2</f>
        <v>172.9825808745112</v>
      </c>
      <c r="M27" s="79"/>
    </row>
    <row r="28" spans="1:13">
      <c r="A28" s="101">
        <v>28</v>
      </c>
      <c r="B28" s="106">
        <f>(AgeStanSec!$C28)/$B$2</f>
        <v>154.19999999999999</v>
      </c>
      <c r="C28" s="106">
        <f>(AgeStanSec!$F28)/$C$2</f>
        <v>158.875</v>
      </c>
      <c r="D28" s="106">
        <f>(AgeStanSec!H28)/D$2</f>
        <v>160.30000000000001</v>
      </c>
      <c r="E28" s="106">
        <f>(AgeStanSec!J28)/E$2</f>
        <v>161.75</v>
      </c>
      <c r="F28" s="106">
        <f>(AgeStanSec!K28)/F$2</f>
        <v>163.26666666666668</v>
      </c>
      <c r="G28" s="106">
        <f>(AgeStanSec!L28)/G$2</f>
        <v>163.60703491609002</v>
      </c>
      <c r="H28" s="106">
        <f>(AgeStanSec!M28)/H$2</f>
        <v>164.9</v>
      </c>
      <c r="I28" s="106">
        <f>(AgeStanSec!N28)/I$2</f>
        <v>164.99585258916935</v>
      </c>
      <c r="J28" s="106">
        <f>(AgeStanSec!O28)/J$2</f>
        <v>166.8</v>
      </c>
      <c r="K28" s="106">
        <f>(AgeStanSec!P28)/K$2</f>
        <v>169</v>
      </c>
      <c r="L28" s="106">
        <f>(AgeStanSec!Q28)/L$2</f>
        <v>172.9825808745112</v>
      </c>
      <c r="M28" s="79"/>
    </row>
    <row r="29" spans="1:13">
      <c r="A29" s="101">
        <v>29</v>
      </c>
      <c r="B29" s="106">
        <f>(AgeStanSec!$C29)/$B$2</f>
        <v>154.19999999999999</v>
      </c>
      <c r="C29" s="106">
        <f>(AgeStanSec!$F29)/$C$2</f>
        <v>158.875</v>
      </c>
      <c r="D29" s="106">
        <f>(AgeStanSec!H29)/D$2</f>
        <v>160.30000000000001</v>
      </c>
      <c r="E29" s="106">
        <f>(AgeStanSec!J29)/E$2</f>
        <v>161.75</v>
      </c>
      <c r="F29" s="106">
        <f>(AgeStanSec!K29)/F$2</f>
        <v>163.26666666666668</v>
      </c>
      <c r="G29" s="106">
        <f>(AgeStanSec!L29)/G$2</f>
        <v>163.60703491609002</v>
      </c>
      <c r="H29" s="106">
        <f>(AgeStanSec!M29)/H$2</f>
        <v>164.9</v>
      </c>
      <c r="I29" s="106">
        <f>(AgeStanSec!N29)/I$2</f>
        <v>164.99585258916935</v>
      </c>
      <c r="J29" s="106">
        <f>(AgeStanSec!O29)/J$2</f>
        <v>166.8</v>
      </c>
      <c r="K29" s="106">
        <f>(AgeStanSec!P29)/K$2</f>
        <v>169</v>
      </c>
      <c r="L29" s="106">
        <f>(AgeStanSec!Q29)/L$2</f>
        <v>172.9825808745112</v>
      </c>
      <c r="M29" s="79"/>
    </row>
    <row r="30" spans="1:13">
      <c r="A30" s="104">
        <v>30</v>
      </c>
      <c r="B30" s="105">
        <f>(AgeStanSec!$C30)/$B$2</f>
        <v>154.19999999999999</v>
      </c>
      <c r="C30" s="105">
        <f>(AgeStanSec!$F30)/$C$2</f>
        <v>158.875</v>
      </c>
      <c r="D30" s="105">
        <f>(AgeStanSec!H30)/D$2</f>
        <v>160.30000000000001</v>
      </c>
      <c r="E30" s="105">
        <f>(AgeStanSec!J30)/E$2</f>
        <v>161.75</v>
      </c>
      <c r="F30" s="105">
        <f>(AgeStanSec!K30)/F$2</f>
        <v>163.26666666666668</v>
      </c>
      <c r="G30" s="105">
        <f>(AgeStanSec!L30)/G$2</f>
        <v>163.60703491609002</v>
      </c>
      <c r="H30" s="105">
        <f>(AgeStanSec!M30)/H$2</f>
        <v>164.9</v>
      </c>
      <c r="I30" s="105">
        <f>(AgeStanSec!N30)/I$2</f>
        <v>164.99585258916935</v>
      </c>
      <c r="J30" s="105">
        <f>(AgeStanSec!O30)/J$2</f>
        <v>166.8</v>
      </c>
      <c r="K30" s="105">
        <f>(AgeStanSec!P30)/K$2</f>
        <v>169</v>
      </c>
      <c r="L30" s="105">
        <f>(AgeStanSec!Q30)/L$2</f>
        <v>172.9825808745112</v>
      </c>
      <c r="M30" s="79"/>
    </row>
    <row r="31" spans="1:13">
      <c r="A31" s="101">
        <v>31</v>
      </c>
      <c r="B31" s="106">
        <f>(AgeStanSec!$C31)/$B$2</f>
        <v>154.4</v>
      </c>
      <c r="C31" s="106">
        <f>(AgeStanSec!$F31)/$C$2</f>
        <v>159</v>
      </c>
      <c r="D31" s="106">
        <f>(AgeStanSec!H31)/D$2</f>
        <v>160.30000000000001</v>
      </c>
      <c r="E31" s="106">
        <f>(AgeStanSec!J31)/E$2</f>
        <v>161.75</v>
      </c>
      <c r="F31" s="106">
        <f>(AgeStanSec!K31)/F$2</f>
        <v>163.26666666666668</v>
      </c>
      <c r="G31" s="106">
        <f>(AgeStanSec!L31)/G$2</f>
        <v>163.60703491609002</v>
      </c>
      <c r="H31" s="106">
        <f>(AgeStanSec!M31)/H$2</f>
        <v>164.9</v>
      </c>
      <c r="I31" s="106">
        <f>(AgeStanSec!N31)/I$2</f>
        <v>164.99585258916935</v>
      </c>
      <c r="J31" s="106">
        <f>(AgeStanSec!O31)/J$2</f>
        <v>166.8</v>
      </c>
      <c r="K31" s="106">
        <f>(AgeStanSec!P31)/K$2</f>
        <v>169</v>
      </c>
      <c r="L31" s="106">
        <f>(AgeStanSec!Q31)/L$2</f>
        <v>172.9825808745112</v>
      </c>
      <c r="M31" s="79"/>
    </row>
    <row r="32" spans="1:13">
      <c r="A32" s="101">
        <v>32</v>
      </c>
      <c r="B32" s="106">
        <f>(AgeStanSec!$C32)/$B$2</f>
        <v>154.6</v>
      </c>
      <c r="C32" s="106">
        <f>(AgeStanSec!$F32)/$C$2</f>
        <v>159.125</v>
      </c>
      <c r="D32" s="106">
        <f>(AgeStanSec!H32)/D$2</f>
        <v>160.5</v>
      </c>
      <c r="E32" s="106">
        <f>(AgeStanSec!J32)/E$2</f>
        <v>161.91666666666666</v>
      </c>
      <c r="F32" s="106">
        <f>(AgeStanSec!K32)/F$2</f>
        <v>163.33333333333334</v>
      </c>
      <c r="G32" s="106">
        <f>(AgeStanSec!L32)/G$2</f>
        <v>163.66917203531375</v>
      </c>
      <c r="H32" s="106">
        <f>(AgeStanSec!M32)/H$2</f>
        <v>164.95</v>
      </c>
      <c r="I32" s="106">
        <f>(AgeStanSec!N32)/I$2</f>
        <v>165.04325157009123</v>
      </c>
      <c r="J32" s="106">
        <f>(AgeStanSec!O32)/J$2</f>
        <v>166.84</v>
      </c>
      <c r="K32" s="106">
        <f>(AgeStanSec!P32)/K$2</f>
        <v>169.03333333333333</v>
      </c>
      <c r="L32" s="106">
        <f>(AgeStanSec!Q32)/L$2</f>
        <v>173.00628036497216</v>
      </c>
      <c r="M32" s="79"/>
    </row>
    <row r="33" spans="1:13">
      <c r="A33" s="101">
        <v>33</v>
      </c>
      <c r="B33" s="106">
        <f>(AgeStanSec!$C33)/$B$2</f>
        <v>155.19999999999999</v>
      </c>
      <c r="C33" s="106">
        <f>(AgeStanSec!$F33)/$C$2</f>
        <v>159.5</v>
      </c>
      <c r="D33" s="106">
        <f>(AgeStanSec!H33)/D$2</f>
        <v>160.80000000000001</v>
      </c>
      <c r="E33" s="106">
        <f>(AgeStanSec!J33)/E$2</f>
        <v>162.16666666666666</v>
      </c>
      <c r="F33" s="106">
        <f>(AgeStanSec!K33)/F$2</f>
        <v>163.6</v>
      </c>
      <c r="G33" s="106">
        <f>(AgeStanSec!L33)/G$2</f>
        <v>163.91772051220869</v>
      </c>
      <c r="H33" s="106">
        <f>(AgeStanSec!M33)/H$2</f>
        <v>165.1</v>
      </c>
      <c r="I33" s="106">
        <f>(AgeStanSec!N33)/I$2</f>
        <v>165.18544851285696</v>
      </c>
      <c r="J33" s="106">
        <f>(AgeStanSec!O33)/J$2</f>
        <v>167</v>
      </c>
      <c r="K33" s="106">
        <f>(AgeStanSec!P33)/K$2</f>
        <v>169.2</v>
      </c>
      <c r="L33" s="106">
        <f>(AgeStanSec!Q33)/L$2</f>
        <v>173.1958762886598</v>
      </c>
      <c r="M33" s="79"/>
    </row>
    <row r="34" spans="1:13">
      <c r="A34" s="101">
        <v>34</v>
      </c>
      <c r="B34" s="106">
        <f>(AgeStanSec!$C34)/$B$2</f>
        <v>155.80000000000001</v>
      </c>
      <c r="C34" s="106">
        <f>(AgeStanSec!$F34)/$C$2</f>
        <v>159.875</v>
      </c>
      <c r="D34" s="106">
        <f>(AgeStanSec!H34)/D$2</f>
        <v>161.19999999999999</v>
      </c>
      <c r="E34" s="106">
        <f>(AgeStanSec!J34)/E$2</f>
        <v>162.5</v>
      </c>
      <c r="F34" s="106">
        <f>(AgeStanSec!K34)/F$2</f>
        <v>163.93333333333334</v>
      </c>
      <c r="G34" s="106">
        <f>(AgeStanSec!L34)/G$2</f>
        <v>164.22840610832736</v>
      </c>
      <c r="H34" s="106">
        <f>(AgeStanSec!M34)/H$2</f>
        <v>165.4</v>
      </c>
      <c r="I34" s="106">
        <f>(AgeStanSec!N34)/I$2</f>
        <v>165.46984239838844</v>
      </c>
      <c r="J34" s="106">
        <f>(AgeStanSec!O34)/J$2</f>
        <v>167.28</v>
      </c>
      <c r="K34" s="106">
        <f>(AgeStanSec!P34)/K$2</f>
        <v>169.5</v>
      </c>
      <c r="L34" s="106">
        <f>(AgeStanSec!Q34)/L$2</f>
        <v>173.48027017419125</v>
      </c>
      <c r="M34" s="79"/>
    </row>
    <row r="35" spans="1:13">
      <c r="A35" s="104">
        <v>35</v>
      </c>
      <c r="B35" s="105">
        <f>(AgeStanSec!$C35)/$B$2</f>
        <v>156.6</v>
      </c>
      <c r="C35" s="105">
        <f>(AgeStanSec!$F35)/$C$2</f>
        <v>160.5</v>
      </c>
      <c r="D35" s="105">
        <f>(AgeStanSec!H35)/D$2</f>
        <v>161.69999999999999</v>
      </c>
      <c r="E35" s="105">
        <f>(AgeStanSec!J35)/E$2</f>
        <v>163</v>
      </c>
      <c r="F35" s="105">
        <f>(AgeStanSec!K35)/F$2</f>
        <v>164.4</v>
      </c>
      <c r="G35" s="105">
        <f>(AgeStanSec!L35)/G$2</f>
        <v>164.66336594289348</v>
      </c>
      <c r="H35" s="105">
        <f>(AgeStanSec!M35)/H$2</f>
        <v>165.85</v>
      </c>
      <c r="I35" s="105">
        <f>(AgeStanSec!N35)/I$2</f>
        <v>165.89643322668562</v>
      </c>
      <c r="J35" s="105">
        <f>(AgeStanSec!O35)/J$2</f>
        <v>167.72</v>
      </c>
      <c r="K35" s="105">
        <f>(AgeStanSec!P35)/K$2</f>
        <v>169.93333333333334</v>
      </c>
      <c r="L35" s="105">
        <f>(AgeStanSec!Q35)/L$2</f>
        <v>173.93056049294941</v>
      </c>
      <c r="M35" s="79"/>
    </row>
    <row r="36" spans="1:13">
      <c r="A36" s="101">
        <v>36</v>
      </c>
      <c r="B36" s="106">
        <f>(AgeStanSec!$C36)/$B$2</f>
        <v>157.80000000000001</v>
      </c>
      <c r="C36" s="106">
        <f>(AgeStanSec!$F36)/$C$2</f>
        <v>161.25</v>
      </c>
      <c r="D36" s="106">
        <f>(AgeStanSec!H36)/D$2</f>
        <v>162.30000000000001</v>
      </c>
      <c r="E36" s="106">
        <f>(AgeStanSec!J36)/E$2</f>
        <v>163.58333333333334</v>
      </c>
      <c r="F36" s="106">
        <f>(AgeStanSec!K36)/F$2</f>
        <v>165</v>
      </c>
      <c r="G36" s="106">
        <f>(AgeStanSec!L36)/G$2</f>
        <v>165.28473713513083</v>
      </c>
      <c r="H36" s="106">
        <f>(AgeStanSec!M36)/H$2</f>
        <v>166.4</v>
      </c>
      <c r="I36" s="106">
        <f>(AgeStanSec!N36)/I$2</f>
        <v>166.46522099774856</v>
      </c>
      <c r="J36" s="106">
        <f>(AgeStanSec!O36)/J$2</f>
        <v>168.28</v>
      </c>
      <c r="K36" s="106">
        <f>(AgeStanSec!P36)/K$2</f>
        <v>170.53333333333333</v>
      </c>
      <c r="L36" s="106">
        <f>(AgeStanSec!Q36)/L$2</f>
        <v>174.54674724493424</v>
      </c>
      <c r="M36" s="79"/>
    </row>
    <row r="37" spans="1:13">
      <c r="A37" s="101">
        <v>37</v>
      </c>
      <c r="B37" s="106">
        <f>(AgeStanSec!$C37)/$B$2</f>
        <v>158.80000000000001</v>
      </c>
      <c r="C37" s="106">
        <f>(AgeStanSec!$F37)/$C$2</f>
        <v>162</v>
      </c>
      <c r="D37" s="106">
        <f>(AgeStanSec!H37)/D$2</f>
        <v>163</v>
      </c>
      <c r="E37" s="106">
        <f>(AgeStanSec!J37)/E$2</f>
        <v>164.33333333333334</v>
      </c>
      <c r="F37" s="106">
        <f>(AgeStanSec!K37)/F$2</f>
        <v>165.73333333333332</v>
      </c>
      <c r="G37" s="106">
        <f>(AgeStanSec!L37)/G$2</f>
        <v>165.96824544659188</v>
      </c>
      <c r="H37" s="106">
        <f>(AgeStanSec!M37)/H$2</f>
        <v>167.1</v>
      </c>
      <c r="I37" s="106">
        <f>(AgeStanSec!N37)/I$2</f>
        <v>167.17620571157721</v>
      </c>
      <c r="J37" s="106">
        <f>(AgeStanSec!O37)/J$2</f>
        <v>169</v>
      </c>
      <c r="K37" s="106">
        <f>(AgeStanSec!P37)/K$2</f>
        <v>171.23333333333332</v>
      </c>
      <c r="L37" s="106">
        <f>(AgeStanSec!Q37)/L$2</f>
        <v>175.25773195876289</v>
      </c>
      <c r="M37" s="79"/>
    </row>
    <row r="38" spans="1:13">
      <c r="A38" s="101">
        <v>38</v>
      </c>
      <c r="B38" s="106">
        <f>(AgeStanSec!$C38)/$B$2</f>
        <v>160</v>
      </c>
      <c r="C38" s="106">
        <f>(AgeStanSec!$F38)/$C$2</f>
        <v>163</v>
      </c>
      <c r="D38" s="106">
        <f>(AgeStanSec!H38)/D$2</f>
        <v>163.80000000000001</v>
      </c>
      <c r="E38" s="106">
        <f>(AgeStanSec!J38)/E$2</f>
        <v>165.16666666666666</v>
      </c>
      <c r="F38" s="106">
        <f>(AgeStanSec!K38)/F$2</f>
        <v>166.53333333333333</v>
      </c>
      <c r="G38" s="106">
        <f>(AgeStanSec!L38)/G$2</f>
        <v>166.83816511572417</v>
      </c>
      <c r="H38" s="106">
        <f>(AgeStanSec!M38)/H$2</f>
        <v>167.95</v>
      </c>
      <c r="I38" s="106">
        <f>(AgeStanSec!N38)/I$2</f>
        <v>168.02938736817157</v>
      </c>
      <c r="J38" s="106">
        <f>(AgeStanSec!O38)/J$2</f>
        <v>169.84</v>
      </c>
      <c r="K38" s="106">
        <f>(AgeStanSec!P38)/K$2</f>
        <v>172.1</v>
      </c>
      <c r="L38" s="106">
        <f>(AgeStanSec!Q38)/L$2</f>
        <v>176.15831259627919</v>
      </c>
      <c r="M38" s="79"/>
    </row>
    <row r="39" spans="1:13">
      <c r="A39" s="101">
        <v>39</v>
      </c>
      <c r="B39" s="106">
        <f>(AgeStanSec!$C39)/$B$2</f>
        <v>161.19999999999999</v>
      </c>
      <c r="C39" s="106">
        <f>(AgeStanSec!$F39)/$C$2</f>
        <v>164.125</v>
      </c>
      <c r="D39" s="106">
        <f>(AgeStanSec!H39)/D$2</f>
        <v>164.8</v>
      </c>
      <c r="E39" s="106">
        <f>(AgeStanSec!J39)/E$2</f>
        <v>166.16666666666666</v>
      </c>
      <c r="F39" s="106">
        <f>(AgeStanSec!K39)/F$2</f>
        <v>167.53333333333333</v>
      </c>
      <c r="G39" s="106">
        <f>(AgeStanSec!L39)/G$2</f>
        <v>167.83235902330389</v>
      </c>
      <c r="H39" s="106">
        <f>(AgeStanSec!M39)/H$2</f>
        <v>168.95</v>
      </c>
      <c r="I39" s="106">
        <f>(AgeStanSec!N39)/I$2</f>
        <v>169.02476596753169</v>
      </c>
      <c r="J39" s="106">
        <f>(AgeStanSec!O39)/J$2</f>
        <v>170.88</v>
      </c>
      <c r="K39" s="106">
        <f>(AgeStanSec!P39)/K$2</f>
        <v>173.13333333333333</v>
      </c>
      <c r="L39" s="106">
        <f>(AgeStanSec!Q39)/L$2</f>
        <v>177.20109017656119</v>
      </c>
      <c r="M39" s="79"/>
    </row>
    <row r="40" spans="1:13">
      <c r="A40" s="104">
        <v>40</v>
      </c>
      <c r="B40" s="105">
        <f>(AgeStanSec!$C40)/$B$2</f>
        <v>162.4</v>
      </c>
      <c r="C40" s="105">
        <f>(AgeStanSec!$F40)/$C$2</f>
        <v>165.375</v>
      </c>
      <c r="D40" s="105">
        <f>(AgeStanSec!H40)/D$2</f>
        <v>165.9</v>
      </c>
      <c r="E40" s="105">
        <f>(AgeStanSec!J40)/E$2</f>
        <v>167.25</v>
      </c>
      <c r="F40" s="105">
        <f>(AgeStanSec!K40)/F$2</f>
        <v>168.66666666666666</v>
      </c>
      <c r="G40" s="105">
        <f>(AgeStanSec!L40)/G$2</f>
        <v>168.95082716933109</v>
      </c>
      <c r="H40" s="105">
        <f>(AgeStanSec!M40)/H$2</f>
        <v>170.1</v>
      </c>
      <c r="I40" s="105">
        <f>(AgeStanSec!N40)/I$2</f>
        <v>170.16234150965755</v>
      </c>
      <c r="J40" s="105">
        <f>(AgeStanSec!O40)/J$2</f>
        <v>172.04</v>
      </c>
      <c r="K40" s="105">
        <f>(AgeStanSec!P40)/K$2</f>
        <v>174.3</v>
      </c>
      <c r="L40" s="105">
        <f>(AgeStanSec!Q40)/L$2</f>
        <v>178.40976419006992</v>
      </c>
      <c r="M40" s="79"/>
    </row>
    <row r="41" spans="1:13">
      <c r="A41" s="101">
        <v>41</v>
      </c>
      <c r="B41" s="106">
        <f>(AgeStanSec!$C41)/$B$2</f>
        <v>163.6</v>
      </c>
      <c r="C41" s="106">
        <f>(AgeStanSec!$F41)/$C$2</f>
        <v>166.625</v>
      </c>
      <c r="D41" s="106">
        <f>(AgeStanSec!H41)/D$2</f>
        <v>167.1</v>
      </c>
      <c r="E41" s="106">
        <f>(AgeStanSec!J41)/E$2</f>
        <v>168.5</v>
      </c>
      <c r="F41" s="106">
        <f>(AgeStanSec!K41)/F$2</f>
        <v>169.93333333333334</v>
      </c>
      <c r="G41" s="106">
        <f>(AgeStanSec!L41)/G$2</f>
        <v>170.25570667302949</v>
      </c>
      <c r="H41" s="106">
        <f>(AgeStanSec!M41)/H$2</f>
        <v>171.4</v>
      </c>
      <c r="I41" s="106">
        <f>(AgeStanSec!N41)/I$2</f>
        <v>171.44211399454912</v>
      </c>
      <c r="J41" s="106">
        <f>(AgeStanSec!O41)/J$2</f>
        <v>173.32</v>
      </c>
      <c r="K41" s="106">
        <f>(AgeStanSec!P41)/K$2</f>
        <v>175.63333333333333</v>
      </c>
      <c r="L41" s="106">
        <f>(AgeStanSec!Q41)/L$2</f>
        <v>179.76063514634436</v>
      </c>
      <c r="M41" s="79"/>
    </row>
    <row r="42" spans="1:13">
      <c r="A42" s="101">
        <v>42</v>
      </c>
      <c r="B42" s="106">
        <f>(AgeStanSec!$C42)/$B$2</f>
        <v>164.8</v>
      </c>
      <c r="C42" s="106">
        <f>(AgeStanSec!$F42)/$C$2</f>
        <v>167.875</v>
      </c>
      <c r="D42" s="106">
        <f>(AgeStanSec!H42)/D$2</f>
        <v>168.5</v>
      </c>
      <c r="E42" s="106">
        <f>(AgeStanSec!J42)/E$2</f>
        <v>169.83333333333334</v>
      </c>
      <c r="F42" s="106">
        <f>(AgeStanSec!K42)/F$2</f>
        <v>171.33333333333334</v>
      </c>
      <c r="G42" s="106">
        <f>(AgeStanSec!L42)/G$2</f>
        <v>171.62272329595163</v>
      </c>
      <c r="H42" s="106">
        <f>(AgeStanSec!M42)/H$2</f>
        <v>172.8</v>
      </c>
      <c r="I42" s="106">
        <f>(AgeStanSec!N42)/I$2</f>
        <v>172.86408342220642</v>
      </c>
      <c r="J42" s="106">
        <f>(AgeStanSec!O42)/J$2</f>
        <v>174.76</v>
      </c>
      <c r="K42" s="106">
        <f>(AgeStanSec!P42)/K$2</f>
        <v>177.06666666666666</v>
      </c>
      <c r="L42" s="106">
        <f>(AgeStanSec!Q42)/L$2</f>
        <v>181.23000355492357</v>
      </c>
      <c r="M42" s="79"/>
    </row>
    <row r="43" spans="1:13">
      <c r="A43" s="101">
        <v>43</v>
      </c>
      <c r="B43" s="106">
        <f>(AgeStanSec!$C43)/$B$2</f>
        <v>166</v>
      </c>
      <c r="C43" s="106">
        <f>(AgeStanSec!$F43)/$C$2</f>
        <v>169.25</v>
      </c>
      <c r="D43" s="106">
        <f>(AgeStanSec!H43)/D$2</f>
        <v>169.8</v>
      </c>
      <c r="E43" s="106">
        <f>(AgeStanSec!J43)/E$2</f>
        <v>171.25</v>
      </c>
      <c r="F43" s="106">
        <f>(AgeStanSec!K43)/F$2</f>
        <v>172.66666666666666</v>
      </c>
      <c r="G43" s="106">
        <f>(AgeStanSec!L43)/G$2</f>
        <v>172.98973991887377</v>
      </c>
      <c r="H43" s="106">
        <f>(AgeStanSec!M43)/H$2</f>
        <v>174.2</v>
      </c>
      <c r="I43" s="106">
        <f>(AgeStanSec!N43)/I$2</f>
        <v>174.28605284986372</v>
      </c>
      <c r="J43" s="106">
        <f>(AgeStanSec!O43)/J$2</f>
        <v>176.2</v>
      </c>
      <c r="K43" s="106">
        <f>(AgeStanSec!P43)/K$2</f>
        <v>178.5</v>
      </c>
      <c r="L43" s="106">
        <f>(AgeStanSec!Q43)/L$2</f>
        <v>182.72307145396374</v>
      </c>
      <c r="M43" s="79"/>
    </row>
    <row r="44" spans="1:13">
      <c r="A44" s="101">
        <v>44</v>
      </c>
      <c r="B44" s="106">
        <f>(AgeStanSec!$C44)/$B$2</f>
        <v>167.4</v>
      </c>
      <c r="C44" s="106">
        <f>(AgeStanSec!$F44)/$C$2</f>
        <v>170.5</v>
      </c>
      <c r="D44" s="106">
        <f>(AgeStanSec!H44)/D$2</f>
        <v>171.2</v>
      </c>
      <c r="E44" s="106">
        <f>(AgeStanSec!J44)/E$2</f>
        <v>172.58333333333334</v>
      </c>
      <c r="F44" s="106">
        <f>(AgeStanSec!K44)/F$2</f>
        <v>174.06666666666666</v>
      </c>
      <c r="G44" s="106">
        <f>(AgeStanSec!L44)/G$2</f>
        <v>174.41889366101964</v>
      </c>
      <c r="H44" s="106">
        <f>(AgeStanSec!M44)/H$2</f>
        <v>175.65</v>
      </c>
      <c r="I44" s="106">
        <f>(AgeStanSec!N44)/I$2</f>
        <v>175.75542125844294</v>
      </c>
      <c r="J44" s="106">
        <f>(AgeStanSec!O44)/J$2</f>
        <v>177.64</v>
      </c>
      <c r="K44" s="106">
        <f>(AgeStanSec!P44)/K$2</f>
        <v>180</v>
      </c>
      <c r="L44" s="106">
        <f>(AgeStanSec!Q44)/L$2</f>
        <v>184.23983884346487</v>
      </c>
      <c r="M44" s="79"/>
    </row>
    <row r="45" spans="1:13">
      <c r="A45" s="104">
        <v>45</v>
      </c>
      <c r="B45" s="105">
        <f>(AgeStanSec!$C45)/$B$2</f>
        <v>168.6</v>
      </c>
      <c r="C45" s="105">
        <f>(AgeStanSec!$F45)/$C$2</f>
        <v>171.875</v>
      </c>
      <c r="D45" s="105">
        <f>(AgeStanSec!H45)/D$2</f>
        <v>172.5</v>
      </c>
      <c r="E45" s="105">
        <f>(AgeStanSec!J45)/E$2</f>
        <v>174</v>
      </c>
      <c r="F45" s="105">
        <f>(AgeStanSec!K45)/F$2</f>
        <v>175.53333333333333</v>
      </c>
      <c r="G45" s="105">
        <f>(AgeStanSec!L45)/G$2</f>
        <v>175.84804740316551</v>
      </c>
      <c r="H45" s="105">
        <f>(AgeStanSec!M45)/H$2</f>
        <v>177.1</v>
      </c>
      <c r="I45" s="105">
        <f>(AgeStanSec!N45)/I$2</f>
        <v>177.22478966702215</v>
      </c>
      <c r="J45" s="105">
        <f>(AgeStanSec!O45)/J$2</f>
        <v>179.16</v>
      </c>
      <c r="K45" s="105">
        <f>(AgeStanSec!P45)/K$2</f>
        <v>181.5</v>
      </c>
      <c r="L45" s="105">
        <f>(AgeStanSec!Q45)/L$2</f>
        <v>185.78030572342695</v>
      </c>
      <c r="M45" s="79"/>
    </row>
    <row r="46" spans="1:13">
      <c r="A46" s="101">
        <v>46</v>
      </c>
      <c r="B46" s="106">
        <f>(AgeStanSec!$C46)/$B$2</f>
        <v>169.8</v>
      </c>
      <c r="C46" s="106">
        <f>(AgeStanSec!$F46)/$C$2</f>
        <v>173.25</v>
      </c>
      <c r="D46" s="106">
        <f>(AgeStanSec!H46)/D$2</f>
        <v>173.9</v>
      </c>
      <c r="E46" s="106">
        <f>(AgeStanSec!J46)/E$2</f>
        <v>175.41666666666666</v>
      </c>
      <c r="F46" s="106">
        <f>(AgeStanSec!K46)/F$2</f>
        <v>177</v>
      </c>
      <c r="G46" s="106">
        <f>(AgeStanSec!L46)/G$2</f>
        <v>177.33933826453512</v>
      </c>
      <c r="H46" s="106">
        <f>(AgeStanSec!M46)/H$2</f>
        <v>178.6</v>
      </c>
      <c r="I46" s="106">
        <f>(AgeStanSec!N46)/I$2</f>
        <v>178.69415807560136</v>
      </c>
      <c r="J46" s="106">
        <f>(AgeStanSec!O46)/J$2</f>
        <v>180.64</v>
      </c>
      <c r="K46" s="106">
        <f>(AgeStanSec!P46)/K$2</f>
        <v>183.03333333333333</v>
      </c>
      <c r="L46" s="106">
        <f>(AgeStanSec!Q46)/L$2</f>
        <v>187.32077260338903</v>
      </c>
      <c r="M46" s="79"/>
    </row>
    <row r="47" spans="1:13">
      <c r="A47" s="101">
        <v>47</v>
      </c>
      <c r="B47" s="106">
        <f>(AgeStanSec!$C47)/$B$2</f>
        <v>171.2</v>
      </c>
      <c r="C47" s="106">
        <f>(AgeStanSec!$F47)/$C$2</f>
        <v>174.625</v>
      </c>
      <c r="D47" s="106">
        <f>(AgeStanSec!H47)/D$2</f>
        <v>175.4</v>
      </c>
      <c r="E47" s="106">
        <f>(AgeStanSec!J47)/E$2</f>
        <v>176.83333333333334</v>
      </c>
      <c r="F47" s="106">
        <f>(AgeStanSec!K47)/F$2</f>
        <v>178.46666666666667</v>
      </c>
      <c r="G47" s="106">
        <f>(AgeStanSec!L47)/G$2</f>
        <v>178.83062912590469</v>
      </c>
      <c r="H47" s="106">
        <f>(AgeStanSec!M47)/H$2</f>
        <v>180.1</v>
      </c>
      <c r="I47" s="106">
        <f>(AgeStanSec!N47)/I$2</f>
        <v>180.21092546510249</v>
      </c>
      <c r="J47" s="106">
        <f>(AgeStanSec!O47)/J$2</f>
        <v>182.16</v>
      </c>
      <c r="K47" s="106">
        <f>(AgeStanSec!P47)/K$2</f>
        <v>184.56666666666666</v>
      </c>
      <c r="L47" s="106">
        <f>(AgeStanSec!Q47)/L$2</f>
        <v>188.93233795473398</v>
      </c>
      <c r="M47" s="79"/>
    </row>
    <row r="48" spans="1:13">
      <c r="A48" s="101">
        <v>48</v>
      </c>
      <c r="B48" s="106">
        <f>(AgeStanSec!$C48)/$B$2</f>
        <v>172.6</v>
      </c>
      <c r="C48" s="106">
        <f>(AgeStanSec!$F48)/$C$2</f>
        <v>176.125</v>
      </c>
      <c r="D48" s="106">
        <f>(AgeStanSec!H48)/D$2</f>
        <v>176.8</v>
      </c>
      <c r="E48" s="106">
        <f>(AgeStanSec!J48)/E$2</f>
        <v>178.33333333333334</v>
      </c>
      <c r="F48" s="106">
        <f>(AgeStanSec!K48)/F$2</f>
        <v>180</v>
      </c>
      <c r="G48" s="106">
        <f>(AgeStanSec!L48)/G$2</f>
        <v>180.3219199872743</v>
      </c>
      <c r="H48" s="106">
        <f>(AgeStanSec!M48)/H$2</f>
        <v>181.65</v>
      </c>
      <c r="I48" s="106">
        <f>(AgeStanSec!N48)/I$2</f>
        <v>181.77509183552553</v>
      </c>
      <c r="J48" s="106">
        <f>(AgeStanSec!O48)/J$2</f>
        <v>183.76</v>
      </c>
      <c r="K48" s="106">
        <f>(AgeStanSec!P48)/K$2</f>
        <v>186.16666666666666</v>
      </c>
      <c r="L48" s="106">
        <f>(AgeStanSec!Q48)/L$2</f>
        <v>190.54390330607893</v>
      </c>
      <c r="M48" s="79"/>
    </row>
    <row r="49" spans="1:13">
      <c r="A49" s="101">
        <v>49</v>
      </c>
      <c r="B49" s="106">
        <f>(AgeStanSec!$C49)/$B$2</f>
        <v>174</v>
      </c>
      <c r="C49" s="106">
        <f>(AgeStanSec!$F49)/$C$2</f>
        <v>177.5</v>
      </c>
      <c r="D49" s="106">
        <f>(AgeStanSec!H49)/D$2</f>
        <v>178.3</v>
      </c>
      <c r="E49" s="106">
        <f>(AgeStanSec!J49)/E$2</f>
        <v>179.83333333333334</v>
      </c>
      <c r="F49" s="106">
        <f>(AgeStanSec!K49)/F$2</f>
        <v>181.46666666666667</v>
      </c>
      <c r="G49" s="106">
        <f>(AgeStanSec!L49)/G$2</f>
        <v>181.87534796786764</v>
      </c>
      <c r="H49" s="106">
        <f>(AgeStanSec!M49)/H$2</f>
        <v>183.2</v>
      </c>
      <c r="I49" s="106">
        <f>(AgeStanSec!N49)/I$2</f>
        <v>183.33925820594857</v>
      </c>
      <c r="J49" s="106">
        <f>(AgeStanSec!O49)/J$2</f>
        <v>185.32</v>
      </c>
      <c r="K49" s="106">
        <f>(AgeStanSec!P49)/K$2</f>
        <v>187.76666666666668</v>
      </c>
      <c r="L49" s="106">
        <f>(AgeStanSec!Q49)/L$2</f>
        <v>192.20286763834577</v>
      </c>
      <c r="M49" s="79"/>
    </row>
    <row r="50" spans="1:13">
      <c r="A50" s="104">
        <v>50</v>
      </c>
      <c r="B50" s="105">
        <f>(AgeStanSec!$C50)/$B$2</f>
        <v>175.4</v>
      </c>
      <c r="C50" s="105">
        <f>(AgeStanSec!$F50)/$C$2</f>
        <v>179</v>
      </c>
      <c r="D50" s="105">
        <f>(AgeStanSec!H50)/D$2</f>
        <v>179.8</v>
      </c>
      <c r="E50" s="105">
        <f>(AgeStanSec!J50)/E$2</f>
        <v>181.41666666666666</v>
      </c>
      <c r="F50" s="105">
        <f>(AgeStanSec!K50)/F$2</f>
        <v>183.06666666666666</v>
      </c>
      <c r="G50" s="105">
        <f>(AgeStanSec!L50)/G$2</f>
        <v>183.42877594846098</v>
      </c>
      <c r="H50" s="105">
        <f>(AgeStanSec!M50)/H$2</f>
        <v>184.8</v>
      </c>
      <c r="I50" s="105">
        <f>(AgeStanSec!N50)/I$2</f>
        <v>184.95082355729352</v>
      </c>
      <c r="J50" s="105">
        <f>(AgeStanSec!O50)/J$2</f>
        <v>186.96</v>
      </c>
      <c r="K50" s="105">
        <f>(AgeStanSec!P50)/K$2</f>
        <v>189.43333333333334</v>
      </c>
      <c r="L50" s="105">
        <f>(AgeStanSec!Q50)/L$2</f>
        <v>193.88553146107358</v>
      </c>
      <c r="M50" s="79"/>
    </row>
    <row r="51" spans="1:13">
      <c r="A51" s="101">
        <v>51</v>
      </c>
      <c r="B51" s="106">
        <f>(AgeStanSec!$C51)/$B$2</f>
        <v>176.8</v>
      </c>
      <c r="C51" s="106">
        <f>(AgeStanSec!$F51)/$C$2</f>
        <v>180.5</v>
      </c>
      <c r="D51" s="106">
        <f>(AgeStanSec!H51)/D$2</f>
        <v>181.3</v>
      </c>
      <c r="E51" s="106">
        <f>(AgeStanSec!J51)/E$2</f>
        <v>182.91666666666666</v>
      </c>
      <c r="F51" s="106">
        <f>(AgeStanSec!K51)/F$2</f>
        <v>184.6</v>
      </c>
      <c r="G51" s="106">
        <f>(AgeStanSec!L51)/G$2</f>
        <v>184.98220392905432</v>
      </c>
      <c r="H51" s="106">
        <f>(AgeStanSec!M51)/H$2</f>
        <v>186.45</v>
      </c>
      <c r="I51" s="106">
        <f>(AgeStanSec!N51)/I$2</f>
        <v>186.56238890863847</v>
      </c>
      <c r="J51" s="106">
        <f>(AgeStanSec!O51)/J$2</f>
        <v>188.6</v>
      </c>
      <c r="K51" s="106">
        <f>(AgeStanSec!P51)/K$2</f>
        <v>191.06666666666666</v>
      </c>
      <c r="L51" s="106">
        <f>(AgeStanSec!Q51)/L$2</f>
        <v>195.5681952838014</v>
      </c>
      <c r="M51" s="79"/>
    </row>
    <row r="52" spans="1:13">
      <c r="A52" s="101">
        <v>52</v>
      </c>
      <c r="B52" s="106">
        <f>(AgeStanSec!$C52)/$B$2</f>
        <v>178.2</v>
      </c>
      <c r="C52" s="106">
        <f>(AgeStanSec!$F52)/$C$2</f>
        <v>182</v>
      </c>
      <c r="D52" s="106">
        <f>(AgeStanSec!H52)/D$2</f>
        <v>182.9</v>
      </c>
      <c r="E52" s="106">
        <f>(AgeStanSec!J52)/E$2</f>
        <v>184.5</v>
      </c>
      <c r="F52" s="106">
        <f>(AgeStanSec!K52)/F$2</f>
        <v>186.26666666666668</v>
      </c>
      <c r="G52" s="106">
        <f>(AgeStanSec!L52)/G$2</f>
        <v>186.6599061480951</v>
      </c>
      <c r="H52" s="106">
        <f>(AgeStanSec!M52)/H$2</f>
        <v>188.1</v>
      </c>
      <c r="I52" s="106">
        <f>(AgeStanSec!N52)/I$2</f>
        <v>188.22135324090533</v>
      </c>
      <c r="J52" s="106">
        <f>(AgeStanSec!O52)/J$2</f>
        <v>190.24</v>
      </c>
      <c r="K52" s="106">
        <f>(AgeStanSec!P52)/K$2</f>
        <v>192.76666666666668</v>
      </c>
      <c r="L52" s="106">
        <f>(AgeStanSec!Q52)/L$2</f>
        <v>197.32195757791209</v>
      </c>
      <c r="M52" s="79"/>
    </row>
    <row r="53" spans="1:13">
      <c r="A53" s="101">
        <v>53</v>
      </c>
      <c r="B53" s="106">
        <f>(AgeStanSec!$C53)/$B$2</f>
        <v>179.6</v>
      </c>
      <c r="C53" s="106">
        <f>(AgeStanSec!$F53)/$C$2</f>
        <v>183.625</v>
      </c>
      <c r="D53" s="106">
        <f>(AgeStanSec!H53)/D$2</f>
        <v>184.4</v>
      </c>
      <c r="E53" s="106">
        <f>(AgeStanSec!J53)/E$2</f>
        <v>186.16666666666666</v>
      </c>
      <c r="F53" s="106">
        <f>(AgeStanSec!K53)/F$2</f>
        <v>187.86666666666667</v>
      </c>
      <c r="G53" s="106">
        <f>(AgeStanSec!L53)/G$2</f>
        <v>188.27547124791218</v>
      </c>
      <c r="H53" s="106">
        <f>(AgeStanSec!M53)/H$2</f>
        <v>189.8</v>
      </c>
      <c r="I53" s="106">
        <f>(AgeStanSec!N53)/I$2</f>
        <v>189.88031757317216</v>
      </c>
      <c r="J53" s="106">
        <f>(AgeStanSec!O53)/J$2</f>
        <v>191.96</v>
      </c>
      <c r="K53" s="106">
        <f>(AgeStanSec!P53)/K$2</f>
        <v>194.5</v>
      </c>
      <c r="L53" s="106">
        <f>(AgeStanSec!Q53)/L$2</f>
        <v>199.07571987202274</v>
      </c>
      <c r="M53" s="79"/>
    </row>
    <row r="54" spans="1:13">
      <c r="A54" s="101">
        <v>54</v>
      </c>
      <c r="B54" s="106">
        <f>(AgeStanSec!$C54)/$B$2</f>
        <v>181</v>
      </c>
      <c r="C54" s="106">
        <f>(AgeStanSec!$F54)/$C$2</f>
        <v>185.125</v>
      </c>
      <c r="D54" s="106">
        <f>(AgeStanSec!H54)/D$2</f>
        <v>186</v>
      </c>
      <c r="E54" s="106">
        <f>(AgeStanSec!J54)/E$2</f>
        <v>187.75</v>
      </c>
      <c r="F54" s="106">
        <f>(AgeStanSec!K54)/F$2</f>
        <v>189.53333333333333</v>
      </c>
      <c r="G54" s="106">
        <f>(AgeStanSec!L54)/G$2</f>
        <v>189.95317346695299</v>
      </c>
      <c r="H54" s="106">
        <f>(AgeStanSec!M54)/H$2</f>
        <v>191.5</v>
      </c>
      <c r="I54" s="106">
        <f>(AgeStanSec!N54)/I$2</f>
        <v>191.63407986728285</v>
      </c>
      <c r="J54" s="106">
        <f>(AgeStanSec!O54)/J$2</f>
        <v>193.72</v>
      </c>
      <c r="K54" s="106">
        <f>(AgeStanSec!P54)/K$2</f>
        <v>196.26666666666668</v>
      </c>
      <c r="L54" s="106">
        <f>(AgeStanSec!Q54)/L$2</f>
        <v>200.87688114705534</v>
      </c>
      <c r="M54" s="79"/>
    </row>
    <row r="55" spans="1:13">
      <c r="A55" s="104">
        <v>55</v>
      </c>
      <c r="B55" s="105">
        <f>(AgeStanSec!$C55)/$B$2</f>
        <v>182.6</v>
      </c>
      <c r="C55" s="105">
        <f>(AgeStanSec!$F55)/$C$2</f>
        <v>186.75</v>
      </c>
      <c r="D55" s="105">
        <f>(AgeStanSec!H55)/D$2</f>
        <v>187.7</v>
      </c>
      <c r="E55" s="105">
        <f>(AgeStanSec!J55)/E$2</f>
        <v>189.41666666666666</v>
      </c>
      <c r="F55" s="105">
        <f>(AgeStanSec!K55)/F$2</f>
        <v>191.26666666666668</v>
      </c>
      <c r="G55" s="105">
        <f>(AgeStanSec!L55)/G$2</f>
        <v>191.69301280521751</v>
      </c>
      <c r="H55" s="105">
        <f>(AgeStanSec!M55)/H$2</f>
        <v>193.25</v>
      </c>
      <c r="I55" s="105">
        <f>(AgeStanSec!N55)/I$2</f>
        <v>193.34044318047162</v>
      </c>
      <c r="J55" s="105">
        <f>(AgeStanSec!O55)/J$2</f>
        <v>195.48</v>
      </c>
      <c r="K55" s="105">
        <f>(AgeStanSec!P55)/K$2</f>
        <v>198.06666666666666</v>
      </c>
      <c r="L55" s="105">
        <f>(AgeStanSec!Q55)/L$2</f>
        <v>202.72544140300982</v>
      </c>
      <c r="M55" s="79"/>
    </row>
    <row r="56" spans="1:13">
      <c r="A56" s="101">
        <v>56</v>
      </c>
      <c r="B56" s="106">
        <f>(AgeStanSec!$C56)/$B$2</f>
        <v>184</v>
      </c>
      <c r="C56" s="106">
        <f>(AgeStanSec!$F56)/$C$2</f>
        <v>188.375</v>
      </c>
      <c r="D56" s="106">
        <f>(AgeStanSec!H56)/D$2</f>
        <v>189.3</v>
      </c>
      <c r="E56" s="106">
        <f>(AgeStanSec!J56)/E$2</f>
        <v>191.16666666666666</v>
      </c>
      <c r="F56" s="106">
        <f>(AgeStanSec!K56)/F$2</f>
        <v>193</v>
      </c>
      <c r="G56" s="106">
        <f>(AgeStanSec!L56)/G$2</f>
        <v>193.43285214348205</v>
      </c>
      <c r="H56" s="106">
        <f>(AgeStanSec!M56)/H$2</f>
        <v>195</v>
      </c>
      <c r="I56" s="106">
        <f>(AgeStanSec!N56)/I$2</f>
        <v>195.14160445550419</v>
      </c>
      <c r="J56" s="106">
        <f>(AgeStanSec!O56)/J$2</f>
        <v>197.24</v>
      </c>
      <c r="K56" s="106">
        <f>(AgeStanSec!P56)/K$2</f>
        <v>199.86666666666667</v>
      </c>
      <c r="L56" s="106">
        <f>(AgeStanSec!Q56)/L$2</f>
        <v>204.57400165896433</v>
      </c>
      <c r="M56" s="79"/>
    </row>
    <row r="57" spans="1:13">
      <c r="A57" s="101">
        <v>57</v>
      </c>
      <c r="B57" s="106">
        <f>(AgeStanSec!$C57)/$B$2</f>
        <v>185.6</v>
      </c>
      <c r="C57" s="106">
        <f>(AgeStanSec!$F57)/$C$2</f>
        <v>190</v>
      </c>
      <c r="D57" s="106">
        <f>(AgeStanSec!H57)/D$2</f>
        <v>191</v>
      </c>
      <c r="E57" s="106">
        <f>(AgeStanSec!J57)/E$2</f>
        <v>192.83333333333334</v>
      </c>
      <c r="F57" s="106">
        <f>(AgeStanSec!K57)/F$2</f>
        <v>194.73333333333332</v>
      </c>
      <c r="G57" s="106">
        <f>(AgeStanSec!L57)/G$2</f>
        <v>195.1726914817466</v>
      </c>
      <c r="H57" s="106">
        <f>(AgeStanSec!M57)/H$2</f>
        <v>196.8</v>
      </c>
      <c r="I57" s="106">
        <f>(AgeStanSec!N57)/I$2</f>
        <v>196.94276573053679</v>
      </c>
      <c r="J57" s="106">
        <f>(AgeStanSec!O57)/J$2</f>
        <v>199.08</v>
      </c>
      <c r="K57" s="106">
        <f>(AgeStanSec!P57)/K$2</f>
        <v>201.73333333333332</v>
      </c>
      <c r="L57" s="106">
        <f>(AgeStanSec!Q57)/L$2</f>
        <v>206.46996089584073</v>
      </c>
      <c r="M57" s="79"/>
    </row>
    <row r="58" spans="1:13">
      <c r="A58" s="101">
        <v>58</v>
      </c>
      <c r="B58" s="106">
        <f>(AgeStanSec!$C58)/$B$2</f>
        <v>187.2</v>
      </c>
      <c r="C58" s="106">
        <f>(AgeStanSec!$F58)/$C$2</f>
        <v>191.75</v>
      </c>
      <c r="D58" s="106">
        <f>(AgeStanSec!H58)/D$2</f>
        <v>192.8</v>
      </c>
      <c r="E58" s="106">
        <f>(AgeStanSec!J58)/E$2</f>
        <v>194.58333333333334</v>
      </c>
      <c r="F58" s="106">
        <f>(AgeStanSec!K58)/F$2</f>
        <v>196.53333333333333</v>
      </c>
      <c r="G58" s="106">
        <f>(AgeStanSec!L58)/G$2</f>
        <v>196.97466793923485</v>
      </c>
      <c r="H58" s="106">
        <f>(AgeStanSec!M58)/H$2</f>
        <v>198.65</v>
      </c>
      <c r="I58" s="106">
        <f>(AgeStanSec!N58)/I$2</f>
        <v>198.7913259864913</v>
      </c>
      <c r="J58" s="106">
        <f>(AgeStanSec!O58)/J$2</f>
        <v>200.96</v>
      </c>
      <c r="K58" s="106">
        <f>(AgeStanSec!P58)/K$2</f>
        <v>203.6</v>
      </c>
      <c r="L58" s="106">
        <f>(AgeStanSec!Q58)/L$2</f>
        <v>208.41331911363906</v>
      </c>
      <c r="M58" s="79"/>
    </row>
    <row r="59" spans="1:13">
      <c r="A59" s="101">
        <v>59</v>
      </c>
      <c r="B59" s="106">
        <f>(AgeStanSec!$C59)/$B$2</f>
        <v>188.8</v>
      </c>
      <c r="C59" s="106">
        <f>(AgeStanSec!$F59)/$C$2</f>
        <v>193.375</v>
      </c>
      <c r="D59" s="106">
        <f>(AgeStanSec!H59)/D$2</f>
        <v>194.5</v>
      </c>
      <c r="E59" s="106">
        <f>(AgeStanSec!J59)/E$2</f>
        <v>196.41666666666666</v>
      </c>
      <c r="F59" s="106">
        <f>(AgeStanSec!K59)/F$2</f>
        <v>198.33333333333334</v>
      </c>
      <c r="G59" s="106">
        <f>(AgeStanSec!L59)/G$2</f>
        <v>198.83878151594686</v>
      </c>
      <c r="H59" s="106">
        <f>(AgeStanSec!M59)/H$2</f>
        <v>200.5</v>
      </c>
      <c r="I59" s="106">
        <f>(AgeStanSec!N59)/I$2</f>
        <v>200.6872852233677</v>
      </c>
      <c r="J59" s="106">
        <f>(AgeStanSec!O59)/J$2</f>
        <v>202.88</v>
      </c>
      <c r="K59" s="106">
        <f>(AgeStanSec!P59)/K$2</f>
        <v>205.53333333333333</v>
      </c>
      <c r="L59" s="106">
        <f>(AgeStanSec!Q59)/L$2</f>
        <v>210.38037682189832</v>
      </c>
      <c r="M59" s="79"/>
    </row>
    <row r="60" spans="1:13">
      <c r="A60" s="104">
        <v>60</v>
      </c>
      <c r="B60" s="105">
        <f>(AgeStanSec!$C60)/$B$2</f>
        <v>190.4</v>
      </c>
      <c r="C60" s="105">
        <f>(AgeStanSec!$F60)/$C$2</f>
        <v>195.125</v>
      </c>
      <c r="D60" s="105">
        <f>(AgeStanSec!H60)/D$2</f>
        <v>196.3</v>
      </c>
      <c r="E60" s="105">
        <f>(AgeStanSec!J60)/E$2</f>
        <v>198.16666666666666</v>
      </c>
      <c r="F60" s="105">
        <f>(AgeStanSec!K60)/F$2</f>
        <v>200.2</v>
      </c>
      <c r="G60" s="105">
        <f>(AgeStanSec!L60)/G$2</f>
        <v>200.70289509265885</v>
      </c>
      <c r="H60" s="105">
        <f>(AgeStanSec!M60)/H$2</f>
        <v>202.45</v>
      </c>
      <c r="I60" s="105">
        <f>(AgeStanSec!N60)/I$2</f>
        <v>202.58324446024412</v>
      </c>
      <c r="J60" s="105">
        <f>(AgeStanSec!O60)/J$2</f>
        <v>204.8</v>
      </c>
      <c r="K60" s="105">
        <f>(AgeStanSec!P60)/K$2</f>
        <v>207.5</v>
      </c>
      <c r="L60" s="105">
        <f>(AgeStanSec!Q60)/L$2</f>
        <v>212.3948335110795</v>
      </c>
      <c r="M60" s="79"/>
    </row>
    <row r="61" spans="1:13">
      <c r="A61" s="101">
        <v>61</v>
      </c>
      <c r="B61" s="106">
        <f>(AgeStanSec!$C61)/$B$2</f>
        <v>192.2</v>
      </c>
      <c r="C61" s="106">
        <f>(AgeStanSec!$F61)/$C$2</f>
        <v>197</v>
      </c>
      <c r="D61" s="106">
        <f>(AgeStanSec!H61)/D$2</f>
        <v>198.1</v>
      </c>
      <c r="E61" s="106">
        <f>(AgeStanSec!J61)/E$2</f>
        <v>200.08333333333334</v>
      </c>
      <c r="F61" s="106">
        <f>(AgeStanSec!K61)/F$2</f>
        <v>202.13333333333333</v>
      </c>
      <c r="G61" s="106">
        <f>(AgeStanSec!L61)/G$2</f>
        <v>202.6291457885946</v>
      </c>
      <c r="H61" s="106">
        <f>(AgeStanSec!M61)/H$2</f>
        <v>204.4</v>
      </c>
      <c r="I61" s="106">
        <f>(AgeStanSec!N61)/I$2</f>
        <v>204.52660267804242</v>
      </c>
      <c r="J61" s="106">
        <f>(AgeStanSec!O61)/J$2</f>
        <v>206.76</v>
      </c>
      <c r="K61" s="106">
        <f>(AgeStanSec!P61)/K$2</f>
        <v>209.5</v>
      </c>
      <c r="L61" s="106">
        <f>(AgeStanSec!Q61)/L$2</f>
        <v>214.43298969072166</v>
      </c>
      <c r="M61" s="79"/>
    </row>
    <row r="62" spans="1:13">
      <c r="A62" s="101">
        <v>62</v>
      </c>
      <c r="B62" s="106">
        <f>(AgeStanSec!$C62)/$B$2</f>
        <v>193.8</v>
      </c>
      <c r="C62" s="106">
        <f>(AgeStanSec!$F62)/$C$2</f>
        <v>198.75</v>
      </c>
      <c r="D62" s="106">
        <f>(AgeStanSec!H62)/D$2</f>
        <v>200</v>
      </c>
      <c r="E62" s="106">
        <f>(AgeStanSec!J62)/E$2</f>
        <v>202</v>
      </c>
      <c r="F62" s="106">
        <f>(AgeStanSec!K62)/F$2</f>
        <v>204.06666666666666</v>
      </c>
      <c r="G62" s="106">
        <f>(AgeStanSec!L62)/G$2</f>
        <v>204.55539648453032</v>
      </c>
      <c r="H62" s="106">
        <f>(AgeStanSec!M62)/H$2</f>
        <v>206.35</v>
      </c>
      <c r="I62" s="106">
        <f>(AgeStanSec!N62)/I$2</f>
        <v>206.51735987676264</v>
      </c>
      <c r="J62" s="106">
        <f>(AgeStanSec!O62)/J$2</f>
        <v>208.8</v>
      </c>
      <c r="K62" s="106">
        <f>(AgeStanSec!P62)/K$2</f>
        <v>211.53333333333333</v>
      </c>
      <c r="L62" s="106">
        <f>(AgeStanSec!Q62)/L$2</f>
        <v>216.5185448512857</v>
      </c>
      <c r="M62" s="79"/>
    </row>
    <row r="63" spans="1:13">
      <c r="A63" s="101">
        <v>63</v>
      </c>
      <c r="B63" s="106">
        <f>(AgeStanSec!$C63)/$B$2</f>
        <v>195.6</v>
      </c>
      <c r="C63" s="106">
        <f>(AgeStanSec!$F63)/$C$2</f>
        <v>200.625</v>
      </c>
      <c r="D63" s="106">
        <f>(AgeStanSec!H63)/D$2</f>
        <v>201.9</v>
      </c>
      <c r="E63" s="106">
        <f>(AgeStanSec!J63)/E$2</f>
        <v>203.83333333333334</v>
      </c>
      <c r="F63" s="106">
        <f>(AgeStanSec!K63)/F$2</f>
        <v>206.06666666666666</v>
      </c>
      <c r="G63" s="106">
        <f>(AgeStanSec!L63)/G$2</f>
        <v>206.5437842996898</v>
      </c>
      <c r="H63" s="106">
        <f>(AgeStanSec!M63)/H$2</f>
        <v>208.4</v>
      </c>
      <c r="I63" s="106">
        <f>(AgeStanSec!N63)/I$2</f>
        <v>208.5555160564048</v>
      </c>
      <c r="J63" s="106">
        <f>(AgeStanSec!O63)/J$2</f>
        <v>210.84</v>
      </c>
      <c r="K63" s="106">
        <f>(AgeStanSec!P63)/K$2</f>
        <v>213.63333333333333</v>
      </c>
      <c r="L63" s="106">
        <f>(AgeStanSec!Q63)/L$2</f>
        <v>218.65149899277165</v>
      </c>
      <c r="M63" s="79"/>
    </row>
    <row r="64" spans="1:13">
      <c r="A64" s="101">
        <v>64</v>
      </c>
      <c r="B64" s="106">
        <f>(AgeStanSec!$C64)/$B$2</f>
        <v>197.2</v>
      </c>
      <c r="C64" s="106">
        <f>(AgeStanSec!$F64)/$C$2</f>
        <v>202.5</v>
      </c>
      <c r="D64" s="106">
        <f>(AgeStanSec!H64)/D$2</f>
        <v>203.8</v>
      </c>
      <c r="E64" s="106">
        <f>(AgeStanSec!J64)/E$2</f>
        <v>205.83333333333334</v>
      </c>
      <c r="F64" s="106">
        <f>(AgeStanSec!K64)/F$2</f>
        <v>208.06666666666666</v>
      </c>
      <c r="G64" s="106">
        <f>(AgeStanSec!L64)/G$2</f>
        <v>208.53217211484926</v>
      </c>
      <c r="H64" s="106">
        <f>(AgeStanSec!M64)/H$2</f>
        <v>210.45</v>
      </c>
      <c r="I64" s="106">
        <f>(AgeStanSec!N64)/I$2</f>
        <v>210.64107121696884</v>
      </c>
      <c r="J64" s="106">
        <f>(AgeStanSec!O64)/J$2</f>
        <v>212.96</v>
      </c>
      <c r="K64" s="106">
        <f>(AgeStanSec!P64)/K$2</f>
        <v>215.76666666666668</v>
      </c>
      <c r="L64" s="106">
        <f>(AgeStanSec!Q64)/L$2</f>
        <v>220.83185211517952</v>
      </c>
      <c r="M64" s="79"/>
    </row>
    <row r="65" spans="1:13">
      <c r="A65" s="104">
        <v>65</v>
      </c>
      <c r="B65" s="105">
        <f>(AgeStanSec!$C65)/$B$2</f>
        <v>199</v>
      </c>
      <c r="C65" s="105">
        <f>(AgeStanSec!$F65)/$C$2</f>
        <v>204.375</v>
      </c>
      <c r="D65" s="105">
        <f>(AgeStanSec!H65)/D$2</f>
        <v>205.8</v>
      </c>
      <c r="E65" s="105">
        <f>(AgeStanSec!J65)/E$2</f>
        <v>207.83333333333334</v>
      </c>
      <c r="F65" s="105">
        <f>(AgeStanSec!K65)/F$2</f>
        <v>210.06666666666666</v>
      </c>
      <c r="G65" s="105">
        <f>(AgeStanSec!L65)/G$2</f>
        <v>210.64483416845621</v>
      </c>
      <c r="H65" s="105">
        <f>(AgeStanSec!M65)/H$2</f>
        <v>212.55</v>
      </c>
      <c r="I65" s="105">
        <f>(AgeStanSec!N65)/I$2</f>
        <v>212.77402535845479</v>
      </c>
      <c r="J65" s="105">
        <f>(AgeStanSec!O65)/J$2</f>
        <v>215.08</v>
      </c>
      <c r="K65" s="105">
        <f>(AgeStanSec!P65)/K$2</f>
        <v>217.93333333333334</v>
      </c>
      <c r="L65" s="105">
        <f>(AgeStanSec!Q65)/L$2</f>
        <v>223.05960421850929</v>
      </c>
      <c r="M65" s="79"/>
    </row>
    <row r="66" spans="1:13">
      <c r="A66" s="101">
        <v>66</v>
      </c>
      <c r="B66" s="106">
        <f>(AgeStanSec!$C66)/$B$2</f>
        <v>200.8</v>
      </c>
      <c r="C66" s="106">
        <f>(AgeStanSec!$F66)/$C$2</f>
        <v>206.375</v>
      </c>
      <c r="D66" s="106">
        <f>(AgeStanSec!H66)/D$2</f>
        <v>207.8</v>
      </c>
      <c r="E66" s="106">
        <f>(AgeStanSec!J66)/E$2</f>
        <v>209.83333333333334</v>
      </c>
      <c r="F66" s="106">
        <f>(AgeStanSec!K66)/F$2</f>
        <v>212.2</v>
      </c>
      <c r="G66" s="106">
        <f>(AgeStanSec!L66)/G$2</f>
        <v>212.6953591028394</v>
      </c>
      <c r="H66" s="106">
        <f>(AgeStanSec!M66)/H$2</f>
        <v>214.7</v>
      </c>
      <c r="I66" s="106">
        <f>(AgeStanSec!N66)/I$2</f>
        <v>214.90697949994075</v>
      </c>
      <c r="J66" s="106">
        <f>(AgeStanSec!O66)/J$2</f>
        <v>217.24</v>
      </c>
      <c r="K66" s="106">
        <f>(AgeStanSec!P66)/K$2</f>
        <v>220.1</v>
      </c>
      <c r="L66" s="106">
        <f>(AgeStanSec!Q66)/L$2</f>
        <v>225.28735632183907</v>
      </c>
      <c r="M66" s="79"/>
    </row>
    <row r="67" spans="1:13">
      <c r="A67" s="101">
        <v>67</v>
      </c>
      <c r="B67" s="106">
        <f>(AgeStanSec!$C67)/$B$2</f>
        <v>202.8</v>
      </c>
      <c r="C67" s="106">
        <f>(AgeStanSec!$F67)/$C$2</f>
        <v>208.25</v>
      </c>
      <c r="D67" s="106">
        <f>(AgeStanSec!H67)/D$2</f>
        <v>209.8</v>
      </c>
      <c r="E67" s="106">
        <f>(AgeStanSec!J67)/E$2</f>
        <v>212</v>
      </c>
      <c r="F67" s="106">
        <f>(AgeStanSec!K67)/F$2</f>
        <v>214.33333333333334</v>
      </c>
      <c r="G67" s="106">
        <f>(AgeStanSec!L67)/G$2</f>
        <v>214.87015827567006</v>
      </c>
      <c r="H67" s="106">
        <f>(AgeStanSec!M67)/H$2</f>
        <v>216.9</v>
      </c>
      <c r="I67" s="106">
        <f>(AgeStanSec!N67)/I$2</f>
        <v>217.08733262234861</v>
      </c>
      <c r="J67" s="106">
        <f>(AgeStanSec!O67)/J$2</f>
        <v>219.48</v>
      </c>
      <c r="K67" s="106">
        <f>(AgeStanSec!P67)/K$2</f>
        <v>222.36666666666667</v>
      </c>
      <c r="L67" s="106">
        <f>(AgeStanSec!Q67)/L$2</f>
        <v>227.60990638701267</v>
      </c>
      <c r="M67" s="79"/>
    </row>
    <row r="68" spans="1:13">
      <c r="A68" s="101">
        <v>68</v>
      </c>
      <c r="B68" s="106">
        <f>(AgeStanSec!$C68)/$B$2</f>
        <v>204.6</v>
      </c>
      <c r="C68" s="106">
        <f>(AgeStanSec!$F68)/$C$2</f>
        <v>210.375</v>
      </c>
      <c r="D68" s="106">
        <f>(AgeStanSec!H68)/D$2</f>
        <v>211.9</v>
      </c>
      <c r="E68" s="106">
        <f>(AgeStanSec!J68)/E$2</f>
        <v>214.08333333333334</v>
      </c>
      <c r="F68" s="106">
        <f>(AgeStanSec!K68)/F$2</f>
        <v>216.46666666666667</v>
      </c>
      <c r="G68" s="106">
        <f>(AgeStanSec!L68)/G$2</f>
        <v>217.04495744850075</v>
      </c>
      <c r="H68" s="106">
        <f>(AgeStanSec!M68)/H$2</f>
        <v>219.15</v>
      </c>
      <c r="I68" s="106">
        <f>(AgeStanSec!N68)/I$2</f>
        <v>219.3624837066003</v>
      </c>
      <c r="J68" s="106">
        <f>(AgeStanSec!O68)/J$2</f>
        <v>221.76</v>
      </c>
      <c r="K68" s="106">
        <f>(AgeStanSec!P68)/K$2</f>
        <v>224.66666666666666</v>
      </c>
      <c r="L68" s="106">
        <f>(AgeStanSec!Q68)/L$2</f>
        <v>229.97985543310818</v>
      </c>
      <c r="M68" s="79"/>
    </row>
    <row r="69" spans="1:13">
      <c r="A69" s="101">
        <v>69</v>
      </c>
      <c r="B69" s="106">
        <f>(AgeStanSec!$C69)/$B$2</f>
        <v>206.8</v>
      </c>
      <c r="C69" s="106">
        <f>(AgeStanSec!$F69)/$C$2</f>
        <v>212.375</v>
      </c>
      <c r="D69" s="106">
        <f>(AgeStanSec!H69)/D$2</f>
        <v>214</v>
      </c>
      <c r="E69" s="106">
        <f>(AgeStanSec!J69)/E$2</f>
        <v>216.25</v>
      </c>
      <c r="F69" s="106">
        <f>(AgeStanSec!K69)/F$2</f>
        <v>218.73333333333332</v>
      </c>
      <c r="G69" s="106">
        <f>(AgeStanSec!L69)/G$2</f>
        <v>219.28189374055515</v>
      </c>
      <c r="H69" s="106">
        <f>(AgeStanSec!M69)/H$2</f>
        <v>221.4</v>
      </c>
      <c r="I69" s="106">
        <f>(AgeStanSec!N69)/I$2</f>
        <v>221.63763479085199</v>
      </c>
      <c r="J69" s="106">
        <f>(AgeStanSec!O69)/J$2</f>
        <v>224.08</v>
      </c>
      <c r="K69" s="106">
        <f>(AgeStanSec!P69)/K$2</f>
        <v>227.03333333333333</v>
      </c>
      <c r="L69" s="106">
        <f>(AgeStanSec!Q69)/L$2</f>
        <v>232.37350396966465</v>
      </c>
      <c r="M69" s="100"/>
    </row>
    <row r="70" spans="1:13">
      <c r="A70" s="104">
        <v>70</v>
      </c>
      <c r="B70" s="105">
        <f>(AgeStanSec!$C70)/$B$2</f>
        <v>209.2</v>
      </c>
      <c r="C70" s="105">
        <f>(AgeStanSec!$F70)/$C$2</f>
        <v>214.5</v>
      </c>
      <c r="D70" s="105">
        <f>(AgeStanSec!H70)/D$2</f>
        <v>216.2</v>
      </c>
      <c r="E70" s="105">
        <f>(AgeStanSec!J70)/E$2</f>
        <v>218.5</v>
      </c>
      <c r="F70" s="105">
        <f>(AgeStanSec!K70)/F$2</f>
        <v>220.93333333333334</v>
      </c>
      <c r="G70" s="105">
        <f>(AgeStanSec!L70)/G$2</f>
        <v>221.58096715183328</v>
      </c>
      <c r="H70" s="105">
        <f>(AgeStanSec!M70)/H$2</f>
        <v>223.75</v>
      </c>
      <c r="I70" s="105">
        <f>(AgeStanSec!N70)/I$2</f>
        <v>224.0075838369475</v>
      </c>
      <c r="J70" s="105">
        <f>(AgeStanSec!O70)/J$2</f>
        <v>226.44</v>
      </c>
      <c r="K70" s="105">
        <f>(AgeStanSec!P70)/K$2</f>
        <v>229.43333333333334</v>
      </c>
      <c r="L70" s="105">
        <f>(AgeStanSec!Q70)/L$2</f>
        <v>234.83825097760399</v>
      </c>
      <c r="M70" s="107"/>
    </row>
    <row r="71" spans="1:13">
      <c r="A71" s="101">
        <v>71</v>
      </c>
      <c r="B71" s="106">
        <f>(AgeStanSec!$C71)/$B$2</f>
        <v>211.8</v>
      </c>
      <c r="C71" s="106">
        <f>(AgeStanSec!$F71)/$C$2</f>
        <v>217</v>
      </c>
      <c r="D71" s="106">
        <f>(AgeStanSec!H71)/D$2</f>
        <v>218.4</v>
      </c>
      <c r="E71" s="106">
        <f>(AgeStanSec!J71)/E$2</f>
        <v>220.75</v>
      </c>
      <c r="F71" s="106">
        <f>(AgeStanSec!K71)/F$2</f>
        <v>223.33333333333334</v>
      </c>
      <c r="G71" s="106">
        <f>(AgeStanSec!L71)/G$2</f>
        <v>223.94217768233514</v>
      </c>
      <c r="H71" s="106">
        <f>(AgeStanSec!M71)/H$2</f>
        <v>226.25</v>
      </c>
      <c r="I71" s="106">
        <f>(AgeStanSec!N71)/I$2</f>
        <v>226.47233084488684</v>
      </c>
      <c r="J71" s="106">
        <f>(AgeStanSec!O71)/J$2</f>
        <v>228.96</v>
      </c>
      <c r="K71" s="106">
        <f>(AgeStanSec!P71)/K$2</f>
        <v>232</v>
      </c>
      <c r="L71" s="106">
        <f>(AgeStanSec!Q71)/L$2</f>
        <v>237.42149543784808</v>
      </c>
      <c r="M71" s="79"/>
    </row>
    <row r="72" spans="1:13">
      <c r="A72" s="101">
        <v>72</v>
      </c>
      <c r="B72" s="106">
        <f>(AgeStanSec!$C72)/$B$2</f>
        <v>214.8</v>
      </c>
      <c r="C72" s="106">
        <f>(AgeStanSec!$F72)/$C$2</f>
        <v>219.625</v>
      </c>
      <c r="D72" s="106">
        <f>(AgeStanSec!H72)/D$2</f>
        <v>220.9</v>
      </c>
      <c r="E72" s="106">
        <f>(AgeStanSec!J72)/E$2</f>
        <v>223.41666666666666</v>
      </c>
      <c r="F72" s="106">
        <f>(AgeStanSec!K72)/F$2</f>
        <v>226</v>
      </c>
      <c r="G72" s="106">
        <f>(AgeStanSec!L72)/G$2</f>
        <v>226.67621092817942</v>
      </c>
      <c r="H72" s="106">
        <f>(AgeStanSec!M72)/H$2</f>
        <v>229</v>
      </c>
      <c r="I72" s="106">
        <f>(AgeStanSec!N72)/I$2</f>
        <v>229.26887071927953</v>
      </c>
      <c r="J72" s="106">
        <f>(AgeStanSec!O72)/J$2</f>
        <v>231.76</v>
      </c>
      <c r="K72" s="106">
        <f>(AgeStanSec!P72)/K$2</f>
        <v>234.83333333333334</v>
      </c>
      <c r="L72" s="106">
        <f>(AgeStanSec!Q72)/L$2</f>
        <v>240.3128332740846</v>
      </c>
      <c r="M72" s="79"/>
    </row>
    <row r="73" spans="1:13">
      <c r="A73" s="101">
        <v>73</v>
      </c>
      <c r="B73" s="106">
        <f>(AgeStanSec!$C73)/$B$2</f>
        <v>217.8</v>
      </c>
      <c r="C73" s="106">
        <f>(AgeStanSec!$F73)/$C$2</f>
        <v>222.625</v>
      </c>
      <c r="D73" s="106">
        <f>(AgeStanSec!H73)/D$2</f>
        <v>223.7</v>
      </c>
      <c r="E73" s="106">
        <f>(AgeStanSec!J73)/E$2</f>
        <v>226.25</v>
      </c>
      <c r="F73" s="106">
        <f>(AgeStanSec!K73)/F$2</f>
        <v>228.93333333333334</v>
      </c>
      <c r="G73" s="106">
        <f>(AgeStanSec!L73)/G$2</f>
        <v>229.59665553169489</v>
      </c>
      <c r="H73" s="106">
        <f>(AgeStanSec!M73)/H$2</f>
        <v>232</v>
      </c>
      <c r="I73" s="106">
        <f>(AgeStanSec!N73)/I$2</f>
        <v>232.30240549828179</v>
      </c>
      <c r="J73" s="106">
        <f>(AgeStanSec!O73)/J$2</f>
        <v>234.88</v>
      </c>
      <c r="K73" s="106">
        <f>(AgeStanSec!P73)/K$2</f>
        <v>237.96666666666667</v>
      </c>
      <c r="L73" s="106">
        <f>(AgeStanSec!Q73)/L$2</f>
        <v>243.48856499585258</v>
      </c>
      <c r="M73" s="79"/>
    </row>
    <row r="74" spans="1:13">
      <c r="A74" s="101">
        <v>74</v>
      </c>
      <c r="B74" s="106">
        <f>(AgeStanSec!$C74)/$B$2</f>
        <v>221.2</v>
      </c>
      <c r="C74" s="106">
        <f>(AgeStanSec!$F74)/$C$2</f>
        <v>225.75</v>
      </c>
      <c r="D74" s="106">
        <f>(AgeStanSec!H74)/D$2</f>
        <v>226.8</v>
      </c>
      <c r="E74" s="106">
        <f>(AgeStanSec!J74)/E$2</f>
        <v>229.41666666666666</v>
      </c>
      <c r="F74" s="106">
        <f>(AgeStanSec!K74)/F$2</f>
        <v>232.2</v>
      </c>
      <c r="G74" s="106">
        <f>(AgeStanSec!L74)/G$2</f>
        <v>232.95205996977649</v>
      </c>
      <c r="H74" s="106">
        <f>(AgeStanSec!M74)/H$2</f>
        <v>235.4</v>
      </c>
      <c r="I74" s="106">
        <f>(AgeStanSec!N74)/I$2</f>
        <v>235.66773314373742</v>
      </c>
      <c r="J74" s="106">
        <f>(AgeStanSec!O74)/J$2</f>
        <v>238.32</v>
      </c>
      <c r="K74" s="106">
        <f>(AgeStanSec!P74)/K$2</f>
        <v>241.46666666666667</v>
      </c>
      <c r="L74" s="106">
        <f>(AgeStanSec!Q74)/L$2</f>
        <v>247.04348856499584</v>
      </c>
      <c r="M74" s="79"/>
    </row>
    <row r="75" spans="1:13">
      <c r="A75" s="104">
        <v>75</v>
      </c>
      <c r="B75" s="105">
        <f>(AgeStanSec!$C75)/$B$2</f>
        <v>225</v>
      </c>
      <c r="C75" s="105">
        <f>(AgeStanSec!$F75)/$C$2</f>
        <v>229.375</v>
      </c>
      <c r="D75" s="105">
        <f>(AgeStanSec!H75)/D$2</f>
        <v>230.2</v>
      </c>
      <c r="E75" s="105">
        <f>(AgeStanSec!J75)/E$2</f>
        <v>232.91666666666666</v>
      </c>
      <c r="F75" s="105">
        <f>(AgeStanSec!K75)/F$2</f>
        <v>235.8</v>
      </c>
      <c r="G75" s="105">
        <f>(AgeStanSec!L75)/G$2</f>
        <v>236.55601288475302</v>
      </c>
      <c r="H75" s="105">
        <f>(AgeStanSec!M75)/H$2</f>
        <v>239.1</v>
      </c>
      <c r="I75" s="105">
        <f>(AgeStanSec!N75)/I$2</f>
        <v>239.41225263656833</v>
      </c>
      <c r="J75" s="105">
        <f>(AgeStanSec!O75)/J$2</f>
        <v>242.08</v>
      </c>
      <c r="K75" s="105">
        <f>(AgeStanSec!P75)/K$2</f>
        <v>245.26666666666668</v>
      </c>
      <c r="L75" s="105">
        <f>(AgeStanSec!Q75)/L$2</f>
        <v>250.95390449105344</v>
      </c>
      <c r="M75" s="79"/>
    </row>
    <row r="76" spans="1:13">
      <c r="A76" s="101">
        <v>76</v>
      </c>
      <c r="B76" s="106">
        <f>(AgeStanSec!$C76)/$B$2</f>
        <v>229</v>
      </c>
      <c r="C76" s="106">
        <f>(AgeStanSec!$F76)/$C$2</f>
        <v>233.25</v>
      </c>
      <c r="D76" s="106">
        <f>(AgeStanSec!H76)/D$2</f>
        <v>234</v>
      </c>
      <c r="E76" s="106">
        <f>(AgeStanSec!J76)/E$2</f>
        <v>236.75</v>
      </c>
      <c r="F76" s="106">
        <f>(AgeStanSec!K76)/F$2</f>
        <v>239.8</v>
      </c>
      <c r="G76" s="106">
        <f>(AgeStanSec!L76)/G$2</f>
        <v>240.47065139584822</v>
      </c>
      <c r="H76" s="106">
        <f>(AgeStanSec!M76)/H$2</f>
        <v>243.15</v>
      </c>
      <c r="I76" s="106">
        <f>(AgeStanSec!N76)/I$2</f>
        <v>243.44116601493067</v>
      </c>
      <c r="J76" s="106">
        <f>(AgeStanSec!O76)/J$2</f>
        <v>246.24</v>
      </c>
      <c r="K76" s="106">
        <f>(AgeStanSec!P76)/K$2</f>
        <v>249.46666666666667</v>
      </c>
      <c r="L76" s="106">
        <f>(AgeStanSec!Q76)/L$2</f>
        <v>255.21981277402534</v>
      </c>
      <c r="M76" s="79"/>
    </row>
    <row r="77" spans="1:13">
      <c r="A77" s="101">
        <v>77</v>
      </c>
      <c r="B77" s="106">
        <f>(AgeStanSec!$C77)/$B$2</f>
        <v>233.4</v>
      </c>
      <c r="C77" s="106">
        <f>(AgeStanSec!$F77)/$C$2</f>
        <v>237.5</v>
      </c>
      <c r="D77" s="106">
        <f>(AgeStanSec!H77)/D$2</f>
        <v>238.2</v>
      </c>
      <c r="E77" s="106">
        <f>(AgeStanSec!J77)/E$2</f>
        <v>241</v>
      </c>
      <c r="F77" s="106">
        <f>(AgeStanSec!K77)/F$2</f>
        <v>244.13333333333333</v>
      </c>
      <c r="G77" s="106">
        <f>(AgeStanSec!L77)/G$2</f>
        <v>244.88238686073331</v>
      </c>
      <c r="H77" s="106">
        <f>(AgeStanSec!M77)/H$2</f>
        <v>247.6</v>
      </c>
      <c r="I77" s="106">
        <f>(AgeStanSec!N77)/I$2</f>
        <v>247.94406920251214</v>
      </c>
      <c r="J77" s="106">
        <f>(AgeStanSec!O77)/J$2</f>
        <v>250.84</v>
      </c>
      <c r="K77" s="106">
        <f>(AgeStanSec!P77)/K$2</f>
        <v>254.13333333333333</v>
      </c>
      <c r="L77" s="106">
        <f>(AgeStanSec!Q77)/L$2</f>
        <v>259.93601137575541</v>
      </c>
      <c r="M77" s="79"/>
    </row>
    <row r="78" spans="1:13">
      <c r="A78" s="101">
        <v>78</v>
      </c>
      <c r="B78" s="106">
        <f>(AgeStanSec!$C78)/$B$2</f>
        <v>238</v>
      </c>
      <c r="C78" s="106">
        <f>(AgeStanSec!$F78)/$C$2</f>
        <v>242.25</v>
      </c>
      <c r="D78" s="106">
        <f>(AgeStanSec!H78)/D$2</f>
        <v>242.8</v>
      </c>
      <c r="E78" s="106">
        <f>(AgeStanSec!J78)/E$2</f>
        <v>245.66666666666666</v>
      </c>
      <c r="F78" s="106">
        <f>(AgeStanSec!K78)/F$2</f>
        <v>248.86666666666667</v>
      </c>
      <c r="G78" s="106">
        <f>(AgeStanSec!L78)/G$2</f>
        <v>249.66694504096077</v>
      </c>
      <c r="H78" s="106">
        <f>(AgeStanSec!M78)/H$2</f>
        <v>252.5</v>
      </c>
      <c r="I78" s="106">
        <f>(AgeStanSec!N78)/I$2</f>
        <v>252.8261642374689</v>
      </c>
      <c r="J78" s="106">
        <f>(AgeStanSec!O78)/J$2</f>
        <v>255.84</v>
      </c>
      <c r="K78" s="106">
        <f>(AgeStanSec!P78)/K$2</f>
        <v>259.2</v>
      </c>
      <c r="L78" s="106">
        <f>(AgeStanSec!Q78)/L$2</f>
        <v>265.05510131532174</v>
      </c>
      <c r="M78" s="79"/>
    </row>
    <row r="79" spans="1:13">
      <c r="A79" s="101">
        <v>79</v>
      </c>
      <c r="B79" s="106">
        <f>(AgeStanSec!$C79)/$B$2</f>
        <v>243.2</v>
      </c>
      <c r="C79" s="106">
        <f>(AgeStanSec!$F79)/$C$2</f>
        <v>247.375</v>
      </c>
      <c r="D79" s="106">
        <f>(AgeStanSec!H79)/D$2</f>
        <v>247.8</v>
      </c>
      <c r="E79" s="106">
        <f>(AgeStanSec!J79)/E$2</f>
        <v>250.83333333333334</v>
      </c>
      <c r="F79" s="106">
        <f>(AgeStanSec!K79)/F$2</f>
        <v>254.13333333333333</v>
      </c>
      <c r="G79" s="106">
        <f>(AgeStanSec!L79)/G$2</f>
        <v>254.94860017497811</v>
      </c>
      <c r="H79" s="106">
        <f>(AgeStanSec!M79)/H$2</f>
        <v>257.8</v>
      </c>
      <c r="I79" s="106">
        <f>(AgeStanSec!N79)/I$2</f>
        <v>258.22964806256664</v>
      </c>
      <c r="J79" s="106">
        <f>(AgeStanSec!O79)/J$2</f>
        <v>261.32</v>
      </c>
      <c r="K79" s="106">
        <f>(AgeStanSec!P79)/K$2</f>
        <v>264.76666666666665</v>
      </c>
      <c r="L79" s="106">
        <f>(AgeStanSec!Q79)/L$2</f>
        <v>270.74297902595094</v>
      </c>
      <c r="M79" s="79"/>
    </row>
    <row r="80" spans="1:13">
      <c r="A80" s="104">
        <v>80</v>
      </c>
      <c r="B80" s="105">
        <f>(AgeStanSec!$C80)/$B$2</f>
        <v>249</v>
      </c>
      <c r="C80" s="105">
        <f>(AgeStanSec!$F80)/$C$2</f>
        <v>253</v>
      </c>
      <c r="D80" s="105">
        <f>(AgeStanSec!H80)/D$2</f>
        <v>253.3</v>
      </c>
      <c r="E80" s="105">
        <f>(AgeStanSec!J80)/E$2</f>
        <v>256.41666666666669</v>
      </c>
      <c r="F80" s="105">
        <f>(AgeStanSec!K80)/F$2</f>
        <v>259.86666666666667</v>
      </c>
      <c r="G80" s="105">
        <f>(AgeStanSec!L80)/G$2</f>
        <v>260.66521514356157</v>
      </c>
      <c r="H80" s="105">
        <f>(AgeStanSec!M80)/H$2</f>
        <v>263.7</v>
      </c>
      <c r="I80" s="105">
        <f>(AgeStanSec!N80)/I$2</f>
        <v>264.1071216968835</v>
      </c>
      <c r="J80" s="105">
        <f>(AgeStanSec!O80)/J$2</f>
        <v>267.39999999999998</v>
      </c>
      <c r="K80" s="105">
        <f>(AgeStanSec!P80)/K$2</f>
        <v>270.93333333333334</v>
      </c>
      <c r="L80" s="105">
        <f>(AgeStanSec!Q80)/L$2</f>
        <v>276.9996445076431</v>
      </c>
      <c r="M80" s="79"/>
    </row>
    <row r="81" spans="1:13">
      <c r="A81" s="101">
        <v>81</v>
      </c>
      <c r="B81" s="106">
        <f>(AgeStanSec!$C81)/$B$2</f>
        <v>255.2</v>
      </c>
      <c r="C81" s="106">
        <f>(AgeStanSec!$F81)/$C$2</f>
        <v>259.25</v>
      </c>
      <c r="D81" s="106">
        <f>(AgeStanSec!H81)/D$2</f>
        <v>259.39999999999998</v>
      </c>
      <c r="E81" s="106">
        <f>(AgeStanSec!J81)/E$2</f>
        <v>262.58333333333331</v>
      </c>
      <c r="F81" s="106">
        <f>(AgeStanSec!K81)/F$2</f>
        <v>266.2</v>
      </c>
      <c r="G81" s="106">
        <f>(AgeStanSec!L81)/G$2</f>
        <v>267.0032013043824</v>
      </c>
      <c r="H81" s="106">
        <f>(AgeStanSec!M81)/H$2</f>
        <v>270.14999999999998</v>
      </c>
      <c r="I81" s="106">
        <f>(AgeStanSec!N81)/I$2</f>
        <v>270.5533831022633</v>
      </c>
      <c r="J81" s="106">
        <f>(AgeStanSec!O81)/J$2</f>
        <v>274.04000000000002</v>
      </c>
      <c r="K81" s="106">
        <f>(AgeStanSec!P81)/K$2</f>
        <v>277.63333333333333</v>
      </c>
      <c r="L81" s="106">
        <f>(AgeStanSec!Q81)/L$2</f>
        <v>283.80139826993718</v>
      </c>
      <c r="M81" s="79"/>
    </row>
    <row r="82" spans="1:13">
      <c r="A82" s="101">
        <v>82</v>
      </c>
      <c r="B82" s="106">
        <f>(AgeStanSec!$C82)/$B$2</f>
        <v>261.8</v>
      </c>
      <c r="C82" s="106">
        <f>(AgeStanSec!$F82)/$C$2</f>
        <v>266</v>
      </c>
      <c r="D82" s="106">
        <f>(AgeStanSec!H82)/D$2</f>
        <v>266.10000000000002</v>
      </c>
      <c r="E82" s="106">
        <f>(AgeStanSec!J82)/E$2</f>
        <v>269.41666666666669</v>
      </c>
      <c r="F82" s="106">
        <f>(AgeStanSec!K82)/F$2</f>
        <v>273.13333333333333</v>
      </c>
      <c r="G82" s="106">
        <f>(AgeStanSec!L82)/G$2</f>
        <v>274.02469577666426</v>
      </c>
      <c r="H82" s="106">
        <f>(AgeStanSec!M82)/H$2</f>
        <v>277.3</v>
      </c>
      <c r="I82" s="106">
        <f>(AgeStanSec!N82)/I$2</f>
        <v>277.66323024054981</v>
      </c>
      <c r="J82" s="106">
        <f>(AgeStanSec!O82)/J$2</f>
        <v>281.32</v>
      </c>
      <c r="K82" s="106">
        <f>(AgeStanSec!P82)/K$2</f>
        <v>285.03333333333336</v>
      </c>
      <c r="L82" s="106">
        <f>(AgeStanSec!Q82)/L$2</f>
        <v>291.36153572698186</v>
      </c>
      <c r="M82" s="79"/>
    </row>
    <row r="83" spans="1:13">
      <c r="A83" s="101">
        <v>83</v>
      </c>
      <c r="B83" s="106">
        <f>(AgeStanSec!$C83)/$B$2</f>
        <v>269.2</v>
      </c>
      <c r="C83" s="106">
        <f>(AgeStanSec!$F83)/$C$2</f>
        <v>273.5</v>
      </c>
      <c r="D83" s="106">
        <f>(AgeStanSec!H83)/D$2</f>
        <v>273.5</v>
      </c>
      <c r="E83" s="106">
        <f>(AgeStanSec!J83)/E$2</f>
        <v>277</v>
      </c>
      <c r="F83" s="106">
        <f>(AgeStanSec!K83)/F$2</f>
        <v>280.8</v>
      </c>
      <c r="G83" s="106">
        <f>(AgeStanSec!L83)/G$2</f>
        <v>281.66756144118347</v>
      </c>
      <c r="H83" s="106">
        <f>(AgeStanSec!M83)/H$2</f>
        <v>285.10000000000002</v>
      </c>
      <c r="I83" s="106">
        <f>(AgeStanSec!N83)/I$2</f>
        <v>285.53146107358691</v>
      </c>
      <c r="J83" s="106">
        <f>(AgeStanSec!O83)/J$2</f>
        <v>289.39999999999998</v>
      </c>
      <c r="K83" s="106">
        <f>(AgeStanSec!P83)/K$2</f>
        <v>293.2</v>
      </c>
      <c r="L83" s="106">
        <f>(AgeStanSec!Q83)/L$2</f>
        <v>299.63265789785521</v>
      </c>
      <c r="M83" s="79"/>
    </row>
    <row r="84" spans="1:13">
      <c r="A84" s="101">
        <v>84</v>
      </c>
      <c r="B84" s="106">
        <f>(AgeStanSec!$C84)/$B$2</f>
        <v>277.39999999999998</v>
      </c>
      <c r="C84" s="106">
        <f>(AgeStanSec!$F84)/$C$2</f>
        <v>281.75</v>
      </c>
      <c r="D84" s="106">
        <f>(AgeStanSec!H84)/D$2</f>
        <v>281.7</v>
      </c>
      <c r="E84" s="106">
        <f>(AgeStanSec!J84)/E$2</f>
        <v>285.25</v>
      </c>
      <c r="F84" s="106">
        <f>(AgeStanSec!K84)/F$2</f>
        <v>289.2</v>
      </c>
      <c r="G84" s="106">
        <f>(AgeStanSec!L84)/G$2</f>
        <v>290.18034677483496</v>
      </c>
      <c r="H84" s="106">
        <f>(AgeStanSec!M84)/H$2</f>
        <v>293.7</v>
      </c>
      <c r="I84" s="106">
        <f>(AgeStanSec!N84)/I$2</f>
        <v>294.15807560137455</v>
      </c>
      <c r="J84" s="106">
        <f>(AgeStanSec!O84)/J$2</f>
        <v>298.32</v>
      </c>
      <c r="K84" s="106">
        <f>(AgeStanSec!P84)/K$2</f>
        <v>302.26666666666665</v>
      </c>
      <c r="L84" s="106">
        <f>(AgeStanSec!Q84)/L$2</f>
        <v>308.85175968716675</v>
      </c>
      <c r="M84" s="79"/>
    </row>
    <row r="85" spans="1:13">
      <c r="A85" s="104">
        <v>85</v>
      </c>
      <c r="B85" s="105">
        <f>(AgeStanSec!$C85)/$B$2</f>
        <v>286.39999999999998</v>
      </c>
      <c r="C85" s="105">
        <f>(AgeStanSec!$F85)/$C$2</f>
        <v>290.875</v>
      </c>
      <c r="D85" s="105">
        <f>(AgeStanSec!H85)/D$2</f>
        <v>290.8</v>
      </c>
      <c r="E85" s="105">
        <f>(AgeStanSec!J85)/E$2</f>
        <v>294.5</v>
      </c>
      <c r="F85" s="105">
        <f>(AgeStanSec!K85)/F$2</f>
        <v>298.53333333333336</v>
      </c>
      <c r="G85" s="105">
        <f>(AgeStanSec!L85)/G$2</f>
        <v>299.56305177761868</v>
      </c>
      <c r="H85" s="105">
        <f>(AgeStanSec!M85)/H$2</f>
        <v>303.25</v>
      </c>
      <c r="I85" s="105">
        <f>(AgeStanSec!N85)/I$2</f>
        <v>303.73266974760043</v>
      </c>
      <c r="J85" s="105">
        <f>(AgeStanSec!O85)/J$2</f>
        <v>308.2</v>
      </c>
      <c r="K85" s="105">
        <f>(AgeStanSec!P85)/K$2</f>
        <v>312.26666666666665</v>
      </c>
      <c r="L85" s="105">
        <f>(AgeStanSec!Q85)/L$2</f>
        <v>319.04254058537742</v>
      </c>
      <c r="M85" s="79"/>
    </row>
    <row r="86" spans="1:13">
      <c r="A86" s="101">
        <v>86</v>
      </c>
      <c r="B86" s="106">
        <f>(AgeStanSec!$C86)/$B$2</f>
        <v>296.39999999999998</v>
      </c>
      <c r="C86" s="106">
        <f>(AgeStanSec!$F86)/$C$2</f>
        <v>301</v>
      </c>
      <c r="D86" s="106">
        <f>(AgeStanSec!H86)/D$2</f>
        <v>300.8</v>
      </c>
      <c r="E86" s="106">
        <f>(AgeStanSec!J86)/E$2</f>
        <v>304.66666666666669</v>
      </c>
      <c r="F86" s="106">
        <f>(AgeStanSec!K86)/F$2</f>
        <v>308.93333333333334</v>
      </c>
      <c r="G86" s="106">
        <f>(AgeStanSec!L86)/G$2</f>
        <v>310.06422492642963</v>
      </c>
      <c r="H86" s="106">
        <f>(AgeStanSec!M86)/H$2</f>
        <v>313.85000000000002</v>
      </c>
      <c r="I86" s="106">
        <f>(AgeStanSec!N86)/I$2</f>
        <v>314.35004147410831</v>
      </c>
      <c r="J86" s="106">
        <f>(AgeStanSec!O86)/J$2</f>
        <v>319.16000000000003</v>
      </c>
      <c r="K86" s="106">
        <f>(AgeStanSec!P86)/K$2</f>
        <v>323.36666666666667</v>
      </c>
      <c r="L86" s="106">
        <f>(AgeStanSec!Q86)/L$2</f>
        <v>330.29979855433106</v>
      </c>
      <c r="M86" s="79"/>
    </row>
    <row r="87" spans="1:13">
      <c r="A87" s="101">
        <v>87</v>
      </c>
      <c r="B87" s="106">
        <f>(AgeStanSec!$C87)/$B$2</f>
        <v>307.2</v>
      </c>
      <c r="C87" s="106">
        <f>(AgeStanSec!$F87)/$C$2</f>
        <v>312.375</v>
      </c>
      <c r="D87" s="106">
        <f>(AgeStanSec!H87)/D$2</f>
        <v>312</v>
      </c>
      <c r="E87" s="106">
        <f>(AgeStanSec!J87)/E$2</f>
        <v>316.08333333333331</v>
      </c>
      <c r="F87" s="106">
        <f>(AgeStanSec!K87)/F$2</f>
        <v>320.53333333333336</v>
      </c>
      <c r="G87" s="106">
        <f>(AgeStanSec!L87)/G$2</f>
        <v>321.68386622126775</v>
      </c>
      <c r="H87" s="106">
        <f>(AgeStanSec!M87)/H$2</f>
        <v>325.64999999999998</v>
      </c>
      <c r="I87" s="106">
        <f>(AgeStanSec!N87)/I$2</f>
        <v>326.19978670458585</v>
      </c>
      <c r="J87" s="106">
        <f>(AgeStanSec!O87)/J$2</f>
        <v>331.48</v>
      </c>
      <c r="K87" s="106">
        <f>(AgeStanSec!P87)/K$2</f>
        <v>335.86666666666667</v>
      </c>
      <c r="L87" s="106">
        <f>(AgeStanSec!Q87)/L$2</f>
        <v>342.9553264604811</v>
      </c>
      <c r="M87" s="79"/>
    </row>
    <row r="88" spans="1:13">
      <c r="A88" s="101">
        <v>88</v>
      </c>
      <c r="B88" s="106">
        <f>(AgeStanSec!$C88)/$B$2</f>
        <v>319.60000000000002</v>
      </c>
      <c r="C88" s="106">
        <f>(AgeStanSec!$F88)/$C$2</f>
        <v>324.875</v>
      </c>
      <c r="D88" s="106">
        <f>(AgeStanSec!H88)/D$2</f>
        <v>324.60000000000002</v>
      </c>
      <c r="E88" s="106">
        <f>(AgeStanSec!J88)/E$2</f>
        <v>328.83333333333331</v>
      </c>
      <c r="F88" s="106">
        <f>(AgeStanSec!K88)/F$2</f>
        <v>333.46666666666664</v>
      </c>
      <c r="G88" s="106">
        <f>(AgeStanSec!L88)/G$2</f>
        <v>334.73266125825177</v>
      </c>
      <c r="H88" s="106">
        <f>(AgeStanSec!M88)/H$2</f>
        <v>338.8</v>
      </c>
      <c r="I88" s="106">
        <f>(AgeStanSec!N88)/I$2</f>
        <v>339.42410238179878</v>
      </c>
      <c r="J88" s="106">
        <f>(AgeStanSec!O88)/J$2</f>
        <v>345.2</v>
      </c>
      <c r="K88" s="106">
        <f>(AgeStanSec!P88)/K$2</f>
        <v>349.76666666666665</v>
      </c>
      <c r="L88" s="106">
        <f>(AgeStanSec!Q88)/L$2</f>
        <v>357.03282379428845</v>
      </c>
      <c r="M88" s="79"/>
    </row>
    <row r="89" spans="1:13">
      <c r="A89" s="101">
        <v>89</v>
      </c>
      <c r="B89" s="106">
        <f>(AgeStanSec!$C89)/$B$2</f>
        <v>333.2</v>
      </c>
      <c r="C89" s="106">
        <f>(AgeStanSec!$F89)/$C$2</f>
        <v>339</v>
      </c>
      <c r="D89" s="106">
        <f>(AgeStanSec!H89)/D$2</f>
        <v>338.8</v>
      </c>
      <c r="E89" s="106">
        <f>(AgeStanSec!J89)/E$2</f>
        <v>343.16666666666669</v>
      </c>
      <c r="F89" s="106">
        <f>(AgeStanSec!K89)/F$2</f>
        <v>348.06666666666666</v>
      </c>
      <c r="G89" s="106">
        <f>(AgeStanSec!L89)/G$2</f>
        <v>349.27274715660542</v>
      </c>
      <c r="H89" s="106">
        <f>(AgeStanSec!M89)/H$2</f>
        <v>353.7</v>
      </c>
      <c r="I89" s="106">
        <f>(AgeStanSec!N89)/I$2</f>
        <v>354.30738239127857</v>
      </c>
      <c r="J89" s="106">
        <f>(AgeStanSec!O89)/J$2</f>
        <v>360.64</v>
      </c>
      <c r="K89" s="106">
        <f>(AgeStanSec!P89)/K$2</f>
        <v>365.4</v>
      </c>
      <c r="L89" s="106">
        <f>(AgeStanSec!Q89)/L$2</f>
        <v>372.95888138405024</v>
      </c>
      <c r="M89" s="79"/>
    </row>
    <row r="90" spans="1:13">
      <c r="A90" s="104">
        <v>90</v>
      </c>
      <c r="B90" s="105">
        <f>(AgeStanSec!$C90)/$B$2</f>
        <v>348.4</v>
      </c>
      <c r="C90" s="105">
        <f>(AgeStanSec!$F90)/$C$2</f>
        <v>355.125</v>
      </c>
      <c r="D90" s="105">
        <f>(AgeStanSec!H90)/D$2</f>
        <v>354.7</v>
      </c>
      <c r="E90" s="105">
        <f>(AgeStanSec!J90)/E$2</f>
        <v>359.33333333333331</v>
      </c>
      <c r="F90" s="105">
        <f>(AgeStanSec!K90)/F$2</f>
        <v>364.53333333333336</v>
      </c>
      <c r="G90" s="105">
        <f>(AgeStanSec!L90)/G$2</f>
        <v>365.86335798934221</v>
      </c>
      <c r="H90" s="105">
        <f>(AgeStanSec!M90)/H$2</f>
        <v>370.5</v>
      </c>
      <c r="I90" s="105">
        <f>(AgeStanSec!N90)/I$2</f>
        <v>371.13402061855669</v>
      </c>
      <c r="J90" s="105">
        <f>(AgeStanSec!O90)/J$2</f>
        <v>378.24</v>
      </c>
      <c r="K90" s="105">
        <f>(AgeStanSec!P90)/K$2</f>
        <v>383.23333333333335</v>
      </c>
      <c r="L90" s="105">
        <f>(AgeStanSec!Q90)/L$2</f>
        <v>391.01789311529802</v>
      </c>
      <c r="M90" s="79"/>
    </row>
    <row r="91" spans="1:13">
      <c r="A91" s="101">
        <v>91</v>
      </c>
      <c r="B91" s="106">
        <f>(AgeStanSec!$C91)/$B$2</f>
        <v>365.8</v>
      </c>
      <c r="C91" s="106">
        <f>(AgeStanSec!$F91)/$C$2</f>
        <v>373.25</v>
      </c>
      <c r="D91" s="106">
        <f>(AgeStanSec!H91)/D$2</f>
        <v>372.9</v>
      </c>
      <c r="E91" s="106">
        <f>(AgeStanSec!J91)/E$2</f>
        <v>377.83333333333331</v>
      </c>
      <c r="F91" s="106">
        <f>(AgeStanSec!K91)/F$2</f>
        <v>383.26666666666665</v>
      </c>
      <c r="G91" s="106">
        <f>(AgeStanSec!L91)/G$2</f>
        <v>384.69090511413344</v>
      </c>
      <c r="H91" s="106">
        <f>(AgeStanSec!M91)/H$2</f>
        <v>389.45</v>
      </c>
      <c r="I91" s="106">
        <f>(AgeStanSec!N91)/I$2</f>
        <v>390.14101196824271</v>
      </c>
      <c r="J91" s="106">
        <f>(AgeStanSec!O91)/J$2</f>
        <v>398.2</v>
      </c>
      <c r="K91" s="106">
        <f>(AgeStanSec!P91)/K$2</f>
        <v>403.43333333333334</v>
      </c>
      <c r="L91" s="106">
        <f>(AgeStanSec!Q91)/L$2</f>
        <v>411.47055338310224</v>
      </c>
      <c r="M91" s="79"/>
    </row>
    <row r="92" spans="1:13">
      <c r="A92" s="101">
        <v>92</v>
      </c>
      <c r="B92" s="106">
        <f>(AgeStanSec!$C92)/$B$2</f>
        <v>385.6</v>
      </c>
      <c r="C92" s="106">
        <f>(AgeStanSec!$F92)/$C$2</f>
        <v>394</v>
      </c>
      <c r="D92" s="106">
        <f>(AgeStanSec!H92)/D$2</f>
        <v>393.8</v>
      </c>
      <c r="E92" s="106">
        <f>(AgeStanSec!J92)/E$2</f>
        <v>399</v>
      </c>
      <c r="F92" s="106">
        <f>(AgeStanSec!K92)/F$2</f>
        <v>404.73333333333335</v>
      </c>
      <c r="G92" s="106">
        <f>(AgeStanSec!L92)/G$2</f>
        <v>406.19034836554516</v>
      </c>
      <c r="H92" s="106">
        <f>(AgeStanSec!M92)/H$2</f>
        <v>411.3</v>
      </c>
      <c r="I92" s="106">
        <f>(AgeStanSec!N92)/I$2</f>
        <v>412.0867401350871</v>
      </c>
      <c r="J92" s="106">
        <f>(AgeStanSec!O92)/J$2</f>
        <v>421.12</v>
      </c>
      <c r="K92" s="106">
        <f>(AgeStanSec!P92)/K$2</f>
        <v>426.66666666666669</v>
      </c>
      <c r="L92" s="106">
        <f>(AgeStanSec!Q92)/L$2</f>
        <v>435.07524588221355</v>
      </c>
      <c r="M92" s="79"/>
    </row>
    <row r="93" spans="1:13">
      <c r="A93" s="101">
        <v>93</v>
      </c>
      <c r="B93" s="106">
        <f>(AgeStanSec!$C93)/$B$2</f>
        <v>408.2</v>
      </c>
      <c r="C93" s="106">
        <f>(AgeStanSec!$F93)/$C$2</f>
        <v>418</v>
      </c>
      <c r="D93" s="106">
        <f>(AgeStanSec!H93)/D$2</f>
        <v>417.9</v>
      </c>
      <c r="E93" s="106">
        <f>(AgeStanSec!J93)/E$2</f>
        <v>423.41666666666669</v>
      </c>
      <c r="F93" s="106">
        <f>(AgeStanSec!K93)/F$2</f>
        <v>429.53333333333336</v>
      </c>
      <c r="G93" s="106">
        <f>(AgeStanSec!L93)/G$2</f>
        <v>431.10733317426229</v>
      </c>
      <c r="H93" s="106">
        <f>(AgeStanSec!M93)/H$2</f>
        <v>436.6</v>
      </c>
      <c r="I93" s="106">
        <f>(AgeStanSec!N93)/I$2</f>
        <v>437.3029979855433</v>
      </c>
      <c r="J93" s="106">
        <f>(AgeStanSec!O93)/J$2</f>
        <v>447.68</v>
      </c>
      <c r="K93" s="106">
        <f>(AgeStanSec!P93)/K$2</f>
        <v>453.56666666666666</v>
      </c>
      <c r="L93" s="106">
        <f>(AgeStanSec!Q93)/L$2</f>
        <v>462.28226093139</v>
      </c>
      <c r="M93" s="79"/>
    </row>
    <row r="94" spans="1:13">
      <c r="A94" s="101">
        <v>94</v>
      </c>
      <c r="B94" s="106">
        <f>(AgeStanSec!$C94)/$B$2</f>
        <v>434.2</v>
      </c>
      <c r="C94" s="106">
        <f>(AgeStanSec!$F94)/$C$2</f>
        <v>446</v>
      </c>
      <c r="D94" s="106">
        <f>(AgeStanSec!H94)/D$2</f>
        <v>446</v>
      </c>
      <c r="E94" s="106">
        <f>(AgeStanSec!J94)/E$2</f>
        <v>451.91666666666669</v>
      </c>
      <c r="F94" s="106">
        <f>(AgeStanSec!K94)/F$2</f>
        <v>458.46666666666664</v>
      </c>
      <c r="G94" s="106">
        <f>(AgeStanSec!L94)/G$2</f>
        <v>460.06323073252202</v>
      </c>
      <c r="H94" s="106">
        <f>(AgeStanSec!M94)/H$2</f>
        <v>465.95</v>
      </c>
      <c r="I94" s="106">
        <f>(AgeStanSec!N94)/I$2</f>
        <v>466.73776513804955</v>
      </c>
      <c r="J94" s="106">
        <f>(AgeStanSec!O94)/J$2</f>
        <v>478.88</v>
      </c>
      <c r="K94" s="106">
        <f>(AgeStanSec!P94)/K$2</f>
        <v>485.2</v>
      </c>
      <c r="L94" s="106">
        <f>(AgeStanSec!Q94)/L$2</f>
        <v>494.22917407275742</v>
      </c>
      <c r="M94" s="79"/>
    </row>
    <row r="95" spans="1:13">
      <c r="A95" s="104">
        <v>95</v>
      </c>
      <c r="B95" s="105">
        <f>(AgeStanSec!$C95)/$B$2</f>
        <v>464.8</v>
      </c>
      <c r="C95" s="105">
        <f>(AgeStanSec!$F95)/$C$2</f>
        <v>479</v>
      </c>
      <c r="D95" s="105">
        <f>(AgeStanSec!H95)/D$2</f>
        <v>479.2</v>
      </c>
      <c r="E95" s="105">
        <f>(AgeStanSec!J95)/E$2</f>
        <v>485.58333333333331</v>
      </c>
      <c r="F95" s="105">
        <f>(AgeStanSec!K95)/F$2</f>
        <v>492.66666666666669</v>
      </c>
      <c r="G95" s="105">
        <f>(AgeStanSec!L95)/G$2</f>
        <v>494.4250576632466</v>
      </c>
      <c r="H95" s="105">
        <f>(AgeStanSec!M95)/H$2</f>
        <v>500.6</v>
      </c>
      <c r="I95" s="105">
        <f>(AgeStanSec!N95)/I$2</f>
        <v>501.52861713473158</v>
      </c>
      <c r="J95" s="105">
        <f>(AgeStanSec!O95)/J$2</f>
        <v>515.76</v>
      </c>
      <c r="K95" s="105">
        <f>(AgeStanSec!P95)/K$2</f>
        <v>522.56666666666672</v>
      </c>
      <c r="L95" s="105">
        <f>(AgeStanSec!Q95)/L$2</f>
        <v>532.10095982936366</v>
      </c>
      <c r="M95" s="79"/>
    </row>
    <row r="96" spans="1:13">
      <c r="A96" s="101">
        <v>96</v>
      </c>
      <c r="B96" s="106">
        <f>(AgeStanSec!$C96)/$B$2</f>
        <v>501</v>
      </c>
      <c r="C96" s="106">
        <f>(AgeStanSec!$F96)/$C$2</f>
        <v>518.375</v>
      </c>
      <c r="D96" s="106">
        <f>(AgeStanSec!H96)/D$2</f>
        <v>519.1</v>
      </c>
      <c r="E96" s="106">
        <f>(AgeStanSec!J96)/E$2</f>
        <v>526</v>
      </c>
      <c r="F96" s="106">
        <f>(AgeStanSec!K96)/F$2</f>
        <v>533.5333333333333</v>
      </c>
      <c r="G96" s="106">
        <f>(AgeStanSec!L96)/G$2</f>
        <v>535.37341923168697</v>
      </c>
      <c r="H96" s="106">
        <f>(AgeStanSec!M96)/H$2</f>
        <v>542.1</v>
      </c>
      <c r="I96" s="106">
        <f>(AgeStanSec!N96)/I$2</f>
        <v>542.90792747955913</v>
      </c>
      <c r="J96" s="106">
        <f>(AgeStanSec!O96)/J$2</f>
        <v>560.12</v>
      </c>
      <c r="K96" s="106">
        <f>(AgeStanSec!P96)/K$2</f>
        <v>567.5</v>
      </c>
      <c r="L96" s="106">
        <f>(AgeStanSec!Q96)/L$2</f>
        <v>577.36698660978789</v>
      </c>
      <c r="M96" s="79"/>
    </row>
    <row r="97" spans="1:13">
      <c r="A97" s="101">
        <v>97</v>
      </c>
      <c r="B97" s="106">
        <f>(AgeStanSec!$C97)/$B$2</f>
        <v>544.20000000000005</v>
      </c>
      <c r="C97" s="106">
        <f>(AgeStanSec!$F97)/$C$2</f>
        <v>566</v>
      </c>
      <c r="D97" s="106">
        <f>(AgeStanSec!H97)/D$2</f>
        <v>567.4</v>
      </c>
      <c r="E97" s="106">
        <f>(AgeStanSec!J97)/E$2</f>
        <v>575</v>
      </c>
      <c r="F97" s="106">
        <f>(AgeStanSec!K97)/F$2</f>
        <v>583.33333333333337</v>
      </c>
      <c r="G97" s="106">
        <f>(AgeStanSec!L97)/G$2</f>
        <v>585.33166308756859</v>
      </c>
      <c r="H97" s="106">
        <f>(AgeStanSec!M97)/H$2</f>
        <v>592.54999999999995</v>
      </c>
      <c r="I97" s="106">
        <f>(AgeStanSec!N97)/I$2</f>
        <v>593.5300391041593</v>
      </c>
      <c r="J97" s="106">
        <f>(AgeStanSec!O97)/J$2</f>
        <v>614.6</v>
      </c>
      <c r="K97" s="106">
        <f>(AgeStanSec!P97)/K$2</f>
        <v>622.70000000000005</v>
      </c>
      <c r="L97" s="106">
        <f>(AgeStanSec!Q97)/L$2</f>
        <v>632.94229174072757</v>
      </c>
      <c r="M97" s="79"/>
    </row>
    <row r="98" spans="1:13">
      <c r="A98" s="101">
        <v>98</v>
      </c>
      <c r="B98" s="106">
        <f>(AgeStanSec!$C98)/$B$2</f>
        <v>597.20000000000005</v>
      </c>
      <c r="C98" s="106">
        <f>(AgeStanSec!$F98)/$C$2</f>
        <v>625.25</v>
      </c>
      <c r="D98" s="106">
        <f>(AgeStanSec!H98)/D$2</f>
        <v>627.6</v>
      </c>
      <c r="E98" s="106">
        <f>(AgeStanSec!J98)/E$2</f>
        <v>635.83333333333337</v>
      </c>
      <c r="F98" s="106">
        <f>(AgeStanSec!K98)/F$2</f>
        <v>645.06666666666672</v>
      </c>
      <c r="G98" s="106">
        <f>(AgeStanSec!L98)/G$2</f>
        <v>647.15809671518332</v>
      </c>
      <c r="H98" s="106">
        <f>(AgeStanSec!M98)/H$2</f>
        <v>655.15</v>
      </c>
      <c r="I98" s="106">
        <f>(AgeStanSec!N98)/I$2</f>
        <v>656.0492949401588</v>
      </c>
      <c r="J98" s="106">
        <f>(AgeStanSec!O98)/J$2</f>
        <v>682.48</v>
      </c>
      <c r="K98" s="106">
        <f>(AgeStanSec!P98)/K$2</f>
        <v>691.5</v>
      </c>
      <c r="L98" s="106">
        <f>(AgeStanSec!Q98)/L$2</f>
        <v>702.05000592487261</v>
      </c>
      <c r="M98" s="79"/>
    </row>
    <row r="99" spans="1:13">
      <c r="A99" s="101">
        <v>99</v>
      </c>
      <c r="B99" s="106">
        <f>(AgeStanSec!$C99)/$B$2</f>
        <v>663.2</v>
      </c>
      <c r="C99" s="106">
        <f>(AgeStanSec!$F99)/$C$2</f>
        <v>700.25</v>
      </c>
      <c r="D99" s="106">
        <f>(AgeStanSec!H99)/D$2</f>
        <v>704.3</v>
      </c>
      <c r="E99" s="106">
        <f>(AgeStanSec!J99)/E$2</f>
        <v>713.5</v>
      </c>
      <c r="F99" s="106">
        <f>(AgeStanSec!K99)/F$2</f>
        <v>723.4</v>
      </c>
      <c r="G99" s="106">
        <f>(AgeStanSec!L99)/G$2</f>
        <v>725.82368965242972</v>
      </c>
      <c r="H99" s="106">
        <f>(AgeStanSec!M99)/H$2</f>
        <v>734.5</v>
      </c>
      <c r="I99" s="106">
        <f>(AgeStanSec!N99)/I$2</f>
        <v>735.9165777935774</v>
      </c>
      <c r="J99" s="106">
        <f>(AgeStanSec!O99)/J$2</f>
        <v>769.72</v>
      </c>
      <c r="K99" s="106">
        <f>(AgeStanSec!P99)/K$2</f>
        <v>779.86666666666667</v>
      </c>
      <c r="L99" s="106">
        <f>(AgeStanSec!Q99)/L$2</f>
        <v>790.94679464391515</v>
      </c>
      <c r="M99" s="79"/>
    </row>
    <row r="100" spans="1:13">
      <c r="A100" s="104">
        <v>100</v>
      </c>
      <c r="B100" s="105">
        <f>(AgeStanSec!$C100)/$B$2</f>
        <v>747.8</v>
      </c>
      <c r="C100" s="105">
        <f>(AgeStanSec!$F100)/$C$2</f>
        <v>798.375</v>
      </c>
      <c r="D100" s="105">
        <f>(AgeStanSec!H100)/D$2</f>
        <v>805.1</v>
      </c>
      <c r="E100" s="105">
        <f>(AgeStanSec!J100)/E$2</f>
        <v>815.66666666666663</v>
      </c>
      <c r="F100" s="105">
        <f>(AgeStanSec!K100)/F$2</f>
        <v>826.66666666666663</v>
      </c>
      <c r="G100" s="105">
        <f>(AgeStanSec!L100)/G$2</f>
        <v>829.65481587528825</v>
      </c>
      <c r="H100" s="105">
        <f>(AgeStanSec!M100)/H$2</f>
        <v>839.2</v>
      </c>
      <c r="I100" s="105">
        <f>(AgeStanSec!N100)/I$2</f>
        <v>840.52612868823314</v>
      </c>
      <c r="J100" s="105">
        <f>(AgeStanSec!O100)/J$2</f>
        <v>886.28</v>
      </c>
      <c r="K100" s="105">
        <f>(AgeStanSec!P100)/K$2</f>
        <v>897.9666666666667</v>
      </c>
      <c r="L100" s="105">
        <f>(AgeStanSec!Q100)/L$2</f>
        <v>908.99395662993243</v>
      </c>
      <c r="M100" s="79"/>
    </row>
    <row r="101" spans="1:13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</row>
  </sheetData>
  <pageMargins left="0.5" right="1" top="0.25" bottom="0.3" header="0" footer="0"/>
  <pageSetup orientation="portrait" horizontalDpi="0" verticalDpi="0" copies="0"/>
  <headerFooter alignWithMargins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106"/>
  <sheetViews>
    <sheetView zoomScale="87" zoomScaleNormal="87" workbookViewId="0">
      <selection activeCell="F2" sqref="F2"/>
    </sheetView>
  </sheetViews>
  <sheetFormatPr defaultColWidth="9.6640625" defaultRowHeight="15"/>
  <cols>
    <col min="1" max="5" width="9.6640625" style="1" customWidth="1"/>
    <col min="6" max="7" width="10.6640625" style="1" customWidth="1"/>
    <col min="8" max="8" width="9.6640625" style="1" customWidth="1"/>
    <col min="9" max="9" width="10.6640625" style="1" customWidth="1"/>
    <col min="10" max="16384" width="9.6640625" style="1"/>
  </cols>
  <sheetData>
    <row r="1" spans="1:27" ht="47.25">
      <c r="A1" s="31" t="s">
        <v>141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27" ht="15.95" customHeight="1">
      <c r="A2" s="31"/>
      <c r="B2" s="26"/>
      <c r="C2" s="28"/>
      <c r="D2" s="32"/>
      <c r="E2" s="32"/>
      <c r="F2" s="33">
        <f>(+H$3-H$4)*F$4/2</f>
        <v>7.4999999999999997E-3</v>
      </c>
      <c r="G2" s="33">
        <f>(+I$4-I$3)*G$4/2</f>
        <v>3.2000000000000001E-2</v>
      </c>
      <c r="H2" s="32"/>
      <c r="I2" s="32"/>
    </row>
    <row r="3" spans="1:27" ht="15.95" customHeight="1">
      <c r="A3" s="31"/>
      <c r="B3" s="26"/>
      <c r="C3" s="28"/>
      <c r="D3" s="32"/>
      <c r="E3" s="32"/>
      <c r="F3" s="33">
        <f>F4/(2*(+H3-H4))</f>
        <v>7.4999999999999997E-3</v>
      </c>
      <c r="G3" s="33">
        <f>G4/(2*(+I4-I3))</f>
        <v>5.0000000000000001E-4</v>
      </c>
      <c r="H3" s="26">
        <v>18</v>
      </c>
      <c r="I3" s="26">
        <v>33</v>
      </c>
    </row>
    <row r="4" spans="1:27" ht="15.75">
      <c r="A4" s="26"/>
      <c r="B4" s="26"/>
      <c r="C4" s="26"/>
      <c r="D4" s="35">
        <f>Parameters!F29</f>
        <v>8.4479166666666661E-2</v>
      </c>
      <c r="E4" s="36" t="e">
        <f>TIMEVALUE(D4)*1440</f>
        <v>#VALUE!</v>
      </c>
      <c r="F4" s="33">
        <v>1.4999999999999999E-2</v>
      </c>
      <c r="G4" s="33">
        <v>8.0000000000000002E-3</v>
      </c>
      <c r="H4" s="26">
        <v>17</v>
      </c>
      <c r="I4" s="26">
        <v>41</v>
      </c>
    </row>
    <row r="5" spans="1:27" ht="15.75">
      <c r="A5" s="26"/>
      <c r="B5" s="26"/>
      <c r="C5" s="26"/>
      <c r="D5" s="35"/>
      <c r="E5" s="37" t="e">
        <f>E4*60</f>
        <v>#VALUE!</v>
      </c>
      <c r="F5" s="33">
        <v>1.8E-3</v>
      </c>
      <c r="G5" s="33">
        <v>4.0999999999999999E-4</v>
      </c>
      <c r="H5" s="26">
        <v>15</v>
      </c>
      <c r="I5" s="26">
        <v>71</v>
      </c>
    </row>
    <row r="6" spans="1:27" ht="47.25">
      <c r="A6" s="27" t="s">
        <v>84</v>
      </c>
      <c r="B6" s="27" t="s">
        <v>39</v>
      </c>
      <c r="C6" s="27" t="s">
        <v>107</v>
      </c>
      <c r="D6" s="27" t="s">
        <v>87</v>
      </c>
      <c r="E6" s="27" t="s">
        <v>89</v>
      </c>
      <c r="F6" s="27" t="s">
        <v>91</v>
      </c>
      <c r="G6" s="27" t="s">
        <v>93</v>
      </c>
      <c r="H6" s="27" t="s">
        <v>142</v>
      </c>
      <c r="I6" s="23" t="s">
        <v>111</v>
      </c>
      <c r="J6" s="27" t="s">
        <v>143</v>
      </c>
      <c r="K6" s="23" t="s">
        <v>144</v>
      </c>
      <c r="L6" s="23" t="s">
        <v>145</v>
      </c>
      <c r="M6" s="23" t="s">
        <v>146</v>
      </c>
      <c r="N6" s="23" t="s">
        <v>114</v>
      </c>
      <c r="O6" s="23" t="s">
        <v>147</v>
      </c>
      <c r="P6" s="23" t="s">
        <v>115</v>
      </c>
      <c r="Q6" s="23" t="s">
        <v>116</v>
      </c>
      <c r="R6" s="23" t="s">
        <v>148</v>
      </c>
      <c r="S6" s="23" t="s">
        <v>138</v>
      </c>
      <c r="T6" s="23" t="s">
        <v>149</v>
      </c>
      <c r="U6" s="23" t="s">
        <v>118</v>
      </c>
      <c r="V6" s="23" t="s">
        <v>98</v>
      </c>
      <c r="W6" s="23" t="s">
        <v>150</v>
      </c>
      <c r="X6" s="23" t="s">
        <v>100</v>
      </c>
      <c r="Y6" s="27" t="s">
        <v>84</v>
      </c>
      <c r="Z6" s="27" t="s">
        <v>151</v>
      </c>
      <c r="AA6" s="27" t="s">
        <v>152</v>
      </c>
    </row>
    <row r="7" spans="1:27" ht="15.75">
      <c r="A7" s="1">
        <v>1</v>
      </c>
      <c r="F7" s="39"/>
      <c r="K7" s="4"/>
      <c r="L7" s="52"/>
      <c r="N7" s="5"/>
      <c r="P7" s="29"/>
      <c r="Y7" s="1">
        <v>1</v>
      </c>
    </row>
    <row r="8" spans="1:27" ht="15.75">
      <c r="A8" s="1">
        <v>2</v>
      </c>
      <c r="F8" s="39"/>
      <c r="H8" s="4"/>
      <c r="K8" s="4"/>
      <c r="L8" s="52"/>
      <c r="N8" s="5"/>
      <c r="P8" s="29"/>
      <c r="Y8" s="1">
        <v>2</v>
      </c>
    </row>
    <row r="9" spans="1:27" ht="15.75">
      <c r="A9" s="1">
        <v>3</v>
      </c>
      <c r="B9" s="40"/>
      <c r="C9" s="29"/>
      <c r="D9" s="29"/>
      <c r="E9" s="5">
        <f t="shared" ref="E9:E33" si="0">1-IF(A9&gt;=H$3,0,IF(A9&gt;=H$4,F$3*(A9-H$3)^2,F$2+F$4*(H$4-A9)+(A9&lt;H$5)*F$5*(H$5-A9)^2))</f>
        <v>0.52329999999999999</v>
      </c>
      <c r="F9" s="39"/>
      <c r="K9" s="4"/>
      <c r="L9" s="52"/>
      <c r="M9" s="29"/>
      <c r="N9" s="5"/>
      <c r="P9" s="29"/>
      <c r="Y9" s="1">
        <v>3</v>
      </c>
      <c r="Z9" s="29"/>
    </row>
    <row r="10" spans="1:27" ht="15.75">
      <c r="A10" s="1">
        <v>4</v>
      </c>
      <c r="B10" s="49">
        <v>0.25248842592592591</v>
      </c>
      <c r="C10" s="29" t="e">
        <f t="shared" ref="C10:C41" si="1">TIMEVALUE(B10)*1440</f>
        <v>#VALUE!</v>
      </c>
      <c r="D10" s="29" t="e">
        <f t="shared" ref="D10:D41" si="2">E$4/E10</f>
        <v>#VALUE!</v>
      </c>
      <c r="E10" s="5">
        <f t="shared" si="0"/>
        <v>0.57969999999999999</v>
      </c>
      <c r="F10" s="39"/>
      <c r="K10" s="4"/>
      <c r="L10" s="52"/>
      <c r="M10" s="29"/>
      <c r="N10" s="5"/>
      <c r="P10" s="29"/>
      <c r="U10" s="42" t="e">
        <f t="shared" ref="U10:U41" si="3">100*(+D10/+C10)</f>
        <v>#VALUE!</v>
      </c>
      <c r="Y10" s="1">
        <v>4</v>
      </c>
      <c r="Z10" s="29">
        <v>244.68036484960072</v>
      </c>
    </row>
    <row r="11" spans="1:27" ht="15.75">
      <c r="A11" s="1">
        <v>5</v>
      </c>
      <c r="B11" s="49">
        <v>0.2257986111111111</v>
      </c>
      <c r="C11" s="29" t="e">
        <f t="shared" si="1"/>
        <v>#VALUE!</v>
      </c>
      <c r="D11" s="29" t="e">
        <f t="shared" si="2"/>
        <v>#VALUE!</v>
      </c>
      <c r="E11" s="5">
        <f t="shared" si="0"/>
        <v>0.63250000000000006</v>
      </c>
      <c r="F11" s="39"/>
      <c r="G11" s="5"/>
      <c r="H11" s="48">
        <v>0.53460099626682811</v>
      </c>
      <c r="I11" s="5" t="e">
        <f t="shared" ref="I11:I42" si="4">E$4/H11</f>
        <v>#VALUE!</v>
      </c>
      <c r="J11" s="43">
        <v>0.60714391051942729</v>
      </c>
      <c r="K11" s="5" t="e">
        <f t="shared" ref="K11:K42" si="5">E$4/J11</f>
        <v>#VALUE!</v>
      </c>
      <c r="L11" s="52"/>
      <c r="M11" s="29"/>
      <c r="N11" s="5">
        <v>0.60027152517099658</v>
      </c>
      <c r="O11" s="5" t="e">
        <f t="shared" ref="O11:O42" si="6">E$4/N11</f>
        <v>#VALUE!</v>
      </c>
      <c r="P11" s="29"/>
      <c r="U11" s="42" t="e">
        <f t="shared" si="3"/>
        <v>#VALUE!</v>
      </c>
      <c r="V11" s="14">
        <v>0.2257986111111111</v>
      </c>
      <c r="W11" s="29" t="e">
        <f>TIMEVALUE(V11)*1440</f>
        <v>#VALUE!</v>
      </c>
      <c r="X11" s="42" t="e">
        <f>100*(+D11/+W11)</f>
        <v>#VALUE!</v>
      </c>
      <c r="Y11" s="1">
        <v>5</v>
      </c>
      <c r="Z11" s="29">
        <v>225.88908981314049</v>
      </c>
    </row>
    <row r="12" spans="1:27" ht="15.75">
      <c r="A12" s="1">
        <v>6</v>
      </c>
      <c r="B12" s="50">
        <v>0.17184027777777777</v>
      </c>
      <c r="C12" s="29" t="e">
        <f t="shared" si="1"/>
        <v>#VALUE!</v>
      </c>
      <c r="D12" s="29" t="e">
        <f t="shared" si="2"/>
        <v>#VALUE!</v>
      </c>
      <c r="E12" s="5">
        <f t="shared" si="0"/>
        <v>0.68169999999999997</v>
      </c>
      <c r="F12" s="39"/>
      <c r="G12" s="5"/>
      <c r="H12" s="48">
        <v>0.59822427836352088</v>
      </c>
      <c r="I12" s="5" t="e">
        <f t="shared" si="4"/>
        <v>#VALUE!</v>
      </c>
      <c r="J12" s="43">
        <v>0.63558923754393437</v>
      </c>
      <c r="K12" s="5" t="e">
        <f t="shared" si="5"/>
        <v>#VALUE!</v>
      </c>
      <c r="L12" s="52"/>
      <c r="M12" s="29"/>
      <c r="N12" s="5">
        <v>0.64466945694072741</v>
      </c>
      <c r="O12" s="29" t="e">
        <f t="shared" si="6"/>
        <v>#VALUE!</v>
      </c>
      <c r="P12" s="29"/>
      <c r="U12" s="42" t="e">
        <f t="shared" si="3"/>
        <v>#VALUE!</v>
      </c>
      <c r="V12" s="14">
        <v>0.17184027777777777</v>
      </c>
      <c r="W12" s="29" t="e">
        <f>TIMEVALUE(V12)*1440</f>
        <v>#VALUE!</v>
      </c>
      <c r="X12" s="42" t="e">
        <f>100*(+D12/+W12)</f>
        <v>#VALUE!</v>
      </c>
      <c r="Y12" s="1">
        <v>6</v>
      </c>
      <c r="Z12" s="29">
        <v>210.53489064545309</v>
      </c>
    </row>
    <row r="13" spans="1:27" ht="15.75">
      <c r="A13" s="1">
        <v>7</v>
      </c>
      <c r="B13" s="50">
        <v>0.16953703703703704</v>
      </c>
      <c r="C13" s="29" t="e">
        <f t="shared" si="1"/>
        <v>#VALUE!</v>
      </c>
      <c r="D13" s="29" t="e">
        <f t="shared" si="2"/>
        <v>#VALUE!</v>
      </c>
      <c r="E13" s="5">
        <f t="shared" si="0"/>
        <v>0.72730000000000006</v>
      </c>
      <c r="F13" s="39"/>
      <c r="G13" s="5"/>
      <c r="H13" s="48">
        <v>0.65088595769009649</v>
      </c>
      <c r="I13" s="5" t="e">
        <f t="shared" si="4"/>
        <v>#VALUE!</v>
      </c>
      <c r="J13" s="43">
        <v>0.66372354202402906</v>
      </c>
      <c r="K13" s="5" t="e">
        <f t="shared" si="5"/>
        <v>#VALUE!</v>
      </c>
      <c r="L13" s="52">
        <v>13204</v>
      </c>
      <c r="M13" s="29">
        <f t="shared" ref="M13:M44" si="7">L13/60</f>
        <v>220.06666666666666</v>
      </c>
      <c r="N13" s="5">
        <v>0.68771272337466505</v>
      </c>
      <c r="O13" s="29" t="e">
        <f t="shared" si="6"/>
        <v>#VALUE!</v>
      </c>
      <c r="P13" s="29"/>
      <c r="U13" s="42" t="e">
        <f t="shared" si="3"/>
        <v>#VALUE!</v>
      </c>
      <c r="V13" s="14">
        <v>0.16953703703703704</v>
      </c>
      <c r="W13" s="29" t="e">
        <f>TIMEVALUE(V13)*1440</f>
        <v>#VALUE!</v>
      </c>
      <c r="X13" s="42" t="e">
        <f>100*(+D13/+W13)</f>
        <v>#VALUE!</v>
      </c>
      <c r="Y13" s="1">
        <v>7</v>
      </c>
      <c r="Z13" s="29">
        <v>197.80318385271516</v>
      </c>
    </row>
    <row r="14" spans="1:27" ht="15.75">
      <c r="A14" s="1">
        <v>8</v>
      </c>
      <c r="B14" s="50">
        <v>0.15099537037037036</v>
      </c>
      <c r="C14" s="29" t="e">
        <f t="shared" si="1"/>
        <v>#VALUE!</v>
      </c>
      <c r="D14" s="29" t="e">
        <f t="shared" si="2"/>
        <v>#VALUE!</v>
      </c>
      <c r="E14" s="5">
        <f t="shared" si="0"/>
        <v>0.76929999999999998</v>
      </c>
      <c r="F14" s="39">
        <v>0.76449999999999996</v>
      </c>
      <c r="G14" s="5" t="e">
        <f t="shared" ref="G14:G45" si="8">E$4/F14</f>
        <v>#VALUE!</v>
      </c>
      <c r="H14" s="48">
        <v>0.69545160992711508</v>
      </c>
      <c r="I14" s="5" t="e">
        <f t="shared" si="4"/>
        <v>#VALUE!</v>
      </c>
      <c r="J14" s="43">
        <v>0.69148445428545102</v>
      </c>
      <c r="K14" s="5" t="e">
        <f t="shared" si="5"/>
        <v>#VALUE!</v>
      </c>
      <c r="L14" s="52">
        <v>10839</v>
      </c>
      <c r="M14" s="29">
        <f t="shared" si="7"/>
        <v>180.65</v>
      </c>
      <c r="N14" s="5">
        <v>0.72905948182193181</v>
      </c>
      <c r="O14" s="29" t="e">
        <f t="shared" si="6"/>
        <v>#VALUE!</v>
      </c>
      <c r="P14" s="29"/>
      <c r="U14" s="42" t="e">
        <f t="shared" si="3"/>
        <v>#VALUE!</v>
      </c>
      <c r="W14" s="29"/>
      <c r="X14" s="42"/>
      <c r="Y14" s="1">
        <v>8</v>
      </c>
      <c r="Z14" s="29">
        <v>187.12145043466103</v>
      </c>
    </row>
    <row r="15" spans="1:27" ht="15.75">
      <c r="A15" s="1">
        <v>9</v>
      </c>
      <c r="B15" s="50">
        <v>0.13032407407407406</v>
      </c>
      <c r="C15" s="29" t="e">
        <f t="shared" si="1"/>
        <v>#VALUE!</v>
      </c>
      <c r="D15" s="29" t="e">
        <f t="shared" si="2"/>
        <v>#VALUE!</v>
      </c>
      <c r="E15" s="5">
        <f t="shared" si="0"/>
        <v>0.80769999999999997</v>
      </c>
      <c r="F15" s="39">
        <v>0.80200000000000005</v>
      </c>
      <c r="G15" s="5" t="e">
        <f t="shared" si="8"/>
        <v>#VALUE!</v>
      </c>
      <c r="H15" s="48">
        <v>0.73379748296375247</v>
      </c>
      <c r="I15" s="5" t="e">
        <f t="shared" si="4"/>
        <v>#VALUE!</v>
      </c>
      <c r="J15" s="43">
        <v>0.71879111670101159</v>
      </c>
      <c r="K15" s="5" t="e">
        <f t="shared" si="5"/>
        <v>#VALUE!</v>
      </c>
      <c r="L15" s="52">
        <v>10617</v>
      </c>
      <c r="M15" s="29">
        <f t="shared" si="7"/>
        <v>176.95</v>
      </c>
      <c r="N15" s="5">
        <v>0.76831612164315011</v>
      </c>
      <c r="O15" s="29" t="e">
        <f t="shared" si="6"/>
        <v>#VALUE!</v>
      </c>
      <c r="P15" s="29"/>
      <c r="U15" s="42" t="e">
        <f t="shared" si="3"/>
        <v>#VALUE!</v>
      </c>
      <c r="V15" s="14">
        <v>0.12288194444444445</v>
      </c>
      <c r="W15" s="29" t="e">
        <f t="shared" ref="W15:W53" si="9">TIMEVALUE(V15)*1440</f>
        <v>#VALUE!</v>
      </c>
      <c r="X15" s="42" t="e">
        <f t="shared" ref="X15:X53" si="10">100*(+D15/+W15)</f>
        <v>#VALUE!</v>
      </c>
      <c r="Y15" s="1">
        <v>9</v>
      </c>
      <c r="Z15" s="29">
        <v>178.07587766816826</v>
      </c>
    </row>
    <row r="16" spans="1:27" ht="15.75">
      <c r="A16" s="1">
        <v>10</v>
      </c>
      <c r="B16" s="50">
        <v>0.12665509259259258</v>
      </c>
      <c r="C16" s="29" t="e">
        <f t="shared" si="1"/>
        <v>#VALUE!</v>
      </c>
      <c r="D16" s="29" t="e">
        <f t="shared" si="2"/>
        <v>#VALUE!</v>
      </c>
      <c r="E16" s="5">
        <f t="shared" si="0"/>
        <v>0.84250000000000003</v>
      </c>
      <c r="F16" s="39">
        <v>0.83479999999999999</v>
      </c>
      <c r="G16" s="5" t="e">
        <f t="shared" si="8"/>
        <v>#VALUE!</v>
      </c>
      <c r="H16" s="48">
        <v>0.76721868266164717</v>
      </c>
      <c r="I16" s="5" t="e">
        <f t="shared" si="4"/>
        <v>#VALUE!</v>
      </c>
      <c r="J16" s="43">
        <v>0.7455456680904673</v>
      </c>
      <c r="K16" s="5" t="e">
        <f t="shared" si="5"/>
        <v>#VALUE!</v>
      </c>
      <c r="L16" s="52">
        <v>10531</v>
      </c>
      <c r="M16" s="29">
        <f t="shared" si="7"/>
        <v>175.51666666666668</v>
      </c>
      <c r="N16" s="5">
        <v>0.8050706266926273</v>
      </c>
      <c r="O16" s="29" t="e">
        <f t="shared" si="6"/>
        <v>#VALUE!</v>
      </c>
      <c r="P16" s="29"/>
      <c r="U16" s="42" t="e">
        <f t="shared" si="3"/>
        <v>#VALUE!</v>
      </c>
      <c r="V16" s="14">
        <v>0.12665509259259258</v>
      </c>
      <c r="W16" s="29" t="e">
        <f t="shared" si="9"/>
        <v>#VALUE!</v>
      </c>
      <c r="X16" s="42" t="e">
        <f t="shared" si="10"/>
        <v>#VALUE!</v>
      </c>
      <c r="Y16" s="1">
        <v>10</v>
      </c>
      <c r="Z16" s="29">
        <v>170.36026821229686</v>
      </c>
    </row>
    <row r="17" spans="1:26" ht="15.75">
      <c r="A17" s="1">
        <v>11</v>
      </c>
      <c r="B17" s="50">
        <v>0.11616898148148148</v>
      </c>
      <c r="C17" s="29" t="e">
        <f t="shared" si="1"/>
        <v>#VALUE!</v>
      </c>
      <c r="D17" s="29" t="e">
        <f t="shared" si="2"/>
        <v>#VALUE!</v>
      </c>
      <c r="E17" s="5">
        <f t="shared" si="0"/>
        <v>0.87370000000000003</v>
      </c>
      <c r="F17" s="39">
        <v>0.86339999999999995</v>
      </c>
      <c r="G17" s="5" t="e">
        <f t="shared" si="8"/>
        <v>#VALUE!</v>
      </c>
      <c r="H17" s="48">
        <v>0.79664615414556772</v>
      </c>
      <c r="I17" s="5" t="e">
        <f t="shared" si="4"/>
        <v>#VALUE!</v>
      </c>
      <c r="J17" s="43">
        <v>0.7716351139880876</v>
      </c>
      <c r="K17" s="5" t="e">
        <f t="shared" si="5"/>
        <v>#VALUE!</v>
      </c>
      <c r="L17" s="52">
        <v>10037</v>
      </c>
      <c r="M17" s="29">
        <f t="shared" si="7"/>
        <v>167.28333333333333</v>
      </c>
      <c r="N17" s="5">
        <v>0.83892992375307762</v>
      </c>
      <c r="O17" s="29" t="e">
        <f t="shared" si="6"/>
        <v>#VALUE!</v>
      </c>
      <c r="P17" s="29"/>
      <c r="U17" s="42" t="e">
        <f t="shared" si="3"/>
        <v>#VALUE!</v>
      </c>
      <c r="V17" s="14">
        <v>0.11616898148148148</v>
      </c>
      <c r="W17" s="29" t="e">
        <f t="shared" si="9"/>
        <v>#VALUE!</v>
      </c>
      <c r="X17" s="42" t="e">
        <f t="shared" si="10"/>
        <v>#VALUE!</v>
      </c>
      <c r="Y17" s="1">
        <v>11</v>
      </c>
      <c r="Z17" s="29">
        <v>163.74353327740494</v>
      </c>
    </row>
    <row r="18" spans="1:26" ht="15.75">
      <c r="A18" s="1">
        <v>12</v>
      </c>
      <c r="B18" s="50">
        <v>0.11576388888888889</v>
      </c>
      <c r="C18" s="29" t="e">
        <f t="shared" si="1"/>
        <v>#VALUE!</v>
      </c>
      <c r="D18" s="29" t="e">
        <f t="shared" si="2"/>
        <v>#VALUE!</v>
      </c>
      <c r="E18" s="5">
        <f t="shared" si="0"/>
        <v>0.90129999999999999</v>
      </c>
      <c r="F18" s="39">
        <v>0.88839999999999997</v>
      </c>
      <c r="G18" s="5" t="e">
        <f t="shared" si="8"/>
        <v>#VALUE!</v>
      </c>
      <c r="H18" s="48">
        <v>0.82277088216623562</v>
      </c>
      <c r="I18" s="5" t="e">
        <f t="shared" si="4"/>
        <v>#VALUE!</v>
      </c>
      <c r="J18" s="43">
        <v>0.7969337884169917</v>
      </c>
      <c r="K18" s="5" t="e">
        <f t="shared" si="5"/>
        <v>#VALUE!</v>
      </c>
      <c r="L18" s="52">
        <v>10002</v>
      </c>
      <c r="M18" s="29">
        <f t="shared" si="7"/>
        <v>166.7</v>
      </c>
      <c r="N18" s="5">
        <v>0.86955858344428394</v>
      </c>
      <c r="O18" s="29" t="e">
        <f t="shared" si="6"/>
        <v>#VALUE!</v>
      </c>
      <c r="P18" s="29"/>
      <c r="U18" s="42" t="e">
        <f t="shared" si="3"/>
        <v>#VALUE!</v>
      </c>
      <c r="V18" s="14">
        <v>0.11576388888888889</v>
      </c>
      <c r="W18" s="29" t="e">
        <f t="shared" si="9"/>
        <v>#VALUE!</v>
      </c>
      <c r="X18" s="42" t="e">
        <f t="shared" si="10"/>
        <v>#VALUE!</v>
      </c>
      <c r="Y18" s="1">
        <v>12</v>
      </c>
      <c r="Z18" s="29">
        <v>158.04834022883799</v>
      </c>
    </row>
    <row r="19" spans="1:26" ht="15.75">
      <c r="A19" s="1">
        <v>13</v>
      </c>
      <c r="B19" s="50">
        <v>0.11321759259259259</v>
      </c>
      <c r="C19" s="29" t="e">
        <f t="shared" si="1"/>
        <v>#VALUE!</v>
      </c>
      <c r="D19" s="29" t="e">
        <f t="shared" si="2"/>
        <v>#VALUE!</v>
      </c>
      <c r="E19" s="5">
        <f t="shared" si="0"/>
        <v>0.92530000000000001</v>
      </c>
      <c r="F19" s="39">
        <v>0.91010000000000002</v>
      </c>
      <c r="G19" s="5" t="e">
        <f t="shared" si="8"/>
        <v>#VALUE!</v>
      </c>
      <c r="H19" s="48">
        <v>0.84611921466758722</v>
      </c>
      <c r="I19" s="5" t="e">
        <f t="shared" si="4"/>
        <v>#VALUE!</v>
      </c>
      <c r="J19" s="43">
        <v>0.82130656585171702</v>
      </c>
      <c r="K19" s="5" t="e">
        <f t="shared" si="5"/>
        <v>#VALUE!</v>
      </c>
      <c r="L19" s="52">
        <v>9782</v>
      </c>
      <c r="M19" s="29">
        <f t="shared" si="7"/>
        <v>163.03333333333333</v>
      </c>
      <c r="N19" s="5">
        <v>0.89671413301168856</v>
      </c>
      <c r="O19" s="29" t="e">
        <f t="shared" si="6"/>
        <v>#VALUE!</v>
      </c>
      <c r="P19" s="29"/>
      <c r="U19" s="42" t="e">
        <f t="shared" si="3"/>
        <v>#VALUE!</v>
      </c>
      <c r="V19" s="14">
        <v>0.11321759259259259</v>
      </c>
      <c r="W19" s="29" t="e">
        <f t="shared" si="9"/>
        <v>#VALUE!</v>
      </c>
      <c r="X19" s="42" t="e">
        <f t="shared" si="10"/>
        <v>#VALUE!</v>
      </c>
      <c r="Y19" s="1">
        <v>13</v>
      </c>
      <c r="Z19" s="29">
        <v>153.13669723271056</v>
      </c>
    </row>
    <row r="20" spans="1:26" ht="15.75">
      <c r="A20" s="1">
        <v>14</v>
      </c>
      <c r="B20" s="50">
        <v>0.11216435185185185</v>
      </c>
      <c r="C20" s="29" t="e">
        <f t="shared" si="1"/>
        <v>#VALUE!</v>
      </c>
      <c r="D20" s="29" t="e">
        <f t="shared" si="2"/>
        <v>#VALUE!</v>
      </c>
      <c r="E20" s="5">
        <f t="shared" si="0"/>
        <v>0.94569999999999999</v>
      </c>
      <c r="F20" s="39">
        <v>0.92889999999999995</v>
      </c>
      <c r="G20" s="5" t="e">
        <f t="shared" si="8"/>
        <v>#VALUE!</v>
      </c>
      <c r="H20" s="48">
        <v>0.86710071499729524</v>
      </c>
      <c r="I20" s="5" t="e">
        <f t="shared" si="4"/>
        <v>#VALUE!</v>
      </c>
      <c r="J20" s="43">
        <v>0.84461291565245744</v>
      </c>
      <c r="K20" s="5" t="e">
        <f t="shared" si="5"/>
        <v>#VALUE!</v>
      </c>
      <c r="L20" s="52">
        <v>9691</v>
      </c>
      <c r="M20" s="29">
        <f t="shared" si="7"/>
        <v>161.51666666666668</v>
      </c>
      <c r="N20" s="5">
        <v>0.92027334961591811</v>
      </c>
      <c r="O20" s="29" t="e">
        <f t="shared" si="6"/>
        <v>#VALUE!</v>
      </c>
      <c r="P20" s="29"/>
      <c r="U20" s="42" t="e">
        <f t="shared" si="3"/>
        <v>#VALUE!</v>
      </c>
      <c r="V20" s="14">
        <v>0.11216435185185185</v>
      </c>
      <c r="W20" s="29" t="e">
        <f t="shared" si="9"/>
        <v>#VALUE!</v>
      </c>
      <c r="X20" s="42" t="e">
        <f t="shared" si="10"/>
        <v>#VALUE!</v>
      </c>
      <c r="Y20" s="1">
        <v>14</v>
      </c>
      <c r="Z20" s="29">
        <v>148.89998768272284</v>
      </c>
    </row>
    <row r="21" spans="1:26" ht="15.75">
      <c r="A21" s="1">
        <v>15</v>
      </c>
      <c r="B21" s="50">
        <v>0.10359953703703703</v>
      </c>
      <c r="C21" s="29" t="e">
        <f t="shared" si="1"/>
        <v>#VALUE!</v>
      </c>
      <c r="D21" s="29" t="e">
        <f t="shared" si="2"/>
        <v>#VALUE!</v>
      </c>
      <c r="E21" s="5">
        <f t="shared" si="0"/>
        <v>0.96250000000000002</v>
      </c>
      <c r="F21" s="39">
        <v>0.94520000000000004</v>
      </c>
      <c r="G21" s="5" t="e">
        <f t="shared" si="8"/>
        <v>#VALUE!</v>
      </c>
      <c r="H21" s="48">
        <v>0.8860397394477022</v>
      </c>
      <c r="I21" s="5" t="e">
        <f t="shared" si="4"/>
        <v>#VALUE!</v>
      </c>
      <c r="J21" s="43">
        <v>0.86671179966258838</v>
      </c>
      <c r="K21" s="5" t="e">
        <f t="shared" si="5"/>
        <v>#VALUE!</v>
      </c>
      <c r="L21" s="52">
        <v>8951</v>
      </c>
      <c r="M21" s="29">
        <f t="shared" si="7"/>
        <v>149.18333333333334</v>
      </c>
      <c r="N21" s="5">
        <v>0.94024478926869315</v>
      </c>
      <c r="O21" s="29" t="e">
        <f t="shared" si="6"/>
        <v>#VALUE!</v>
      </c>
      <c r="P21" s="29"/>
      <c r="U21" s="42" t="e">
        <f t="shared" si="3"/>
        <v>#VALUE!</v>
      </c>
      <c r="V21" s="14">
        <v>0.10359953703703703</v>
      </c>
      <c r="W21" s="29" t="e">
        <f t="shared" si="9"/>
        <v>#VALUE!</v>
      </c>
      <c r="X21" s="42" t="e">
        <f t="shared" si="10"/>
        <v>#VALUE!</v>
      </c>
      <c r="Y21" s="1">
        <v>15</v>
      </c>
      <c r="Z21" s="29">
        <v>145.25193798449612</v>
      </c>
    </row>
    <row r="22" spans="1:26" ht="15.75">
      <c r="A22" s="1">
        <v>16</v>
      </c>
      <c r="B22" s="50">
        <v>9.9849537037037042E-2</v>
      </c>
      <c r="C22" s="29" t="e">
        <f t="shared" si="1"/>
        <v>#VALUE!</v>
      </c>
      <c r="D22" s="29" t="e">
        <f t="shared" si="2"/>
        <v>#VALUE!</v>
      </c>
      <c r="E22" s="5">
        <f t="shared" si="0"/>
        <v>0.97750000000000004</v>
      </c>
      <c r="F22" s="39">
        <v>0.95909999999999995</v>
      </c>
      <c r="G22" s="5" t="e">
        <f t="shared" si="8"/>
        <v>#VALUE!</v>
      </c>
      <c r="H22" s="48">
        <v>0.90319694083397795</v>
      </c>
      <c r="I22" s="5" t="e">
        <f t="shared" si="4"/>
        <v>#VALUE!</v>
      </c>
      <c r="J22" s="43">
        <v>0.88746729747762143</v>
      </c>
      <c r="K22" s="5" t="e">
        <f t="shared" si="5"/>
        <v>#VALUE!</v>
      </c>
      <c r="L22" s="52">
        <v>8627</v>
      </c>
      <c r="M22" s="29">
        <f t="shared" si="7"/>
        <v>143.78333333333333</v>
      </c>
      <c r="N22" s="5">
        <v>0.95676541577407392</v>
      </c>
      <c r="O22" s="29" t="e">
        <f t="shared" si="6"/>
        <v>#VALUE!</v>
      </c>
      <c r="P22" s="29"/>
      <c r="U22" s="42" t="e">
        <f t="shared" si="3"/>
        <v>#VALUE!</v>
      </c>
      <c r="V22" s="14">
        <v>9.3831018518518522E-2</v>
      </c>
      <c r="W22" s="29" t="e">
        <f t="shared" si="9"/>
        <v>#VALUE!</v>
      </c>
      <c r="X22" s="42" t="e">
        <f t="shared" si="10"/>
        <v>#VALUE!</v>
      </c>
      <c r="Y22" s="1">
        <v>16</v>
      </c>
      <c r="Z22" s="29">
        <v>141.95075757575759</v>
      </c>
    </row>
    <row r="23" spans="1:26" ht="15.75">
      <c r="A23" s="1">
        <v>17</v>
      </c>
      <c r="B23" s="50">
        <v>0.10006944444444445</v>
      </c>
      <c r="C23" s="29" t="e">
        <f t="shared" si="1"/>
        <v>#VALUE!</v>
      </c>
      <c r="D23" s="29" t="e">
        <f t="shared" si="2"/>
        <v>#VALUE!</v>
      </c>
      <c r="E23" s="5">
        <f t="shared" si="0"/>
        <v>0.99250000000000005</v>
      </c>
      <c r="F23" s="39">
        <v>0.97099999999999997</v>
      </c>
      <c r="G23" s="5" t="e">
        <f t="shared" si="8"/>
        <v>#VALUE!</v>
      </c>
      <c r="H23" s="48">
        <v>0.9187842974142304</v>
      </c>
      <c r="I23" s="5" t="e">
        <f t="shared" si="4"/>
        <v>#VALUE!</v>
      </c>
      <c r="J23" s="43">
        <v>0.90675471219760562</v>
      </c>
      <c r="K23" s="5" t="e">
        <f t="shared" si="5"/>
        <v>#VALUE!</v>
      </c>
      <c r="L23" s="52">
        <v>8585</v>
      </c>
      <c r="M23" s="29">
        <f t="shared" si="7"/>
        <v>143.08333333333334</v>
      </c>
      <c r="N23" s="5">
        <v>0.9700826671522319</v>
      </c>
      <c r="O23" s="29" t="e">
        <f t="shared" si="6"/>
        <v>#VALUE!</v>
      </c>
      <c r="P23" s="29"/>
      <c r="U23" s="42" t="e">
        <f t="shared" si="3"/>
        <v>#VALUE!</v>
      </c>
      <c r="V23" s="14">
        <v>9.0810185185185188E-2</v>
      </c>
      <c r="W23" s="29" t="e">
        <f t="shared" si="9"/>
        <v>#VALUE!</v>
      </c>
      <c r="X23" s="42" t="e">
        <f t="shared" si="10"/>
        <v>#VALUE!</v>
      </c>
      <c r="Y23" s="1">
        <v>17</v>
      </c>
      <c r="Z23" s="29">
        <v>138.7962962962963</v>
      </c>
    </row>
    <row r="24" spans="1:26" ht="15.75">
      <c r="A24" s="1">
        <v>18</v>
      </c>
      <c r="B24" s="50">
        <v>9.5648148148148149E-2</v>
      </c>
      <c r="C24" s="29" t="e">
        <f t="shared" si="1"/>
        <v>#VALUE!</v>
      </c>
      <c r="D24" s="29" t="e">
        <f t="shared" si="2"/>
        <v>#VALUE!</v>
      </c>
      <c r="E24" s="5">
        <f t="shared" si="0"/>
        <v>1</v>
      </c>
      <c r="F24" s="39">
        <v>0.98099999999999998</v>
      </c>
      <c r="G24" s="5" t="e">
        <f t="shared" si="8"/>
        <v>#VALUE!</v>
      </c>
      <c r="H24" s="48">
        <v>0.93297583904850823</v>
      </c>
      <c r="I24" s="5" t="e">
        <f t="shared" si="4"/>
        <v>#VALUE!</v>
      </c>
      <c r="J24" s="43">
        <v>0.92446678074027466</v>
      </c>
      <c r="K24" s="5" t="e">
        <f t="shared" si="5"/>
        <v>#VALUE!</v>
      </c>
      <c r="L24" s="52">
        <v>8264</v>
      </c>
      <c r="M24" s="29">
        <f t="shared" si="7"/>
        <v>137.73333333333332</v>
      </c>
      <c r="N24" s="5">
        <v>0.98052632032899256</v>
      </c>
      <c r="O24" s="29" t="e">
        <f t="shared" si="6"/>
        <v>#VALUE!</v>
      </c>
      <c r="P24" s="29"/>
      <c r="U24" s="42" t="e">
        <f t="shared" si="3"/>
        <v>#VALUE!</v>
      </c>
      <c r="V24" s="14">
        <v>9.2465277777777771E-2</v>
      </c>
      <c r="W24" s="29" t="e">
        <f t="shared" si="9"/>
        <v>#VALUE!</v>
      </c>
      <c r="X24" s="42" t="e">
        <f t="shared" si="10"/>
        <v>#VALUE!</v>
      </c>
      <c r="Y24" s="1">
        <v>18</v>
      </c>
      <c r="Z24" s="29">
        <v>135.77898550724638</v>
      </c>
    </row>
    <row r="25" spans="1:26" ht="15.75">
      <c r="A25" s="1">
        <v>19</v>
      </c>
      <c r="B25" s="50">
        <v>9.4074074074074074E-2</v>
      </c>
      <c r="C25" s="29" t="e">
        <f t="shared" si="1"/>
        <v>#VALUE!</v>
      </c>
      <c r="D25" s="29" t="e">
        <f t="shared" si="2"/>
        <v>#VALUE!</v>
      </c>
      <c r="E25" s="5">
        <f t="shared" si="0"/>
        <v>1</v>
      </c>
      <c r="F25" s="39">
        <v>0.98939999999999995</v>
      </c>
      <c r="G25" s="5" t="e">
        <f t="shared" si="8"/>
        <v>#VALUE!</v>
      </c>
      <c r="H25" s="48">
        <v>0.94591542226126246</v>
      </c>
      <c r="I25" s="5" t="e">
        <f t="shared" si="4"/>
        <v>#VALUE!</v>
      </c>
      <c r="J25" s="43">
        <v>0.94051951311331439</v>
      </c>
      <c r="K25" s="5" t="e">
        <f t="shared" si="5"/>
        <v>#VALUE!</v>
      </c>
      <c r="L25" s="52">
        <v>7969</v>
      </c>
      <c r="M25" s="29">
        <f t="shared" si="7"/>
        <v>132.81666666666666</v>
      </c>
      <c r="N25" s="5">
        <v>0.98847601698385756</v>
      </c>
      <c r="O25" s="29" t="e">
        <f t="shared" si="6"/>
        <v>#VALUE!</v>
      </c>
      <c r="P25" s="29"/>
      <c r="U25" s="42" t="e">
        <f t="shared" si="3"/>
        <v>#VALUE!</v>
      </c>
      <c r="V25" s="14">
        <v>9.0393518518518512E-2</v>
      </c>
      <c r="W25" s="29" t="e">
        <f t="shared" si="9"/>
        <v>#VALUE!</v>
      </c>
      <c r="X25" s="42" t="e">
        <f t="shared" si="10"/>
        <v>#VALUE!</v>
      </c>
      <c r="Y25" s="1">
        <v>19</v>
      </c>
      <c r="Z25" s="29">
        <v>132.89007092198582</v>
      </c>
    </row>
    <row r="26" spans="1:26" ht="15.75">
      <c r="A26" s="1">
        <v>20</v>
      </c>
      <c r="B26" s="50">
        <v>9.3043981481481478E-2</v>
      </c>
      <c r="C26" s="29" t="e">
        <f t="shared" si="1"/>
        <v>#VALUE!</v>
      </c>
      <c r="D26" s="29" t="e">
        <f t="shared" si="2"/>
        <v>#VALUE!</v>
      </c>
      <c r="E26" s="5">
        <f t="shared" si="0"/>
        <v>1</v>
      </c>
      <c r="F26" s="39">
        <v>1</v>
      </c>
      <c r="G26" s="5" t="e">
        <f t="shared" si="8"/>
        <v>#VALUE!</v>
      </c>
      <c r="H26" s="48">
        <v>0.95772241314810258</v>
      </c>
      <c r="I26" s="5" t="e">
        <f t="shared" si="4"/>
        <v>#VALUE!</v>
      </c>
      <c r="J26" s="43">
        <v>0.95485714275072231</v>
      </c>
      <c r="K26" s="5" t="e">
        <f t="shared" si="5"/>
        <v>#VALUE!</v>
      </c>
      <c r="L26" s="52">
        <v>8039</v>
      </c>
      <c r="M26" s="29">
        <f t="shared" si="7"/>
        <v>133.98333333333332</v>
      </c>
      <c r="N26" s="5">
        <v>0.99433000305932728</v>
      </c>
      <c r="O26" s="29" t="e">
        <f t="shared" si="6"/>
        <v>#VALUE!</v>
      </c>
      <c r="P26" s="29"/>
      <c r="U26" s="42" t="e">
        <f t="shared" si="3"/>
        <v>#VALUE!</v>
      </c>
      <c r="V26" s="14">
        <v>8.7881944444444443E-2</v>
      </c>
      <c r="W26" s="29" t="e">
        <f t="shared" si="9"/>
        <v>#VALUE!</v>
      </c>
      <c r="X26" s="42" t="e">
        <f t="shared" si="10"/>
        <v>#VALUE!</v>
      </c>
      <c r="Y26" s="1">
        <v>20</v>
      </c>
      <c r="Z26" s="29">
        <v>130.1215277777778</v>
      </c>
    </row>
    <row r="27" spans="1:26" ht="15.75">
      <c r="A27" s="1">
        <v>21</v>
      </c>
      <c r="B27" s="50">
        <v>9.2650462962962962E-2</v>
      </c>
      <c r="C27" s="29" t="e">
        <f t="shared" si="1"/>
        <v>#VALUE!</v>
      </c>
      <c r="D27" s="29" t="e">
        <f t="shared" si="2"/>
        <v>#VALUE!</v>
      </c>
      <c r="E27" s="5">
        <f t="shared" si="0"/>
        <v>1</v>
      </c>
      <c r="F27" s="39">
        <v>1</v>
      </c>
      <c r="G27" s="5" t="e">
        <f t="shared" si="8"/>
        <v>#VALUE!</v>
      </c>
      <c r="H27" s="48">
        <v>0.96849582544025203</v>
      </c>
      <c r="I27" s="5" t="e">
        <f t="shared" si="4"/>
        <v>#VALUE!</v>
      </c>
      <c r="J27" s="43">
        <v>0.96745570723527763</v>
      </c>
      <c r="K27" s="5" t="e">
        <f t="shared" si="5"/>
        <v>#VALUE!</v>
      </c>
      <c r="L27" s="52">
        <v>8005</v>
      </c>
      <c r="M27" s="29">
        <f t="shared" si="7"/>
        <v>133.41666666666666</v>
      </c>
      <c r="N27" s="5">
        <v>0.99847901108933113</v>
      </c>
      <c r="O27" s="29" t="e">
        <f t="shared" si="6"/>
        <v>#VALUE!</v>
      </c>
      <c r="P27" s="29"/>
      <c r="U27" s="42" t="e">
        <f t="shared" si="3"/>
        <v>#VALUE!</v>
      </c>
      <c r="V27" s="14">
        <v>8.8819444444444451E-2</v>
      </c>
      <c r="W27" s="29" t="e">
        <f t="shared" si="9"/>
        <v>#VALUE!</v>
      </c>
      <c r="X27" s="42" t="e">
        <f t="shared" si="10"/>
        <v>#VALUE!</v>
      </c>
      <c r="Y27" s="1">
        <v>21</v>
      </c>
      <c r="Z27" s="29">
        <v>127.46598639455783</v>
      </c>
    </row>
    <row r="28" spans="1:26" ht="15.75">
      <c r="A28" s="1">
        <v>22</v>
      </c>
      <c r="B28" s="50">
        <v>9.256944444444444E-2</v>
      </c>
      <c r="C28" s="29" t="e">
        <f t="shared" si="1"/>
        <v>#VALUE!</v>
      </c>
      <c r="D28" s="29" t="e">
        <f t="shared" si="2"/>
        <v>#VALUE!</v>
      </c>
      <c r="E28" s="5">
        <f t="shared" si="0"/>
        <v>1</v>
      </c>
      <c r="F28" s="39">
        <v>1</v>
      </c>
      <c r="G28" s="5" t="e">
        <f t="shared" si="8"/>
        <v>#VALUE!</v>
      </c>
      <c r="H28" s="48">
        <v>0.97831724756447358</v>
      </c>
      <c r="I28" s="5" t="e">
        <f t="shared" si="4"/>
        <v>#VALUE!</v>
      </c>
      <c r="J28" s="43">
        <v>0.97832490241054837</v>
      </c>
      <c r="K28" s="5" t="e">
        <f t="shared" si="5"/>
        <v>#VALUE!</v>
      </c>
      <c r="L28" s="52">
        <v>7781</v>
      </c>
      <c r="M28" s="29">
        <f t="shared" si="7"/>
        <v>129.68333333333334</v>
      </c>
      <c r="N28" s="5">
        <v>1</v>
      </c>
      <c r="O28" s="29" t="e">
        <f t="shared" si="6"/>
        <v>#VALUE!</v>
      </c>
      <c r="P28" s="29"/>
      <c r="U28" s="42" t="e">
        <f t="shared" si="3"/>
        <v>#VALUE!</v>
      </c>
      <c r="V28" s="14">
        <v>8.8078703703703701E-2</v>
      </c>
      <c r="W28" s="29" t="e">
        <f t="shared" si="9"/>
        <v>#VALUE!</v>
      </c>
      <c r="X28" s="42" t="e">
        <f t="shared" si="10"/>
        <v>#VALUE!</v>
      </c>
      <c r="Y28" s="1">
        <v>22</v>
      </c>
      <c r="Z28" s="29">
        <v>124.91666666666667</v>
      </c>
    </row>
    <row r="29" spans="1:26" ht="15.75">
      <c r="A29" s="1">
        <v>23</v>
      </c>
      <c r="B29" s="50">
        <v>9.2106481481481484E-2</v>
      </c>
      <c r="C29" s="29" t="e">
        <f t="shared" si="1"/>
        <v>#VALUE!</v>
      </c>
      <c r="D29" s="29" t="e">
        <f t="shared" si="2"/>
        <v>#VALUE!</v>
      </c>
      <c r="E29" s="5">
        <f t="shared" si="0"/>
        <v>1</v>
      </c>
      <c r="F29" s="39">
        <v>1</v>
      </c>
      <c r="G29" s="5" t="e">
        <f t="shared" si="8"/>
        <v>#VALUE!</v>
      </c>
      <c r="H29" s="48">
        <v>0.98725272193522084</v>
      </c>
      <c r="I29" s="5" t="e">
        <f t="shared" si="4"/>
        <v>#VALUE!</v>
      </c>
      <c r="J29" s="43">
        <v>0.98750804925631108</v>
      </c>
      <c r="K29" s="5" t="e">
        <f t="shared" si="5"/>
        <v>#VALUE!</v>
      </c>
      <c r="L29" s="52">
        <v>7693</v>
      </c>
      <c r="M29" s="29">
        <f t="shared" si="7"/>
        <v>128.21666666666667</v>
      </c>
      <c r="N29" s="5">
        <v>1</v>
      </c>
      <c r="O29" s="29" t="e">
        <f t="shared" si="6"/>
        <v>#VALUE!</v>
      </c>
      <c r="P29" s="29"/>
      <c r="U29" s="42" t="e">
        <f t="shared" si="3"/>
        <v>#VALUE!</v>
      </c>
      <c r="V29" s="14">
        <v>8.7986111111111112E-2</v>
      </c>
      <c r="W29" s="29" t="e">
        <f t="shared" si="9"/>
        <v>#VALUE!</v>
      </c>
      <c r="X29" s="42" t="e">
        <f t="shared" si="10"/>
        <v>#VALUE!</v>
      </c>
      <c r="Y29" s="1">
        <v>23</v>
      </c>
      <c r="Z29" s="29">
        <v>124.91666666666667</v>
      </c>
    </row>
    <row r="30" spans="1:26" ht="15.75">
      <c r="A30" s="1">
        <v>24</v>
      </c>
      <c r="B30" s="50">
        <v>9.0613425925925931E-2</v>
      </c>
      <c r="C30" s="29" t="e">
        <f t="shared" si="1"/>
        <v>#VALUE!</v>
      </c>
      <c r="D30" s="29" t="e">
        <f t="shared" si="2"/>
        <v>#VALUE!</v>
      </c>
      <c r="E30" s="5">
        <f t="shared" si="0"/>
        <v>1</v>
      </c>
      <c r="F30" s="39">
        <v>1</v>
      </c>
      <c r="G30" s="5" t="e">
        <f t="shared" si="8"/>
        <v>#VALUE!</v>
      </c>
      <c r="H30" s="48">
        <v>0.99535355867346487</v>
      </c>
      <c r="I30" s="5" t="e">
        <f t="shared" si="4"/>
        <v>#VALUE!</v>
      </c>
      <c r="J30" s="43">
        <v>0.99508024884846102</v>
      </c>
      <c r="K30" s="5" t="e">
        <f t="shared" si="5"/>
        <v>#VALUE!</v>
      </c>
      <c r="L30" s="52">
        <v>7769</v>
      </c>
      <c r="M30" s="29">
        <f t="shared" si="7"/>
        <v>129.48333333333332</v>
      </c>
      <c r="N30" s="5">
        <v>1</v>
      </c>
      <c r="O30" s="29" t="e">
        <f t="shared" si="6"/>
        <v>#VALUE!</v>
      </c>
      <c r="P30" s="29"/>
      <c r="U30" s="42" t="e">
        <f t="shared" si="3"/>
        <v>#VALUE!</v>
      </c>
      <c r="V30" s="14">
        <v>8.8090277777777781E-2</v>
      </c>
      <c r="W30" s="29" t="e">
        <f t="shared" si="9"/>
        <v>#VALUE!</v>
      </c>
      <c r="X30" s="42" t="e">
        <f t="shared" si="10"/>
        <v>#VALUE!</v>
      </c>
      <c r="Y30" s="1">
        <v>24</v>
      </c>
      <c r="Z30" s="29">
        <v>124.91666666666667</v>
      </c>
    </row>
    <row r="31" spans="1:26" ht="15.75">
      <c r="A31" s="1">
        <v>25</v>
      </c>
      <c r="B31" s="50">
        <v>8.9826388888888886E-2</v>
      </c>
      <c r="C31" s="29" t="e">
        <f t="shared" si="1"/>
        <v>#VALUE!</v>
      </c>
      <c r="D31" s="29" t="e">
        <f t="shared" si="2"/>
        <v>#VALUE!</v>
      </c>
      <c r="E31" s="5">
        <f t="shared" si="0"/>
        <v>1</v>
      </c>
      <c r="F31" s="39">
        <v>1</v>
      </c>
      <c r="G31" s="5" t="e">
        <f t="shared" si="8"/>
        <v>#VALUE!</v>
      </c>
      <c r="H31" s="48">
        <v>1</v>
      </c>
      <c r="I31" s="5" t="e">
        <f t="shared" si="4"/>
        <v>#VALUE!</v>
      </c>
      <c r="J31" s="43">
        <v>1</v>
      </c>
      <c r="K31" s="5" t="e">
        <f t="shared" si="5"/>
        <v>#VALUE!</v>
      </c>
      <c r="L31" s="52">
        <v>7733</v>
      </c>
      <c r="M31" s="29">
        <f t="shared" si="7"/>
        <v>128.88333333333333</v>
      </c>
      <c r="N31" s="5">
        <v>1</v>
      </c>
      <c r="O31" s="29" t="e">
        <f t="shared" si="6"/>
        <v>#VALUE!</v>
      </c>
      <c r="P31" s="29"/>
      <c r="U31" s="42" t="e">
        <f t="shared" si="3"/>
        <v>#VALUE!</v>
      </c>
      <c r="V31" s="14">
        <v>8.7384259259259259E-2</v>
      </c>
      <c r="W31" s="29" t="e">
        <f t="shared" si="9"/>
        <v>#VALUE!</v>
      </c>
      <c r="X31" s="42" t="e">
        <f t="shared" si="10"/>
        <v>#VALUE!</v>
      </c>
      <c r="Y31" s="1">
        <v>25</v>
      </c>
      <c r="Z31" s="29">
        <v>124.91666666666667</v>
      </c>
    </row>
    <row r="32" spans="1:26" ht="15.75">
      <c r="A32" s="1">
        <v>26</v>
      </c>
      <c r="B32" s="50">
        <v>9.1076388888888887E-2</v>
      </c>
      <c r="C32" s="29" t="e">
        <f t="shared" si="1"/>
        <v>#VALUE!</v>
      </c>
      <c r="D32" s="29" t="e">
        <f t="shared" si="2"/>
        <v>#VALUE!</v>
      </c>
      <c r="E32" s="5">
        <f t="shared" si="0"/>
        <v>1</v>
      </c>
      <c r="F32" s="39">
        <v>1</v>
      </c>
      <c r="G32" s="5" t="e">
        <f t="shared" si="8"/>
        <v>#VALUE!</v>
      </c>
      <c r="H32" s="48">
        <v>1</v>
      </c>
      <c r="I32" s="5" t="e">
        <f t="shared" si="4"/>
        <v>#VALUE!</v>
      </c>
      <c r="J32" s="43">
        <v>1</v>
      </c>
      <c r="K32" s="5" t="e">
        <f t="shared" si="5"/>
        <v>#VALUE!</v>
      </c>
      <c r="L32" s="52">
        <v>7819</v>
      </c>
      <c r="M32" s="29">
        <f t="shared" si="7"/>
        <v>130.31666666666666</v>
      </c>
      <c r="N32" s="5">
        <v>1</v>
      </c>
      <c r="O32" s="29" t="e">
        <f t="shared" si="6"/>
        <v>#VALUE!</v>
      </c>
      <c r="P32" s="29"/>
      <c r="U32" s="42" t="e">
        <f t="shared" si="3"/>
        <v>#VALUE!</v>
      </c>
      <c r="V32" s="14">
        <v>8.7685185185185185E-2</v>
      </c>
      <c r="W32" s="29" t="e">
        <f t="shared" si="9"/>
        <v>#VALUE!</v>
      </c>
      <c r="X32" s="42" t="e">
        <f t="shared" si="10"/>
        <v>#VALUE!</v>
      </c>
      <c r="Y32" s="1">
        <v>26</v>
      </c>
      <c r="Z32" s="29">
        <v>124.91666666666667</v>
      </c>
    </row>
    <row r="33" spans="1:26" ht="15.75">
      <c r="A33" s="1">
        <v>27</v>
      </c>
      <c r="B33" s="50">
        <v>9.0972222222222218E-2</v>
      </c>
      <c r="C33" s="29" t="e">
        <f t="shared" si="1"/>
        <v>#VALUE!</v>
      </c>
      <c r="D33" s="29" t="e">
        <f t="shared" si="2"/>
        <v>#VALUE!</v>
      </c>
      <c r="E33" s="5">
        <f t="shared" si="0"/>
        <v>1</v>
      </c>
      <c r="F33" s="39">
        <v>1</v>
      </c>
      <c r="G33" s="5" t="e">
        <f t="shared" si="8"/>
        <v>#VALUE!</v>
      </c>
      <c r="H33" s="48">
        <v>1</v>
      </c>
      <c r="I33" s="5" t="e">
        <f t="shared" si="4"/>
        <v>#VALUE!</v>
      </c>
      <c r="J33" s="43">
        <v>1</v>
      </c>
      <c r="K33" s="5" t="e">
        <f t="shared" si="5"/>
        <v>#VALUE!</v>
      </c>
      <c r="L33" s="52">
        <v>7680</v>
      </c>
      <c r="M33" s="29">
        <f t="shared" si="7"/>
        <v>128</v>
      </c>
      <c r="N33" s="5">
        <v>1</v>
      </c>
      <c r="O33" s="29" t="e">
        <f t="shared" si="6"/>
        <v>#VALUE!</v>
      </c>
      <c r="P33" s="29"/>
      <c r="U33" s="42" t="e">
        <f t="shared" si="3"/>
        <v>#VALUE!</v>
      </c>
      <c r="V33" s="14">
        <v>8.729166666666667E-2</v>
      </c>
      <c r="W33" s="29" t="e">
        <f t="shared" si="9"/>
        <v>#VALUE!</v>
      </c>
      <c r="X33" s="42" t="e">
        <f t="shared" si="10"/>
        <v>#VALUE!</v>
      </c>
      <c r="Y33" s="1">
        <v>27</v>
      </c>
      <c r="Z33" s="29">
        <v>124.91666666666667</v>
      </c>
    </row>
    <row r="34" spans="1:26" ht="15.75">
      <c r="A34" s="1">
        <v>28</v>
      </c>
      <c r="B34" s="50">
        <v>8.8206018518518517E-2</v>
      </c>
      <c r="C34" s="29" t="e">
        <f t="shared" si="1"/>
        <v>#VALUE!</v>
      </c>
      <c r="D34" s="29" t="e">
        <f t="shared" si="2"/>
        <v>#VALUE!</v>
      </c>
      <c r="E34" s="5">
        <f t="shared" ref="E34:E65" si="11">1-IF(A34&lt;I$3,0,IF(A34&lt;I$4,G$3*(A34-I$3)^2,G$2+G$4*(A34-I$4)+(A34&gt;I$5)*G$5*(A34-I$5)^2))</f>
        <v>1</v>
      </c>
      <c r="F34" s="39">
        <v>1</v>
      </c>
      <c r="G34" s="5" t="e">
        <f t="shared" si="8"/>
        <v>#VALUE!</v>
      </c>
      <c r="H34" s="48">
        <v>1</v>
      </c>
      <c r="I34" s="5" t="e">
        <f t="shared" si="4"/>
        <v>#VALUE!</v>
      </c>
      <c r="J34" s="45">
        <v>1</v>
      </c>
      <c r="K34" s="5" t="e">
        <f t="shared" si="5"/>
        <v>#VALUE!</v>
      </c>
      <c r="L34" s="52">
        <v>7621</v>
      </c>
      <c r="M34" s="29">
        <f t="shared" si="7"/>
        <v>127.01666666666667</v>
      </c>
      <c r="N34" s="5">
        <v>1</v>
      </c>
      <c r="O34" s="29" t="e">
        <f t="shared" si="6"/>
        <v>#VALUE!</v>
      </c>
      <c r="P34" s="29"/>
      <c r="U34" s="42" t="e">
        <f t="shared" si="3"/>
        <v>#VALUE!</v>
      </c>
      <c r="V34" s="14">
        <v>8.7557870370370369E-2</v>
      </c>
      <c r="W34" s="29" t="e">
        <f t="shared" si="9"/>
        <v>#VALUE!</v>
      </c>
      <c r="X34" s="42" t="e">
        <f t="shared" si="10"/>
        <v>#VALUE!</v>
      </c>
      <c r="Y34" s="1">
        <v>28</v>
      </c>
      <c r="Z34" s="29">
        <v>124.91666666666667</v>
      </c>
    </row>
    <row r="35" spans="1:26" ht="15.75">
      <c r="A35" s="1">
        <v>29</v>
      </c>
      <c r="B35" s="50">
        <v>8.9953703703703702E-2</v>
      </c>
      <c r="C35" s="29" t="e">
        <f t="shared" si="1"/>
        <v>#VALUE!</v>
      </c>
      <c r="D35" s="29" t="e">
        <f t="shared" si="2"/>
        <v>#VALUE!</v>
      </c>
      <c r="E35" s="5">
        <f t="shared" si="11"/>
        <v>1</v>
      </c>
      <c r="F35" s="39">
        <v>1</v>
      </c>
      <c r="G35" s="5" t="e">
        <f t="shared" si="8"/>
        <v>#VALUE!</v>
      </c>
      <c r="H35" s="48">
        <v>1</v>
      </c>
      <c r="I35" s="5" t="e">
        <f t="shared" si="4"/>
        <v>#VALUE!</v>
      </c>
      <c r="J35" s="45">
        <v>1</v>
      </c>
      <c r="K35" s="5" t="e">
        <f t="shared" si="5"/>
        <v>#VALUE!</v>
      </c>
      <c r="L35" s="52">
        <v>7772</v>
      </c>
      <c r="M35" s="29">
        <f t="shared" si="7"/>
        <v>129.53333333333333</v>
      </c>
      <c r="N35" s="5">
        <v>1</v>
      </c>
      <c r="O35" s="29" t="e">
        <f t="shared" si="6"/>
        <v>#VALUE!</v>
      </c>
      <c r="P35" s="29"/>
      <c r="U35" s="42" t="e">
        <f t="shared" si="3"/>
        <v>#VALUE!</v>
      </c>
      <c r="V35" s="14">
        <v>8.8055555555555554E-2</v>
      </c>
      <c r="W35" s="29" t="e">
        <f t="shared" si="9"/>
        <v>#VALUE!</v>
      </c>
      <c r="X35" s="42" t="e">
        <f t="shared" si="10"/>
        <v>#VALUE!</v>
      </c>
      <c r="Y35" s="1">
        <v>29</v>
      </c>
      <c r="Z35" s="29">
        <v>124.91666666666667</v>
      </c>
    </row>
    <row r="36" spans="1:26" ht="15.75">
      <c r="A36" s="1">
        <v>30</v>
      </c>
      <c r="B36" s="50">
        <v>8.7245370370370376E-2</v>
      </c>
      <c r="C36" s="29" t="e">
        <f t="shared" si="1"/>
        <v>#VALUE!</v>
      </c>
      <c r="D36" s="29" t="e">
        <f t="shared" si="2"/>
        <v>#VALUE!</v>
      </c>
      <c r="E36" s="5">
        <f t="shared" si="11"/>
        <v>1</v>
      </c>
      <c r="F36" s="39">
        <v>1</v>
      </c>
      <c r="G36" s="5" t="e">
        <f t="shared" si="8"/>
        <v>#VALUE!</v>
      </c>
      <c r="H36" s="48">
        <v>1</v>
      </c>
      <c r="I36" s="5" t="e">
        <f t="shared" si="4"/>
        <v>#VALUE!</v>
      </c>
      <c r="J36" s="45">
        <v>1</v>
      </c>
      <c r="K36" s="5" t="e">
        <f t="shared" si="5"/>
        <v>#VALUE!</v>
      </c>
      <c r="L36" s="52">
        <v>7538</v>
      </c>
      <c r="M36" s="29">
        <f t="shared" si="7"/>
        <v>125.63333333333334</v>
      </c>
      <c r="N36" s="5">
        <v>1</v>
      </c>
      <c r="O36" s="29" t="e">
        <f t="shared" si="6"/>
        <v>#VALUE!</v>
      </c>
      <c r="P36" s="29"/>
      <c r="R36" s="46">
        <v>7538</v>
      </c>
      <c r="S36" s="18">
        <f t="shared" ref="S36:S41" si="12">R36/60</f>
        <v>125.63333333333334</v>
      </c>
      <c r="T36" s="42" t="e">
        <f t="shared" ref="T36:T41" si="13">100*(+D36/+S36)</f>
        <v>#VALUE!</v>
      </c>
      <c r="U36" s="42" t="e">
        <f t="shared" si="3"/>
        <v>#VALUE!</v>
      </c>
      <c r="V36" s="14">
        <v>8.7245370370370376E-2</v>
      </c>
      <c r="W36" s="29" t="e">
        <f t="shared" si="9"/>
        <v>#VALUE!</v>
      </c>
      <c r="X36" s="42" t="e">
        <f t="shared" si="10"/>
        <v>#VALUE!</v>
      </c>
      <c r="Y36" s="1">
        <v>30</v>
      </c>
      <c r="Z36" s="29">
        <v>124.91666666666667</v>
      </c>
    </row>
    <row r="37" spans="1:26" ht="15.75">
      <c r="A37" s="1">
        <v>31</v>
      </c>
      <c r="B37" s="50">
        <v>8.998842592592593E-2</v>
      </c>
      <c r="C37" s="29" t="e">
        <f t="shared" si="1"/>
        <v>#VALUE!</v>
      </c>
      <c r="D37" s="29" t="e">
        <f t="shared" si="2"/>
        <v>#VALUE!</v>
      </c>
      <c r="E37" s="5">
        <f t="shared" si="11"/>
        <v>1</v>
      </c>
      <c r="F37" s="39">
        <v>1</v>
      </c>
      <c r="G37" s="5" t="e">
        <f t="shared" si="8"/>
        <v>#VALUE!</v>
      </c>
      <c r="H37" s="48">
        <v>1</v>
      </c>
      <c r="I37" s="5" t="e">
        <f t="shared" si="4"/>
        <v>#VALUE!</v>
      </c>
      <c r="J37" s="43">
        <v>1</v>
      </c>
      <c r="K37" s="5" t="e">
        <f t="shared" si="5"/>
        <v>#VALUE!</v>
      </c>
      <c r="L37" s="52">
        <v>7681</v>
      </c>
      <c r="M37" s="29">
        <f t="shared" si="7"/>
        <v>128.01666666666668</v>
      </c>
      <c r="N37" s="5">
        <v>0.99912879077907901</v>
      </c>
      <c r="O37" s="29" t="e">
        <f t="shared" si="6"/>
        <v>#VALUE!</v>
      </c>
      <c r="P37" s="29"/>
      <c r="R37" s="46">
        <v>7622</v>
      </c>
      <c r="S37" s="18">
        <f t="shared" si="12"/>
        <v>127.03333333333333</v>
      </c>
      <c r="T37" s="42" t="e">
        <f t="shared" si="13"/>
        <v>#VALUE!</v>
      </c>
      <c r="U37" s="42" t="e">
        <f t="shared" si="3"/>
        <v>#VALUE!</v>
      </c>
      <c r="V37" s="14">
        <v>8.6759259259259258E-2</v>
      </c>
      <c r="W37" s="29" t="e">
        <f t="shared" si="9"/>
        <v>#VALUE!</v>
      </c>
      <c r="X37" s="42" t="e">
        <f t="shared" si="10"/>
        <v>#VALUE!</v>
      </c>
      <c r="Y37" s="1">
        <v>31</v>
      </c>
      <c r="Z37" s="29">
        <v>124.91666666666667</v>
      </c>
    </row>
    <row r="38" spans="1:26" ht="15.75">
      <c r="A38" s="1">
        <v>32</v>
      </c>
      <c r="B38" s="50">
        <v>9.1342592592592586E-2</v>
      </c>
      <c r="C38" s="29" t="e">
        <f t="shared" si="1"/>
        <v>#VALUE!</v>
      </c>
      <c r="D38" s="29" t="e">
        <f t="shared" si="2"/>
        <v>#VALUE!</v>
      </c>
      <c r="E38" s="5">
        <f t="shared" si="11"/>
        <v>1</v>
      </c>
      <c r="F38" s="39">
        <v>1</v>
      </c>
      <c r="G38" s="5" t="e">
        <f t="shared" si="8"/>
        <v>#VALUE!</v>
      </c>
      <c r="H38" s="48">
        <v>1</v>
      </c>
      <c r="I38" s="5" t="e">
        <f t="shared" si="4"/>
        <v>#VALUE!</v>
      </c>
      <c r="J38" s="43">
        <v>1</v>
      </c>
      <c r="K38" s="5" t="e">
        <f t="shared" si="5"/>
        <v>#VALUE!</v>
      </c>
      <c r="L38" s="52">
        <v>7892</v>
      </c>
      <c r="M38" s="29">
        <f t="shared" si="7"/>
        <v>131.53333333333333</v>
      </c>
      <c r="N38" s="5">
        <v>0.99608604809172752</v>
      </c>
      <c r="O38" s="29" t="e">
        <f t="shared" si="6"/>
        <v>#VALUE!</v>
      </c>
      <c r="P38" s="29"/>
      <c r="R38" s="46">
        <v>7631</v>
      </c>
      <c r="S38" s="18">
        <f t="shared" si="12"/>
        <v>127.18333333333334</v>
      </c>
      <c r="T38" s="42" t="e">
        <f t="shared" si="13"/>
        <v>#VALUE!</v>
      </c>
      <c r="U38" s="42" t="e">
        <f t="shared" si="3"/>
        <v>#VALUE!</v>
      </c>
      <c r="V38" s="14">
        <v>8.7361111111111112E-2</v>
      </c>
      <c r="W38" s="29" t="e">
        <f t="shared" si="9"/>
        <v>#VALUE!</v>
      </c>
      <c r="X38" s="42" t="e">
        <f t="shared" si="10"/>
        <v>#VALUE!</v>
      </c>
      <c r="Y38" s="1">
        <v>32</v>
      </c>
      <c r="Z38" s="29">
        <v>124.91666666666667</v>
      </c>
    </row>
    <row r="39" spans="1:26" ht="15.75">
      <c r="A39" s="1">
        <v>33</v>
      </c>
      <c r="B39" s="50">
        <v>9.1423611111111108E-2</v>
      </c>
      <c r="C39" s="29" t="e">
        <f t="shared" si="1"/>
        <v>#VALUE!</v>
      </c>
      <c r="D39" s="29" t="e">
        <f t="shared" si="2"/>
        <v>#VALUE!</v>
      </c>
      <c r="E39" s="5">
        <f t="shared" si="11"/>
        <v>1</v>
      </c>
      <c r="F39" s="39">
        <v>1</v>
      </c>
      <c r="G39" s="5" t="e">
        <f t="shared" si="8"/>
        <v>#VALUE!</v>
      </c>
      <c r="H39" s="48">
        <v>1</v>
      </c>
      <c r="I39" s="5" t="e">
        <f t="shared" si="4"/>
        <v>#VALUE!</v>
      </c>
      <c r="J39" s="43">
        <v>1</v>
      </c>
      <c r="K39" s="5" t="e">
        <f t="shared" si="5"/>
        <v>#VALUE!</v>
      </c>
      <c r="L39" s="52">
        <v>7835</v>
      </c>
      <c r="M39" s="29">
        <f t="shared" si="7"/>
        <v>130.58333333333334</v>
      </c>
      <c r="N39" s="5">
        <v>0.99272966027768927</v>
      </c>
      <c r="O39" s="29" t="e">
        <f t="shared" si="6"/>
        <v>#VALUE!</v>
      </c>
      <c r="P39" s="29"/>
      <c r="R39" s="46">
        <v>7640</v>
      </c>
      <c r="S39" s="18">
        <f t="shared" si="12"/>
        <v>127.33333333333333</v>
      </c>
      <c r="T39" s="42" t="e">
        <f t="shared" si="13"/>
        <v>#VALUE!</v>
      </c>
      <c r="U39" s="42" t="e">
        <f t="shared" si="3"/>
        <v>#VALUE!</v>
      </c>
      <c r="V39" s="14">
        <v>8.7708333333333333E-2</v>
      </c>
      <c r="W39" s="29" t="e">
        <f t="shared" si="9"/>
        <v>#VALUE!</v>
      </c>
      <c r="X39" s="42" t="e">
        <f t="shared" si="10"/>
        <v>#VALUE!</v>
      </c>
      <c r="Y39" s="1">
        <v>33</v>
      </c>
      <c r="Z39" s="29">
        <v>124.91666666666667</v>
      </c>
    </row>
    <row r="40" spans="1:26" ht="15.75">
      <c r="A40" s="1">
        <v>34</v>
      </c>
      <c r="B40" s="50">
        <v>9.2604166666666668E-2</v>
      </c>
      <c r="C40" s="29" t="e">
        <f t="shared" si="1"/>
        <v>#VALUE!</v>
      </c>
      <c r="D40" s="29" t="e">
        <f t="shared" si="2"/>
        <v>#VALUE!</v>
      </c>
      <c r="E40" s="5">
        <f t="shared" si="11"/>
        <v>0.99950000000000006</v>
      </c>
      <c r="F40" s="39">
        <v>1</v>
      </c>
      <c r="G40" s="5" t="e">
        <f t="shared" si="8"/>
        <v>#VALUE!</v>
      </c>
      <c r="H40" s="48">
        <v>1</v>
      </c>
      <c r="I40" s="5" t="e">
        <f t="shared" si="4"/>
        <v>#VALUE!</v>
      </c>
      <c r="J40" s="43">
        <v>1</v>
      </c>
      <c r="K40" s="5" t="e">
        <f t="shared" si="5"/>
        <v>#VALUE!</v>
      </c>
      <c r="L40" s="52">
        <v>7959</v>
      </c>
      <c r="M40" s="29">
        <f t="shared" si="7"/>
        <v>132.65</v>
      </c>
      <c r="N40" s="5">
        <v>0.98909698340495422</v>
      </c>
      <c r="O40" s="29" t="e">
        <f t="shared" si="6"/>
        <v>#VALUE!</v>
      </c>
      <c r="P40" s="29"/>
      <c r="R40" s="46">
        <v>7576</v>
      </c>
      <c r="S40" s="18">
        <f t="shared" si="12"/>
        <v>126.26666666666667</v>
      </c>
      <c r="T40" s="42" t="e">
        <f t="shared" si="13"/>
        <v>#VALUE!</v>
      </c>
      <c r="U40" s="42" t="e">
        <f t="shared" si="3"/>
        <v>#VALUE!</v>
      </c>
      <c r="V40" s="14">
        <v>8.6747685185185192E-2</v>
      </c>
      <c r="W40" s="29" t="e">
        <f t="shared" si="9"/>
        <v>#VALUE!</v>
      </c>
      <c r="X40" s="42" t="e">
        <f t="shared" si="10"/>
        <v>#VALUE!</v>
      </c>
      <c r="Y40" s="1">
        <v>34</v>
      </c>
      <c r="Z40" s="29">
        <v>124.91666666666667</v>
      </c>
    </row>
    <row r="41" spans="1:26" ht="15.75">
      <c r="A41" s="1">
        <v>35</v>
      </c>
      <c r="B41" s="50">
        <v>9.1435185185185189E-2</v>
      </c>
      <c r="C41" s="29" t="e">
        <f t="shared" si="1"/>
        <v>#VALUE!</v>
      </c>
      <c r="D41" s="29" t="e">
        <f t="shared" si="2"/>
        <v>#VALUE!</v>
      </c>
      <c r="E41" s="5">
        <f t="shared" si="11"/>
        <v>0.998</v>
      </c>
      <c r="F41" s="39">
        <v>1</v>
      </c>
      <c r="G41" s="5" t="e">
        <f t="shared" si="8"/>
        <v>#VALUE!</v>
      </c>
      <c r="H41" s="48">
        <v>0.99438244358936068</v>
      </c>
      <c r="I41" s="5" t="e">
        <f t="shared" si="4"/>
        <v>#VALUE!</v>
      </c>
      <c r="J41" s="43">
        <v>0.99793583300676192</v>
      </c>
      <c r="K41" s="5" t="e">
        <f t="shared" si="5"/>
        <v>#VALUE!</v>
      </c>
      <c r="L41" s="52">
        <v>7900</v>
      </c>
      <c r="M41" s="29">
        <f t="shared" si="7"/>
        <v>131.66666666666666</v>
      </c>
      <c r="N41" s="5">
        <v>0.98521388757658401</v>
      </c>
      <c r="O41" s="29" t="e">
        <f t="shared" si="6"/>
        <v>#VALUE!</v>
      </c>
      <c r="P41" s="5">
        <v>1</v>
      </c>
      <c r="Q41" s="5" t="e">
        <f t="shared" ref="Q41:Q72" si="14">E$4/P41</f>
        <v>#VALUE!</v>
      </c>
      <c r="R41" s="46">
        <v>7677</v>
      </c>
      <c r="S41" s="18">
        <f t="shared" si="12"/>
        <v>127.95</v>
      </c>
      <c r="T41" s="42" t="e">
        <f t="shared" si="13"/>
        <v>#VALUE!</v>
      </c>
      <c r="U41" s="42" t="e">
        <f t="shared" si="3"/>
        <v>#VALUE!</v>
      </c>
      <c r="V41" s="14">
        <v>8.8738425925925929E-2</v>
      </c>
      <c r="W41" s="29" t="e">
        <f t="shared" si="9"/>
        <v>#VALUE!</v>
      </c>
      <c r="X41" s="42" t="e">
        <f t="shared" si="10"/>
        <v>#VALUE!</v>
      </c>
      <c r="Y41" s="1">
        <v>35</v>
      </c>
      <c r="Z41" s="29">
        <v>124.91666666666667</v>
      </c>
    </row>
    <row r="42" spans="1:26" ht="15.75">
      <c r="A42" s="1">
        <v>36</v>
      </c>
      <c r="B42" s="50">
        <v>9.4155092592592596E-2</v>
      </c>
      <c r="C42" s="29" t="e">
        <f t="shared" ref="C42:C73" si="15">TIMEVALUE(B42)*1440</f>
        <v>#VALUE!</v>
      </c>
      <c r="D42" s="29" t="e">
        <f t="shared" ref="D42:D73" si="16">E$4/E42</f>
        <v>#VALUE!</v>
      </c>
      <c r="E42" s="5">
        <f t="shared" si="11"/>
        <v>0.99550000000000005</v>
      </c>
      <c r="F42" s="39">
        <v>1</v>
      </c>
      <c r="G42" s="5" t="e">
        <f t="shared" si="8"/>
        <v>#VALUE!</v>
      </c>
      <c r="H42" s="48">
        <v>0.9885848426855568</v>
      </c>
      <c r="I42" s="5" t="e">
        <f t="shared" si="4"/>
        <v>#VALUE!</v>
      </c>
      <c r="J42" s="43">
        <v>0.99243506081881105</v>
      </c>
      <c r="K42" s="5" t="e">
        <f t="shared" si="5"/>
        <v>#VALUE!</v>
      </c>
      <c r="L42" s="52">
        <v>8135</v>
      </c>
      <c r="M42" s="29">
        <f t="shared" si="7"/>
        <v>135.58333333333334</v>
      </c>
      <c r="N42" s="5">
        <v>0.98109955460646558</v>
      </c>
      <c r="O42" s="29" t="e">
        <f t="shared" si="6"/>
        <v>#VALUE!</v>
      </c>
      <c r="P42" s="5">
        <v>0.99108027750247785</v>
      </c>
      <c r="Q42" s="5" t="e">
        <f t="shared" si="14"/>
        <v>#VALUE!</v>
      </c>
      <c r="R42" s="46"/>
      <c r="S42" s="18"/>
      <c r="T42" s="42"/>
      <c r="U42" s="42" t="e">
        <f t="shared" ref="U42:U73" si="17">100*(+D42/+C42)</f>
        <v>#VALUE!</v>
      </c>
      <c r="V42" s="14">
        <v>8.9305555555555555E-2</v>
      </c>
      <c r="W42" s="29" t="e">
        <f t="shared" si="9"/>
        <v>#VALUE!</v>
      </c>
      <c r="X42" s="42" t="e">
        <f t="shared" si="10"/>
        <v>#VALUE!</v>
      </c>
      <c r="Y42" s="1">
        <v>36</v>
      </c>
      <c r="Z42" s="29">
        <v>124.91666666666667</v>
      </c>
    </row>
    <row r="43" spans="1:26" ht="15.75">
      <c r="A43" s="1">
        <v>37</v>
      </c>
      <c r="B43" s="50">
        <v>9.2256944444444447E-2</v>
      </c>
      <c r="C43" s="29" t="e">
        <f t="shared" si="15"/>
        <v>#VALUE!</v>
      </c>
      <c r="D43" s="29" t="e">
        <f t="shared" si="16"/>
        <v>#VALUE!</v>
      </c>
      <c r="E43" s="5">
        <f t="shared" si="11"/>
        <v>0.99199999999999999</v>
      </c>
      <c r="F43" s="39">
        <v>1</v>
      </c>
      <c r="G43" s="5" t="e">
        <f t="shared" si="8"/>
        <v>#VALUE!</v>
      </c>
      <c r="H43" s="48">
        <v>0.98271897534879804</v>
      </c>
      <c r="I43" s="5" t="e">
        <f t="shared" ref="I43:I74" si="18">E$4/H43</f>
        <v>#VALUE!</v>
      </c>
      <c r="J43" s="43">
        <v>0.98671868176125177</v>
      </c>
      <c r="K43" s="5" t="e">
        <f t="shared" ref="K43:K74" si="19">E$4/J43</f>
        <v>#VALUE!</v>
      </c>
      <c r="L43" s="52">
        <v>7971</v>
      </c>
      <c r="M43" s="29">
        <f t="shared" si="7"/>
        <v>132.85</v>
      </c>
      <c r="N43" s="5">
        <v>0.97676888071082324</v>
      </c>
      <c r="O43" s="29" t="e">
        <f t="shared" ref="O43:O74" si="20">E$4/N43</f>
        <v>#VALUE!</v>
      </c>
      <c r="P43" s="5">
        <v>0.98231827111984282</v>
      </c>
      <c r="Q43" s="5" t="e">
        <f t="shared" si="14"/>
        <v>#VALUE!</v>
      </c>
      <c r="R43" s="46"/>
      <c r="S43" s="18"/>
      <c r="T43" s="42"/>
      <c r="U43" s="42" t="e">
        <f t="shared" si="17"/>
        <v>#VALUE!</v>
      </c>
      <c r="V43" s="14">
        <v>8.9050925925925922E-2</v>
      </c>
      <c r="W43" s="29" t="e">
        <f t="shared" si="9"/>
        <v>#VALUE!</v>
      </c>
      <c r="X43" s="42" t="e">
        <f t="shared" si="10"/>
        <v>#VALUE!</v>
      </c>
      <c r="Y43" s="1">
        <v>37</v>
      </c>
      <c r="Z43" s="29">
        <v>125.84794143327288</v>
      </c>
    </row>
    <row r="44" spans="1:26" ht="15.75">
      <c r="A44" s="1">
        <v>38</v>
      </c>
      <c r="B44" s="50">
        <v>9.5439814814814811E-2</v>
      </c>
      <c r="C44" s="29" t="e">
        <f t="shared" si="15"/>
        <v>#VALUE!</v>
      </c>
      <c r="D44" s="29" t="e">
        <f t="shared" si="16"/>
        <v>#VALUE!</v>
      </c>
      <c r="E44" s="5">
        <f t="shared" si="11"/>
        <v>0.98750000000000004</v>
      </c>
      <c r="F44" s="39">
        <v>0.99729999999999996</v>
      </c>
      <c r="G44" s="5" t="e">
        <f t="shared" si="8"/>
        <v>#VALUE!</v>
      </c>
      <c r="H44" s="48">
        <v>0.97678377344418732</v>
      </c>
      <c r="I44" s="5" t="e">
        <f t="shared" si="18"/>
        <v>#VALUE!</v>
      </c>
      <c r="J44" s="43">
        <v>0.98081540227826169</v>
      </c>
      <c r="K44" s="5" t="e">
        <f t="shared" si="19"/>
        <v>#VALUE!</v>
      </c>
      <c r="L44" s="52">
        <v>7632</v>
      </c>
      <c r="M44" s="29">
        <f t="shared" si="7"/>
        <v>127.2</v>
      </c>
      <c r="N44" s="5">
        <v>0.97223382292398441</v>
      </c>
      <c r="O44" s="29" t="e">
        <f t="shared" si="20"/>
        <v>#VALUE!</v>
      </c>
      <c r="P44" s="5">
        <v>0.97370983446932824</v>
      </c>
      <c r="Q44" s="5" t="e">
        <f t="shared" si="14"/>
        <v>#VALUE!</v>
      </c>
      <c r="R44" s="46">
        <v>7632</v>
      </c>
      <c r="S44" s="18">
        <f>R44/60</f>
        <v>127.2</v>
      </c>
      <c r="T44" s="42" t="e">
        <f>100*(+D44/+S44)</f>
        <v>#VALUE!</v>
      </c>
      <c r="U44" s="42" t="e">
        <f t="shared" si="17"/>
        <v>#VALUE!</v>
      </c>
      <c r="V44" s="14">
        <v>8.8333333333333333E-2</v>
      </c>
      <c r="W44" s="29" t="e">
        <f t="shared" si="9"/>
        <v>#VALUE!</v>
      </c>
      <c r="X44" s="42" t="e">
        <f t="shared" si="10"/>
        <v>#VALUE!</v>
      </c>
      <c r="Y44" s="1">
        <v>38</v>
      </c>
      <c r="Z44" s="29">
        <v>126.79320611720125</v>
      </c>
    </row>
    <row r="45" spans="1:26" ht="15.75">
      <c r="A45" s="1">
        <v>39</v>
      </c>
      <c r="B45" s="50">
        <v>9.3287037037037043E-2</v>
      </c>
      <c r="C45" s="29" t="e">
        <f t="shared" si="15"/>
        <v>#VALUE!</v>
      </c>
      <c r="D45" s="29" t="e">
        <f t="shared" si="16"/>
        <v>#VALUE!</v>
      </c>
      <c r="E45" s="5">
        <f t="shared" si="11"/>
        <v>0.98199999999999998</v>
      </c>
      <c r="F45" s="39">
        <v>0.99039999999999995</v>
      </c>
      <c r="G45" s="5" t="e">
        <f t="shared" si="8"/>
        <v>#VALUE!</v>
      </c>
      <c r="H45" s="48">
        <v>0.97077770138028696</v>
      </c>
      <c r="I45" s="5" t="e">
        <f t="shared" si="18"/>
        <v>#VALUE!</v>
      </c>
      <c r="J45" s="43">
        <v>0.97474550247037761</v>
      </c>
      <c r="K45" s="5" t="e">
        <f t="shared" si="19"/>
        <v>#VALUE!</v>
      </c>
      <c r="L45" s="52">
        <v>8060</v>
      </c>
      <c r="M45" s="29">
        <f t="shared" ref="M45:M76" si="21">L45/60</f>
        <v>134.33333333333334</v>
      </c>
      <c r="N45" s="5">
        <v>0.96750421554176436</v>
      </c>
      <c r="O45" s="29" t="e">
        <f t="shared" si="20"/>
        <v>#VALUE!</v>
      </c>
      <c r="P45" s="5">
        <v>0.96525096525096521</v>
      </c>
      <c r="Q45" s="5" t="e">
        <f t="shared" si="14"/>
        <v>#VALUE!</v>
      </c>
      <c r="R45" s="46"/>
      <c r="S45" s="18"/>
      <c r="T45" s="42"/>
      <c r="U45" s="42" t="e">
        <f t="shared" si="17"/>
        <v>#VALUE!</v>
      </c>
      <c r="V45" s="14">
        <v>9.0995370370370365E-2</v>
      </c>
      <c r="W45" s="29" t="e">
        <f t="shared" si="9"/>
        <v>#VALUE!</v>
      </c>
      <c r="X45" s="42" t="e">
        <f t="shared" si="10"/>
        <v>#VALUE!</v>
      </c>
      <c r="Y45" s="1">
        <v>39</v>
      </c>
      <c r="Z45" s="29">
        <v>127.75277834594669</v>
      </c>
    </row>
    <row r="46" spans="1:26" ht="15.75">
      <c r="A46" s="1">
        <v>40</v>
      </c>
      <c r="B46" s="50">
        <v>9.5162037037037031E-2</v>
      </c>
      <c r="C46" s="29" t="e">
        <f t="shared" si="15"/>
        <v>#VALUE!</v>
      </c>
      <c r="D46" s="29" t="e">
        <f t="shared" si="16"/>
        <v>#VALUE!</v>
      </c>
      <c r="E46" s="5">
        <f t="shared" si="11"/>
        <v>0.97550000000000003</v>
      </c>
      <c r="F46" s="39">
        <v>0.98350000000000004</v>
      </c>
      <c r="G46" s="5" t="e">
        <f t="shared" ref="G46:G77" si="22">E$4/F46</f>
        <v>#VALUE!</v>
      </c>
      <c r="H46" s="48">
        <v>0.96469889951272469</v>
      </c>
      <c r="I46" s="5" t="e">
        <f t="shared" si="18"/>
        <v>#VALUE!</v>
      </c>
      <c r="J46" s="43">
        <v>0.96852404195447173</v>
      </c>
      <c r="K46" s="5" t="e">
        <f t="shared" si="19"/>
        <v>#VALUE!</v>
      </c>
      <c r="L46" s="52">
        <v>8093</v>
      </c>
      <c r="M46" s="29">
        <f t="shared" si="21"/>
        <v>134.88333333333333</v>
      </c>
      <c r="N46" s="5">
        <v>0.96258829500865151</v>
      </c>
      <c r="O46" s="29" t="e">
        <f t="shared" si="20"/>
        <v>#VALUE!</v>
      </c>
      <c r="P46" s="5">
        <v>0.95602294455066916</v>
      </c>
      <c r="Q46" s="5" t="e">
        <f t="shared" si="14"/>
        <v>#VALUE!</v>
      </c>
      <c r="R46" s="46">
        <v>7833</v>
      </c>
      <c r="S46" s="18">
        <f>R46/60</f>
        <v>130.55000000000001</v>
      </c>
      <c r="T46" s="42" t="e">
        <f>100*(+D46/+S46)</f>
        <v>#VALUE!</v>
      </c>
      <c r="U46" s="42" t="e">
        <f t="shared" si="17"/>
        <v>#VALUE!</v>
      </c>
      <c r="V46" s="14">
        <v>8.942129629629629E-2</v>
      </c>
      <c r="W46" s="29" t="e">
        <f t="shared" si="9"/>
        <v>#VALUE!</v>
      </c>
      <c r="X46" s="42" t="e">
        <f t="shared" si="10"/>
        <v>#VALUE!</v>
      </c>
      <c r="Y46" s="1">
        <v>40</v>
      </c>
      <c r="Z46" s="29">
        <v>128.72698543555921</v>
      </c>
    </row>
    <row r="47" spans="1:26" ht="15.75">
      <c r="A47" s="1">
        <v>41</v>
      </c>
      <c r="B47" s="50">
        <v>9.5196759259259259E-2</v>
      </c>
      <c r="C47" s="29" t="e">
        <f t="shared" si="15"/>
        <v>#VALUE!</v>
      </c>
      <c r="D47" s="29" t="e">
        <f t="shared" si="16"/>
        <v>#VALUE!</v>
      </c>
      <c r="E47" s="5">
        <f t="shared" si="11"/>
        <v>0.96799999999999997</v>
      </c>
      <c r="F47" s="39">
        <v>0.97650000000000003</v>
      </c>
      <c r="G47" s="5" t="e">
        <f t="shared" si="22"/>
        <v>#VALUE!</v>
      </c>
      <c r="H47" s="48">
        <v>0.95854526958290953</v>
      </c>
      <c r="I47" s="5" t="e">
        <f t="shared" si="18"/>
        <v>#VALUE!</v>
      </c>
      <c r="J47" s="43">
        <v>0.96216258090319529</v>
      </c>
      <c r="K47" s="5" t="e">
        <f t="shared" si="19"/>
        <v>#VALUE!</v>
      </c>
      <c r="L47" s="52">
        <v>7864</v>
      </c>
      <c r="M47" s="29">
        <f t="shared" si="21"/>
        <v>131.06666666666666</v>
      </c>
      <c r="N47" s="5">
        <v>0.9574930528529384</v>
      </c>
      <c r="O47" s="29" t="e">
        <f t="shared" si="20"/>
        <v>#VALUE!</v>
      </c>
      <c r="P47" s="5">
        <v>0.94786729857819907</v>
      </c>
      <c r="Q47" s="5" t="e">
        <f t="shared" si="14"/>
        <v>#VALUE!</v>
      </c>
      <c r="R47" s="46">
        <v>7864</v>
      </c>
      <c r="S47" s="18">
        <f>R47/60</f>
        <v>131.06666666666666</v>
      </c>
      <c r="T47" s="42" t="e">
        <f>100*(+D47/+S47)</f>
        <v>#VALUE!</v>
      </c>
      <c r="U47" s="42" t="e">
        <f t="shared" si="17"/>
        <v>#VALUE!</v>
      </c>
      <c r="V47" s="14">
        <v>9.1192129629629623E-2</v>
      </c>
      <c r="W47" s="29" t="e">
        <f t="shared" si="9"/>
        <v>#VALUE!</v>
      </c>
      <c r="X47" s="42" t="e">
        <f t="shared" si="10"/>
        <v>#VALUE!</v>
      </c>
      <c r="Y47" s="1">
        <v>41</v>
      </c>
      <c r="Z47" s="29">
        <v>129.71616476289375</v>
      </c>
    </row>
    <row r="48" spans="1:26" ht="15.75">
      <c r="A48" s="1">
        <v>42</v>
      </c>
      <c r="B48" s="50">
        <v>9.2210648148148153E-2</v>
      </c>
      <c r="C48" s="29" t="e">
        <f t="shared" si="15"/>
        <v>#VALUE!</v>
      </c>
      <c r="D48" s="29" t="e">
        <f t="shared" si="16"/>
        <v>#VALUE!</v>
      </c>
      <c r="E48" s="5">
        <f t="shared" si="11"/>
        <v>0.96</v>
      </c>
      <c r="F48" s="39">
        <v>0.96950000000000003</v>
      </c>
      <c r="G48" s="5" t="e">
        <f t="shared" si="22"/>
        <v>#VALUE!</v>
      </c>
      <c r="H48" s="48">
        <v>0.95231452771907232</v>
      </c>
      <c r="I48" s="5" t="e">
        <f t="shared" si="18"/>
        <v>#VALUE!</v>
      </c>
      <c r="J48" s="43">
        <v>0.95567019209049409</v>
      </c>
      <c r="K48" s="5" t="e">
        <f t="shared" si="19"/>
        <v>#VALUE!</v>
      </c>
      <c r="L48" s="52">
        <v>7967</v>
      </c>
      <c r="M48" s="29">
        <f t="shared" si="21"/>
        <v>132.78333333333333</v>
      </c>
      <c r="N48" s="5">
        <v>0.95222448150664174</v>
      </c>
      <c r="O48" s="29" t="e">
        <f t="shared" si="20"/>
        <v>#VALUE!</v>
      </c>
      <c r="P48" s="5">
        <v>0.93896713615023475</v>
      </c>
      <c r="Q48" s="5" t="e">
        <f t="shared" si="14"/>
        <v>#VALUE!</v>
      </c>
      <c r="R48" s="46">
        <v>8021</v>
      </c>
      <c r="S48" s="18">
        <f>R48/60</f>
        <v>133.68333333333334</v>
      </c>
      <c r="T48" s="42" t="e">
        <f>100*(+D48/+S48)</f>
        <v>#VALUE!</v>
      </c>
      <c r="U48" s="42" t="e">
        <f t="shared" si="17"/>
        <v>#VALUE!</v>
      </c>
      <c r="V48" s="14">
        <v>9.2210648148148153E-2</v>
      </c>
      <c r="W48" s="29" t="e">
        <f t="shared" si="9"/>
        <v>#VALUE!</v>
      </c>
      <c r="X48" s="42" t="e">
        <f t="shared" si="10"/>
        <v>#VALUE!</v>
      </c>
      <c r="Y48" s="1">
        <v>42</v>
      </c>
      <c r="Z48" s="29">
        <v>130.72066415515559</v>
      </c>
    </row>
    <row r="49" spans="1:27" ht="15.75">
      <c r="A49" s="1">
        <v>43</v>
      </c>
      <c r="B49" s="50">
        <v>9.9166666666666667E-2</v>
      </c>
      <c r="C49" s="29" t="e">
        <f t="shared" si="15"/>
        <v>#VALUE!</v>
      </c>
      <c r="D49" s="29" t="e">
        <f t="shared" si="16"/>
        <v>#VALUE!</v>
      </c>
      <c r="E49" s="5">
        <f t="shared" si="11"/>
        <v>0.95199999999999996</v>
      </c>
      <c r="F49" s="39">
        <v>0.96260000000000001</v>
      </c>
      <c r="G49" s="5" t="e">
        <f t="shared" si="22"/>
        <v>#VALUE!</v>
      </c>
      <c r="H49" s="48">
        <v>0.94600423815053647</v>
      </c>
      <c r="I49" s="5" t="e">
        <f t="shared" si="18"/>
        <v>#VALUE!</v>
      </c>
      <c r="J49" s="43">
        <v>0.94905409718412936</v>
      </c>
      <c r="K49" s="5" t="e">
        <f t="shared" si="19"/>
        <v>#VALUE!</v>
      </c>
      <c r="L49" s="52">
        <v>8167</v>
      </c>
      <c r="M49" s="29">
        <f t="shared" si="21"/>
        <v>136.11666666666667</v>
      </c>
      <c r="N49" s="5">
        <v>0.94678775037217666</v>
      </c>
      <c r="O49" s="29" t="e">
        <f t="shared" si="20"/>
        <v>#VALUE!</v>
      </c>
      <c r="P49" s="5">
        <v>0.93109869646182486</v>
      </c>
      <c r="Q49" s="5" t="e">
        <f t="shared" si="14"/>
        <v>#VALUE!</v>
      </c>
      <c r="R49" s="46"/>
      <c r="S49" s="18"/>
      <c r="T49" s="42"/>
      <c r="U49" s="42" t="e">
        <f t="shared" si="17"/>
        <v>#VALUE!</v>
      </c>
      <c r="V49" s="14">
        <v>9.149305555555555E-2</v>
      </c>
      <c r="W49" s="29" t="e">
        <f t="shared" si="9"/>
        <v>#VALUE!</v>
      </c>
      <c r="X49" s="42" t="e">
        <f t="shared" si="10"/>
        <v>#VALUE!</v>
      </c>
      <c r="Y49" s="1">
        <v>43</v>
      </c>
      <c r="Z49" s="29">
        <v>131.74084229768684</v>
      </c>
    </row>
    <row r="50" spans="1:27" ht="15.75">
      <c r="A50" s="1">
        <v>44</v>
      </c>
      <c r="B50" s="50">
        <v>9.9247685185185189E-2</v>
      </c>
      <c r="C50" s="29" t="e">
        <f t="shared" si="15"/>
        <v>#VALUE!</v>
      </c>
      <c r="D50" s="29" t="e">
        <f t="shared" si="16"/>
        <v>#VALUE!</v>
      </c>
      <c r="E50" s="5">
        <f t="shared" si="11"/>
        <v>0.94399999999999995</v>
      </c>
      <c r="F50" s="39">
        <v>0.9556</v>
      </c>
      <c r="G50" s="5" t="e">
        <f t="shared" si="22"/>
        <v>#VALUE!</v>
      </c>
      <c r="H50" s="48">
        <v>0.93961183488168776</v>
      </c>
      <c r="I50" s="5" t="e">
        <f t="shared" si="18"/>
        <v>#VALUE!</v>
      </c>
      <c r="J50" s="43">
        <v>0.94232008776041476</v>
      </c>
      <c r="K50" s="5" t="e">
        <f t="shared" si="19"/>
        <v>#VALUE!</v>
      </c>
      <c r="L50" s="52">
        <v>8274</v>
      </c>
      <c r="M50" s="29">
        <f t="shared" si="21"/>
        <v>137.9</v>
      </c>
      <c r="N50" s="5">
        <v>0.94118733475625982</v>
      </c>
      <c r="O50" s="29" t="e">
        <f t="shared" si="20"/>
        <v>#VALUE!</v>
      </c>
      <c r="P50" s="5">
        <v>0.92250922509225086</v>
      </c>
      <c r="Q50" s="5" t="e">
        <f t="shared" si="14"/>
        <v>#VALUE!</v>
      </c>
      <c r="R50" s="46">
        <v>7986</v>
      </c>
      <c r="S50" s="18">
        <f>R50/60</f>
        <v>133.1</v>
      </c>
      <c r="T50" s="42" t="e">
        <f>100*(+D50/+S50)</f>
        <v>#VALUE!</v>
      </c>
      <c r="U50" s="42" t="e">
        <f t="shared" si="17"/>
        <v>#VALUE!</v>
      </c>
      <c r="V50" s="14">
        <v>9.2430555555555557E-2</v>
      </c>
      <c r="W50" s="29" t="e">
        <f t="shared" si="9"/>
        <v>#VALUE!</v>
      </c>
      <c r="X50" s="42" t="e">
        <f t="shared" si="10"/>
        <v>#VALUE!</v>
      </c>
      <c r="Y50" s="1">
        <v>44</v>
      </c>
      <c r="Z50" s="29">
        <v>132.77706916099774</v>
      </c>
    </row>
    <row r="51" spans="1:27" ht="15.75">
      <c r="A51" s="1">
        <v>45</v>
      </c>
      <c r="B51" s="50">
        <v>0.10127314814814815</v>
      </c>
      <c r="C51" s="29" t="e">
        <f t="shared" si="15"/>
        <v>#VALUE!</v>
      </c>
      <c r="D51" s="29" t="e">
        <f t="shared" si="16"/>
        <v>#VALUE!</v>
      </c>
      <c r="E51" s="5">
        <f t="shared" si="11"/>
        <v>0.93599999999999994</v>
      </c>
      <c r="F51" s="39">
        <v>0.9486</v>
      </c>
      <c r="G51" s="5" t="e">
        <f t="shared" si="22"/>
        <v>#VALUE!</v>
      </c>
      <c r="H51" s="48">
        <v>0.93313463553837495</v>
      </c>
      <c r="I51" s="5" t="e">
        <f t="shared" si="18"/>
        <v>#VALUE!</v>
      </c>
      <c r="J51" s="43">
        <v>0.93547281523835335</v>
      </c>
      <c r="K51" s="5" t="e">
        <f t="shared" si="19"/>
        <v>#VALUE!</v>
      </c>
      <c r="L51" s="52">
        <v>8492</v>
      </c>
      <c r="M51" s="29">
        <f t="shared" si="21"/>
        <v>141.53333333333333</v>
      </c>
      <c r="N51" s="5">
        <v>0.93542711193592432</v>
      </c>
      <c r="O51" s="29" t="e">
        <f t="shared" si="20"/>
        <v>#VALUE!</v>
      </c>
      <c r="P51" s="5">
        <v>0.91491308325709064</v>
      </c>
      <c r="Q51" s="5" t="e">
        <f t="shared" si="14"/>
        <v>#VALUE!</v>
      </c>
      <c r="R51" s="46"/>
      <c r="S51" s="18"/>
      <c r="T51" s="42"/>
      <c r="U51" s="42" t="e">
        <f t="shared" si="17"/>
        <v>#VALUE!</v>
      </c>
      <c r="V51" s="14">
        <v>9.4340277777777773E-2</v>
      </c>
      <c r="W51" s="29" t="e">
        <f t="shared" si="9"/>
        <v>#VALUE!</v>
      </c>
      <c r="X51" s="42" t="e">
        <f t="shared" si="10"/>
        <v>#VALUE!</v>
      </c>
      <c r="Y51" s="1">
        <v>45</v>
      </c>
      <c r="Z51" s="29">
        <v>133.82972644811085</v>
      </c>
      <c r="AA51" s="4" t="s">
        <v>153</v>
      </c>
    </row>
    <row r="52" spans="1:27" ht="15.75">
      <c r="A52" s="1">
        <v>46</v>
      </c>
      <c r="B52" s="50">
        <v>0.10163194444444444</v>
      </c>
      <c r="C52" s="29" t="e">
        <f t="shared" si="15"/>
        <v>#VALUE!</v>
      </c>
      <c r="D52" s="29" t="e">
        <f t="shared" si="16"/>
        <v>#VALUE!</v>
      </c>
      <c r="E52" s="5">
        <f t="shared" si="11"/>
        <v>0.92799999999999994</v>
      </c>
      <c r="F52" s="39">
        <v>0.9415</v>
      </c>
      <c r="G52" s="5" t="e">
        <f t="shared" si="22"/>
        <v>#VALUE!</v>
      </c>
      <c r="H52" s="48">
        <v>0.92656984994454739</v>
      </c>
      <c r="I52" s="5" t="e">
        <f t="shared" si="18"/>
        <v>#VALUE!</v>
      </c>
      <c r="J52" s="43">
        <v>0.92851599696938203</v>
      </c>
      <c r="K52" s="5" t="e">
        <f t="shared" si="19"/>
        <v>#VALUE!</v>
      </c>
      <c r="L52" s="52">
        <v>8249</v>
      </c>
      <c r="M52" s="29">
        <f t="shared" si="21"/>
        <v>137.48333333333332</v>
      </c>
      <c r="N52" s="5">
        <v>0.92951043366358754</v>
      </c>
      <c r="O52" s="29" t="e">
        <f t="shared" si="20"/>
        <v>#VALUE!</v>
      </c>
      <c r="P52" s="5">
        <v>0.90661831368993651</v>
      </c>
      <c r="Q52" s="5" t="e">
        <f t="shared" si="14"/>
        <v>#VALUE!</v>
      </c>
      <c r="R52" s="46">
        <v>8249</v>
      </c>
      <c r="S52" s="18">
        <f>R52/60</f>
        <v>137.48333333333332</v>
      </c>
      <c r="T52" s="42" t="e">
        <f>100*(+D52/+S52)</f>
        <v>#VALUE!</v>
      </c>
      <c r="U52" s="42" t="e">
        <f t="shared" si="17"/>
        <v>#VALUE!</v>
      </c>
      <c r="V52" s="14">
        <v>9.6655092592592598E-2</v>
      </c>
      <c r="W52" s="29" t="e">
        <f t="shared" si="9"/>
        <v>#VALUE!</v>
      </c>
      <c r="X52" s="42" t="e">
        <f t="shared" si="10"/>
        <v>#VALUE!</v>
      </c>
      <c r="Y52" s="1">
        <v>46</v>
      </c>
      <c r="Z52" s="29">
        <v>134.89920806335493</v>
      </c>
    </row>
    <row r="53" spans="1:27" ht="15.75">
      <c r="A53" s="1">
        <v>47</v>
      </c>
      <c r="B53" s="50">
        <v>0.10188657407407407</v>
      </c>
      <c r="C53" s="29" t="e">
        <f t="shared" si="15"/>
        <v>#VALUE!</v>
      </c>
      <c r="D53" s="29" t="e">
        <f t="shared" si="16"/>
        <v>#VALUE!</v>
      </c>
      <c r="E53" s="5">
        <f t="shared" si="11"/>
        <v>0.92</v>
      </c>
      <c r="F53" s="39">
        <v>0.93440000000000001</v>
      </c>
      <c r="G53" s="5" t="e">
        <f t="shared" si="22"/>
        <v>#VALUE!</v>
      </c>
      <c r="H53" s="48">
        <v>0.91991458503840629</v>
      </c>
      <c r="I53" s="5" t="e">
        <f t="shared" si="18"/>
        <v>#VALUE!</v>
      </c>
      <c r="J53" s="43">
        <v>0.92145256644890394</v>
      </c>
      <c r="K53" s="5" t="e">
        <f t="shared" si="19"/>
        <v>#VALUE!</v>
      </c>
      <c r="L53" s="52">
        <v>8454</v>
      </c>
      <c r="M53" s="29">
        <f t="shared" si="21"/>
        <v>140.9</v>
      </c>
      <c r="N53" s="5">
        <v>0.92344018135939843</v>
      </c>
      <c r="O53" s="29" t="e">
        <f t="shared" si="20"/>
        <v>#VALUE!</v>
      </c>
      <c r="P53" s="5">
        <v>0.89847259658580414</v>
      </c>
      <c r="Q53" s="5" t="e">
        <f t="shared" si="14"/>
        <v>#VALUE!</v>
      </c>
      <c r="R53" s="46"/>
      <c r="S53" s="18"/>
      <c r="T53" s="42"/>
      <c r="U53" s="42" t="e">
        <f t="shared" si="17"/>
        <v>#VALUE!</v>
      </c>
      <c r="V53" s="14">
        <v>9.6064814814814811E-2</v>
      </c>
      <c r="W53" s="29" t="e">
        <f t="shared" si="9"/>
        <v>#VALUE!</v>
      </c>
      <c r="X53" s="42" t="e">
        <f t="shared" si="10"/>
        <v>#VALUE!</v>
      </c>
      <c r="Y53" s="1">
        <v>47</v>
      </c>
      <c r="Z53" s="29">
        <v>135.98592060381742</v>
      </c>
    </row>
    <row r="54" spans="1:27" ht="15.75">
      <c r="A54" s="1">
        <v>48</v>
      </c>
      <c r="B54" s="50">
        <v>0.1046875</v>
      </c>
      <c r="C54" s="29" t="e">
        <f t="shared" si="15"/>
        <v>#VALUE!</v>
      </c>
      <c r="D54" s="29" t="e">
        <f t="shared" si="16"/>
        <v>#VALUE!</v>
      </c>
      <c r="E54" s="5">
        <f t="shared" si="11"/>
        <v>0.91200000000000003</v>
      </c>
      <c r="F54" s="39">
        <v>0.92720000000000002</v>
      </c>
      <c r="G54" s="5" t="e">
        <f t="shared" si="22"/>
        <v>#VALUE!</v>
      </c>
      <c r="H54" s="48">
        <v>0.9131658471706221</v>
      </c>
      <c r="I54" s="5" t="e">
        <f t="shared" si="18"/>
        <v>#VALUE!</v>
      </c>
      <c r="J54" s="43">
        <v>0.91428478495460386</v>
      </c>
      <c r="K54" s="5" t="e">
        <f t="shared" si="19"/>
        <v>#VALUE!</v>
      </c>
      <c r="L54" s="52">
        <v>8636</v>
      </c>
      <c r="M54" s="29">
        <f t="shared" si="21"/>
        <v>143.93333333333334</v>
      </c>
      <c r="N54" s="5">
        <v>0.91721880828745994</v>
      </c>
      <c r="O54" s="29" t="e">
        <f t="shared" si="20"/>
        <v>#VALUE!</v>
      </c>
      <c r="P54" s="5">
        <v>0.89047195013357083</v>
      </c>
      <c r="Q54" s="5" t="e">
        <f t="shared" si="14"/>
        <v>#VALUE!</v>
      </c>
      <c r="R54" s="46"/>
      <c r="S54" s="18"/>
      <c r="T54" s="42"/>
      <c r="U54" s="42" t="e">
        <f t="shared" si="17"/>
        <v>#VALUE!</v>
      </c>
      <c r="V54" s="14"/>
      <c r="W54" s="29"/>
      <c r="X54" s="42"/>
      <c r="Y54" s="1">
        <v>48</v>
      </c>
      <c r="Z54" s="29">
        <v>137.09028387474393</v>
      </c>
      <c r="AA54" s="1" t="s">
        <v>154</v>
      </c>
    </row>
    <row r="55" spans="1:27" ht="15.75">
      <c r="A55" s="1">
        <v>49</v>
      </c>
      <c r="B55" s="50">
        <v>0.10628472222222222</v>
      </c>
      <c r="C55" s="29" t="e">
        <f t="shared" si="15"/>
        <v>#VALUE!</v>
      </c>
      <c r="D55" s="29" t="e">
        <f t="shared" si="16"/>
        <v>#VALUE!</v>
      </c>
      <c r="E55" s="5">
        <f t="shared" si="11"/>
        <v>0.90400000000000003</v>
      </c>
      <c r="F55" s="39">
        <v>0.92010000000000003</v>
      </c>
      <c r="G55" s="5" t="e">
        <f t="shared" si="22"/>
        <v>#VALUE!</v>
      </c>
      <c r="H55" s="48">
        <v>0.90632054247634075</v>
      </c>
      <c r="I55" s="5" t="e">
        <f t="shared" si="18"/>
        <v>#VALUE!</v>
      </c>
      <c r="J55" s="43">
        <v>0.90701432572005181</v>
      </c>
      <c r="K55" s="5" t="e">
        <f t="shared" si="19"/>
        <v>#VALUE!</v>
      </c>
      <c r="L55" s="52">
        <v>8674</v>
      </c>
      <c r="M55" s="29">
        <f t="shared" si="21"/>
        <v>144.56666666666666</v>
      </c>
      <c r="N55" s="5">
        <v>0.91084837172983868</v>
      </c>
      <c r="O55" s="29" t="e">
        <f t="shared" si="20"/>
        <v>#VALUE!</v>
      </c>
      <c r="P55" s="5">
        <v>0.88261253309796994</v>
      </c>
      <c r="Q55" s="5" t="e">
        <f t="shared" si="14"/>
        <v>#VALUE!</v>
      </c>
      <c r="R55" s="46"/>
      <c r="S55" s="18"/>
      <c r="T55" s="42"/>
      <c r="U55" s="42" t="e">
        <f t="shared" si="17"/>
        <v>#VALUE!</v>
      </c>
      <c r="V55" s="14">
        <v>9.707175925925926E-2</v>
      </c>
      <c r="W55" s="29" t="e">
        <f t="shared" ref="W55:W93" si="23">TIMEVALUE(V55)*1440</f>
        <v>#VALUE!</v>
      </c>
      <c r="X55" s="42" t="e">
        <f t="shared" ref="X55:X93" si="24">100*(+D55/+W55)</f>
        <v>#VALUE!</v>
      </c>
      <c r="Y55" s="1">
        <v>49</v>
      </c>
      <c r="Z55" s="29">
        <v>138.21273143025743</v>
      </c>
    </row>
    <row r="56" spans="1:27" ht="15.75">
      <c r="A56" s="1">
        <v>50</v>
      </c>
      <c r="B56" s="50">
        <v>0.1071875</v>
      </c>
      <c r="C56" s="29" t="e">
        <f t="shared" si="15"/>
        <v>#VALUE!</v>
      </c>
      <c r="D56" s="29" t="e">
        <f t="shared" si="16"/>
        <v>#VALUE!</v>
      </c>
      <c r="E56" s="5">
        <f t="shared" si="11"/>
        <v>0.89600000000000002</v>
      </c>
      <c r="F56" s="39">
        <v>0.91300000000000003</v>
      </c>
      <c r="G56" s="5" t="e">
        <f t="shared" si="22"/>
        <v>#VALUE!</v>
      </c>
      <c r="H56" s="48">
        <v>0.89937547578871158</v>
      </c>
      <c r="I56" s="5" t="e">
        <f t="shared" si="18"/>
        <v>#VALUE!</v>
      </c>
      <c r="J56" s="43">
        <v>0.89964233799691584</v>
      </c>
      <c r="K56" s="5" t="e">
        <f t="shared" si="19"/>
        <v>#VALUE!</v>
      </c>
      <c r="L56" s="52">
        <v>8746</v>
      </c>
      <c r="M56" s="29">
        <f t="shared" si="21"/>
        <v>145.76666666666668</v>
      </c>
      <c r="N56" s="5">
        <v>0.904330557306533</v>
      </c>
      <c r="O56" s="29" t="e">
        <f t="shared" si="20"/>
        <v>#VALUE!</v>
      </c>
      <c r="P56" s="5">
        <v>0.87489063867016625</v>
      </c>
      <c r="Q56" s="5" t="e">
        <f t="shared" si="14"/>
        <v>#VALUE!</v>
      </c>
      <c r="R56" s="46">
        <v>8369</v>
      </c>
      <c r="S56" s="18">
        <f>R56/60</f>
        <v>139.48333333333332</v>
      </c>
      <c r="T56" s="42" t="e">
        <f>100*(+D56/+S56)</f>
        <v>#VALUE!</v>
      </c>
      <c r="U56" s="42" t="e">
        <f t="shared" si="17"/>
        <v>#VALUE!</v>
      </c>
      <c r="V56" s="14">
        <v>9.6863425925925922E-2</v>
      </c>
      <c r="W56" s="29" t="e">
        <f t="shared" si="23"/>
        <v>#VALUE!</v>
      </c>
      <c r="X56" s="42" t="e">
        <f t="shared" si="24"/>
        <v>#VALUE!</v>
      </c>
      <c r="Y56" s="1">
        <v>50</v>
      </c>
      <c r="Z56" s="29">
        <v>139.35371114085976</v>
      </c>
    </row>
    <row r="57" spans="1:27" ht="15.75">
      <c r="A57" s="1">
        <v>51</v>
      </c>
      <c r="B57" s="50">
        <v>0.10359953703703703</v>
      </c>
      <c r="C57" s="29" t="e">
        <f t="shared" si="15"/>
        <v>#VALUE!</v>
      </c>
      <c r="D57" s="29" t="e">
        <f t="shared" si="16"/>
        <v>#VALUE!</v>
      </c>
      <c r="E57" s="5">
        <f t="shared" si="11"/>
        <v>0.88800000000000001</v>
      </c>
      <c r="F57" s="39">
        <v>0.90569999999999995</v>
      </c>
      <c r="G57" s="5" t="e">
        <f t="shared" si="22"/>
        <v>#VALUE!</v>
      </c>
      <c r="H57" s="48">
        <v>0.89232734841475903</v>
      </c>
      <c r="I57" s="5" t="e">
        <f t="shared" si="18"/>
        <v>#VALUE!</v>
      </c>
      <c r="J57" s="43">
        <v>0.89216949599970319</v>
      </c>
      <c r="K57" s="5" t="e">
        <f t="shared" si="19"/>
        <v>#VALUE!</v>
      </c>
      <c r="L57" s="52">
        <v>8719</v>
      </c>
      <c r="M57" s="29">
        <f t="shared" si="21"/>
        <v>145.31666666666666</v>
      </c>
      <c r="N57" s="5">
        <v>0.89766669699084156</v>
      </c>
      <c r="O57" s="29" t="e">
        <f t="shared" si="20"/>
        <v>#VALUE!</v>
      </c>
      <c r="P57" s="5">
        <v>0.86655112651646449</v>
      </c>
      <c r="Q57" s="5" t="e">
        <f t="shared" si="14"/>
        <v>#VALUE!</v>
      </c>
      <c r="R57" s="46"/>
      <c r="S57" s="18"/>
      <c r="T57" s="42"/>
      <c r="U57" s="42" t="e">
        <f t="shared" si="17"/>
        <v>#VALUE!</v>
      </c>
      <c r="V57" s="14">
        <v>0.1017824074074074</v>
      </c>
      <c r="W57" s="29" t="e">
        <f t="shared" si="23"/>
        <v>#VALUE!</v>
      </c>
      <c r="X57" s="42" t="e">
        <f t="shared" si="24"/>
        <v>#VALUE!</v>
      </c>
      <c r="Y57" s="1">
        <v>51</v>
      </c>
      <c r="Z57" s="29">
        <v>140.51368578927634</v>
      </c>
    </row>
    <row r="58" spans="1:27" ht="15.75">
      <c r="A58" s="1">
        <v>52</v>
      </c>
      <c r="B58" s="50">
        <v>0.10128472222222222</v>
      </c>
      <c r="C58" s="29" t="e">
        <f t="shared" si="15"/>
        <v>#VALUE!</v>
      </c>
      <c r="D58" s="29" t="e">
        <f t="shared" si="16"/>
        <v>#VALUE!</v>
      </c>
      <c r="E58" s="5">
        <f t="shared" si="11"/>
        <v>0.88</v>
      </c>
      <c r="F58" s="39">
        <v>0.89829999999999999</v>
      </c>
      <c r="G58" s="5" t="e">
        <f t="shared" si="22"/>
        <v>#VALUE!</v>
      </c>
      <c r="H58" s="48">
        <v>0.88517275499567771</v>
      </c>
      <c r="I58" s="5" t="e">
        <f t="shared" si="18"/>
        <v>#VALUE!</v>
      </c>
      <c r="J58" s="43">
        <v>0.88459603619663152</v>
      </c>
      <c r="K58" s="5" t="e">
        <f t="shared" si="19"/>
        <v>#VALUE!</v>
      </c>
      <c r="L58" s="52">
        <v>8751</v>
      </c>
      <c r="M58" s="29">
        <f t="shared" si="21"/>
        <v>145.85</v>
      </c>
      <c r="N58" s="5">
        <v>0.89085778194585519</v>
      </c>
      <c r="O58" s="29" t="e">
        <f t="shared" si="20"/>
        <v>#VALUE!</v>
      </c>
      <c r="P58" s="5">
        <v>0.85910652920962205</v>
      </c>
      <c r="Q58" s="5" t="e">
        <f t="shared" si="14"/>
        <v>#VALUE!</v>
      </c>
      <c r="R58" s="46"/>
      <c r="S58" s="18"/>
      <c r="T58" s="42"/>
      <c r="U58" s="42" t="e">
        <f t="shared" si="17"/>
        <v>#VALUE!</v>
      </c>
      <c r="V58" s="14">
        <v>9.8773148148148152E-2</v>
      </c>
      <c r="W58" s="29" t="e">
        <f t="shared" si="23"/>
        <v>#VALUE!</v>
      </c>
      <c r="X58" s="42" t="e">
        <f t="shared" si="24"/>
        <v>#VALUE!</v>
      </c>
      <c r="Y58" s="1">
        <v>52</v>
      </c>
      <c r="Z58" s="29">
        <v>141.69313369630976</v>
      </c>
    </row>
    <row r="59" spans="1:27" ht="15.75">
      <c r="A59" s="1">
        <v>53</v>
      </c>
      <c r="B59" s="50">
        <v>0.1050925925925926</v>
      </c>
      <c r="C59" s="29" t="e">
        <f t="shared" si="15"/>
        <v>#VALUE!</v>
      </c>
      <c r="D59" s="29" t="e">
        <f t="shared" si="16"/>
        <v>#VALUE!</v>
      </c>
      <c r="E59" s="5">
        <f t="shared" si="11"/>
        <v>0.872</v>
      </c>
      <c r="F59" s="39">
        <v>0.89100000000000001</v>
      </c>
      <c r="G59" s="5" t="e">
        <f t="shared" si="22"/>
        <v>#VALUE!</v>
      </c>
      <c r="H59" s="48">
        <v>0.87790817960577916</v>
      </c>
      <c r="I59" s="5" t="e">
        <f t="shared" si="18"/>
        <v>#VALUE!</v>
      </c>
      <c r="J59" s="43">
        <v>0.87692178538878518</v>
      </c>
      <c r="K59" s="5" t="e">
        <f t="shared" si="19"/>
        <v>#VALUE!</v>
      </c>
      <c r="L59" s="52">
        <v>8960</v>
      </c>
      <c r="M59" s="29">
        <f t="shared" si="21"/>
        <v>149.33333333333334</v>
      </c>
      <c r="N59" s="5">
        <v>0.88390447100105918</v>
      </c>
      <c r="O59" s="29" t="e">
        <f t="shared" si="20"/>
        <v>#VALUE!</v>
      </c>
      <c r="P59" s="5">
        <v>0.85178875638841567</v>
      </c>
      <c r="Q59" s="5" t="e">
        <f t="shared" si="14"/>
        <v>#VALUE!</v>
      </c>
      <c r="R59" s="46"/>
      <c r="S59" s="18"/>
      <c r="T59" s="42"/>
      <c r="U59" s="42" t="e">
        <f t="shared" si="17"/>
        <v>#VALUE!</v>
      </c>
      <c r="V59" s="14">
        <v>9.9814814814814815E-2</v>
      </c>
      <c r="W59" s="29" t="e">
        <f t="shared" si="23"/>
        <v>#VALUE!</v>
      </c>
      <c r="X59" s="42" t="e">
        <f t="shared" si="24"/>
        <v>#VALUE!</v>
      </c>
      <c r="Y59" s="1">
        <v>53</v>
      </c>
      <c r="Z59" s="29">
        <v>142.89254937847937</v>
      </c>
    </row>
    <row r="60" spans="1:27" ht="15.75">
      <c r="A60" s="1">
        <v>54</v>
      </c>
      <c r="B60" s="50">
        <v>0.10587962962962963</v>
      </c>
      <c r="C60" s="29" t="e">
        <f t="shared" si="15"/>
        <v>#VALUE!</v>
      </c>
      <c r="D60" s="29" t="e">
        <f t="shared" si="16"/>
        <v>#VALUE!</v>
      </c>
      <c r="E60" s="5">
        <f t="shared" si="11"/>
        <v>0.86399999999999999</v>
      </c>
      <c r="F60" s="39">
        <v>0.88360000000000005</v>
      </c>
      <c r="G60" s="5" t="e">
        <f t="shared" si="22"/>
        <v>#VALUE!</v>
      </c>
      <c r="H60" s="48">
        <v>0.87052999119671737</v>
      </c>
      <c r="I60" s="5" t="e">
        <f t="shared" si="18"/>
        <v>#VALUE!</v>
      </c>
      <c r="J60" s="43">
        <v>0.86914618131948784</v>
      </c>
      <c r="K60" s="5" t="e">
        <f t="shared" si="19"/>
        <v>#VALUE!</v>
      </c>
      <c r="L60" s="52">
        <v>9148</v>
      </c>
      <c r="M60" s="29">
        <f t="shared" si="21"/>
        <v>152.46666666666667</v>
      </c>
      <c r="N60" s="5">
        <v>0.87680709536079993</v>
      </c>
      <c r="O60" s="29" t="e">
        <f t="shared" si="20"/>
        <v>#VALUE!</v>
      </c>
      <c r="P60" s="5">
        <v>0.8438818565400843</v>
      </c>
      <c r="Q60" s="5" t="e">
        <f t="shared" si="14"/>
        <v>#VALUE!</v>
      </c>
      <c r="R60" s="46"/>
      <c r="S60" s="18"/>
      <c r="T60" s="42"/>
      <c r="U60" s="42" t="e">
        <f t="shared" si="17"/>
        <v>#VALUE!</v>
      </c>
      <c r="V60" s="14">
        <v>0.10179398148148149</v>
      </c>
      <c r="W60" s="29" t="e">
        <f t="shared" si="23"/>
        <v>#VALUE!</v>
      </c>
      <c r="X60" s="42" t="e">
        <f t="shared" si="24"/>
        <v>#VALUE!</v>
      </c>
      <c r="Y60" s="1">
        <v>54</v>
      </c>
      <c r="Z60" s="29">
        <v>144.11244423934781</v>
      </c>
    </row>
    <row r="61" spans="1:27" ht="15.75">
      <c r="A61" s="1">
        <v>55</v>
      </c>
      <c r="B61" s="50">
        <v>0.10681712962962962</v>
      </c>
      <c r="C61" s="29" t="e">
        <f t="shared" si="15"/>
        <v>#VALUE!</v>
      </c>
      <c r="D61" s="29" t="e">
        <f t="shared" si="16"/>
        <v>#VALUE!</v>
      </c>
      <c r="E61" s="5">
        <f t="shared" si="11"/>
        <v>0.85599999999999998</v>
      </c>
      <c r="F61" s="39">
        <v>0.87629999999999997</v>
      </c>
      <c r="G61" s="5" t="e">
        <f t="shared" si="22"/>
        <v>#VALUE!</v>
      </c>
      <c r="H61" s="48">
        <v>0.86303443845953254</v>
      </c>
      <c r="I61" s="5" t="e">
        <f t="shared" si="18"/>
        <v>#VALUE!</v>
      </c>
      <c r="J61" s="43">
        <v>0.861268287063364</v>
      </c>
      <c r="K61" s="5" t="e">
        <f t="shared" si="19"/>
        <v>#VALUE!</v>
      </c>
      <c r="L61" s="52">
        <v>8795</v>
      </c>
      <c r="M61" s="29">
        <f t="shared" si="21"/>
        <v>146.58333333333334</v>
      </c>
      <c r="N61" s="5">
        <v>0.86956565996377688</v>
      </c>
      <c r="O61" s="29" t="e">
        <f t="shared" si="20"/>
        <v>#VALUE!</v>
      </c>
      <c r="P61" s="5">
        <v>0.83612040133779264</v>
      </c>
      <c r="Q61" s="5" t="e">
        <f t="shared" si="14"/>
        <v>#VALUE!</v>
      </c>
      <c r="R61" s="46">
        <v>8795</v>
      </c>
      <c r="S61" s="18">
        <f>R61/60</f>
        <v>146.58333333333334</v>
      </c>
      <c r="T61" s="42" t="e">
        <f>100*(+D61/+S61)</f>
        <v>#VALUE!</v>
      </c>
      <c r="U61" s="42" t="e">
        <f t="shared" si="17"/>
        <v>#VALUE!</v>
      </c>
      <c r="V61" s="14">
        <v>0.1013425925925926</v>
      </c>
      <c r="W61" s="29" t="e">
        <f t="shared" si="23"/>
        <v>#VALUE!</v>
      </c>
      <c r="X61" s="42" t="e">
        <f t="shared" si="24"/>
        <v>#VALUE!</v>
      </c>
      <c r="Y61" s="1">
        <v>55</v>
      </c>
      <c r="Z61" s="29">
        <v>145.3533472965635</v>
      </c>
    </row>
    <row r="62" spans="1:27" ht="15.75">
      <c r="A62" s="1">
        <v>56</v>
      </c>
      <c r="B62" s="50">
        <v>0.1103587962962963</v>
      </c>
      <c r="C62" s="29" t="e">
        <f t="shared" si="15"/>
        <v>#VALUE!</v>
      </c>
      <c r="D62" s="29" t="e">
        <f t="shared" si="16"/>
        <v>#VALUE!</v>
      </c>
      <c r="E62" s="5">
        <f t="shared" si="11"/>
        <v>0.84799999999999998</v>
      </c>
      <c r="F62" s="39">
        <v>0.86860000000000004</v>
      </c>
      <c r="G62" s="5" t="e">
        <f t="shared" si="22"/>
        <v>#VALUE!</v>
      </c>
      <c r="H62" s="48">
        <v>0.85541764415216193</v>
      </c>
      <c r="I62" s="5" t="e">
        <f t="shared" si="18"/>
        <v>#VALUE!</v>
      </c>
      <c r="J62" s="43">
        <v>0.85328680008910618</v>
      </c>
      <c r="K62" s="5" t="e">
        <f t="shared" si="19"/>
        <v>#VALUE!</v>
      </c>
      <c r="L62" s="52">
        <v>8825</v>
      </c>
      <c r="M62" s="29">
        <f t="shared" si="21"/>
        <v>147.08333333333334</v>
      </c>
      <c r="N62" s="5">
        <v>0.86217984177791063</v>
      </c>
      <c r="O62" s="29" t="e">
        <f t="shared" si="20"/>
        <v>#VALUE!</v>
      </c>
      <c r="P62" s="5">
        <v>0.82918739635157546</v>
      </c>
      <c r="Q62" s="5" t="e">
        <f t="shared" si="14"/>
        <v>#VALUE!</v>
      </c>
      <c r="R62" s="46">
        <v>8825</v>
      </c>
      <c r="S62" s="18">
        <f>R62/60</f>
        <v>147.08333333333334</v>
      </c>
      <c r="T62" s="42" t="e">
        <f>100*(+D62/+S62)</f>
        <v>#VALUE!</v>
      </c>
      <c r="U62" s="42" t="e">
        <f t="shared" si="17"/>
        <v>#VALUE!</v>
      </c>
      <c r="V62" s="14">
        <v>0.10769675925925926</v>
      </c>
      <c r="W62" s="29" t="e">
        <f t="shared" si="23"/>
        <v>#VALUE!</v>
      </c>
      <c r="X62" s="42" t="e">
        <f t="shared" si="24"/>
        <v>#VALUE!</v>
      </c>
      <c r="Y62" s="1">
        <v>56</v>
      </c>
      <c r="Z62" s="29">
        <v>146.61580594679188</v>
      </c>
    </row>
    <row r="63" spans="1:27" ht="15.75">
      <c r="A63" s="1">
        <v>57</v>
      </c>
      <c r="B63" s="50">
        <v>0.10980324074074074</v>
      </c>
      <c r="C63" s="29" t="e">
        <f t="shared" si="15"/>
        <v>#VALUE!</v>
      </c>
      <c r="D63" s="29" t="e">
        <f t="shared" si="16"/>
        <v>#VALUE!</v>
      </c>
      <c r="E63" s="5">
        <f t="shared" si="11"/>
        <v>0.84</v>
      </c>
      <c r="F63" s="39">
        <v>0.86099999999999999</v>
      </c>
      <c r="G63" s="5" t="e">
        <f t="shared" si="22"/>
        <v>#VALUE!</v>
      </c>
      <c r="H63" s="48">
        <v>0.8476755989214767</v>
      </c>
      <c r="I63" s="5" t="e">
        <f t="shared" si="18"/>
        <v>#VALUE!</v>
      </c>
      <c r="J63" s="43">
        <v>0.84520005662626008</v>
      </c>
      <c r="K63" s="5" t="e">
        <f t="shared" si="19"/>
        <v>#VALUE!</v>
      </c>
      <c r="L63" s="52">
        <v>9487</v>
      </c>
      <c r="M63" s="29">
        <f t="shared" si="21"/>
        <v>158.11666666666667</v>
      </c>
      <c r="N63" s="5">
        <v>0.85464898520623334</v>
      </c>
      <c r="O63" s="29" t="e">
        <f t="shared" si="20"/>
        <v>#VALUE!</v>
      </c>
      <c r="P63" s="5">
        <v>0.82169268693508624</v>
      </c>
      <c r="Q63" s="5" t="e">
        <f t="shared" si="14"/>
        <v>#VALUE!</v>
      </c>
      <c r="R63" s="46"/>
      <c r="S63" s="18"/>
      <c r="T63" s="42"/>
      <c r="U63" s="42" t="e">
        <f t="shared" si="17"/>
        <v>#VALUE!</v>
      </c>
      <c r="V63" s="14">
        <v>0.10638888888888889</v>
      </c>
      <c r="W63" s="29" t="e">
        <f t="shared" si="23"/>
        <v>#VALUE!</v>
      </c>
      <c r="X63" s="42" t="e">
        <f t="shared" si="24"/>
        <v>#VALUE!</v>
      </c>
      <c r="Y63" s="1">
        <v>57</v>
      </c>
      <c r="Z63" s="29">
        <v>147.90038677085801</v>
      </c>
    </row>
    <row r="64" spans="1:27" ht="15.75">
      <c r="A64" s="1">
        <v>58</v>
      </c>
      <c r="B64" s="50">
        <v>0.10949074074074074</v>
      </c>
      <c r="C64" s="29" t="e">
        <f t="shared" si="15"/>
        <v>#VALUE!</v>
      </c>
      <c r="D64" s="29" t="e">
        <f t="shared" si="16"/>
        <v>#VALUE!</v>
      </c>
      <c r="E64" s="5">
        <f t="shared" si="11"/>
        <v>0.83199999999999996</v>
      </c>
      <c r="F64" s="39">
        <v>0.85329999999999995</v>
      </c>
      <c r="G64" s="5" t="e">
        <f t="shared" si="22"/>
        <v>#VALUE!</v>
      </c>
      <c r="H64" s="48">
        <v>0.83980415463472968</v>
      </c>
      <c r="I64" s="5" t="e">
        <f t="shared" si="18"/>
        <v>#VALUE!</v>
      </c>
      <c r="J64" s="43">
        <v>0.83700603176462585</v>
      </c>
      <c r="K64" s="5" t="e">
        <f t="shared" si="19"/>
        <v>#VALUE!</v>
      </c>
      <c r="L64" s="52">
        <v>9460</v>
      </c>
      <c r="M64" s="29">
        <f t="shared" si="21"/>
        <v>157.66666666666666</v>
      </c>
      <c r="N64" s="5">
        <v>0.84697209468842927</v>
      </c>
      <c r="O64" s="29" t="e">
        <f t="shared" si="20"/>
        <v>#VALUE!</v>
      </c>
      <c r="P64" s="5">
        <v>0.81433224755700329</v>
      </c>
      <c r="Q64" s="5" t="e">
        <f t="shared" si="14"/>
        <v>#VALUE!</v>
      </c>
      <c r="R64" s="46"/>
      <c r="S64" s="18"/>
      <c r="T64" s="42"/>
      <c r="U64" s="42" t="e">
        <f t="shared" si="17"/>
        <v>#VALUE!</v>
      </c>
      <c r="V64" s="14">
        <v>0.10949074074074074</v>
      </c>
      <c r="W64" s="29" t="e">
        <f t="shared" si="23"/>
        <v>#VALUE!</v>
      </c>
      <c r="X64" s="42" t="e">
        <f t="shared" si="24"/>
        <v>#VALUE!</v>
      </c>
      <c r="Y64" s="1">
        <v>58</v>
      </c>
      <c r="Z64" s="29">
        <v>149.20767638158944</v>
      </c>
    </row>
    <row r="65" spans="1:26" ht="15.75">
      <c r="A65" s="1">
        <v>59</v>
      </c>
      <c r="B65" s="50">
        <v>0.11695601851851851</v>
      </c>
      <c r="C65" s="29" t="e">
        <f t="shared" si="15"/>
        <v>#VALUE!</v>
      </c>
      <c r="D65" s="29" t="e">
        <f t="shared" si="16"/>
        <v>#VALUE!</v>
      </c>
      <c r="E65" s="5">
        <f t="shared" si="11"/>
        <v>0.82399999999999995</v>
      </c>
      <c r="F65" s="39">
        <v>0.84570000000000001</v>
      </c>
      <c r="G65" s="5" t="e">
        <f t="shared" si="22"/>
        <v>#VALUE!</v>
      </c>
      <c r="H65" s="48">
        <v>0.83179901722420091</v>
      </c>
      <c r="I65" s="5" t="e">
        <f t="shared" si="18"/>
        <v>#VALUE!</v>
      </c>
      <c r="J65" s="43">
        <v>0.82870233555503947</v>
      </c>
      <c r="K65" s="5" t="e">
        <f t="shared" si="19"/>
        <v>#VALUE!</v>
      </c>
      <c r="L65" s="52">
        <v>9499</v>
      </c>
      <c r="M65" s="29">
        <f t="shared" si="21"/>
        <v>158.31666666666666</v>
      </c>
      <c r="N65" s="5">
        <v>0.83914782450316328</v>
      </c>
      <c r="O65" s="29" t="e">
        <f t="shared" si="20"/>
        <v>#VALUE!</v>
      </c>
      <c r="P65" s="5">
        <v>0.80710250201775624</v>
      </c>
      <c r="Q65" s="5" t="e">
        <f t="shared" si="14"/>
        <v>#VALUE!</v>
      </c>
      <c r="R65" s="46"/>
      <c r="S65" s="18"/>
      <c r="T65" s="42"/>
      <c r="U65" s="42" t="e">
        <f t="shared" si="17"/>
        <v>#VALUE!</v>
      </c>
      <c r="V65" s="14">
        <v>0.11695601851851851</v>
      </c>
      <c r="W65" s="29" t="e">
        <f t="shared" si="23"/>
        <v>#VALUE!</v>
      </c>
      <c r="X65" s="42" t="e">
        <f t="shared" si="24"/>
        <v>#VALUE!</v>
      </c>
      <c r="Y65" s="1">
        <v>59</v>
      </c>
      <c r="Z65" s="29">
        <v>150.5382823170242</v>
      </c>
    </row>
    <row r="66" spans="1:26" ht="15.75">
      <c r="A66" s="1">
        <v>60</v>
      </c>
      <c r="B66" s="50">
        <v>0.11650462962962962</v>
      </c>
      <c r="C66" s="29" t="e">
        <f t="shared" si="15"/>
        <v>#VALUE!</v>
      </c>
      <c r="D66" s="29" t="e">
        <f t="shared" si="16"/>
        <v>#VALUE!</v>
      </c>
      <c r="E66" s="5">
        <f t="shared" ref="E66:E97" si="25">1-IF(A66&lt;I$3,0,IF(A66&lt;I$4,G$3*(A66-I$3)^2,G$2+G$4*(A66-I$4)+(A66&gt;I$5)*G$5*(A66-I$5)^2))</f>
        <v>0.81600000000000006</v>
      </c>
      <c r="F66" s="39">
        <v>0.83799999999999997</v>
      </c>
      <c r="G66" s="5" t="e">
        <f t="shared" si="22"/>
        <v>#VALUE!</v>
      </c>
      <c r="H66" s="48">
        <v>0.82365573903988976</v>
      </c>
      <c r="I66" s="5" t="e">
        <f t="shared" si="18"/>
        <v>#VALUE!</v>
      </c>
      <c r="J66" s="43">
        <v>0.82028620524837703</v>
      </c>
      <c r="K66" s="5" t="e">
        <f t="shared" si="19"/>
        <v>#VALUE!</v>
      </c>
      <c r="L66" s="52">
        <v>9868</v>
      </c>
      <c r="M66" s="29">
        <f t="shared" si="21"/>
        <v>164.46666666666667</v>
      </c>
      <c r="N66" s="5">
        <v>0.83117446570359255</v>
      </c>
      <c r="O66" s="29" t="e">
        <f t="shared" si="20"/>
        <v>#VALUE!</v>
      </c>
      <c r="P66" s="5">
        <v>0.8</v>
      </c>
      <c r="Q66" s="5" t="e">
        <f t="shared" si="14"/>
        <v>#VALUE!</v>
      </c>
      <c r="R66" s="46">
        <v>9495</v>
      </c>
      <c r="S66" s="18">
        <f>R66/60</f>
        <v>158.25</v>
      </c>
      <c r="T66" s="42" t="e">
        <f>100*(+D66/+S66)</f>
        <v>#VALUE!</v>
      </c>
      <c r="U66" s="42" t="e">
        <f t="shared" si="17"/>
        <v>#VALUE!</v>
      </c>
      <c r="V66" s="14">
        <v>0.10989583333333333</v>
      </c>
      <c r="W66" s="29" t="e">
        <f t="shared" si="23"/>
        <v>#VALUE!</v>
      </c>
      <c r="X66" s="42" t="e">
        <f t="shared" si="24"/>
        <v>#VALUE!</v>
      </c>
      <c r="Y66" s="1">
        <v>60</v>
      </c>
      <c r="Z66" s="29">
        <v>151.89283398184176</v>
      </c>
    </row>
    <row r="67" spans="1:26" ht="15.75">
      <c r="A67" s="1">
        <v>61</v>
      </c>
      <c r="B67" s="50">
        <v>0.11332175925925926</v>
      </c>
      <c r="C67" s="29" t="e">
        <f t="shared" si="15"/>
        <v>#VALUE!</v>
      </c>
      <c r="D67" s="29" t="e">
        <f t="shared" si="16"/>
        <v>#VALUE!</v>
      </c>
      <c r="E67" s="5">
        <f t="shared" si="25"/>
        <v>0.80800000000000005</v>
      </c>
      <c r="F67" s="39">
        <v>0.82989999999999997</v>
      </c>
      <c r="G67" s="5" t="e">
        <f t="shared" si="22"/>
        <v>#VALUE!</v>
      </c>
      <c r="H67" s="48">
        <v>0.81536971069770248</v>
      </c>
      <c r="I67" s="5" t="e">
        <f t="shared" si="18"/>
        <v>#VALUE!</v>
      </c>
      <c r="J67" s="43">
        <v>0.81175449369548114</v>
      </c>
      <c r="K67" s="5" t="e">
        <f t="shared" si="19"/>
        <v>#VALUE!</v>
      </c>
      <c r="L67" s="52">
        <v>9791</v>
      </c>
      <c r="M67" s="29">
        <f t="shared" si="21"/>
        <v>163.18333333333334</v>
      </c>
      <c r="N67" s="5">
        <v>0.82304993004858007</v>
      </c>
      <c r="O67" s="29" t="e">
        <f t="shared" si="20"/>
        <v>#VALUE!</v>
      </c>
      <c r="P67" s="5">
        <v>0.79302141157811268</v>
      </c>
      <c r="Q67" s="5" t="e">
        <f t="shared" si="14"/>
        <v>#VALUE!</v>
      </c>
      <c r="R67" s="46"/>
      <c r="S67" s="18"/>
      <c r="T67" s="42"/>
      <c r="U67" s="42" t="e">
        <f t="shared" si="17"/>
        <v>#VALUE!</v>
      </c>
      <c r="V67" s="14">
        <v>0.11332175925925926</v>
      </c>
      <c r="W67" s="29" t="e">
        <f t="shared" si="23"/>
        <v>#VALUE!</v>
      </c>
      <c r="X67" s="42" t="e">
        <f t="shared" si="24"/>
        <v>#VALUE!</v>
      </c>
      <c r="Y67" s="1">
        <v>61</v>
      </c>
      <c r="Z67" s="29">
        <v>153.27198364008183</v>
      </c>
    </row>
    <row r="68" spans="1:26" ht="15.75">
      <c r="A68" s="1">
        <v>62</v>
      </c>
      <c r="B68" s="50">
        <v>0.11614583333333334</v>
      </c>
      <c r="C68" s="29" t="e">
        <f t="shared" si="15"/>
        <v>#VALUE!</v>
      </c>
      <c r="D68" s="29" t="e">
        <f t="shared" si="16"/>
        <v>#VALUE!</v>
      </c>
      <c r="E68" s="5">
        <f t="shared" si="25"/>
        <v>0.8</v>
      </c>
      <c r="F68" s="39">
        <v>0.82179999999999997</v>
      </c>
      <c r="G68" s="5" t="e">
        <f t="shared" si="22"/>
        <v>#VALUE!</v>
      </c>
      <c r="H68" s="48">
        <v>0.80693615240421646</v>
      </c>
      <c r="I68" s="5" t="e">
        <f t="shared" si="18"/>
        <v>#VALUE!</v>
      </c>
      <c r="J68" s="43">
        <v>0.80310365382675541</v>
      </c>
      <c r="K68" s="5" t="e">
        <f t="shared" si="19"/>
        <v>#VALUE!</v>
      </c>
      <c r="L68" s="52">
        <v>10035</v>
      </c>
      <c r="M68" s="29">
        <f t="shared" si="21"/>
        <v>167.25</v>
      </c>
      <c r="N68" s="5">
        <v>0.81477173072176801</v>
      </c>
      <c r="O68" s="29" t="e">
        <f t="shared" si="20"/>
        <v>#VALUE!</v>
      </c>
      <c r="P68" s="5">
        <v>0.78554595443833475</v>
      </c>
      <c r="Q68" s="5" t="e">
        <f t="shared" si="14"/>
        <v>#VALUE!</v>
      </c>
      <c r="R68" s="46">
        <v>10035</v>
      </c>
      <c r="S68" s="18">
        <f>R68/60</f>
        <v>167.25</v>
      </c>
      <c r="T68" s="42" t="e">
        <f>100*(+D68/+S68)</f>
        <v>#VALUE!</v>
      </c>
      <c r="U68" s="42" t="e">
        <f t="shared" si="17"/>
        <v>#VALUE!</v>
      </c>
      <c r="V68" s="14">
        <v>0.11614583333333334</v>
      </c>
      <c r="W68" s="29" t="e">
        <f t="shared" si="23"/>
        <v>#VALUE!</v>
      </c>
      <c r="X68" s="42" t="e">
        <f t="shared" si="24"/>
        <v>#VALUE!</v>
      </c>
      <c r="Y68" s="1">
        <v>62</v>
      </c>
      <c r="Z68" s="29">
        <v>154.67640746244015</v>
      </c>
    </row>
    <row r="69" spans="1:26" ht="15.75">
      <c r="A69" s="1">
        <v>63</v>
      </c>
      <c r="B69" s="50">
        <v>0.11671296296296296</v>
      </c>
      <c r="C69" s="29" t="e">
        <f t="shared" si="15"/>
        <v>#VALUE!</v>
      </c>
      <c r="D69" s="29" t="e">
        <f t="shared" si="16"/>
        <v>#VALUE!</v>
      </c>
      <c r="E69" s="5">
        <f t="shared" si="25"/>
        <v>0.79200000000000004</v>
      </c>
      <c r="F69" s="39">
        <v>0.81369999999999998</v>
      </c>
      <c r="G69" s="5" t="e">
        <f t="shared" si="22"/>
        <v>#VALUE!</v>
      </c>
      <c r="H69" s="48">
        <v>0.7983501047334649</v>
      </c>
      <c r="I69" s="5" t="e">
        <f t="shared" si="18"/>
        <v>#VALUE!</v>
      </c>
      <c r="J69" s="43">
        <v>0.79432971903027716</v>
      </c>
      <c r="K69" s="5" t="e">
        <f t="shared" si="19"/>
        <v>#VALUE!</v>
      </c>
      <c r="L69" s="52">
        <v>10084</v>
      </c>
      <c r="M69" s="29">
        <f t="shared" si="21"/>
        <v>168.06666666666666</v>
      </c>
      <c r="N69" s="5">
        <v>0.80633695955669593</v>
      </c>
      <c r="O69" s="29" t="e">
        <f t="shared" si="20"/>
        <v>#VALUE!</v>
      </c>
      <c r="P69" s="5">
        <v>0.77881619937694702</v>
      </c>
      <c r="Q69" s="5" t="e">
        <f t="shared" si="14"/>
        <v>#VALUE!</v>
      </c>
      <c r="R69" s="46"/>
      <c r="S69" s="18"/>
      <c r="T69" s="42"/>
      <c r="U69" s="42" t="e">
        <f t="shared" si="17"/>
        <v>#VALUE!</v>
      </c>
      <c r="V69" s="14">
        <v>0.11671296296296296</v>
      </c>
      <c r="W69" s="29" t="e">
        <f t="shared" si="23"/>
        <v>#VALUE!</v>
      </c>
      <c r="X69" s="42" t="e">
        <f t="shared" si="24"/>
        <v>#VALUE!</v>
      </c>
      <c r="Y69" s="1">
        <v>63</v>
      </c>
      <c r="Z69" s="29">
        <v>156.10680663167543</v>
      </c>
    </row>
    <row r="70" spans="1:26" ht="15.75">
      <c r="A70" s="1">
        <v>64</v>
      </c>
      <c r="B70" s="50">
        <v>0.11300925925925925</v>
      </c>
      <c r="C70" s="29" t="e">
        <f t="shared" si="15"/>
        <v>#VALUE!</v>
      </c>
      <c r="D70" s="29" t="e">
        <f t="shared" si="16"/>
        <v>#VALUE!</v>
      </c>
      <c r="E70" s="5">
        <f t="shared" si="25"/>
        <v>0.78400000000000003</v>
      </c>
      <c r="F70" s="39">
        <v>0.80559999999999998</v>
      </c>
      <c r="G70" s="5" t="e">
        <f t="shared" si="22"/>
        <v>#VALUE!</v>
      </c>
      <c r="H70" s="48">
        <v>0.78960641882599392</v>
      </c>
      <c r="I70" s="5" t="e">
        <f t="shared" si="18"/>
        <v>#VALUE!</v>
      </c>
      <c r="J70" s="43">
        <v>0.78542827914620561</v>
      </c>
      <c r="K70" s="5" t="e">
        <f t="shared" si="19"/>
        <v>#VALUE!</v>
      </c>
      <c r="L70" s="52">
        <v>9764</v>
      </c>
      <c r="M70" s="29">
        <f t="shared" si="21"/>
        <v>162.73333333333332</v>
      </c>
      <c r="N70" s="5">
        <v>0.79774226040542284</v>
      </c>
      <c r="O70" s="29" t="e">
        <f t="shared" si="20"/>
        <v>#VALUE!</v>
      </c>
      <c r="P70" s="5">
        <v>0.77160493827160492</v>
      </c>
      <c r="Q70" s="5" t="e">
        <f t="shared" si="14"/>
        <v>#VALUE!</v>
      </c>
      <c r="R70" s="46">
        <v>9764</v>
      </c>
      <c r="S70" s="18">
        <f>R70/60</f>
        <v>162.73333333333332</v>
      </c>
      <c r="T70" s="42" t="e">
        <f>100*(+D70/+S70)</f>
        <v>#VALUE!</v>
      </c>
      <c r="U70" s="42" t="e">
        <f t="shared" si="17"/>
        <v>#VALUE!</v>
      </c>
      <c r="V70" s="14">
        <v>0.11300925925925925</v>
      </c>
      <c r="W70" s="29" t="e">
        <f t="shared" si="23"/>
        <v>#VALUE!</v>
      </c>
      <c r="X70" s="42" t="e">
        <f t="shared" si="24"/>
        <v>#VALUE!</v>
      </c>
      <c r="Y70" s="1">
        <v>64</v>
      </c>
      <c r="Z70" s="29">
        <v>157.56390850992264</v>
      </c>
    </row>
    <row r="71" spans="1:26" ht="15.75">
      <c r="A71" s="1">
        <v>65</v>
      </c>
      <c r="B71" s="50">
        <v>0.1190625</v>
      </c>
      <c r="C71" s="29" t="e">
        <f t="shared" si="15"/>
        <v>#VALUE!</v>
      </c>
      <c r="D71" s="29" t="e">
        <f t="shared" si="16"/>
        <v>#VALUE!</v>
      </c>
      <c r="E71" s="5">
        <f t="shared" si="25"/>
        <v>0.77600000000000002</v>
      </c>
      <c r="F71" s="39">
        <v>0.79749999999999999</v>
      </c>
      <c r="G71" s="5" t="e">
        <f t="shared" si="22"/>
        <v>#VALUE!</v>
      </c>
      <c r="H71" s="48">
        <v>0.78069974597550995</v>
      </c>
      <c r="I71" s="5" t="e">
        <f t="shared" si="18"/>
        <v>#VALUE!</v>
      </c>
      <c r="J71" s="43">
        <v>0.77639445168812526</v>
      </c>
      <c r="K71" s="5" t="e">
        <f t="shared" si="19"/>
        <v>#VALUE!</v>
      </c>
      <c r="L71" s="52">
        <v>9660</v>
      </c>
      <c r="M71" s="29">
        <f t="shared" si="21"/>
        <v>161</v>
      </c>
      <c r="N71" s="5">
        <v>0.78898379819728182</v>
      </c>
      <c r="O71" s="29" t="e">
        <f t="shared" si="20"/>
        <v>#VALUE!</v>
      </c>
      <c r="P71" s="5">
        <v>0.76511094108645761</v>
      </c>
      <c r="Q71" s="5" t="e">
        <f t="shared" si="14"/>
        <v>#VALUE!</v>
      </c>
      <c r="R71" s="46"/>
      <c r="S71" s="18"/>
      <c r="T71" s="42"/>
      <c r="U71" s="42" t="e">
        <f t="shared" si="17"/>
        <v>#VALUE!</v>
      </c>
      <c r="V71" s="14">
        <v>0.1190625</v>
      </c>
      <c r="W71" s="29" t="e">
        <f t="shared" si="23"/>
        <v>#VALUE!</v>
      </c>
      <c r="X71" s="42" t="e">
        <f t="shared" si="24"/>
        <v>#VALUE!</v>
      </c>
      <c r="Y71" s="1">
        <v>65</v>
      </c>
      <c r="Z71" s="29">
        <v>159.0484678719973</v>
      </c>
    </row>
    <row r="72" spans="1:26" ht="15.75">
      <c r="A72" s="1">
        <v>66</v>
      </c>
      <c r="B72" s="50">
        <v>0.11306712962962963</v>
      </c>
      <c r="C72" s="29" t="e">
        <f t="shared" si="15"/>
        <v>#VALUE!</v>
      </c>
      <c r="D72" s="29" t="e">
        <f t="shared" si="16"/>
        <v>#VALUE!</v>
      </c>
      <c r="E72" s="5">
        <f t="shared" si="25"/>
        <v>0.76800000000000002</v>
      </c>
      <c r="F72" s="39">
        <v>0.78879999999999995</v>
      </c>
      <c r="G72" s="5" t="e">
        <f t="shared" si="22"/>
        <v>#VALUE!</v>
      </c>
      <c r="H72" s="48">
        <v>0.77162452656361968</v>
      </c>
      <c r="I72" s="5" t="e">
        <f t="shared" si="18"/>
        <v>#VALUE!</v>
      </c>
      <c r="J72" s="43">
        <v>0.76722284778380623</v>
      </c>
      <c r="K72" s="5" t="e">
        <f t="shared" si="19"/>
        <v>#VALUE!</v>
      </c>
      <c r="L72" s="52">
        <v>9769</v>
      </c>
      <c r="M72" s="29">
        <f t="shared" si="21"/>
        <v>162.81666666666666</v>
      </c>
      <c r="N72" s="5">
        <v>0.78005722312964132</v>
      </c>
      <c r="O72" s="29" t="e">
        <f t="shared" si="20"/>
        <v>#VALUE!</v>
      </c>
      <c r="P72" s="5">
        <v>0.75815011372251706</v>
      </c>
      <c r="Q72" s="5" t="e">
        <f t="shared" si="14"/>
        <v>#VALUE!</v>
      </c>
      <c r="R72" s="46">
        <v>9769</v>
      </c>
      <c r="S72" s="18">
        <f>R72/60</f>
        <v>162.81666666666666</v>
      </c>
      <c r="T72" s="42" t="e">
        <f>100*(+D72/+S72)</f>
        <v>#VALUE!</v>
      </c>
      <c r="U72" s="42" t="e">
        <f t="shared" si="17"/>
        <v>#VALUE!</v>
      </c>
      <c r="V72" s="14">
        <v>0.11306712962962963</v>
      </c>
      <c r="W72" s="29" t="e">
        <f t="shared" si="23"/>
        <v>#VALUE!</v>
      </c>
      <c r="X72" s="42" t="e">
        <f t="shared" si="24"/>
        <v>#VALUE!</v>
      </c>
      <c r="Y72" s="1">
        <v>66</v>
      </c>
      <c r="Z72" s="29">
        <v>160.56126820908312</v>
      </c>
    </row>
    <row r="73" spans="1:26" ht="15.75">
      <c r="A73" s="1">
        <v>67</v>
      </c>
      <c r="B73" s="50">
        <v>0.12170138888888889</v>
      </c>
      <c r="C73" s="29" t="e">
        <f t="shared" si="15"/>
        <v>#VALUE!</v>
      </c>
      <c r="D73" s="29" t="e">
        <f t="shared" si="16"/>
        <v>#VALUE!</v>
      </c>
      <c r="E73" s="5">
        <f t="shared" si="25"/>
        <v>0.76</v>
      </c>
      <c r="F73" s="39">
        <v>0.78010000000000002</v>
      </c>
      <c r="G73" s="5" t="e">
        <f t="shared" si="22"/>
        <v>#VALUE!</v>
      </c>
      <c r="H73" s="48">
        <v>0.76237497829830581</v>
      </c>
      <c r="I73" s="5" t="e">
        <f t="shared" si="18"/>
        <v>#VALUE!</v>
      </c>
      <c r="J73" s="43">
        <v>0.75790753219330043</v>
      </c>
      <c r="K73" s="5" t="e">
        <f t="shared" si="19"/>
        <v>#VALUE!</v>
      </c>
      <c r="L73" s="52">
        <v>10515</v>
      </c>
      <c r="M73" s="29">
        <f t="shared" si="21"/>
        <v>175.25</v>
      </c>
      <c r="N73" s="5">
        <v>0.77095762930934819</v>
      </c>
      <c r="O73" s="29" t="e">
        <f t="shared" si="20"/>
        <v>#VALUE!</v>
      </c>
      <c r="P73" s="5">
        <v>0.75131480090157776</v>
      </c>
      <c r="Q73" s="5" t="e">
        <f t="shared" ref="Q73:Q104" si="26">E$4/P73</f>
        <v>#VALUE!</v>
      </c>
      <c r="R73" s="46"/>
      <c r="S73" s="18"/>
      <c r="T73" s="42"/>
      <c r="U73" s="42" t="e">
        <f t="shared" si="17"/>
        <v>#VALUE!</v>
      </c>
      <c r="V73" s="14">
        <v>0.11896990740740741</v>
      </c>
      <c r="W73" s="29" t="e">
        <f t="shared" si="23"/>
        <v>#VALUE!</v>
      </c>
      <c r="X73" s="42" t="e">
        <f t="shared" si="24"/>
        <v>#VALUE!</v>
      </c>
      <c r="Y73" s="1">
        <v>67</v>
      </c>
      <c r="Z73" s="29">
        <v>162.18731065524108</v>
      </c>
    </row>
    <row r="74" spans="1:26" ht="15.75">
      <c r="A74" s="1">
        <v>68</v>
      </c>
      <c r="B74" s="50">
        <v>0.11996527777777778</v>
      </c>
      <c r="C74" s="29" t="e">
        <f t="shared" ref="C74:C97" si="27">TIMEVALUE(B74)*1440</f>
        <v>#VALUE!</v>
      </c>
      <c r="D74" s="29" t="e">
        <f t="shared" ref="D74:D105" si="28">E$4/E74</f>
        <v>#VALUE!</v>
      </c>
      <c r="E74" s="5">
        <f t="shared" si="25"/>
        <v>0.752</v>
      </c>
      <c r="F74" s="39">
        <v>0.77149999999999996</v>
      </c>
      <c r="G74" s="5" t="e">
        <f t="shared" si="22"/>
        <v>#VALUE!</v>
      </c>
      <c r="H74" s="48">
        <v>0.75294508370682212</v>
      </c>
      <c r="I74" s="5" t="e">
        <f t="shared" si="18"/>
        <v>#VALUE!</v>
      </c>
      <c r="J74" s="43">
        <v>0.7484419766051329</v>
      </c>
      <c r="K74" s="5" t="e">
        <f t="shared" si="19"/>
        <v>#VALUE!</v>
      </c>
      <c r="L74" s="52">
        <v>10365</v>
      </c>
      <c r="M74" s="29">
        <f t="shared" si="21"/>
        <v>172.75</v>
      </c>
      <c r="N74" s="5">
        <v>0.76167950701635034</v>
      </c>
      <c r="O74" s="29" t="e">
        <f t="shared" si="20"/>
        <v>#VALUE!</v>
      </c>
      <c r="P74" s="5">
        <v>0.74460163812360391</v>
      </c>
      <c r="Q74" s="5" t="e">
        <f t="shared" si="26"/>
        <v>#VALUE!</v>
      </c>
      <c r="R74" s="46"/>
      <c r="S74" s="18"/>
      <c r="T74" s="42"/>
      <c r="U74" s="42" t="e">
        <f t="shared" ref="U74:U97" si="29">100*(+D74/+C74)</f>
        <v>#VALUE!</v>
      </c>
      <c r="V74" s="14">
        <v>0.11877314814814814</v>
      </c>
      <c r="W74" s="29" t="e">
        <f t="shared" si="23"/>
        <v>#VALUE!</v>
      </c>
      <c r="X74" s="42" t="e">
        <f t="shared" si="24"/>
        <v>#VALUE!</v>
      </c>
      <c r="Y74" s="1">
        <v>68</v>
      </c>
      <c r="Z74" s="29">
        <v>164.01873249299723</v>
      </c>
    </row>
    <row r="75" spans="1:26" ht="15.75">
      <c r="A75" s="1">
        <v>69</v>
      </c>
      <c r="B75" s="50">
        <v>0.12565972222222221</v>
      </c>
      <c r="C75" s="29" t="e">
        <f t="shared" si="27"/>
        <v>#VALUE!</v>
      </c>
      <c r="D75" s="29" t="e">
        <f t="shared" si="28"/>
        <v>#VALUE!</v>
      </c>
      <c r="E75" s="5">
        <f t="shared" si="25"/>
        <v>0.74399999999999999</v>
      </c>
      <c r="F75" s="39">
        <v>0.76280000000000003</v>
      </c>
      <c r="G75" s="5" t="e">
        <f t="shared" si="22"/>
        <v>#VALUE!</v>
      </c>
      <c r="H75" s="48">
        <v>0.74332857682848608</v>
      </c>
      <c r="I75" s="5" t="e">
        <f t="shared" ref="I75:I105" si="30">E$4/H75</f>
        <v>#VALUE!</v>
      </c>
      <c r="J75" s="43">
        <v>0.73881900522401944</v>
      </c>
      <c r="K75" s="5" t="e">
        <f t="shared" ref="K75:K106" si="31">E$4/J75</f>
        <v>#VALUE!</v>
      </c>
      <c r="L75" s="52">
        <v>10857</v>
      </c>
      <c r="M75" s="29">
        <f t="shared" si="21"/>
        <v>180.95</v>
      </c>
      <c r="N75" s="5">
        <v>0.7522166875829337</v>
      </c>
      <c r="O75" s="29" t="e">
        <f t="shared" ref="O75:O106" si="32">E$4/N75</f>
        <v>#VALUE!</v>
      </c>
      <c r="P75" s="5">
        <v>0.73800738007380073</v>
      </c>
      <c r="Q75" s="5" t="e">
        <f t="shared" si="26"/>
        <v>#VALUE!</v>
      </c>
      <c r="R75" s="46">
        <v>10367</v>
      </c>
      <c r="S75" s="18">
        <f>R75/60</f>
        <v>172.78333333333333</v>
      </c>
      <c r="T75" s="42" t="e">
        <f>100*(+D75/+S75)</f>
        <v>#VALUE!</v>
      </c>
      <c r="U75" s="42" t="e">
        <f t="shared" si="29"/>
        <v>#VALUE!</v>
      </c>
      <c r="V75" s="14">
        <v>0.12002314814814814</v>
      </c>
      <c r="W75" s="29" t="e">
        <f t="shared" si="23"/>
        <v>#VALUE!</v>
      </c>
      <c r="X75" s="42" t="e">
        <f t="shared" si="24"/>
        <v>#VALUE!</v>
      </c>
      <c r="Y75" s="1">
        <v>69</v>
      </c>
      <c r="Z75" s="29">
        <v>166.06842151909953</v>
      </c>
    </row>
    <row r="76" spans="1:26" ht="15.75">
      <c r="A76" s="1">
        <v>70</v>
      </c>
      <c r="B76" s="50">
        <v>0.12585648148148149</v>
      </c>
      <c r="C76" s="29" t="e">
        <f t="shared" si="27"/>
        <v>#VALUE!</v>
      </c>
      <c r="D76" s="29" t="e">
        <f t="shared" si="28"/>
        <v>#VALUE!</v>
      </c>
      <c r="E76" s="5">
        <f t="shared" si="25"/>
        <v>0.73599999999999999</v>
      </c>
      <c r="F76" s="39">
        <v>0.75409999999999999</v>
      </c>
      <c r="G76" s="5" t="e">
        <f t="shared" si="22"/>
        <v>#VALUE!</v>
      </c>
      <c r="H76" s="48">
        <v>0.73351892904735627</v>
      </c>
      <c r="I76" s="5" t="e">
        <f t="shared" si="30"/>
        <v>#VALUE!</v>
      </c>
      <c r="J76" s="43">
        <v>0.72903073143674424</v>
      </c>
      <c r="K76" s="5" t="e">
        <f t="shared" si="31"/>
        <v>#VALUE!</v>
      </c>
      <c r="L76" s="52">
        <v>10874</v>
      </c>
      <c r="M76" s="29">
        <f t="shared" si="21"/>
        <v>181.23333333333332</v>
      </c>
      <c r="N76" s="5">
        <v>0.74256227966418786</v>
      </c>
      <c r="O76" s="29" t="e">
        <f t="shared" si="32"/>
        <v>#VALUE!</v>
      </c>
      <c r="P76" s="5">
        <v>0.73152889539136801</v>
      </c>
      <c r="Q76" s="5" t="e">
        <f t="shared" si="26"/>
        <v>#VALUE!</v>
      </c>
      <c r="R76" s="46">
        <v>10824</v>
      </c>
      <c r="S76" s="18">
        <f>R76/60</f>
        <v>180.4</v>
      </c>
      <c r="T76" s="42" t="e">
        <f>100*(+D76/+S76)</f>
        <v>#VALUE!</v>
      </c>
      <c r="U76" s="42" t="e">
        <f t="shared" si="29"/>
        <v>#VALUE!</v>
      </c>
      <c r="V76" s="14">
        <v>0.1252662037037037</v>
      </c>
      <c r="W76" s="29" t="e">
        <f t="shared" si="23"/>
        <v>#VALUE!</v>
      </c>
      <c r="X76" s="42" t="e">
        <f t="shared" si="24"/>
        <v>#VALUE!</v>
      </c>
      <c r="Y76" s="1">
        <v>70</v>
      </c>
      <c r="Z76" s="29">
        <v>168.35130278526506</v>
      </c>
    </row>
    <row r="77" spans="1:26" ht="15.75">
      <c r="A77" s="1">
        <v>71</v>
      </c>
      <c r="B77" s="50">
        <v>0.12567129629629631</v>
      </c>
      <c r="C77" s="29" t="e">
        <f t="shared" si="27"/>
        <v>#VALUE!</v>
      </c>
      <c r="D77" s="29" t="e">
        <f t="shared" si="28"/>
        <v>#VALUE!</v>
      </c>
      <c r="E77" s="5">
        <f t="shared" si="25"/>
        <v>0.72799999999999998</v>
      </c>
      <c r="F77" s="39">
        <v>0.74470000000000003</v>
      </c>
      <c r="G77" s="5" t="e">
        <f t="shared" si="22"/>
        <v>#VALUE!</v>
      </c>
      <c r="H77" s="48">
        <v>0.72350933399889528</v>
      </c>
      <c r="I77" s="5" t="e">
        <f t="shared" si="30"/>
        <v>#VALUE!</v>
      </c>
      <c r="J77" s="43">
        <v>0.71906848406453261</v>
      </c>
      <c r="K77" s="5" t="e">
        <f t="shared" si="31"/>
        <v>#VALUE!</v>
      </c>
      <c r="L77" s="52">
        <v>10858</v>
      </c>
      <c r="M77" s="29">
        <f t="shared" ref="M77:M92" si="33">L77/60</f>
        <v>180.96666666666667</v>
      </c>
      <c r="N77" s="5">
        <v>0.73270859540632949</v>
      </c>
      <c r="O77" s="29" t="e">
        <f t="shared" si="32"/>
        <v>#VALUE!</v>
      </c>
      <c r="P77" s="5">
        <v>0.72516316171138506</v>
      </c>
      <c r="Q77" s="5" t="e">
        <f t="shared" si="26"/>
        <v>#VALUE!</v>
      </c>
      <c r="R77" s="46">
        <v>10858</v>
      </c>
      <c r="S77" s="18"/>
      <c r="T77" s="42"/>
      <c r="U77" s="42" t="e">
        <f t="shared" si="29"/>
        <v>#VALUE!</v>
      </c>
      <c r="V77" s="14">
        <v>0.12567129629629631</v>
      </c>
      <c r="W77" s="29" t="e">
        <f t="shared" si="23"/>
        <v>#VALUE!</v>
      </c>
      <c r="X77" s="42" t="e">
        <f t="shared" si="24"/>
        <v>#VALUE!</v>
      </c>
      <c r="Y77" s="1">
        <v>71</v>
      </c>
      <c r="Z77" s="29">
        <v>170.88463292293662</v>
      </c>
    </row>
    <row r="78" spans="1:26" ht="15.75">
      <c r="A78" s="1">
        <v>72</v>
      </c>
      <c r="B78" s="50">
        <v>0.13136574074074073</v>
      </c>
      <c r="C78" s="29" t="e">
        <f t="shared" si="27"/>
        <v>#VALUE!</v>
      </c>
      <c r="D78" s="29" t="e">
        <f t="shared" si="28"/>
        <v>#VALUE!</v>
      </c>
      <c r="E78" s="5">
        <f t="shared" si="25"/>
        <v>0.71958999999999995</v>
      </c>
      <c r="F78" s="39">
        <v>0.73529999999999995</v>
      </c>
      <c r="G78" s="5" t="e">
        <f t="shared" ref="G78:G105" si="34">E$4/F78</f>
        <v>#VALUE!</v>
      </c>
      <c r="H78" s="48">
        <v>0.71329269147836527</v>
      </c>
      <c r="I78" s="5" t="e">
        <f t="shared" si="30"/>
        <v>#VALUE!</v>
      </c>
      <c r="J78" s="43">
        <v>0.70892272136493695</v>
      </c>
      <c r="K78" s="5" t="e">
        <f t="shared" si="31"/>
        <v>#VALUE!</v>
      </c>
      <c r="L78" s="52">
        <v>11350</v>
      </c>
      <c r="M78" s="29">
        <f t="shared" si="33"/>
        <v>189.16666666666666</v>
      </c>
      <c r="N78" s="5">
        <v>0.722647064684389</v>
      </c>
      <c r="O78" s="29" t="e">
        <f t="shared" si="32"/>
        <v>#VALUE!</v>
      </c>
      <c r="P78" s="5">
        <v>0.71839080459770122</v>
      </c>
      <c r="Q78" s="5" t="e">
        <f t="shared" si="26"/>
        <v>#VALUE!</v>
      </c>
      <c r="R78" s="46">
        <v>11350</v>
      </c>
      <c r="S78" s="18">
        <f>R78/60</f>
        <v>189.16666666666666</v>
      </c>
      <c r="T78" s="42" t="e">
        <f>100*(+D78/+S78)</f>
        <v>#VALUE!</v>
      </c>
      <c r="U78" s="42" t="e">
        <f t="shared" si="29"/>
        <v>#VALUE!</v>
      </c>
      <c r="V78" s="14">
        <v>0.12442129629629629</v>
      </c>
      <c r="W78" s="29" t="e">
        <f t="shared" si="23"/>
        <v>#VALUE!</v>
      </c>
      <c r="X78" s="42" t="e">
        <f t="shared" si="24"/>
        <v>#VALUE!</v>
      </c>
      <c r="Y78" s="1">
        <v>72</v>
      </c>
      <c r="Z78" s="29">
        <v>173.68835743418612</v>
      </c>
    </row>
    <row r="79" spans="1:26" ht="15.75">
      <c r="A79" s="1">
        <v>73</v>
      </c>
      <c r="B79" s="50">
        <v>0.1338425925925926</v>
      </c>
      <c r="C79" s="29" t="e">
        <f t="shared" si="27"/>
        <v>#VALUE!</v>
      </c>
      <c r="D79" s="29" t="e">
        <f t="shared" si="28"/>
        <v>#VALUE!</v>
      </c>
      <c r="E79" s="5">
        <f t="shared" si="25"/>
        <v>0.71035999999999999</v>
      </c>
      <c r="F79" s="39">
        <v>0.7258</v>
      </c>
      <c r="G79" s="5" t="e">
        <f t="shared" si="34"/>
        <v>#VALUE!</v>
      </c>
      <c r="H79" s="48">
        <v>0.70286159027181017</v>
      </c>
      <c r="I79" s="5" t="e">
        <f t="shared" si="30"/>
        <v>#VALUE!</v>
      </c>
      <c r="J79" s="43">
        <v>0.6985829305133554</v>
      </c>
      <c r="K79" s="5" t="e">
        <f t="shared" si="31"/>
        <v>#VALUE!</v>
      </c>
      <c r="L79" s="52">
        <v>11564</v>
      </c>
      <c r="M79" s="29">
        <f t="shared" si="33"/>
        <v>192.73333333333332</v>
      </c>
      <c r="N79" s="5">
        <v>0.71236813515967023</v>
      </c>
      <c r="O79" s="29" t="e">
        <f t="shared" si="32"/>
        <v>#VALUE!</v>
      </c>
      <c r="P79" s="5">
        <v>0.71225071225071235</v>
      </c>
      <c r="Q79" s="5" t="e">
        <f t="shared" si="26"/>
        <v>#VALUE!</v>
      </c>
      <c r="R79" s="46">
        <v>11564</v>
      </c>
      <c r="S79" s="18"/>
      <c r="T79" s="42"/>
      <c r="U79" s="42" t="e">
        <f t="shared" si="29"/>
        <v>#VALUE!</v>
      </c>
      <c r="V79" s="14">
        <v>0.1338425925925926</v>
      </c>
      <c r="W79" s="29" t="e">
        <f t="shared" si="23"/>
        <v>#VALUE!</v>
      </c>
      <c r="X79" s="42" t="e">
        <f t="shared" si="24"/>
        <v>#VALUE!</v>
      </c>
      <c r="Y79" s="1">
        <v>73</v>
      </c>
      <c r="Z79" s="29">
        <v>176.78554580620815</v>
      </c>
    </row>
    <row r="80" spans="1:26" ht="15.75">
      <c r="A80" s="1">
        <v>74</v>
      </c>
      <c r="B80" s="50">
        <v>0.15077546296296296</v>
      </c>
      <c r="C80" s="29" t="e">
        <f t="shared" si="27"/>
        <v>#VALUE!</v>
      </c>
      <c r="D80" s="29" t="e">
        <f t="shared" si="28"/>
        <v>#VALUE!</v>
      </c>
      <c r="E80" s="5">
        <f t="shared" si="25"/>
        <v>0.70030999999999999</v>
      </c>
      <c r="F80" s="39">
        <v>0.71640000000000004</v>
      </c>
      <c r="G80" s="5" t="e">
        <f t="shared" si="34"/>
        <v>#VALUE!</v>
      </c>
      <c r="H80" s="48">
        <v>0.69220828982294336</v>
      </c>
      <c r="I80" s="5" t="e">
        <f t="shared" si="30"/>
        <v>#VALUE!</v>
      </c>
      <c r="J80" s="43">
        <v>0.6880375097464615</v>
      </c>
      <c r="K80" s="5" t="e">
        <f t="shared" si="31"/>
        <v>#VALUE!</v>
      </c>
      <c r="L80" s="52">
        <v>13027</v>
      </c>
      <c r="M80" s="29">
        <f t="shared" si="33"/>
        <v>217.11666666666667</v>
      </c>
      <c r="N80" s="5">
        <v>0.70186115537384386</v>
      </c>
      <c r="O80" s="29" t="e">
        <f t="shared" si="32"/>
        <v>#VALUE!</v>
      </c>
      <c r="P80" s="5">
        <v>0.7057163020465772</v>
      </c>
      <c r="Q80" s="5" t="e">
        <f t="shared" si="26"/>
        <v>#VALUE!</v>
      </c>
      <c r="R80" s="46"/>
      <c r="S80" s="18"/>
      <c r="T80" s="42"/>
      <c r="U80" s="42" t="e">
        <f t="shared" si="29"/>
        <v>#VALUE!</v>
      </c>
      <c r="V80" s="14">
        <v>0.15077546296296296</v>
      </c>
      <c r="W80" s="29" t="e">
        <f t="shared" si="23"/>
        <v>#VALUE!</v>
      </c>
      <c r="X80" s="42" t="e">
        <f t="shared" si="24"/>
        <v>#VALUE!</v>
      </c>
      <c r="Y80" s="1">
        <v>74</v>
      </c>
      <c r="Z80" s="29">
        <v>180.20292363916138</v>
      </c>
    </row>
    <row r="81" spans="1:26" ht="15.75">
      <c r="A81" s="1">
        <v>75</v>
      </c>
      <c r="B81" s="50">
        <v>0.13761574074074073</v>
      </c>
      <c r="C81" s="29" t="e">
        <f t="shared" si="27"/>
        <v>#VALUE!</v>
      </c>
      <c r="D81" s="29" t="e">
        <f t="shared" si="28"/>
        <v>#VALUE!</v>
      </c>
      <c r="E81" s="5">
        <f t="shared" si="25"/>
        <v>0.68943999999999994</v>
      </c>
      <c r="F81" s="39">
        <v>0.70699999999999996</v>
      </c>
      <c r="G81" s="5" t="e">
        <f t="shared" si="34"/>
        <v>#VALUE!</v>
      </c>
      <c r="H81" s="48">
        <v>0.68132470064100625</v>
      </c>
      <c r="I81" s="5" t="e">
        <f t="shared" si="30"/>
        <v>#VALUE!</v>
      </c>
      <c r="J81" s="43">
        <v>0.67727362964996618</v>
      </c>
      <c r="K81" s="5" t="e">
        <f t="shared" si="31"/>
        <v>#VALUE!</v>
      </c>
      <c r="L81" s="52">
        <v>11890</v>
      </c>
      <c r="M81" s="29">
        <f t="shared" si="33"/>
        <v>198.16666666666666</v>
      </c>
      <c r="N81" s="5">
        <v>0.69111423741471278</v>
      </c>
      <c r="O81" s="29" t="e">
        <f t="shared" si="32"/>
        <v>#VALUE!</v>
      </c>
      <c r="P81" s="5">
        <v>0.6983240223463687</v>
      </c>
      <c r="Q81" s="5" t="e">
        <f t="shared" si="26"/>
        <v>#VALUE!</v>
      </c>
      <c r="R81" s="46">
        <v>11890</v>
      </c>
      <c r="S81" s="18">
        <f>R81/60</f>
        <v>198.16666666666666</v>
      </c>
      <c r="T81" s="42" t="e">
        <f>100*(+D81/+S81)</f>
        <v>#VALUE!</v>
      </c>
      <c r="U81" s="42" t="e">
        <f t="shared" si="29"/>
        <v>#VALUE!</v>
      </c>
      <c r="V81" s="14">
        <v>0.13761574074074073</v>
      </c>
      <c r="W81" s="29" t="e">
        <f t="shared" si="23"/>
        <v>#VALUE!</v>
      </c>
      <c r="X81" s="42" t="e">
        <f t="shared" si="24"/>
        <v>#VALUE!</v>
      </c>
      <c r="Y81" s="1">
        <v>75</v>
      </c>
      <c r="Z81" s="29">
        <v>183.9715267550319</v>
      </c>
    </row>
    <row r="82" spans="1:26" ht="15.75">
      <c r="A82" s="1">
        <v>76</v>
      </c>
      <c r="B82" s="50">
        <v>0.14096064814814815</v>
      </c>
      <c r="C82" s="29" t="e">
        <f t="shared" si="27"/>
        <v>#VALUE!</v>
      </c>
      <c r="D82" s="29" t="e">
        <f t="shared" si="28"/>
        <v>#VALUE!</v>
      </c>
      <c r="E82" s="5">
        <f t="shared" si="25"/>
        <v>0.67774999999999996</v>
      </c>
      <c r="F82" s="39">
        <v>0.6966</v>
      </c>
      <c r="G82" s="5" t="e">
        <f t="shared" si="34"/>
        <v>#VALUE!</v>
      </c>
      <c r="H82" s="48">
        <v>0.67020236334558569</v>
      </c>
      <c r="I82" s="5" t="e">
        <f t="shared" si="30"/>
        <v>#VALUE!</v>
      </c>
      <c r="J82" s="43">
        <v>0.66627706917072382</v>
      </c>
      <c r="K82" s="5" t="e">
        <f t="shared" si="31"/>
        <v>#VALUE!</v>
      </c>
      <c r="L82" s="52">
        <v>12179</v>
      </c>
      <c r="M82" s="29">
        <f t="shared" si="33"/>
        <v>202.98333333333332</v>
      </c>
      <c r="N82" s="5">
        <v>0.68011409480969043</v>
      </c>
      <c r="O82" s="29" t="e">
        <f t="shared" si="32"/>
        <v>#VALUE!</v>
      </c>
      <c r="P82" s="5">
        <v>0.68870523415977969</v>
      </c>
      <c r="Q82" s="5" t="e">
        <f t="shared" si="26"/>
        <v>#VALUE!</v>
      </c>
      <c r="R82" s="46"/>
      <c r="S82" s="18"/>
      <c r="T82" s="42"/>
      <c r="U82" s="42" t="e">
        <f t="shared" si="29"/>
        <v>#VALUE!</v>
      </c>
      <c r="V82" s="14">
        <v>0.14096064814814815</v>
      </c>
      <c r="W82" s="29" t="e">
        <f t="shared" si="23"/>
        <v>#VALUE!</v>
      </c>
      <c r="X82" s="42" t="e">
        <f t="shared" si="24"/>
        <v>#VALUE!</v>
      </c>
      <c r="Y82" s="1">
        <v>76</v>
      </c>
      <c r="Z82" s="29">
        <v>188.12751004016067</v>
      </c>
    </row>
    <row r="83" spans="1:26" ht="15.75">
      <c r="A83" s="1">
        <v>77</v>
      </c>
      <c r="B83" s="50">
        <v>0.14822916666666666</v>
      </c>
      <c r="C83" s="29" t="e">
        <f t="shared" si="27"/>
        <v>#VALUE!</v>
      </c>
      <c r="D83" s="29" t="e">
        <f t="shared" si="28"/>
        <v>#VALUE!</v>
      </c>
      <c r="E83" s="5">
        <f t="shared" si="25"/>
        <v>0.66523999999999994</v>
      </c>
      <c r="F83" s="39">
        <v>0.68620000000000003</v>
      </c>
      <c r="G83" s="5" t="e">
        <f t="shared" si="34"/>
        <v>#VALUE!</v>
      </c>
      <c r="H83" s="48">
        <v>0.65883242623436489</v>
      </c>
      <c r="I83" s="5" t="e">
        <f t="shared" si="30"/>
        <v>#VALUE!</v>
      </c>
      <c r="J83" s="43">
        <v>0.65503202075829059</v>
      </c>
      <c r="K83" s="5" t="e">
        <f t="shared" si="31"/>
        <v>#VALUE!</v>
      </c>
      <c r="L83" s="52">
        <v>12807</v>
      </c>
      <c r="M83" s="29">
        <f t="shared" si="33"/>
        <v>213.45</v>
      </c>
      <c r="N83" s="5">
        <v>0.66884585015935316</v>
      </c>
      <c r="O83" s="29" t="e">
        <f t="shared" si="32"/>
        <v>#VALUE!</v>
      </c>
      <c r="P83" s="5">
        <v>0.6770480704129993</v>
      </c>
      <c r="Q83" s="5" t="e">
        <f t="shared" si="26"/>
        <v>#VALUE!</v>
      </c>
      <c r="R83" s="46"/>
      <c r="S83" s="18"/>
      <c r="T83" s="42"/>
      <c r="U83" s="42" t="e">
        <f t="shared" si="29"/>
        <v>#VALUE!</v>
      </c>
      <c r="V83" s="14">
        <v>0.14822916666666666</v>
      </c>
      <c r="W83" s="29" t="e">
        <f t="shared" si="23"/>
        <v>#VALUE!</v>
      </c>
      <c r="X83" s="42" t="e">
        <f t="shared" si="24"/>
        <v>#VALUE!</v>
      </c>
      <c r="Y83" s="1">
        <v>77</v>
      </c>
      <c r="Z83" s="29">
        <v>192.71315437622133</v>
      </c>
    </row>
    <row r="84" spans="1:26" ht="15.75">
      <c r="A84" s="1">
        <v>78</v>
      </c>
      <c r="B84" s="50">
        <v>0.15068287037037037</v>
      </c>
      <c r="C84" s="29" t="e">
        <f t="shared" si="27"/>
        <v>#VALUE!</v>
      </c>
      <c r="D84" s="29" t="e">
        <f t="shared" si="28"/>
        <v>#VALUE!</v>
      </c>
      <c r="E84" s="5">
        <f t="shared" si="25"/>
        <v>0.65190999999999999</v>
      </c>
      <c r="F84" s="39">
        <v>0.67589999999999995</v>
      </c>
      <c r="G84" s="5" t="e">
        <f t="shared" si="34"/>
        <v>#VALUE!</v>
      </c>
      <c r="H84" s="48">
        <v>0.64720562124872649</v>
      </c>
      <c r="I84" s="5" t="e">
        <f t="shared" si="30"/>
        <v>#VALUE!</v>
      </c>
      <c r="J84" s="43">
        <v>0.64352085749588428</v>
      </c>
      <c r="K84" s="5" t="e">
        <f t="shared" si="31"/>
        <v>#VALUE!</v>
      </c>
      <c r="L84" s="52">
        <v>13019</v>
      </c>
      <c r="M84" s="29">
        <f t="shared" si="33"/>
        <v>216.98333333333332</v>
      </c>
      <c r="N84" s="5">
        <v>0.65729280552078595</v>
      </c>
      <c r="O84" s="29" t="e">
        <f t="shared" si="32"/>
        <v>#VALUE!</v>
      </c>
      <c r="P84" s="5">
        <v>0.66401062416998669</v>
      </c>
      <c r="Q84" s="5" t="e">
        <f t="shared" si="26"/>
        <v>#VALUE!</v>
      </c>
      <c r="R84" s="46"/>
      <c r="S84" s="18"/>
      <c r="T84" s="42"/>
      <c r="U84" s="42" t="e">
        <f t="shared" si="29"/>
        <v>#VALUE!</v>
      </c>
      <c r="V84" s="14">
        <v>0.15068287037037037</v>
      </c>
      <c r="W84" s="29" t="e">
        <f t="shared" si="23"/>
        <v>#VALUE!</v>
      </c>
      <c r="X84" s="42" t="e">
        <f t="shared" si="24"/>
        <v>#VALUE!</v>
      </c>
      <c r="Y84" s="1">
        <v>78</v>
      </c>
      <c r="Z84" s="29">
        <v>197.77812961790161</v>
      </c>
    </row>
    <row r="85" spans="1:26" ht="15.75">
      <c r="A85" s="1">
        <v>79</v>
      </c>
      <c r="B85" s="50">
        <v>0.15929398148148149</v>
      </c>
      <c r="C85" s="29" t="e">
        <f t="shared" si="27"/>
        <v>#VALUE!</v>
      </c>
      <c r="D85" s="29" t="e">
        <f t="shared" si="28"/>
        <v>#VALUE!</v>
      </c>
      <c r="E85" s="5">
        <f t="shared" si="25"/>
        <v>0.6377600000000001</v>
      </c>
      <c r="F85" s="39">
        <v>0.66549999999999998</v>
      </c>
      <c r="G85" s="5" t="e">
        <f t="shared" si="34"/>
        <v>#VALUE!</v>
      </c>
      <c r="H85" s="48">
        <v>0.63531223819986338</v>
      </c>
      <c r="I85" s="5" t="e">
        <f t="shared" si="30"/>
        <v>#VALUE!</v>
      </c>
      <c r="J85" s="43">
        <v>0.6317238530267949</v>
      </c>
      <c r="K85" s="5" t="e">
        <f t="shared" si="31"/>
        <v>#VALUE!</v>
      </c>
      <c r="L85" s="52">
        <v>13763</v>
      </c>
      <c r="M85" s="29">
        <f t="shared" si="33"/>
        <v>229.38333333333333</v>
      </c>
      <c r="N85" s="5">
        <v>0.64543616655548608</v>
      </c>
      <c r="O85" s="29" t="e">
        <f t="shared" si="32"/>
        <v>#VALUE!</v>
      </c>
      <c r="P85" s="5">
        <v>0.64935064935064934</v>
      </c>
      <c r="Q85" s="5" t="e">
        <f t="shared" si="26"/>
        <v>#VALUE!</v>
      </c>
      <c r="R85" s="46"/>
      <c r="S85" s="18"/>
      <c r="T85" s="42"/>
      <c r="U85" s="42" t="e">
        <f t="shared" si="29"/>
        <v>#VALUE!</v>
      </c>
      <c r="V85" s="14">
        <v>0.15929398148148149</v>
      </c>
      <c r="W85" s="29" t="e">
        <f t="shared" si="23"/>
        <v>#VALUE!</v>
      </c>
      <c r="X85" s="42" t="e">
        <f t="shared" si="24"/>
        <v>#VALUE!</v>
      </c>
      <c r="Y85" s="1">
        <v>79</v>
      </c>
      <c r="Z85" s="29">
        <v>203.38109193530883</v>
      </c>
    </row>
    <row r="86" spans="1:26" ht="15.75">
      <c r="A86" s="1">
        <v>80</v>
      </c>
      <c r="B86" s="50">
        <v>0.17583333333333334</v>
      </c>
      <c r="C86" s="29" t="e">
        <f t="shared" si="27"/>
        <v>#VALUE!</v>
      </c>
      <c r="D86" s="29" t="e">
        <f t="shared" si="28"/>
        <v>#VALUE!</v>
      </c>
      <c r="E86" s="5">
        <f t="shared" si="25"/>
        <v>0.62278999999999995</v>
      </c>
      <c r="F86" s="39">
        <v>0.65510000000000002</v>
      </c>
      <c r="G86" s="5" t="e">
        <f t="shared" si="34"/>
        <v>#VALUE!</v>
      </c>
      <c r="H86" s="48">
        <v>0.6231420971044741</v>
      </c>
      <c r="I86" s="5" t="e">
        <f t="shared" si="30"/>
        <v>#VALUE!</v>
      </c>
      <c r="J86" s="43">
        <v>0.61961884232080588</v>
      </c>
      <c r="K86" s="5" t="e">
        <f t="shared" si="31"/>
        <v>#VALUE!</v>
      </c>
      <c r="L86" s="52">
        <v>13407</v>
      </c>
      <c r="M86" s="29">
        <f t="shared" si="33"/>
        <v>223.45</v>
      </c>
      <c r="N86" s="5">
        <v>0.63325470877831491</v>
      </c>
      <c r="O86" s="29" t="e">
        <f t="shared" si="32"/>
        <v>#VALUE!</v>
      </c>
      <c r="P86" s="5">
        <v>0.63291139240506322</v>
      </c>
      <c r="Q86" s="5" t="e">
        <f t="shared" si="26"/>
        <v>#VALUE!</v>
      </c>
      <c r="R86" s="46">
        <v>13407</v>
      </c>
      <c r="S86" s="18">
        <f>R86/60</f>
        <v>223.45</v>
      </c>
      <c r="T86" s="42" t="e">
        <f>100*(+D86/+S86)</f>
        <v>#VALUE!</v>
      </c>
      <c r="U86" s="42" t="e">
        <f t="shared" si="29"/>
        <v>#VALUE!</v>
      </c>
      <c r="V86" s="14">
        <v>0.15517361111111111</v>
      </c>
      <c r="W86" s="29" t="e">
        <f t="shared" si="23"/>
        <v>#VALUE!</v>
      </c>
      <c r="X86" s="42" t="e">
        <f t="shared" si="24"/>
        <v>#VALUE!</v>
      </c>
      <c r="Y86" s="1">
        <v>80</v>
      </c>
      <c r="Z86" s="29">
        <v>209.59172259507832</v>
      </c>
    </row>
    <row r="87" spans="1:26" ht="15.75">
      <c r="A87" s="1">
        <v>81</v>
      </c>
      <c r="B87" s="50">
        <v>0.18903935185185186</v>
      </c>
      <c r="C87" s="29" t="e">
        <f t="shared" si="27"/>
        <v>#VALUE!</v>
      </c>
      <c r="D87" s="29" t="e">
        <f t="shared" si="28"/>
        <v>#VALUE!</v>
      </c>
      <c r="E87" s="5">
        <f t="shared" si="25"/>
        <v>0.60699999999999998</v>
      </c>
      <c r="F87" s="39">
        <v>0.64339999999999997</v>
      </c>
      <c r="G87" s="5" t="e">
        <f t="shared" si="34"/>
        <v>#VALUE!</v>
      </c>
      <c r="H87" s="48">
        <v>0.61068451846399996</v>
      </c>
      <c r="I87" s="5" t="e">
        <f t="shared" si="30"/>
        <v>#VALUE!</v>
      </c>
      <c r="J87" s="43">
        <v>0.60718080756654336</v>
      </c>
      <c r="K87" s="5" t="e">
        <f t="shared" si="31"/>
        <v>#VALUE!</v>
      </c>
      <c r="L87" s="52">
        <v>15281</v>
      </c>
      <c r="M87" s="29">
        <f t="shared" si="33"/>
        <v>254.68333333333334</v>
      </c>
      <c r="N87" s="5">
        <v>0.6207243706047173</v>
      </c>
      <c r="O87" s="29" t="e">
        <f t="shared" si="32"/>
        <v>#VALUE!</v>
      </c>
      <c r="P87" s="5">
        <v>0.61538461538461542</v>
      </c>
      <c r="Q87" s="5" t="e">
        <f t="shared" si="26"/>
        <v>#VALUE!</v>
      </c>
      <c r="R87" s="46"/>
      <c r="S87" s="18"/>
      <c r="T87" s="42"/>
      <c r="U87" s="42" t="e">
        <f t="shared" si="29"/>
        <v>#VALUE!</v>
      </c>
      <c r="V87" s="14">
        <v>0.15768518518518518</v>
      </c>
      <c r="W87" s="29" t="e">
        <f t="shared" si="23"/>
        <v>#VALUE!</v>
      </c>
      <c r="X87" s="42" t="e">
        <f t="shared" si="24"/>
        <v>#VALUE!</v>
      </c>
      <c r="Y87" s="1">
        <v>81</v>
      </c>
      <c r="Z87" s="29">
        <v>216.49335644136335</v>
      </c>
    </row>
    <row r="88" spans="1:26" ht="15.75">
      <c r="A88" s="1">
        <v>82</v>
      </c>
      <c r="B88" s="50">
        <v>0.19305555555555556</v>
      </c>
      <c r="C88" s="29" t="e">
        <f t="shared" si="27"/>
        <v>#VALUE!</v>
      </c>
      <c r="D88" s="29" t="e">
        <f t="shared" si="28"/>
        <v>#VALUE!</v>
      </c>
      <c r="E88" s="5">
        <f t="shared" si="25"/>
        <v>0.59038999999999997</v>
      </c>
      <c r="F88" s="39">
        <v>0.63160000000000005</v>
      </c>
      <c r="G88" s="5" t="e">
        <f t="shared" si="34"/>
        <v>#VALUE!</v>
      </c>
      <c r="H88" s="48">
        <v>0.5979282913045606</v>
      </c>
      <c r="I88" s="5" t="e">
        <f t="shared" si="30"/>
        <v>#VALUE!</v>
      </c>
      <c r="J88" s="43">
        <v>0.59438136829137711</v>
      </c>
      <c r="K88" s="5" t="e">
        <f t="shared" si="31"/>
        <v>#VALUE!</v>
      </c>
      <c r="L88" s="52">
        <v>13715</v>
      </c>
      <c r="M88" s="29">
        <f t="shared" si="33"/>
        <v>228.58333333333334</v>
      </c>
      <c r="N88" s="5">
        <v>0.60781775288332796</v>
      </c>
      <c r="O88" s="29" t="e">
        <f t="shared" si="32"/>
        <v>#VALUE!</v>
      </c>
      <c r="P88" s="5">
        <v>0.59630292188431722</v>
      </c>
      <c r="Q88" s="5" t="e">
        <f t="shared" si="26"/>
        <v>#VALUE!</v>
      </c>
      <c r="R88" s="46">
        <v>13715</v>
      </c>
      <c r="S88" s="18">
        <f>R88/60</f>
        <v>228.58333333333334</v>
      </c>
      <c r="T88" s="42" t="e">
        <f>100*(+D88/+S88)</f>
        <v>#VALUE!</v>
      </c>
      <c r="U88" s="42" t="e">
        <f t="shared" si="29"/>
        <v>#VALUE!</v>
      </c>
      <c r="V88" s="14">
        <v>0.19305555555555556</v>
      </c>
      <c r="W88" s="29" t="e">
        <f t="shared" si="23"/>
        <v>#VALUE!</v>
      </c>
      <c r="X88" s="42" t="e">
        <f t="shared" si="24"/>
        <v>#VALUE!</v>
      </c>
      <c r="Y88" s="1">
        <v>82</v>
      </c>
      <c r="Z88" s="29">
        <v>224.1864082316344</v>
      </c>
    </row>
    <row r="89" spans="1:26" ht="15.75">
      <c r="A89" s="1">
        <v>83</v>
      </c>
      <c r="B89" s="50">
        <v>0.22231481481481483</v>
      </c>
      <c r="C89" s="29" t="e">
        <f t="shared" si="27"/>
        <v>#VALUE!</v>
      </c>
      <c r="D89" s="29" t="e">
        <f t="shared" si="28"/>
        <v>#VALUE!</v>
      </c>
      <c r="E89" s="5">
        <f t="shared" si="25"/>
        <v>0.57296000000000002</v>
      </c>
      <c r="F89" s="39">
        <v>0.61990000000000001</v>
      </c>
      <c r="G89" s="5" t="e">
        <f t="shared" si="34"/>
        <v>#VALUE!</v>
      </c>
      <c r="H89" s="48">
        <v>0.58486163877599318</v>
      </c>
      <c r="I89" s="5" t="e">
        <f t="shared" si="30"/>
        <v>#VALUE!</v>
      </c>
      <c r="J89" s="43">
        <v>0.58118814755574144</v>
      </c>
      <c r="K89" s="5" t="e">
        <f t="shared" si="31"/>
        <v>#VALUE!</v>
      </c>
      <c r="L89" s="52">
        <v>18121</v>
      </c>
      <c r="M89" s="29">
        <f t="shared" si="33"/>
        <v>302.01666666666665</v>
      </c>
      <c r="N89" s="5">
        <v>0.59450349760502152</v>
      </c>
      <c r="O89" s="29" t="e">
        <f t="shared" si="32"/>
        <v>#VALUE!</v>
      </c>
      <c r="P89" s="5">
        <v>0.57636887608069165</v>
      </c>
      <c r="Q89" s="5" t="e">
        <f t="shared" si="26"/>
        <v>#VALUE!</v>
      </c>
      <c r="R89" s="46"/>
      <c r="S89" s="18"/>
      <c r="T89" s="42"/>
      <c r="U89" s="42" t="e">
        <f t="shared" si="29"/>
        <v>#VALUE!</v>
      </c>
      <c r="V89" s="14">
        <v>0.22231481481481483</v>
      </c>
      <c r="W89" s="29" t="e">
        <f t="shared" si="23"/>
        <v>#VALUE!</v>
      </c>
      <c r="X89" s="42" t="e">
        <f t="shared" si="24"/>
        <v>#VALUE!</v>
      </c>
      <c r="Y89" s="1">
        <v>83</v>
      </c>
      <c r="Z89" s="29">
        <v>232.79289352714625</v>
      </c>
    </row>
    <row r="90" spans="1:26" ht="15.75">
      <c r="A90" s="1">
        <v>84</v>
      </c>
      <c r="B90" s="50">
        <v>0.17906250000000001</v>
      </c>
      <c r="C90" s="29" t="e">
        <f t="shared" si="27"/>
        <v>#VALUE!</v>
      </c>
      <c r="D90" s="29" t="e">
        <f t="shared" si="28"/>
        <v>#VALUE!</v>
      </c>
      <c r="E90" s="5">
        <f t="shared" si="25"/>
        <v>0.55471000000000004</v>
      </c>
      <c r="F90" s="39">
        <v>0.60809999999999997</v>
      </c>
      <c r="G90" s="5" t="e">
        <f t="shared" si="34"/>
        <v>#VALUE!</v>
      </c>
      <c r="H90" s="48">
        <v>0.5714721810874821</v>
      </c>
      <c r="I90" s="5" t="e">
        <f t="shared" si="30"/>
        <v>#VALUE!</v>
      </c>
      <c r="J90" s="43">
        <v>0.56756397575494066</v>
      </c>
      <c r="K90" s="5" t="e">
        <f t="shared" si="31"/>
        <v>#VALUE!</v>
      </c>
      <c r="L90" s="52">
        <v>15471</v>
      </c>
      <c r="M90" s="29">
        <f t="shared" si="33"/>
        <v>257.85000000000002</v>
      </c>
      <c r="N90" s="5">
        <v>0.58074550855703222</v>
      </c>
      <c r="O90" s="29" t="e">
        <f t="shared" si="32"/>
        <v>#VALUE!</v>
      </c>
      <c r="P90" s="5">
        <v>0.55555555555555558</v>
      </c>
      <c r="Q90" s="5" t="e">
        <f t="shared" si="26"/>
        <v>#VALUE!</v>
      </c>
      <c r="R90" s="46">
        <v>15471</v>
      </c>
      <c r="S90" s="18"/>
      <c r="T90" s="42"/>
      <c r="U90" s="42" t="e">
        <f t="shared" si="29"/>
        <v>#VALUE!</v>
      </c>
      <c r="V90" s="14">
        <v>0.17906250000000001</v>
      </c>
      <c r="W90" s="29" t="e">
        <f t="shared" si="23"/>
        <v>#VALUE!</v>
      </c>
      <c r="X90" s="42" t="e">
        <f t="shared" si="24"/>
        <v>#VALUE!</v>
      </c>
      <c r="Y90" s="1">
        <v>84</v>
      </c>
      <c r="Z90" s="29">
        <v>242.46247412008279</v>
      </c>
    </row>
    <row r="91" spans="1:26" ht="15.75">
      <c r="A91" s="1">
        <v>85</v>
      </c>
      <c r="B91" s="50">
        <v>0.21601851851851853</v>
      </c>
      <c r="C91" s="29" t="e">
        <f t="shared" si="27"/>
        <v>#VALUE!</v>
      </c>
      <c r="D91" s="29" t="e">
        <f t="shared" si="28"/>
        <v>#VALUE!</v>
      </c>
      <c r="E91" s="5">
        <f t="shared" si="25"/>
        <v>0.53564000000000001</v>
      </c>
      <c r="F91" s="39">
        <v>0.59640000000000004</v>
      </c>
      <c r="G91" s="5" t="e">
        <f t="shared" si="34"/>
        <v>#VALUE!</v>
      </c>
      <c r="H91" s="48">
        <v>0.55774689553386469</v>
      </c>
      <c r="I91" s="5" t="e">
        <f t="shared" si="30"/>
        <v>#VALUE!</v>
      </c>
      <c r="J91" s="43">
        <v>0.55346587864179564</v>
      </c>
      <c r="K91" s="5" t="e">
        <f t="shared" si="31"/>
        <v>#VALUE!</v>
      </c>
      <c r="L91" s="52">
        <v>18664</v>
      </c>
      <c r="M91" s="29">
        <f t="shared" si="33"/>
        <v>311.06666666666666</v>
      </c>
      <c r="N91" s="5">
        <v>0.56650196237529749</v>
      </c>
      <c r="O91" s="29" t="e">
        <f t="shared" si="32"/>
        <v>#VALUE!</v>
      </c>
      <c r="P91" s="5">
        <v>0.53361792956243326</v>
      </c>
      <c r="Q91" s="5" t="e">
        <f t="shared" si="26"/>
        <v>#VALUE!</v>
      </c>
      <c r="R91" s="46"/>
      <c r="S91" s="18"/>
      <c r="T91" s="42"/>
      <c r="U91" s="42" t="e">
        <f t="shared" si="29"/>
        <v>#VALUE!</v>
      </c>
      <c r="V91" s="14">
        <v>0.21601851851851853</v>
      </c>
      <c r="W91" s="29" t="e">
        <f t="shared" si="23"/>
        <v>#VALUE!</v>
      </c>
      <c r="X91" s="42" t="e">
        <f t="shared" si="24"/>
        <v>#VALUE!</v>
      </c>
      <c r="Y91" s="1">
        <v>85</v>
      </c>
      <c r="Z91" s="29">
        <v>253.38066260987154</v>
      </c>
    </row>
    <row r="92" spans="1:26" ht="15.75">
      <c r="A92" s="1">
        <v>86</v>
      </c>
      <c r="B92" s="50">
        <v>0.23622685185185185</v>
      </c>
      <c r="C92" s="29" t="e">
        <f t="shared" si="27"/>
        <v>#VALUE!</v>
      </c>
      <c r="D92" s="29" t="e">
        <f t="shared" si="28"/>
        <v>#VALUE!</v>
      </c>
      <c r="E92" s="5">
        <f t="shared" si="25"/>
        <v>0.51574999999999993</v>
      </c>
      <c r="F92" s="39">
        <v>0.58240000000000003</v>
      </c>
      <c r="G92" s="5" t="e">
        <f t="shared" si="34"/>
        <v>#VALUE!</v>
      </c>
      <c r="H92" s="48">
        <v>0.54367207334050438</v>
      </c>
      <c r="I92" s="5" t="e">
        <f t="shared" si="30"/>
        <v>#VALUE!</v>
      </c>
      <c r="J92" s="43">
        <v>0.53884377418262475</v>
      </c>
      <c r="K92" s="5" t="e">
        <f t="shared" si="31"/>
        <v>#VALUE!</v>
      </c>
      <c r="L92" s="52">
        <v>20410</v>
      </c>
      <c r="M92" s="29">
        <f t="shared" si="33"/>
        <v>340.16666666666669</v>
      </c>
      <c r="N92" s="5">
        <v>0.55172403740093989</v>
      </c>
      <c r="O92" s="29" t="e">
        <f t="shared" si="32"/>
        <v>#VALUE!</v>
      </c>
      <c r="P92" s="5">
        <v>0.5112474437627812</v>
      </c>
      <c r="Q92" s="5" t="e">
        <f t="shared" si="26"/>
        <v>#VALUE!</v>
      </c>
      <c r="R92" s="46"/>
      <c r="S92" s="18"/>
      <c r="T92" s="42"/>
      <c r="U92" s="42" t="e">
        <f t="shared" si="29"/>
        <v>#VALUE!</v>
      </c>
      <c r="V92" s="14">
        <v>0.19988425925925926</v>
      </c>
      <c r="W92" s="29" t="e">
        <f t="shared" si="23"/>
        <v>#VALUE!</v>
      </c>
      <c r="X92" s="42" t="e">
        <f t="shared" si="24"/>
        <v>#VALUE!</v>
      </c>
      <c r="Y92" s="1">
        <v>86</v>
      </c>
      <c r="Z92" s="29">
        <v>265.78014184397165</v>
      </c>
    </row>
    <row r="93" spans="1:26" ht="15.75">
      <c r="A93" s="1">
        <v>87</v>
      </c>
      <c r="B93" s="50">
        <v>0.28384259259259259</v>
      </c>
      <c r="C93" s="29" t="e">
        <f t="shared" si="27"/>
        <v>#VALUE!</v>
      </c>
      <c r="D93" s="29" t="e">
        <f t="shared" si="28"/>
        <v>#VALUE!</v>
      </c>
      <c r="E93" s="5">
        <f t="shared" si="25"/>
        <v>0.49503999999999992</v>
      </c>
      <c r="F93" s="39">
        <v>0.56830000000000003</v>
      </c>
      <c r="G93" s="5" t="e">
        <f t="shared" si="34"/>
        <v>#VALUE!</v>
      </c>
      <c r="H93" s="48">
        <v>0.52923327302524148</v>
      </c>
      <c r="I93" s="5" t="e">
        <f t="shared" si="30"/>
        <v>#VALUE!</v>
      </c>
      <c r="J93" s="43">
        <v>0.52363876971630208</v>
      </c>
      <c r="K93" s="5" t="e">
        <f t="shared" si="31"/>
        <v>#VALUE!</v>
      </c>
      <c r="L93" s="52"/>
      <c r="M93" s="29"/>
      <c r="N93" s="5">
        <v>0.53635425614633814</v>
      </c>
      <c r="O93" s="29" t="e">
        <f t="shared" si="32"/>
        <v>#VALUE!</v>
      </c>
      <c r="P93" s="5">
        <v>0.48851978505129456</v>
      </c>
      <c r="Q93" s="5" t="e">
        <f t="shared" si="26"/>
        <v>#VALUE!</v>
      </c>
      <c r="R93" s="46">
        <v>17797</v>
      </c>
      <c r="S93" s="18">
        <f>R93/60</f>
        <v>296.61666666666667</v>
      </c>
      <c r="T93" s="42" t="e">
        <f>100*(+D93/+S93)</f>
        <v>#VALUE!</v>
      </c>
      <c r="U93" s="42" t="e">
        <f t="shared" si="29"/>
        <v>#VALUE!</v>
      </c>
      <c r="V93" s="14">
        <v>0.28384259259259259</v>
      </c>
      <c r="W93" s="29" t="e">
        <f t="shared" si="23"/>
        <v>#VALUE!</v>
      </c>
      <c r="X93" s="42" t="e">
        <f t="shared" si="24"/>
        <v>#VALUE!</v>
      </c>
      <c r="Y93" s="1">
        <v>87</v>
      </c>
      <c r="Z93" s="29">
        <v>279.95667114896156</v>
      </c>
    </row>
    <row r="94" spans="1:26" ht="15.75">
      <c r="A94" s="1">
        <v>88</v>
      </c>
      <c r="B94" s="50">
        <v>0.28645833333333331</v>
      </c>
      <c r="C94" s="29" t="e">
        <f t="shared" si="27"/>
        <v>#VALUE!</v>
      </c>
      <c r="D94" s="29" t="e">
        <f t="shared" si="28"/>
        <v>#VALUE!</v>
      </c>
      <c r="E94" s="5">
        <f t="shared" si="25"/>
        <v>0.47350999999999999</v>
      </c>
      <c r="F94" s="39">
        <v>0.55430000000000001</v>
      </c>
      <c r="G94" s="5" t="e">
        <f t="shared" si="34"/>
        <v>#VALUE!</v>
      </c>
      <c r="H94" s="48">
        <v>0.51441526994293674</v>
      </c>
      <c r="I94" s="5" t="e">
        <f t="shared" si="30"/>
        <v>#VALUE!</v>
      </c>
      <c r="J94" s="43">
        <v>0.50778089975237306</v>
      </c>
      <c r="K94" s="5" t="e">
        <f t="shared" si="31"/>
        <v>#VALUE!</v>
      </c>
      <c r="L94" s="52"/>
      <c r="M94" s="29"/>
      <c r="N94" s="5">
        <v>0.52032428860552915</v>
      </c>
      <c r="O94" s="29" t="e">
        <f t="shared" si="32"/>
        <v>#VALUE!</v>
      </c>
      <c r="P94" s="5">
        <v>0.46511627906976744</v>
      </c>
      <c r="Q94" s="5" t="e">
        <f t="shared" si="26"/>
        <v>#VALUE!</v>
      </c>
      <c r="R94" s="46"/>
      <c r="S94" s="18"/>
      <c r="T94" s="42"/>
      <c r="U94" s="42" t="e">
        <f t="shared" si="29"/>
        <v>#VALUE!</v>
      </c>
      <c r="W94" s="29"/>
      <c r="X94" s="42"/>
      <c r="Y94" s="1">
        <v>88</v>
      </c>
      <c r="Z94" s="29">
        <v>296.29190385831754</v>
      </c>
    </row>
    <row r="95" spans="1:26" ht="15.75">
      <c r="A95" s="1">
        <v>89</v>
      </c>
      <c r="B95" s="50">
        <v>0.27474537037037039</v>
      </c>
      <c r="C95" s="29" t="e">
        <f t="shared" si="27"/>
        <v>#VALUE!</v>
      </c>
      <c r="D95" s="29" t="e">
        <f t="shared" si="28"/>
        <v>#VALUE!</v>
      </c>
      <c r="E95" s="5">
        <f t="shared" si="25"/>
        <v>0.45116000000000001</v>
      </c>
      <c r="F95" s="39">
        <v>0.54020000000000001</v>
      </c>
      <c r="G95" s="5" t="e">
        <f t="shared" si="34"/>
        <v>#VALUE!</v>
      </c>
      <c r="H95" s="48">
        <v>0.49920200164099832</v>
      </c>
      <c r="I95" s="5" t="e">
        <f t="shared" si="30"/>
        <v>#VALUE!</v>
      </c>
      <c r="J95" s="43">
        <v>0.49118606370165896</v>
      </c>
      <c r="K95" s="5" t="e">
        <f t="shared" si="31"/>
        <v>#VALUE!</v>
      </c>
      <c r="L95" s="52"/>
      <c r="M95" s="29"/>
      <c r="N95" s="5">
        <v>0.50355198699301174</v>
      </c>
      <c r="O95" s="29" t="e">
        <f t="shared" si="32"/>
        <v>#VALUE!</v>
      </c>
      <c r="P95" s="5">
        <v>0.44189129474149363</v>
      </c>
      <c r="Q95" s="5" t="e">
        <f t="shared" si="26"/>
        <v>#VALUE!</v>
      </c>
      <c r="R95" s="46"/>
      <c r="S95" s="18"/>
      <c r="T95" s="42"/>
      <c r="U95" s="42" t="e">
        <f t="shared" si="29"/>
        <v>#VALUE!</v>
      </c>
      <c r="W95" s="29"/>
      <c r="X95" s="42"/>
      <c r="Y95" s="1">
        <v>89</v>
      </c>
      <c r="Z95" s="29">
        <v>315.28689214201586</v>
      </c>
    </row>
    <row r="96" spans="1:26" ht="15.75">
      <c r="A96" s="1">
        <v>90</v>
      </c>
      <c r="B96" s="50">
        <v>0.28778935185185184</v>
      </c>
      <c r="C96" s="29" t="e">
        <f t="shared" si="27"/>
        <v>#VALUE!</v>
      </c>
      <c r="D96" s="29" t="e">
        <f t="shared" si="28"/>
        <v>#VALUE!</v>
      </c>
      <c r="E96" s="5">
        <f t="shared" si="25"/>
        <v>0.42798999999999998</v>
      </c>
      <c r="F96" s="39">
        <v>0.5262</v>
      </c>
      <c r="G96" s="5" t="e">
        <f t="shared" si="34"/>
        <v>#VALUE!</v>
      </c>
      <c r="H96" s="48">
        <v>0.48357650861247126</v>
      </c>
      <c r="I96" s="5" t="e">
        <f t="shared" si="30"/>
        <v>#VALUE!</v>
      </c>
      <c r="J96" s="43">
        <v>0.47375179040030346</v>
      </c>
      <c r="K96" s="5" t="e">
        <f t="shared" si="31"/>
        <v>#VALUE!</v>
      </c>
      <c r="L96" s="52"/>
      <c r="M96" s="29"/>
      <c r="N96" s="5">
        <v>0.48593729785410605</v>
      </c>
      <c r="O96" s="29" t="e">
        <f t="shared" si="32"/>
        <v>#VALUE!</v>
      </c>
      <c r="P96" s="5">
        <v>0.41841004184100417</v>
      </c>
      <c r="Q96" s="5" t="e">
        <f t="shared" si="26"/>
        <v>#VALUE!</v>
      </c>
      <c r="R96" s="46">
        <v>26712</v>
      </c>
      <c r="S96" s="18">
        <f>R96/60</f>
        <v>445.2</v>
      </c>
      <c r="T96" s="42" t="e">
        <f>100*(+D96/+S96)</f>
        <v>#VALUE!</v>
      </c>
      <c r="U96" s="42" t="e">
        <f t="shared" si="29"/>
        <v>#VALUE!</v>
      </c>
      <c r="W96" s="29"/>
      <c r="X96" s="42"/>
      <c r="Y96" s="1">
        <v>90</v>
      </c>
      <c r="Z96" s="29">
        <v>337.61261261261262</v>
      </c>
    </row>
    <row r="97" spans="1:27" ht="15.75">
      <c r="A97" s="1">
        <v>91</v>
      </c>
      <c r="B97" s="50">
        <v>0.31783564814814813</v>
      </c>
      <c r="C97" s="29" t="e">
        <f t="shared" si="27"/>
        <v>#VALUE!</v>
      </c>
      <c r="D97" s="29" t="e">
        <f t="shared" si="28"/>
        <v>#VALUE!</v>
      </c>
      <c r="E97" s="5">
        <f t="shared" si="25"/>
        <v>0.40399999999999991</v>
      </c>
      <c r="F97" s="39">
        <v>0.50729999999999997</v>
      </c>
      <c r="G97" s="5" t="e">
        <f t="shared" si="34"/>
        <v>#VALUE!</v>
      </c>
      <c r="H97" s="48">
        <v>0.4623561789569145</v>
      </c>
      <c r="I97" s="5" t="e">
        <f t="shared" si="30"/>
        <v>#VALUE!</v>
      </c>
      <c r="J97" s="43">
        <v>0.45535123215767825</v>
      </c>
      <c r="K97" s="5" t="e">
        <f t="shared" si="31"/>
        <v>#VALUE!</v>
      </c>
      <c r="L97" s="52"/>
      <c r="M97" s="29"/>
      <c r="N97" s="5">
        <v>0.46735648774401795</v>
      </c>
      <c r="O97" s="29" t="e">
        <f t="shared" si="32"/>
        <v>#VALUE!</v>
      </c>
      <c r="P97" s="5">
        <v>0.39494470774091628</v>
      </c>
      <c r="Q97" s="5" t="e">
        <f t="shared" si="26"/>
        <v>#VALUE!</v>
      </c>
      <c r="R97" s="46"/>
      <c r="S97" s="18"/>
      <c r="T97" s="42"/>
      <c r="U97" s="42" t="e">
        <f t="shared" si="29"/>
        <v>#VALUE!</v>
      </c>
      <c r="V97" s="14"/>
      <c r="W97" s="29"/>
      <c r="X97" s="42"/>
      <c r="Y97" s="1">
        <v>91</v>
      </c>
      <c r="Z97" s="29">
        <v>364.18853255587953</v>
      </c>
      <c r="AA97" s="4" t="s">
        <v>155</v>
      </c>
    </row>
    <row r="98" spans="1:27" ht="15.75">
      <c r="A98" s="1">
        <v>92</v>
      </c>
      <c r="C98" s="29"/>
      <c r="D98" s="29" t="e">
        <f t="shared" si="28"/>
        <v>#VALUE!</v>
      </c>
      <c r="E98" s="5">
        <f t="shared" ref="E98:E105" si="35">1-IF(A98&lt;I$3,0,IF(A98&lt;I$4,G$3*(A98-I$3)^2,G$2+G$4*(A98-I$4)+(A98&gt;I$5)*G$5*(A98-I$5)^2))</f>
        <v>0.37918999999999992</v>
      </c>
      <c r="F98" s="39">
        <v>0.4884</v>
      </c>
      <c r="G98" s="5" t="e">
        <f t="shared" si="34"/>
        <v>#VALUE!</v>
      </c>
      <c r="H98" s="48">
        <v>0.44004470905144538</v>
      </c>
      <c r="I98" s="5" t="e">
        <f t="shared" si="30"/>
        <v>#VALUE!</v>
      </c>
      <c r="J98" s="43">
        <v>0.43582439600153694</v>
      </c>
      <c r="K98" s="5" t="e">
        <f t="shared" si="31"/>
        <v>#VALUE!</v>
      </c>
      <c r="L98" s="52"/>
      <c r="M98" s="29"/>
      <c r="N98" s="5">
        <v>0.44765375142699843</v>
      </c>
      <c r="O98" s="29" t="e">
        <f t="shared" si="32"/>
        <v>#VALUE!</v>
      </c>
      <c r="P98" s="5">
        <v>0.37188545927854222</v>
      </c>
      <c r="Q98" s="5" t="e">
        <f t="shared" si="26"/>
        <v>#VALUE!</v>
      </c>
      <c r="R98" s="46"/>
      <c r="S98" s="18"/>
      <c r="T98" s="42"/>
      <c r="U98" s="42"/>
      <c r="V98" s="14"/>
      <c r="W98" s="29"/>
      <c r="X98" s="42"/>
      <c r="Y98" s="1">
        <v>92</v>
      </c>
      <c r="Z98" s="29">
        <v>396.30922165820647</v>
      </c>
    </row>
    <row r="99" spans="1:27" ht="15.75">
      <c r="A99" s="1">
        <v>93</v>
      </c>
      <c r="C99" s="29"/>
      <c r="D99" s="29" t="e">
        <f t="shared" si="28"/>
        <v>#VALUE!</v>
      </c>
      <c r="E99" s="5">
        <f t="shared" si="35"/>
        <v>0.35355999999999987</v>
      </c>
      <c r="F99" s="39">
        <v>0.46949999999999997</v>
      </c>
      <c r="G99" s="5" t="e">
        <f t="shared" si="34"/>
        <v>#VALUE!</v>
      </c>
      <c r="H99" s="48">
        <v>0.41655060091810686</v>
      </c>
      <c r="I99" s="5" t="e">
        <f t="shared" si="30"/>
        <v>#VALUE!</v>
      </c>
      <c r="J99" s="43">
        <v>0.41496488940721232</v>
      </c>
      <c r="K99" s="5" t="e">
        <f t="shared" si="31"/>
        <v>#VALUE!</v>
      </c>
      <c r="L99" s="52"/>
      <c r="M99" s="29"/>
      <c r="N99" s="5">
        <v>0.42662859792968921</v>
      </c>
      <c r="O99" s="29" t="e">
        <f t="shared" si="32"/>
        <v>#VALUE!</v>
      </c>
      <c r="P99" s="5">
        <v>0.34904013961605584</v>
      </c>
      <c r="Q99" s="5" t="e">
        <f t="shared" si="26"/>
        <v>#VALUE!</v>
      </c>
      <c r="R99" s="46"/>
      <c r="S99" s="18"/>
      <c r="T99" s="42"/>
      <c r="U99" s="42"/>
      <c r="Y99" s="1">
        <v>93</v>
      </c>
      <c r="Z99" s="29">
        <v>435.85717608746216</v>
      </c>
    </row>
    <row r="100" spans="1:27" ht="15.75">
      <c r="A100" s="1">
        <v>94</v>
      </c>
      <c r="C100" s="29"/>
      <c r="D100" s="29" t="e">
        <f t="shared" si="28"/>
        <v>#VALUE!</v>
      </c>
      <c r="E100" s="5">
        <f t="shared" si="35"/>
        <v>0.32711000000000001</v>
      </c>
      <c r="F100" s="39">
        <v>0.4506</v>
      </c>
      <c r="G100" s="5" t="e">
        <f t="shared" si="34"/>
        <v>#VALUE!</v>
      </c>
      <c r="H100" s="48">
        <v>0.39177190418860541</v>
      </c>
      <c r="I100" s="5" t="e">
        <f t="shared" si="30"/>
        <v>#VALUE!</v>
      </c>
      <c r="J100" s="43">
        <v>0.39249902829126526</v>
      </c>
      <c r="K100" s="5" t="e">
        <f t="shared" si="31"/>
        <v>#VALUE!</v>
      </c>
      <c r="L100" s="52"/>
      <c r="M100" s="29"/>
      <c r="N100" s="5">
        <v>0.40401610391472237</v>
      </c>
      <c r="O100" s="29" t="e">
        <f t="shared" si="32"/>
        <v>#VALUE!</v>
      </c>
      <c r="P100" s="5">
        <v>0.32679738562091504</v>
      </c>
      <c r="Q100" s="5" t="e">
        <f t="shared" si="26"/>
        <v>#VALUE!</v>
      </c>
      <c r="R100" s="46"/>
      <c r="S100" s="18"/>
      <c r="T100" s="42"/>
      <c r="U100" s="42"/>
      <c r="Y100" s="1">
        <v>94</v>
      </c>
      <c r="Z100" s="29">
        <v>485.67910834629345</v>
      </c>
    </row>
    <row r="101" spans="1:27" ht="15.75">
      <c r="A101" s="1">
        <v>95</v>
      </c>
      <c r="C101" s="29"/>
      <c r="D101" s="29" t="e">
        <f t="shared" si="28"/>
        <v>#VALUE!</v>
      </c>
      <c r="E101" s="5">
        <f t="shared" si="35"/>
        <v>0.29984000000000011</v>
      </c>
      <c r="F101" s="39">
        <v>0.43169999999999997</v>
      </c>
      <c r="G101" s="5" t="e">
        <f t="shared" si="34"/>
        <v>#VALUE!</v>
      </c>
      <c r="H101" s="48">
        <v>0.36559467703642834</v>
      </c>
      <c r="I101" s="5" t="e">
        <f t="shared" si="30"/>
        <v>#VALUE!</v>
      </c>
      <c r="J101" s="43">
        <v>0.36805115643486153</v>
      </c>
      <c r="K101" s="5" t="e">
        <f t="shared" si="31"/>
        <v>#VALUE!</v>
      </c>
      <c r="L101" s="52">
        <v>24120</v>
      </c>
      <c r="M101" s="29">
        <f>L101/60</f>
        <v>402</v>
      </c>
      <c r="N101" s="5">
        <v>0.37945441662655571</v>
      </c>
      <c r="O101" s="29" t="e">
        <f t="shared" si="32"/>
        <v>#VALUE!</v>
      </c>
      <c r="P101" s="5">
        <v>0.30497102775236351</v>
      </c>
      <c r="Q101" s="5" t="e">
        <f t="shared" si="26"/>
        <v>#VALUE!</v>
      </c>
      <c r="R101" s="46"/>
      <c r="S101" s="18"/>
      <c r="T101" s="42"/>
      <c r="U101" s="42"/>
      <c r="Y101" s="1">
        <v>95</v>
      </c>
      <c r="Z101" s="29">
        <v>550.29368575624119</v>
      </c>
    </row>
    <row r="102" spans="1:27" ht="15.75">
      <c r="A102" s="1">
        <v>96</v>
      </c>
      <c r="C102" s="29"/>
      <c r="D102" s="29" t="e">
        <f t="shared" si="28"/>
        <v>#VALUE!</v>
      </c>
      <c r="E102" s="5">
        <f t="shared" si="35"/>
        <v>0.27175000000000005</v>
      </c>
      <c r="F102" s="39">
        <v>0.40050000000000002</v>
      </c>
      <c r="G102" s="5" t="e">
        <f t="shared" si="34"/>
        <v>#VALUE!</v>
      </c>
      <c r="H102" s="48">
        <v>0.33789116702335942</v>
      </c>
      <c r="I102" s="5" t="e">
        <f t="shared" si="30"/>
        <v>#VALUE!</v>
      </c>
      <c r="J102" s="43">
        <v>0.34108216740765696</v>
      </c>
      <c r="K102" s="5" t="e">
        <f t="shared" si="31"/>
        <v>#VALUE!</v>
      </c>
      <c r="L102" s="52"/>
      <c r="N102" s="5">
        <v>0.35242778864049462</v>
      </c>
      <c r="O102" s="29" t="e">
        <f t="shared" si="32"/>
        <v>#VALUE!</v>
      </c>
      <c r="P102" s="5">
        <v>0.28376844494892167</v>
      </c>
      <c r="Q102" s="5" t="e">
        <f t="shared" si="26"/>
        <v>#VALUE!</v>
      </c>
      <c r="U102" s="42"/>
      <c r="Y102" s="1">
        <v>96</v>
      </c>
      <c r="Z102" s="29">
        <v>637.32993197278915</v>
      </c>
    </row>
    <row r="103" spans="1:27" ht="15.75">
      <c r="A103" s="1">
        <v>97</v>
      </c>
      <c r="C103" s="29"/>
      <c r="D103" s="29" t="e">
        <f t="shared" si="28"/>
        <v>#VALUE!</v>
      </c>
      <c r="E103" s="5">
        <f t="shared" si="35"/>
        <v>0.24283999999999994</v>
      </c>
      <c r="F103" s="39">
        <v>0.36930000000000002</v>
      </c>
      <c r="G103" s="5" t="e">
        <f t="shared" si="34"/>
        <v>#VALUE!</v>
      </c>
      <c r="H103" s="48">
        <v>0.30851765052800728</v>
      </c>
      <c r="I103" s="5" t="e">
        <f t="shared" si="30"/>
        <v>#VALUE!</v>
      </c>
      <c r="J103" s="43">
        <v>0.31077068502552818</v>
      </c>
      <c r="K103" s="5" t="e">
        <f t="shared" si="31"/>
        <v>#VALUE!</v>
      </c>
      <c r="L103" s="52"/>
      <c r="N103" s="5">
        <v>0.3221581325578145</v>
      </c>
      <c r="O103" s="29" t="e">
        <f t="shared" si="32"/>
        <v>#VALUE!</v>
      </c>
      <c r="P103" s="5">
        <v>0.2632964718272775</v>
      </c>
      <c r="Q103" s="5" t="e">
        <f t="shared" si="26"/>
        <v>#VALUE!</v>
      </c>
      <c r="U103" s="42"/>
      <c r="Y103" s="1">
        <v>97</v>
      </c>
      <c r="Z103" s="29">
        <v>760.75923670320765</v>
      </c>
    </row>
    <row r="104" spans="1:27" ht="15.75">
      <c r="A104" s="1">
        <v>98</v>
      </c>
      <c r="C104" s="29"/>
      <c r="D104" s="29" t="e">
        <f t="shared" si="28"/>
        <v>#VALUE!</v>
      </c>
      <c r="E104" s="5">
        <f t="shared" si="35"/>
        <v>0.21311000000000002</v>
      </c>
      <c r="F104" s="39">
        <v>0.3382</v>
      </c>
      <c r="G104" s="5" t="e">
        <f t="shared" si="34"/>
        <v>#VALUE!</v>
      </c>
      <c r="H104" s="48">
        <v>0.27731185357965127</v>
      </c>
      <c r="I104" s="5" t="e">
        <f t="shared" si="30"/>
        <v>#VALUE!</v>
      </c>
      <c r="J104" s="43">
        <v>0.27575423105224445</v>
      </c>
      <c r="K104" s="5" t="e">
        <f t="shared" si="31"/>
        <v>#VALUE!</v>
      </c>
      <c r="L104" s="52">
        <v>27180</v>
      </c>
      <c r="M104" s="29">
        <f>L104/60</f>
        <v>453</v>
      </c>
      <c r="N104" s="5">
        <v>0.2873738382620934</v>
      </c>
      <c r="O104" s="29" t="e">
        <f t="shared" si="32"/>
        <v>#VALUE!</v>
      </c>
      <c r="P104" s="5">
        <v>0.24360535931790497</v>
      </c>
      <c r="Q104" s="5" t="e">
        <f t="shared" si="26"/>
        <v>#VALUE!</v>
      </c>
      <c r="U104" s="42"/>
      <c r="Y104" s="1">
        <v>98</v>
      </c>
      <c r="Z104" s="29">
        <v>949.21479229989961</v>
      </c>
    </row>
    <row r="105" spans="1:27">
      <c r="A105" s="1">
        <v>99</v>
      </c>
      <c r="C105" s="29"/>
      <c r="D105" s="29" t="e">
        <f t="shared" si="28"/>
        <v>#VALUE!</v>
      </c>
      <c r="E105" s="5">
        <f t="shared" si="35"/>
        <v>0.18256000000000006</v>
      </c>
      <c r="F105" s="39">
        <v>0.307</v>
      </c>
      <c r="G105" s="5" t="e">
        <f t="shared" si="34"/>
        <v>#VALUE!</v>
      </c>
      <c r="H105" s="48">
        <v>0.24408985631791036</v>
      </c>
      <c r="I105" s="5" t="e">
        <f t="shared" si="30"/>
        <v>#VALUE!</v>
      </c>
      <c r="J105" s="43">
        <v>0.23345475053937911</v>
      </c>
      <c r="K105" s="5" t="e">
        <f t="shared" si="31"/>
        <v>#VALUE!</v>
      </c>
      <c r="L105" s="53"/>
      <c r="N105" s="5">
        <v>0.24572742959005064</v>
      </c>
      <c r="O105" s="29" t="e">
        <f t="shared" si="32"/>
        <v>#VALUE!</v>
      </c>
      <c r="P105" s="5">
        <v>0.2247191011235955</v>
      </c>
      <c r="Q105" s="5" t="e">
        <f>E$4/P105</f>
        <v>#VALUE!</v>
      </c>
      <c r="U105" s="42"/>
      <c r="Y105" s="1">
        <v>99</v>
      </c>
      <c r="Z105" s="29">
        <v>1272.0638153428376</v>
      </c>
    </row>
    <row r="106" spans="1:27">
      <c r="G106" s="5"/>
      <c r="H106" s="48">
        <v>0.20864235629478423</v>
      </c>
      <c r="J106" s="43">
        <v>0.1777</v>
      </c>
      <c r="K106" s="5" t="e">
        <f t="shared" si="31"/>
        <v>#VALUE!</v>
      </c>
      <c r="N106" s="5">
        <v>0.1918551512707766</v>
      </c>
      <c r="O106" s="29" t="e">
        <f t="shared" si="32"/>
        <v>#VALUE!</v>
      </c>
      <c r="P106" s="5">
        <v>0.20669698222405952</v>
      </c>
      <c r="Q106" s="5" t="e">
        <f>E$4/P106</f>
        <v>#VALUE!</v>
      </c>
    </row>
  </sheetData>
  <pageMargins left="0.5" right="1" top="0.25" bottom="0.3" header="0" footer="0"/>
  <pageSetup orientation="portrait" horizontalDpi="0" verticalDpi="0" copies="0"/>
  <headerFooter alignWithMargins="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32"/>
  <sheetViews>
    <sheetView zoomScale="87" zoomScaleNormal="87" workbookViewId="0">
      <selection activeCell="A26" sqref="A26"/>
    </sheetView>
  </sheetViews>
  <sheetFormatPr defaultColWidth="9.6640625" defaultRowHeight="15"/>
  <cols>
    <col min="1" max="16384" width="9.6640625" style="1"/>
  </cols>
  <sheetData>
    <row r="1" spans="1:15" ht="30">
      <c r="A1" s="78" t="s">
        <v>211</v>
      </c>
    </row>
    <row r="2" spans="1:15">
      <c r="A2" s="59" t="s">
        <v>84</v>
      </c>
      <c r="B2" s="60" t="s">
        <v>192</v>
      </c>
      <c r="C2" s="60" t="s">
        <v>194</v>
      </c>
      <c r="D2" s="60" t="s">
        <v>195</v>
      </c>
      <c r="E2" s="60" t="s">
        <v>196</v>
      </c>
      <c r="F2" s="60" t="s">
        <v>197</v>
      </c>
      <c r="G2" s="60" t="s">
        <v>198</v>
      </c>
      <c r="H2" s="60" t="s">
        <v>199</v>
      </c>
      <c r="I2" s="60" t="s">
        <v>200</v>
      </c>
      <c r="J2" s="60" t="s">
        <v>201</v>
      </c>
      <c r="K2" s="60" t="s">
        <v>11</v>
      </c>
      <c r="L2" s="60" t="s">
        <v>202</v>
      </c>
      <c r="M2" s="60" t="s">
        <v>203</v>
      </c>
      <c r="N2" s="60" t="s">
        <v>12</v>
      </c>
      <c r="O2" s="79"/>
    </row>
    <row r="3" spans="1:15">
      <c r="A3" s="65" t="s">
        <v>190</v>
      </c>
      <c r="B3" s="66">
        <v>774</v>
      </c>
      <c r="C3" s="66">
        <v>1011</v>
      </c>
      <c r="D3" s="66">
        <v>1272</v>
      </c>
      <c r="E3" s="66">
        <v>1280</v>
      </c>
      <c r="F3" s="66">
        <v>1611</v>
      </c>
      <c r="G3" s="66">
        <v>1951</v>
      </c>
      <c r="H3" s="66">
        <v>2469</v>
      </c>
      <c r="I3" s="66">
        <v>2663</v>
      </c>
      <c r="J3" s="66">
        <v>3358</v>
      </c>
      <c r="K3" s="66">
        <v>3553</v>
      </c>
      <c r="L3" s="66">
        <v>4259</v>
      </c>
      <c r="M3" s="66">
        <v>5179</v>
      </c>
      <c r="N3" s="66">
        <v>7495</v>
      </c>
      <c r="O3" s="79"/>
    </row>
    <row r="4" spans="1:15">
      <c r="A4" s="65" t="s">
        <v>191</v>
      </c>
      <c r="B4" s="67">
        <v>8.9583333333333338E-3</v>
      </c>
      <c r="C4" s="67">
        <v>1.170138888888889E-2</v>
      </c>
      <c r="D4" s="67">
        <v>1.4722222222222222E-2</v>
      </c>
      <c r="E4" s="67">
        <v>1.4814814814814817E-2</v>
      </c>
      <c r="F4" s="67">
        <v>1.8645833333333334E-2</v>
      </c>
      <c r="G4" s="67">
        <v>2.2581018518518518E-2</v>
      </c>
      <c r="H4" s="67">
        <v>2.8576388888888887E-2</v>
      </c>
      <c r="I4" s="67">
        <v>3.0821759259259261E-2</v>
      </c>
      <c r="J4" s="67">
        <v>3.8865740740740742E-2</v>
      </c>
      <c r="K4" s="67">
        <v>4.1122685185185186E-2</v>
      </c>
      <c r="L4" s="67">
        <v>4.929398148148148E-2</v>
      </c>
      <c r="M4" s="67">
        <v>5.994212962962963E-2</v>
      </c>
      <c r="N4" s="67">
        <v>8.6747685185185192E-2</v>
      </c>
      <c r="O4" s="79"/>
    </row>
    <row r="5" spans="1:15">
      <c r="A5" s="69">
        <v>5</v>
      </c>
      <c r="B5" s="84">
        <f>(MROUND(+AgeStanSec!C5/0.85,5))/86400</f>
        <v>1.7245370370370369E-2</v>
      </c>
      <c r="C5" s="84">
        <f>(MROUND(+AgeStanSec!E5/0.85,5))/86400</f>
        <v>2.2627314814814815E-2</v>
      </c>
      <c r="D5" s="84">
        <f>(MROUND(+AgeStanSec!F5/0.85,5))/86400</f>
        <v>2.8472222222222222E-2</v>
      </c>
      <c r="E5" s="84">
        <f>(MROUND(+AgeStanSec!G5/0.85,5))/86400</f>
        <v>2.8645833333333332E-2</v>
      </c>
      <c r="F5" s="84">
        <f>(MROUND(+AgeStanSec!H5/0.85,5))/86400</f>
        <v>3.5879629629629629E-2</v>
      </c>
      <c r="G5" s="84">
        <f>(MROUND(+AgeStanSec!J5/0.85,5))/86400</f>
        <v>4.3460648148148151E-2</v>
      </c>
      <c r="H5" s="84">
        <f>(MROUND(+AgeStanSec!K5/0.85,5))/86400</f>
        <v>5.486111111111111E-2</v>
      </c>
      <c r="I5" s="84">
        <f>(MROUND(+AgeStanSec!L5/0.85,5))/86400</f>
        <v>5.8969907407407408E-2</v>
      </c>
      <c r="J5" s="84">
        <f>(MROUND(+AgeStanSec!M5/0.85,5))/86400</f>
        <v>7.3437500000000003E-2</v>
      </c>
      <c r="K5" s="84">
        <f>(MROUND(+AgeStanSec!N5/0.85,5))/86400</f>
        <v>7.7488425925925933E-2</v>
      </c>
      <c r="L5" s="84">
        <f>(MROUND(+AgeStanSec!O5/0.85,5))/86400</f>
        <v>9.2824074074074073E-2</v>
      </c>
      <c r="M5" s="84">
        <f>(MROUND(+AgeStanSec!P5/0.85,5))/86400</f>
        <v>0.1129050925925926</v>
      </c>
      <c r="N5" s="84">
        <f>(MROUND(+AgeStanSec!Q5/0.85,5))/86400</f>
        <v>0.16250000000000001</v>
      </c>
      <c r="O5" s="79"/>
    </row>
    <row r="6" spans="1:15">
      <c r="A6" s="65">
        <v>6</v>
      </c>
      <c r="B6" s="85">
        <f>(MROUND(+AgeStanSec!C6/0.85,5))/86400</f>
        <v>1.5856481481481482E-2</v>
      </c>
      <c r="C6" s="85">
        <f>(MROUND(+AgeStanSec!E6/0.85,5))/86400</f>
        <v>2.0775462962962964E-2</v>
      </c>
      <c r="D6" s="85">
        <f>(MROUND(+AgeStanSec!F6/0.85,5))/86400</f>
        <v>2.6157407407407407E-2</v>
      </c>
      <c r="E6" s="85">
        <f>(MROUND(+AgeStanSec!G6/0.85,5))/86400</f>
        <v>2.6331018518518517E-2</v>
      </c>
      <c r="F6" s="85">
        <f>(MROUND(+AgeStanSec!H6/0.85,5))/86400</f>
        <v>3.2986111111111112E-2</v>
      </c>
      <c r="G6" s="85">
        <f>(MROUND(+AgeStanSec!J6/0.85,5))/86400</f>
        <v>3.9930555555555552E-2</v>
      </c>
      <c r="H6" s="85">
        <f>(MROUND(+AgeStanSec!K6/0.85,5))/86400</f>
        <v>5.0347222222222224E-2</v>
      </c>
      <c r="I6" s="85">
        <f>(MROUND(+AgeStanSec!L6/0.85,5))/86400</f>
        <v>5.4166666666666669E-2</v>
      </c>
      <c r="J6" s="85">
        <f>(MROUND(+AgeStanSec!M6/0.85,5))/86400</f>
        <v>6.7476851851851857E-2</v>
      </c>
      <c r="K6" s="85">
        <f>(MROUND(+AgeStanSec!N6/0.85,5))/86400</f>
        <v>7.1238425925925927E-2</v>
      </c>
      <c r="L6" s="85">
        <f>(MROUND(+AgeStanSec!O6/0.85,5))/86400</f>
        <v>8.5300925925925933E-2</v>
      </c>
      <c r="M6" s="85">
        <f>(MROUND(+AgeStanSec!P6/0.85,5))/86400</f>
        <v>0.1037037037037037</v>
      </c>
      <c r="N6" s="85">
        <f>(MROUND(+AgeStanSec!Q6/0.85,5))/86400</f>
        <v>0.14930555555555555</v>
      </c>
      <c r="O6" s="79"/>
    </row>
    <row r="7" spans="1:15">
      <c r="A7" s="65">
        <v>7</v>
      </c>
      <c r="B7" s="85">
        <f>(MROUND(+AgeStanSec!C7/0.85,5))/86400</f>
        <v>1.4756944444444444E-2</v>
      </c>
      <c r="C7" s="85">
        <f>(MROUND(+AgeStanSec!E7/0.85,5))/86400</f>
        <v>1.9328703703703702E-2</v>
      </c>
      <c r="D7" s="85">
        <f>(MROUND(+AgeStanSec!F7/0.85,5))/86400</f>
        <v>2.4305555555555556E-2</v>
      </c>
      <c r="E7" s="85">
        <f>(MROUND(+AgeStanSec!G7/0.85,5))/86400</f>
        <v>2.4479166666666666E-2</v>
      </c>
      <c r="F7" s="85">
        <f>(MROUND(+AgeStanSec!H7/0.85,5))/86400</f>
        <v>3.0671296296296297E-2</v>
      </c>
      <c r="G7" s="85">
        <f>(MROUND(+AgeStanSec!J7/0.85,5))/86400</f>
        <v>3.709490740740741E-2</v>
      </c>
      <c r="H7" s="85">
        <f>(MROUND(+AgeStanSec!K7/0.85,5))/86400</f>
        <v>4.6817129629629632E-2</v>
      </c>
      <c r="I7" s="85">
        <f>(MROUND(+AgeStanSec!L7/0.85,5))/86400</f>
        <v>5.0347222222222224E-2</v>
      </c>
      <c r="J7" s="85">
        <f>(MROUND(+AgeStanSec!M7/0.85,5))/86400</f>
        <v>6.2731481481481485E-2</v>
      </c>
      <c r="K7" s="85">
        <f>(MROUND(+AgeStanSec!N7/0.85,5))/86400</f>
        <v>6.6203703703703709E-2</v>
      </c>
      <c r="L7" s="85">
        <f>(MROUND(+AgeStanSec!O7/0.85,5))/86400</f>
        <v>7.9340277777777773E-2</v>
      </c>
      <c r="M7" s="85">
        <f>(MROUND(+AgeStanSec!P7/0.85,5))/86400</f>
        <v>9.6469907407407407E-2</v>
      </c>
      <c r="N7" s="85">
        <f>(MROUND(+AgeStanSec!Q7/0.85,5))/86400</f>
        <v>0.1388888888888889</v>
      </c>
      <c r="O7" s="79"/>
    </row>
    <row r="8" spans="1:15">
      <c r="A8" s="65">
        <v>8</v>
      </c>
      <c r="B8" s="85">
        <f>(MROUND(+AgeStanSec!C8/0.85,5))/86400</f>
        <v>1.3831018518518519E-2</v>
      </c>
      <c r="C8" s="85">
        <f>(MROUND(+AgeStanSec!E8/0.85,5))/86400</f>
        <v>1.8171296296296297E-2</v>
      </c>
      <c r="D8" s="85">
        <f>(MROUND(+AgeStanSec!F8/0.85,5))/86400</f>
        <v>2.2858796296296297E-2</v>
      </c>
      <c r="E8" s="85">
        <f>(MROUND(+AgeStanSec!G8/0.85,5))/86400</f>
        <v>2.2974537037037036E-2</v>
      </c>
      <c r="F8" s="85">
        <f>(MROUND(+AgeStanSec!H8/0.85,5))/86400</f>
        <v>2.8819444444444446E-2</v>
      </c>
      <c r="G8" s="85">
        <f>(MROUND(+AgeStanSec!J8/0.85,5))/86400</f>
        <v>3.4895833333333334E-2</v>
      </c>
      <c r="H8" s="85">
        <f>(MROUND(+AgeStanSec!K8/0.85,5))/86400</f>
        <v>4.3981481481481483E-2</v>
      </c>
      <c r="I8" s="85">
        <f>(MROUND(+AgeStanSec!L8/0.85,5))/86400</f>
        <v>4.7280092592592596E-2</v>
      </c>
      <c r="J8" s="85">
        <f>(MROUND(+AgeStanSec!M8/0.85,5))/86400</f>
        <v>5.8969907407407408E-2</v>
      </c>
      <c r="K8" s="85">
        <f>(MROUND(+AgeStanSec!N8/0.85,5))/86400</f>
        <v>6.2268518518518522E-2</v>
      </c>
      <c r="L8" s="85">
        <f>(MROUND(+AgeStanSec!O8/0.85,5))/86400</f>
        <v>7.4537037037037041E-2</v>
      </c>
      <c r="M8" s="85">
        <f>(MROUND(+AgeStanSec!P8/0.85,5))/86400</f>
        <v>9.0624999999999997E-2</v>
      </c>
      <c r="N8" s="85">
        <f>(MROUND(+AgeStanSec!Q8/0.85,5))/86400</f>
        <v>0.13049768518518517</v>
      </c>
      <c r="O8" s="79"/>
    </row>
    <row r="9" spans="1:15">
      <c r="A9" s="65">
        <v>9</v>
      </c>
      <c r="B9" s="85">
        <f>(MROUND(+AgeStanSec!C9/0.85,5))/86400</f>
        <v>1.3136574074074075E-2</v>
      </c>
      <c r="C9" s="85">
        <f>(MROUND(+AgeStanSec!E9/0.85,5))/86400</f>
        <v>1.7187500000000001E-2</v>
      </c>
      <c r="D9" s="85">
        <f>(MROUND(+AgeStanSec!F9/0.85,5))/86400</f>
        <v>2.1643518518518517E-2</v>
      </c>
      <c r="E9" s="85">
        <f>(MROUND(+AgeStanSec!G9/0.85,5))/86400</f>
        <v>2.1759259259259259E-2</v>
      </c>
      <c r="F9" s="85">
        <f>(MROUND(+AgeStanSec!H9/0.85,5))/86400</f>
        <v>2.7314814814814816E-2</v>
      </c>
      <c r="G9" s="85">
        <f>(MROUND(+AgeStanSec!J9/0.85,5))/86400</f>
        <v>3.304398148148148E-2</v>
      </c>
      <c r="H9" s="85">
        <f>(MROUND(+AgeStanSec!K9/0.85,5))/86400</f>
        <v>4.1666666666666664E-2</v>
      </c>
      <c r="I9" s="85">
        <f>(MROUND(+AgeStanSec!L9/0.85,5))/86400</f>
        <v>4.4791666666666667E-2</v>
      </c>
      <c r="J9" s="85">
        <f>(MROUND(+AgeStanSec!M9/0.85,5))/86400</f>
        <v>5.590277777777778E-2</v>
      </c>
      <c r="K9" s="85">
        <f>(MROUND(+AgeStanSec!N9/0.85,5))/86400</f>
        <v>5.8969907407407408E-2</v>
      </c>
      <c r="L9" s="85">
        <f>(MROUND(+AgeStanSec!O9/0.85,5))/86400</f>
        <v>7.0659722222222221E-2</v>
      </c>
      <c r="M9" s="85">
        <f>(MROUND(+AgeStanSec!P9/0.85,5))/86400</f>
        <v>8.5879629629629625E-2</v>
      </c>
      <c r="N9" s="85">
        <f>(MROUND(+AgeStanSec!Q9/0.85,5))/86400</f>
        <v>0.12366898148148148</v>
      </c>
      <c r="O9" s="79"/>
    </row>
    <row r="10" spans="1:15">
      <c r="A10" s="74">
        <v>10</v>
      </c>
      <c r="B10" s="86">
        <f>(MROUND(+AgeStanSec!C10/0.85,5))/86400</f>
        <v>1.2500000000000001E-2</v>
      </c>
      <c r="C10" s="86">
        <f>(MROUND(+AgeStanSec!E10/0.85,5))/86400</f>
        <v>1.6435185185185185E-2</v>
      </c>
      <c r="D10" s="86">
        <f>(MROUND(+AgeStanSec!F10/0.85,5))/86400</f>
        <v>2.0659722222222222E-2</v>
      </c>
      <c r="E10" s="86">
        <f>(MROUND(+AgeStanSec!G10/0.85,5))/86400</f>
        <v>2.0775462962962964E-2</v>
      </c>
      <c r="F10" s="86">
        <f>(MROUND(+AgeStanSec!H10/0.85,5))/86400</f>
        <v>2.6041666666666668E-2</v>
      </c>
      <c r="G10" s="86">
        <f>(MROUND(+AgeStanSec!J10/0.85,5))/86400</f>
        <v>3.1539351851851853E-2</v>
      </c>
      <c r="H10" s="86">
        <f>(MROUND(+AgeStanSec!K10/0.85,5))/86400</f>
        <v>3.9814814814814817E-2</v>
      </c>
      <c r="I10" s="86">
        <f>(MROUND(+AgeStanSec!L10/0.85,5))/86400</f>
        <v>4.2766203703703702E-2</v>
      </c>
      <c r="J10" s="86">
        <f>(MROUND(+AgeStanSec!M10/0.85,5))/86400</f>
        <v>5.3356481481481484E-2</v>
      </c>
      <c r="K10" s="86">
        <f>(MROUND(+AgeStanSec!N10/0.85,5))/86400</f>
        <v>5.6307870370370369E-2</v>
      </c>
      <c r="L10" s="86">
        <f>(MROUND(+AgeStanSec!O10/0.85,5))/86400</f>
        <v>6.7476851851851857E-2</v>
      </c>
      <c r="M10" s="86">
        <f>(MROUND(+AgeStanSec!P10/0.85,5))/86400</f>
        <v>8.200231481481482E-2</v>
      </c>
      <c r="N10" s="86">
        <f>(MROUND(+AgeStanSec!Q10/0.85,5))/86400</f>
        <v>0.11811342592592593</v>
      </c>
      <c r="O10" s="79"/>
    </row>
    <row r="11" spans="1:15">
      <c r="A11" s="65">
        <v>11</v>
      </c>
      <c r="B11" s="85">
        <f>(MROUND(+AgeStanSec!C11/0.85,5))/86400</f>
        <v>1.2037037037037037E-2</v>
      </c>
      <c r="C11" s="85">
        <f>(MROUND(+AgeStanSec!E11/0.85,5))/86400</f>
        <v>1.579861111111111E-2</v>
      </c>
      <c r="D11" s="85">
        <f>(MROUND(+AgeStanSec!F11/0.85,5))/86400</f>
        <v>1.9849537037037037E-2</v>
      </c>
      <c r="E11" s="85">
        <f>(MROUND(+AgeStanSec!G11/0.85,5))/86400</f>
        <v>1.9965277777777776E-2</v>
      </c>
      <c r="F11" s="85">
        <f>(MROUND(+AgeStanSec!H11/0.85,5))/86400</f>
        <v>2.5000000000000001E-2</v>
      </c>
      <c r="G11" s="85">
        <f>(MROUND(+AgeStanSec!J11/0.85,5))/86400</f>
        <v>3.0324074074074073E-2</v>
      </c>
      <c r="H11" s="85">
        <f>(MROUND(+AgeStanSec!K11/0.85,5))/86400</f>
        <v>3.8252314814814815E-2</v>
      </c>
      <c r="I11" s="85">
        <f>(MROUND(+AgeStanSec!L11/0.85,5))/86400</f>
        <v>4.1087962962962965E-2</v>
      </c>
      <c r="J11" s="85">
        <f>(MROUND(+AgeStanSec!M11/0.85,5))/86400</f>
        <v>5.1273148148148151E-2</v>
      </c>
      <c r="K11" s="85">
        <f>(MROUND(+AgeStanSec!N11/0.85,5))/86400</f>
        <v>5.4166666666666669E-2</v>
      </c>
      <c r="L11" s="85">
        <f>(MROUND(+AgeStanSec!O11/0.85,5))/86400</f>
        <v>6.4814814814814811E-2</v>
      </c>
      <c r="M11" s="85">
        <f>(MROUND(+AgeStanSec!P11/0.85,5))/86400</f>
        <v>7.8819444444444442E-2</v>
      </c>
      <c r="N11" s="85">
        <f>(MROUND(+AgeStanSec!Q11/0.85,5))/86400</f>
        <v>0.11348379629629629</v>
      </c>
      <c r="O11" s="79"/>
    </row>
    <row r="12" spans="1:15">
      <c r="A12" s="65">
        <v>12</v>
      </c>
      <c r="B12" s="85">
        <f>(MROUND(+AgeStanSec!C12/0.85,5))/86400</f>
        <v>1.1631944444444445E-2</v>
      </c>
      <c r="C12" s="85">
        <f>(MROUND(+AgeStanSec!E12/0.85,5))/86400</f>
        <v>1.5277777777777777E-2</v>
      </c>
      <c r="D12" s="85">
        <f>(MROUND(+AgeStanSec!F12/0.85,5))/86400</f>
        <v>1.9212962962962963E-2</v>
      </c>
      <c r="E12" s="85">
        <f>(MROUND(+AgeStanSec!G12/0.85,5))/86400</f>
        <v>1.9328703703703702E-2</v>
      </c>
      <c r="F12" s="85">
        <f>(MROUND(+AgeStanSec!H12/0.85,5))/86400</f>
        <v>2.4189814814814813E-2</v>
      </c>
      <c r="G12" s="85">
        <f>(MROUND(+AgeStanSec!J12/0.85,5))/86400</f>
        <v>2.9282407407407406E-2</v>
      </c>
      <c r="H12" s="85">
        <f>(MROUND(+AgeStanSec!K12/0.85,5))/86400</f>
        <v>3.6979166666666667E-2</v>
      </c>
      <c r="I12" s="85">
        <f>(MROUND(+AgeStanSec!L12/0.85,5))/86400</f>
        <v>3.9756944444444442E-2</v>
      </c>
      <c r="J12" s="85">
        <f>(MROUND(+AgeStanSec!M12/0.85,5))/86400</f>
        <v>4.9594907407407407E-2</v>
      </c>
      <c r="K12" s="85">
        <f>(MROUND(+AgeStanSec!N12/0.85,5))/86400</f>
        <v>5.2314814814814814E-2</v>
      </c>
      <c r="L12" s="85">
        <f>(MROUND(+AgeStanSec!O12/0.85,5))/86400</f>
        <v>6.2731481481481485E-2</v>
      </c>
      <c r="M12" s="85">
        <f>(MROUND(+AgeStanSec!P12/0.85,5))/86400</f>
        <v>7.6215277777777785E-2</v>
      </c>
      <c r="N12" s="85">
        <f>(MROUND(+AgeStanSec!Q12/0.85,5))/86400</f>
        <v>0.10972222222222222</v>
      </c>
      <c r="O12" s="79"/>
    </row>
    <row r="13" spans="1:15">
      <c r="A13" s="65">
        <v>13</v>
      </c>
      <c r="B13" s="85">
        <f>(MROUND(+AgeStanSec!C13/0.85,5))/86400</f>
        <v>1.1342592592592593E-2</v>
      </c>
      <c r="C13" s="85">
        <f>(MROUND(+AgeStanSec!E13/0.85,5))/86400</f>
        <v>1.4814814814814815E-2</v>
      </c>
      <c r="D13" s="85">
        <f>(MROUND(+AgeStanSec!F13/0.85,5))/86400</f>
        <v>1.863425925925926E-2</v>
      </c>
      <c r="E13" s="85">
        <f>(MROUND(+AgeStanSec!G13/0.85,5))/86400</f>
        <v>1.8749999999999999E-2</v>
      </c>
      <c r="F13" s="85">
        <f>(MROUND(+AgeStanSec!H13/0.85,5))/86400</f>
        <v>2.3495370370370371E-2</v>
      </c>
      <c r="G13" s="85">
        <f>(MROUND(+AgeStanSec!J13/0.85,5))/86400</f>
        <v>2.8472222222222222E-2</v>
      </c>
      <c r="H13" s="85">
        <f>(MROUND(+AgeStanSec!K13/0.85,5))/86400</f>
        <v>3.5937499999999997E-2</v>
      </c>
      <c r="I13" s="85">
        <f>(MROUND(+AgeStanSec!L13/0.85,5))/86400</f>
        <v>3.8657407407407404E-2</v>
      </c>
      <c r="J13" s="85">
        <f>(MROUND(+AgeStanSec!M13/0.85,5))/86400</f>
        <v>4.8206018518518516E-2</v>
      </c>
      <c r="K13" s="85">
        <f>(MROUND(+AgeStanSec!N13/0.85,5))/86400</f>
        <v>5.0868055555555555E-2</v>
      </c>
      <c r="L13" s="85">
        <f>(MROUND(+AgeStanSec!O13/0.85,5))/86400</f>
        <v>6.0937499999999999E-2</v>
      </c>
      <c r="M13" s="85">
        <f>(MROUND(+AgeStanSec!P13/0.85,5))/86400</f>
        <v>7.407407407407407E-2</v>
      </c>
      <c r="N13" s="85">
        <f>(MROUND(+AgeStanSec!Q13/0.85,5))/86400</f>
        <v>0.10671296296296297</v>
      </c>
      <c r="O13" s="79"/>
    </row>
    <row r="14" spans="1:15">
      <c r="A14" s="65">
        <v>14</v>
      </c>
      <c r="B14" s="85">
        <f>(MROUND(+AgeStanSec!C14/0.85,5))/86400</f>
        <v>1.105324074074074E-2</v>
      </c>
      <c r="C14" s="85">
        <f>(MROUND(+AgeStanSec!E14/0.85,5))/86400</f>
        <v>1.4467592592592593E-2</v>
      </c>
      <c r="D14" s="85">
        <f>(MROUND(+AgeStanSec!F14/0.85,5))/86400</f>
        <v>1.8229166666666668E-2</v>
      </c>
      <c r="E14" s="85">
        <f>(MROUND(+AgeStanSec!G14/0.85,5))/86400</f>
        <v>1.8344907407407407E-2</v>
      </c>
      <c r="F14" s="85">
        <f>(MROUND(+AgeStanSec!H14/0.85,5))/86400</f>
        <v>2.2974537037037036E-2</v>
      </c>
      <c r="G14" s="85">
        <f>(MROUND(+AgeStanSec!J14/0.85,5))/86400</f>
        <v>2.7835648148148148E-2</v>
      </c>
      <c r="H14" s="85">
        <f>(MROUND(+AgeStanSec!K14/0.85,5))/86400</f>
        <v>3.5127314814814813E-2</v>
      </c>
      <c r="I14" s="85">
        <f>(MROUND(+AgeStanSec!L14/0.85,5))/86400</f>
        <v>3.7731481481481484E-2</v>
      </c>
      <c r="J14" s="85">
        <f>(MROUND(+AgeStanSec!M14/0.85,5))/86400</f>
        <v>4.7106481481481478E-2</v>
      </c>
      <c r="K14" s="85">
        <f>(MROUND(+AgeStanSec!N14/0.85,5))/86400</f>
        <v>4.971064814814815E-2</v>
      </c>
      <c r="L14" s="85">
        <f>(MROUND(+AgeStanSec!O14/0.85,5))/86400</f>
        <v>5.9548611111111108E-2</v>
      </c>
      <c r="M14" s="85">
        <f>(MROUND(+AgeStanSec!P14/0.85,5))/86400</f>
        <v>7.239583333333334E-2</v>
      </c>
      <c r="N14" s="85">
        <f>(MROUND(+AgeStanSec!Q14/0.85,5))/86400</f>
        <v>0.10422453703703703</v>
      </c>
      <c r="O14" s="79"/>
    </row>
    <row r="15" spans="1:15">
      <c r="A15" s="74">
        <v>15</v>
      </c>
      <c r="B15" s="86">
        <f>(MROUND(+AgeStanSec!C15/0.85,5))/86400</f>
        <v>1.0821759259259258E-2</v>
      </c>
      <c r="C15" s="86">
        <f>(MROUND(+AgeStanSec!E15/0.85,5))/86400</f>
        <v>1.4236111111111111E-2</v>
      </c>
      <c r="D15" s="86">
        <f>(MROUND(+AgeStanSec!F15/0.85,5))/86400</f>
        <v>1.7881944444444443E-2</v>
      </c>
      <c r="E15" s="86">
        <f>(MROUND(+AgeStanSec!G15/0.85,5))/86400</f>
        <v>1.7997685185185186E-2</v>
      </c>
      <c r="F15" s="86">
        <f>(MROUND(+AgeStanSec!H15/0.85,5))/86400</f>
        <v>2.2569444444444444E-2</v>
      </c>
      <c r="G15" s="86">
        <f>(MROUND(+AgeStanSec!J15/0.85,5))/86400</f>
        <v>2.7314814814814816E-2</v>
      </c>
      <c r="H15" s="86">
        <f>(MROUND(+AgeStanSec!K15/0.85,5))/86400</f>
        <v>3.4432870370370371E-2</v>
      </c>
      <c r="I15" s="86">
        <f>(MROUND(+AgeStanSec!L15/0.85,5))/86400</f>
        <v>3.7037037037037035E-2</v>
      </c>
      <c r="J15" s="86">
        <f>(MROUND(+AgeStanSec!M15/0.85,5))/86400</f>
        <v>4.6238425925925926E-2</v>
      </c>
      <c r="K15" s="86">
        <f>(MROUND(+AgeStanSec!N15/0.85,5))/86400</f>
        <v>4.8784722222222222E-2</v>
      </c>
      <c r="L15" s="86">
        <f>(MROUND(+AgeStanSec!O15/0.85,5))/86400</f>
        <v>5.8449074074074077E-2</v>
      </c>
      <c r="M15" s="86">
        <f>(MROUND(+AgeStanSec!P15/0.85,5))/86400</f>
        <v>7.1064814814814817E-2</v>
      </c>
      <c r="N15" s="86">
        <f>(MROUND(+AgeStanSec!Q15/0.85,5))/86400</f>
        <v>0.10231481481481482</v>
      </c>
      <c r="O15" s="79"/>
    </row>
    <row r="16" spans="1:15">
      <c r="A16" s="65">
        <v>16</v>
      </c>
      <c r="B16" s="85">
        <f>(MROUND(+AgeStanSec!C16/0.85,5))/86400</f>
        <v>1.0706018518518519E-2</v>
      </c>
      <c r="C16" s="85">
        <f>(MROUND(+AgeStanSec!E16/0.85,5))/86400</f>
        <v>1.4004629629629629E-2</v>
      </c>
      <c r="D16" s="85">
        <f>(MROUND(+AgeStanSec!F16/0.85,5))/86400</f>
        <v>1.7592592592592594E-2</v>
      </c>
      <c r="E16" s="85">
        <f>(MROUND(+AgeStanSec!G16/0.85,5))/86400</f>
        <v>1.7708333333333333E-2</v>
      </c>
      <c r="F16" s="85">
        <f>(MROUND(+AgeStanSec!H16/0.85,5))/86400</f>
        <v>2.2222222222222223E-2</v>
      </c>
      <c r="G16" s="85">
        <f>(MROUND(+AgeStanSec!J16/0.85,5))/86400</f>
        <v>2.6909722222222224E-2</v>
      </c>
      <c r="H16" s="85">
        <f>(MROUND(+AgeStanSec!K16/0.85,5))/86400</f>
        <v>3.3969907407407407E-2</v>
      </c>
      <c r="I16" s="85">
        <f>(MROUND(+AgeStanSec!L16/0.85,5))/86400</f>
        <v>3.6516203703703703E-2</v>
      </c>
      <c r="J16" s="85">
        <f>(MROUND(+AgeStanSec!M16/0.85,5))/86400</f>
        <v>4.5543981481481484E-2</v>
      </c>
      <c r="K16" s="85">
        <f>(MROUND(+AgeStanSec!N16/0.85,5))/86400</f>
        <v>4.809027777777778E-2</v>
      </c>
      <c r="L16" s="85">
        <f>(MROUND(+AgeStanSec!O16/0.85,5))/86400</f>
        <v>5.7638888888888892E-2</v>
      </c>
      <c r="M16" s="85">
        <f>(MROUND(+AgeStanSec!P16/0.85,5))/86400</f>
        <v>7.0023148148148154E-2</v>
      </c>
      <c r="N16" s="85">
        <f>(MROUND(+AgeStanSec!Q16/0.85,5))/86400</f>
        <v>0.10086805555555556</v>
      </c>
      <c r="O16" s="79"/>
    </row>
    <row r="17" spans="1:15">
      <c r="A17" s="65">
        <v>17</v>
      </c>
      <c r="B17" s="85">
        <f>(MROUND(+AgeStanSec!C17/0.85,5))/86400</f>
        <v>1.0590277777777778E-2</v>
      </c>
      <c r="C17" s="85">
        <f>(MROUND(+AgeStanSec!E17/0.85,5))/86400</f>
        <v>1.3888888888888888E-2</v>
      </c>
      <c r="D17" s="85">
        <f>(MROUND(+AgeStanSec!F17/0.85,5))/86400</f>
        <v>1.7418981481481483E-2</v>
      </c>
      <c r="E17" s="85">
        <f>(MROUND(+AgeStanSec!G17/0.85,5))/86400</f>
        <v>1.7534722222222222E-2</v>
      </c>
      <c r="F17" s="85">
        <f>(MROUND(+AgeStanSec!H17/0.85,5))/86400</f>
        <v>2.1990740740740741E-2</v>
      </c>
      <c r="G17" s="85">
        <f>(MROUND(+AgeStanSec!J17/0.85,5))/86400</f>
        <v>2.6620370370370371E-2</v>
      </c>
      <c r="H17" s="85">
        <f>(MROUND(+AgeStanSec!K17/0.85,5))/86400</f>
        <v>3.3622685185185186E-2</v>
      </c>
      <c r="I17" s="85">
        <f>(MROUND(+AgeStanSec!L17/0.85,5))/86400</f>
        <v>3.6111111111111108E-2</v>
      </c>
      <c r="J17" s="85">
        <f>(MROUND(+AgeStanSec!M17/0.85,5))/86400</f>
        <v>4.5138888888888888E-2</v>
      </c>
      <c r="K17" s="85">
        <f>(MROUND(+AgeStanSec!N17/0.85,5))/86400</f>
        <v>4.7627314814814817E-2</v>
      </c>
      <c r="L17" s="85">
        <f>(MROUND(+AgeStanSec!O17/0.85,5))/86400</f>
        <v>5.7060185185185186E-2</v>
      </c>
      <c r="M17" s="85">
        <f>(MROUND(+AgeStanSec!P17/0.85,5))/86400</f>
        <v>6.9386574074074073E-2</v>
      </c>
      <c r="N17" s="85">
        <f>(MROUND(+AgeStanSec!Q17/0.85,5))/86400</f>
        <v>9.9884259259259256E-2</v>
      </c>
      <c r="O17" s="79"/>
    </row>
    <row r="18" spans="1:15">
      <c r="A18" s="65">
        <v>18</v>
      </c>
      <c r="B18" s="85">
        <f>(MROUND(+AgeStanSec!C18/0.85,5))/86400</f>
        <v>1.0532407407407407E-2</v>
      </c>
      <c r="C18" s="85">
        <f>(MROUND(+AgeStanSec!E18/0.85,5))/86400</f>
        <v>1.3773148148148149E-2</v>
      </c>
      <c r="D18" s="85">
        <f>(MROUND(+AgeStanSec!F18/0.85,5))/86400</f>
        <v>1.7361111111111112E-2</v>
      </c>
      <c r="E18" s="85">
        <f>(MROUND(+AgeStanSec!G18/0.85,5))/86400</f>
        <v>1.7476851851851851E-2</v>
      </c>
      <c r="F18" s="85">
        <f>(MROUND(+AgeStanSec!H18/0.85,5))/86400</f>
        <v>2.1874999999999999E-2</v>
      </c>
      <c r="G18" s="85">
        <f>(MROUND(+AgeStanSec!J18/0.85,5))/86400</f>
        <v>2.6504629629629628E-2</v>
      </c>
      <c r="H18" s="85">
        <f>(MROUND(+AgeStanSec!K18/0.85,5))/86400</f>
        <v>3.3391203703703701E-2</v>
      </c>
      <c r="I18" s="85">
        <f>(MROUND(+AgeStanSec!L18/0.85,5))/86400</f>
        <v>3.5937499999999997E-2</v>
      </c>
      <c r="J18" s="85">
        <f>(MROUND(+AgeStanSec!M18/0.85,5))/86400</f>
        <v>4.490740740740741E-2</v>
      </c>
      <c r="K18" s="85">
        <f>(MROUND(+AgeStanSec!N18/0.85,5))/86400</f>
        <v>4.7395833333333331E-2</v>
      </c>
      <c r="L18" s="85">
        <f>(MROUND(+AgeStanSec!O18/0.85,5))/86400</f>
        <v>5.6828703703703701E-2</v>
      </c>
      <c r="M18" s="85">
        <f>(MROUND(+AgeStanSec!P18/0.85,5))/86400</f>
        <v>6.9039351851851852E-2</v>
      </c>
      <c r="N18" s="85">
        <f>(MROUND(+AgeStanSec!Q18/0.85,5))/86400</f>
        <v>9.9421296296296299E-2</v>
      </c>
      <c r="O18" s="79"/>
    </row>
    <row r="19" spans="1:15">
      <c r="A19" s="65">
        <v>19</v>
      </c>
      <c r="B19" s="85">
        <f>(MROUND(+AgeStanSec!C19/0.85,5))/86400</f>
        <v>1.0474537037037037E-2</v>
      </c>
      <c r="C19" s="85">
        <f>(MROUND(+AgeStanSec!E19/0.85,5))/86400</f>
        <v>1.3773148148148149E-2</v>
      </c>
      <c r="D19" s="85">
        <f>(MROUND(+AgeStanSec!F19/0.85,5))/86400</f>
        <v>1.7303240740740741E-2</v>
      </c>
      <c r="E19" s="85">
        <f>(MROUND(+AgeStanSec!G19/0.85,5))/86400</f>
        <v>1.7418981481481483E-2</v>
      </c>
      <c r="F19" s="85">
        <f>(MROUND(+AgeStanSec!H19/0.85,5))/86400</f>
        <v>2.1817129629629631E-2</v>
      </c>
      <c r="G19" s="85">
        <f>(MROUND(+AgeStanSec!J19/0.85,5))/86400</f>
        <v>2.644675925925926E-2</v>
      </c>
      <c r="H19" s="85">
        <f>(MROUND(+AgeStanSec!K19/0.85,5))/86400</f>
        <v>3.3333333333333333E-2</v>
      </c>
      <c r="I19" s="85">
        <f>(MROUND(+AgeStanSec!L19/0.85,5))/86400</f>
        <v>3.5879629629629629E-2</v>
      </c>
      <c r="J19" s="85">
        <f>(MROUND(+AgeStanSec!M19/0.85,5))/86400</f>
        <v>4.490740740740741E-2</v>
      </c>
      <c r="K19" s="85">
        <f>(MROUND(+AgeStanSec!N19/0.85,5))/86400</f>
        <v>4.7395833333333331E-2</v>
      </c>
      <c r="L19" s="85">
        <f>(MROUND(+AgeStanSec!O19/0.85,5))/86400</f>
        <v>5.6770833333333333E-2</v>
      </c>
      <c r="M19" s="85">
        <f>(MROUND(+AgeStanSec!P19/0.85,5))/86400</f>
        <v>6.9039351851851852E-2</v>
      </c>
      <c r="N19" s="85">
        <f>(MROUND(+AgeStanSec!Q19/0.85,5))/86400</f>
        <v>9.9363425925925924E-2</v>
      </c>
      <c r="O19" s="79"/>
    </row>
    <row r="20" spans="1:15">
      <c r="A20" s="74" t="s">
        <v>103</v>
      </c>
      <c r="B20" s="86">
        <f>(MROUND(+AgeStanSec!C25/0.9,5))/86400</f>
        <v>9.8958333333333329E-3</v>
      </c>
      <c r="C20" s="86">
        <f>(MROUND(+AgeStanSec!E25/0.9,5))/86400</f>
        <v>1.3020833333333334E-2</v>
      </c>
      <c r="D20" s="86">
        <f>(MROUND(+AgeStanSec!F25/0.9,5))/86400</f>
        <v>1.6319444444444445E-2</v>
      </c>
      <c r="E20" s="86">
        <f>(MROUND(+AgeStanSec!G25/0.9,5))/86400</f>
        <v>1.6435185185185185E-2</v>
      </c>
      <c r="F20" s="86">
        <f>(MROUND(+AgeStanSec!H25/0.9,5))/86400</f>
        <v>2.060185185185185E-2</v>
      </c>
      <c r="G20" s="86">
        <f>(MROUND(+AgeStanSec!J25/0.9,5))/86400</f>
        <v>2.494212962962963E-2</v>
      </c>
      <c r="H20" s="86">
        <f>(MROUND(+AgeStanSec!K25/0.9,5))/86400</f>
        <v>3.1481481481481478E-2</v>
      </c>
      <c r="I20" s="86">
        <f>(MROUND(+AgeStanSec!L25/0.9,5))/86400</f>
        <v>3.3854166666666664E-2</v>
      </c>
      <c r="J20" s="86">
        <f>(MROUND(+AgeStanSec!M25/0.9,5))/86400</f>
        <v>4.2418981481481481E-2</v>
      </c>
      <c r="K20" s="86">
        <f>(MROUND(+AgeStanSec!N25/0.9,5))/86400</f>
        <v>4.4791666666666667E-2</v>
      </c>
      <c r="L20" s="86">
        <f>(MROUND(+AgeStanSec!O25/0.9,5))/86400</f>
        <v>5.364583333333333E-2</v>
      </c>
      <c r="M20" s="86">
        <f>(MROUND(+AgeStanSec!P25/0.9,5))/86400</f>
        <v>6.5219907407407407E-2</v>
      </c>
      <c r="N20" s="86">
        <f>(MROUND(+AgeStanSec!Q25/0.9,5))/86400</f>
        <v>9.3865740740740736E-2</v>
      </c>
      <c r="O20" s="79"/>
    </row>
    <row r="21" spans="1:15">
      <c r="A21" s="108" t="s">
        <v>212</v>
      </c>
      <c r="B21" s="85">
        <f>(MROUND(+AgeStanSec!C37/0.85,5))/86400</f>
        <v>1.0821759259259258E-2</v>
      </c>
      <c r="C21" s="85">
        <f>(MROUND(+AgeStanSec!E37/0.85,5))/86400</f>
        <v>1.412037037037037E-2</v>
      </c>
      <c r="D21" s="85">
        <f>(MROUND(+AgeStanSec!F37/0.85,5))/86400</f>
        <v>1.7650462962962962E-2</v>
      </c>
      <c r="E21" s="85">
        <f>(MROUND(+AgeStanSec!G37/0.85,5))/86400</f>
        <v>1.7766203703703704E-2</v>
      </c>
      <c r="F21" s="85">
        <f>(MROUND(+AgeStanSec!H37/0.85,5))/86400</f>
        <v>2.2222222222222223E-2</v>
      </c>
      <c r="G21" s="85">
        <f>(MROUND(+AgeStanSec!J37/0.85,5))/86400</f>
        <v>2.6851851851851852E-2</v>
      </c>
      <c r="H21" s="85">
        <f>(MROUND(+AgeStanSec!K37/0.85,5))/86400</f>
        <v>3.3854166666666664E-2</v>
      </c>
      <c r="I21" s="85">
        <f>(MROUND(+AgeStanSec!L37/0.85,5))/86400</f>
        <v>3.6342592592592593E-2</v>
      </c>
      <c r="J21" s="85">
        <f>(MROUND(+AgeStanSec!M37/0.85,5))/86400</f>
        <v>4.5486111111111109E-2</v>
      </c>
      <c r="K21" s="85">
        <f>(MROUND(+AgeStanSec!N37/0.85,5))/86400</f>
        <v>4.8032407407407406E-2</v>
      </c>
      <c r="L21" s="85">
        <f>(MROUND(+AgeStanSec!O37/0.85,5))/86400</f>
        <v>5.752314814814815E-2</v>
      </c>
      <c r="M21" s="85">
        <f>(MROUND(+AgeStanSec!P37/0.85,5))/86400</f>
        <v>6.9965277777777779E-2</v>
      </c>
      <c r="N21" s="85">
        <f>(MROUND(+AgeStanSec!Q37/0.85,5))/86400</f>
        <v>0.10069444444444445</v>
      </c>
      <c r="O21" s="79"/>
    </row>
    <row r="22" spans="1:15">
      <c r="A22" s="108" t="s">
        <v>213</v>
      </c>
      <c r="B22" s="85">
        <f>(MROUND(+AgeStanSec!C42/0.85,5))/86400</f>
        <v>1.1226851851851852E-2</v>
      </c>
      <c r="C22" s="85">
        <f>(MROUND(+AgeStanSec!E42/0.85,5))/86400</f>
        <v>1.4641203703703703E-2</v>
      </c>
      <c r="D22" s="85">
        <f>(MROUND(+AgeStanSec!F42/0.85,5))/86400</f>
        <v>1.8287037037037036E-2</v>
      </c>
      <c r="E22" s="85">
        <f>(MROUND(+AgeStanSec!G42/0.85,5))/86400</f>
        <v>1.8402777777777778E-2</v>
      </c>
      <c r="F22" s="85">
        <f>(MROUND(+AgeStanSec!H42/0.85,5))/86400</f>
        <v>2.2916666666666665E-2</v>
      </c>
      <c r="G22" s="85">
        <f>(MROUND(+AgeStanSec!J42/0.85,5))/86400</f>
        <v>2.7777777777777776E-2</v>
      </c>
      <c r="H22" s="85">
        <f>(MROUND(+AgeStanSec!K42/0.85,5))/86400</f>
        <v>3.5011574074074077E-2</v>
      </c>
      <c r="I22" s="85">
        <f>(MROUND(+AgeStanSec!L42/0.85,5))/86400</f>
        <v>3.7615740740740741E-2</v>
      </c>
      <c r="J22" s="85">
        <f>(MROUND(+AgeStanSec!M42/0.85,5))/86400</f>
        <v>4.704861111111111E-2</v>
      </c>
      <c r="K22" s="85">
        <f>(MROUND(+AgeStanSec!N42/0.85,5))/86400</f>
        <v>4.9652777777777775E-2</v>
      </c>
      <c r="L22" s="85">
        <f>(MROUND(+AgeStanSec!O42/0.85,5))/86400</f>
        <v>5.949074074074074E-2</v>
      </c>
      <c r="M22" s="85">
        <f>(MROUND(+AgeStanSec!P42/0.85,5))/86400</f>
        <v>7.2337962962962965E-2</v>
      </c>
      <c r="N22" s="85">
        <f>(MROUND(+AgeStanSec!Q42/0.85,5))/86400</f>
        <v>0.1041087962962963</v>
      </c>
      <c r="O22" s="79"/>
    </row>
    <row r="23" spans="1:15">
      <c r="A23" s="108" t="s">
        <v>214</v>
      </c>
      <c r="B23" s="85">
        <f>(MROUND(+AgeStanSec!C47/0.85,5))/86400</f>
        <v>1.1631944444444445E-2</v>
      </c>
      <c r="C23" s="85">
        <f>(MROUND(+AgeStanSec!E47/0.85,5))/86400</f>
        <v>1.5219907407407408E-2</v>
      </c>
      <c r="D23" s="85">
        <f>(MROUND(+AgeStanSec!F47/0.85,5))/86400</f>
        <v>1.9039351851851852E-2</v>
      </c>
      <c r="E23" s="85">
        <f>(MROUND(+AgeStanSec!G47/0.85,5))/86400</f>
        <v>1.9155092592592592E-2</v>
      </c>
      <c r="F23" s="85">
        <f>(MROUND(+AgeStanSec!H47/0.85,5))/86400</f>
        <v>2.3900462962962964E-2</v>
      </c>
      <c r="G23" s="85">
        <f>(MROUND(+AgeStanSec!J47/0.85,5))/86400</f>
        <v>2.8877314814814814E-2</v>
      </c>
      <c r="H23" s="85">
        <f>(MROUND(+AgeStanSec!K47/0.85,5))/86400</f>
        <v>3.6458333333333336E-2</v>
      </c>
      <c r="I23" s="85">
        <f>(MROUND(+AgeStanSec!L47/0.85,5))/86400</f>
        <v>3.9178240740740743E-2</v>
      </c>
      <c r="J23" s="85">
        <f>(MROUND(+AgeStanSec!M47/0.85,5))/86400</f>
        <v>4.9074074074074076E-2</v>
      </c>
      <c r="K23" s="85">
        <f>(MROUND(+AgeStanSec!N47/0.85,5))/86400</f>
        <v>5.1793981481481483E-2</v>
      </c>
      <c r="L23" s="85">
        <f>(MROUND(+AgeStanSec!O47/0.85,5))/86400</f>
        <v>6.2037037037037036E-2</v>
      </c>
      <c r="M23" s="85">
        <f>(MROUND(+AgeStanSec!P47/0.85,5))/86400</f>
        <v>7.5405092592592593E-2</v>
      </c>
      <c r="N23" s="85">
        <f>(MROUND(+AgeStanSec!Q47/0.85,5))/86400</f>
        <v>0.10856481481481481</v>
      </c>
      <c r="O23" s="79"/>
    </row>
    <row r="24" spans="1:15">
      <c r="A24" s="108" t="s">
        <v>215</v>
      </c>
      <c r="B24" s="85">
        <f>(MROUND(+AgeStanSec!C52/0.85,5))/86400</f>
        <v>1.2152777777777778E-2</v>
      </c>
      <c r="C24" s="85">
        <f>(MROUND(+AgeStanSec!E52/0.85,5))/86400</f>
        <v>1.5856481481481482E-2</v>
      </c>
      <c r="D24" s="85">
        <f>(MROUND(+AgeStanSec!F52/0.85,5))/86400</f>
        <v>1.9849537037037037E-2</v>
      </c>
      <c r="E24" s="85">
        <f>(MROUND(+AgeStanSec!G52/0.85,5))/86400</f>
        <v>1.9965277777777776E-2</v>
      </c>
      <c r="F24" s="85">
        <f>(MROUND(+AgeStanSec!H52/0.85,5))/86400</f>
        <v>2.4884259259259259E-2</v>
      </c>
      <c r="G24" s="85">
        <f>(MROUND(+AgeStanSec!J52/0.85,5))/86400</f>
        <v>3.0150462962962962E-2</v>
      </c>
      <c r="H24" s="85">
        <f>(MROUND(+AgeStanSec!K52/0.85,5))/86400</f>
        <v>3.802083333333333E-2</v>
      </c>
      <c r="I24" s="85">
        <f>(MROUND(+AgeStanSec!L52/0.85,5))/86400</f>
        <v>4.0914351851851855E-2</v>
      </c>
      <c r="J24" s="85">
        <f>(MROUND(+AgeStanSec!M52/0.85,5))/86400</f>
        <v>5.1215277777777776E-2</v>
      </c>
      <c r="K24" s="85">
        <f>(MROUND(+AgeStanSec!N52/0.85,5))/86400</f>
        <v>5.4050925925925926E-2</v>
      </c>
      <c r="L24" s="85">
        <f>(MROUND(+AgeStanSec!O52/0.85,5))/86400</f>
        <v>6.475694444444445E-2</v>
      </c>
      <c r="M24" s="85">
        <f>(MROUND(+AgeStanSec!P52/0.85,5))/86400</f>
        <v>7.8761574074074067E-2</v>
      </c>
      <c r="N24" s="85">
        <f>(MROUND(+AgeStanSec!Q52/0.85,5))/86400</f>
        <v>0.11336805555555556</v>
      </c>
      <c r="O24" s="79"/>
    </row>
    <row r="25" spans="1:15">
      <c r="A25" s="108" t="s">
        <v>216</v>
      </c>
      <c r="B25" s="85">
        <f>(MROUND(+AgeStanSec!C57/0.85,5))/86400</f>
        <v>1.2615740740740742E-2</v>
      </c>
      <c r="C25" s="85">
        <f>(MROUND(+AgeStanSec!E57/0.85,5))/86400</f>
        <v>1.6493055555555556E-2</v>
      </c>
      <c r="D25" s="85">
        <f>(MROUND(+AgeStanSec!F57/0.85,5))/86400</f>
        <v>2.0717592592592593E-2</v>
      </c>
      <c r="E25" s="85">
        <f>(MROUND(+AgeStanSec!G57/0.85,5))/86400</f>
        <v>2.0833333333333332E-2</v>
      </c>
      <c r="F25" s="85">
        <f>(MROUND(+AgeStanSec!H57/0.85,5))/86400</f>
        <v>2.5983796296296297E-2</v>
      </c>
      <c r="G25" s="85">
        <f>(MROUND(+AgeStanSec!J57/0.85,5))/86400</f>
        <v>3.1481481481481478E-2</v>
      </c>
      <c r="H25" s="85">
        <f>(MROUND(+AgeStanSec!K57/0.85,5))/86400</f>
        <v>3.9756944444444442E-2</v>
      </c>
      <c r="I25" s="85">
        <f>(MROUND(+AgeStanSec!L57/0.85,5))/86400</f>
        <v>4.2766203703703702E-2</v>
      </c>
      <c r="J25" s="85">
        <f>(MROUND(+AgeStanSec!M57/0.85,5))/86400</f>
        <v>5.3587962962962962E-2</v>
      </c>
      <c r="K25" s="85">
        <f>(MROUND(+AgeStanSec!N57/0.85,5))/86400</f>
        <v>5.6597222222222222E-2</v>
      </c>
      <c r="L25" s="85">
        <f>(MROUND(+AgeStanSec!O57/0.85,5))/86400</f>
        <v>6.7766203703703703E-2</v>
      </c>
      <c r="M25" s="85">
        <f>(MROUND(+AgeStanSec!P57/0.85,5))/86400</f>
        <v>8.2407407407407401E-2</v>
      </c>
      <c r="N25" s="85">
        <f>(MROUND(+AgeStanSec!Q57/0.85,5))/86400</f>
        <v>0.11863425925925926</v>
      </c>
      <c r="O25" s="79"/>
    </row>
    <row r="26" spans="1:15">
      <c r="A26" s="108" t="s">
        <v>217</v>
      </c>
      <c r="B26" s="85">
        <f>(MROUND(+AgeStanSec!C62/0.85,5))/86400</f>
        <v>1.3194444444444444E-2</v>
      </c>
      <c r="C26" s="85">
        <f>(MROUND(+AgeStanSec!E62/0.85,5))/86400</f>
        <v>1.7245370370370369E-2</v>
      </c>
      <c r="D26" s="85">
        <f>(MROUND(+AgeStanSec!F62/0.85,5))/86400</f>
        <v>2.1643518518518517E-2</v>
      </c>
      <c r="E26" s="85">
        <f>(MROUND(+AgeStanSec!G62/0.85,5))/86400</f>
        <v>2.1759259259259259E-2</v>
      </c>
      <c r="F26" s="85">
        <f>(MROUND(+AgeStanSec!H62/0.85,5))/86400</f>
        <v>2.7256944444444445E-2</v>
      </c>
      <c r="G26" s="85">
        <f>(MROUND(+AgeStanSec!J62/0.85,5))/86400</f>
        <v>3.2986111111111112E-2</v>
      </c>
      <c r="H26" s="85">
        <f>(MROUND(+AgeStanSec!K62/0.85,5))/86400</f>
        <v>4.1666666666666664E-2</v>
      </c>
      <c r="I26" s="85">
        <f>(MROUND(+AgeStanSec!L62/0.85,5))/86400</f>
        <v>4.4849537037037035E-2</v>
      </c>
      <c r="J26" s="85">
        <f>(MROUND(+AgeStanSec!M62/0.85,5))/86400</f>
        <v>5.6192129629629627E-2</v>
      </c>
      <c r="K26" s="85">
        <f>(MROUND(+AgeStanSec!N62/0.85,5))/86400</f>
        <v>5.9317129629629629E-2</v>
      </c>
      <c r="L26" s="85">
        <f>(MROUND(+AgeStanSec!O62/0.85,5))/86400</f>
        <v>7.1064814814814817E-2</v>
      </c>
      <c r="M26" s="85">
        <f>(MROUND(+AgeStanSec!P62/0.85,5))/86400</f>
        <v>8.6400462962962957E-2</v>
      </c>
      <c r="N26" s="85">
        <f>(MROUND(+AgeStanSec!Q62/0.85,5))/86400</f>
        <v>0.12442129629629629</v>
      </c>
      <c r="O26" s="79"/>
    </row>
    <row r="27" spans="1:15">
      <c r="A27" s="108" t="s">
        <v>218</v>
      </c>
      <c r="B27" s="85">
        <f>(MROUND(+AgeStanSec!C67/0.8,5))/86400</f>
        <v>1.4699074074074074E-2</v>
      </c>
      <c r="C27" s="85">
        <f>(MROUND(+AgeStanSec!E67/0.8,5))/86400</f>
        <v>1.9212962962962963E-2</v>
      </c>
      <c r="D27" s="85">
        <f>(MROUND(+AgeStanSec!F67/0.8,5))/86400</f>
        <v>2.4131944444444445E-2</v>
      </c>
      <c r="E27" s="85">
        <f>(MROUND(+AgeStanSec!G67/0.8,5))/86400</f>
        <v>2.4247685185185185E-2</v>
      </c>
      <c r="F27" s="85">
        <f>(MROUND(+AgeStanSec!H67/0.8,5))/86400</f>
        <v>3.0381944444444444E-2</v>
      </c>
      <c r="G27" s="85">
        <f>(MROUND(+AgeStanSec!J67/0.8,5))/86400</f>
        <v>3.6805555555555557E-2</v>
      </c>
      <c r="H27" s="85">
        <f>(MROUND(+AgeStanSec!K67/0.8,5))/86400</f>
        <v>4.6527777777777779E-2</v>
      </c>
      <c r="I27" s="85">
        <f>(MROUND(+AgeStanSec!L67/0.8,5))/86400</f>
        <v>5.0057870370370371E-2</v>
      </c>
      <c r="J27" s="85">
        <f>(MROUND(+AgeStanSec!M67/0.8,5))/86400</f>
        <v>6.2789351851851846E-2</v>
      </c>
      <c r="K27" s="85">
        <f>(MROUND(+AgeStanSec!N67/0.8,5))/86400</f>
        <v>6.626157407407407E-2</v>
      </c>
      <c r="L27" s="85">
        <f>(MROUND(+AgeStanSec!O67/0.8,5))/86400</f>
        <v>7.9398148148148148E-2</v>
      </c>
      <c r="M27" s="85">
        <f>(MROUND(+AgeStanSec!P67/0.8,5))/86400</f>
        <v>9.6527777777777782E-2</v>
      </c>
      <c r="N27" s="85">
        <f>(MROUND(+AgeStanSec!Q67/0.8,5))/86400</f>
        <v>0.13894675925925926</v>
      </c>
      <c r="O27" s="79"/>
    </row>
    <row r="28" spans="1:15">
      <c r="A28" s="108" t="s">
        <v>219</v>
      </c>
      <c r="B28" s="85">
        <f>(MROUND(+AgeStanSec!C72/0.8,5))/86400</f>
        <v>1.556712962962963E-2</v>
      </c>
      <c r="C28" s="85">
        <f>(MROUND(+AgeStanSec!E72/0.8,5))/86400</f>
        <v>2.0312500000000001E-2</v>
      </c>
      <c r="D28" s="85">
        <f>(MROUND(+AgeStanSec!F72/0.8,5))/86400</f>
        <v>2.5405092592592594E-2</v>
      </c>
      <c r="E28" s="85">
        <f>(MROUND(+AgeStanSec!G72/0.8,5))/86400</f>
        <v>2.5578703703703704E-2</v>
      </c>
      <c r="F28" s="85">
        <f>(MROUND(+AgeStanSec!H72/0.8,5))/86400</f>
        <v>3.1944444444444442E-2</v>
      </c>
      <c r="G28" s="85">
        <f>(MROUND(+AgeStanSec!J72/0.8,5))/86400</f>
        <v>3.8773148148148147E-2</v>
      </c>
      <c r="H28" s="85">
        <f>(MROUND(+AgeStanSec!K72/0.8,5))/86400</f>
        <v>4.9074074074074076E-2</v>
      </c>
      <c r="I28" s="85">
        <f>(MROUND(+AgeStanSec!L72/0.8,5))/86400</f>
        <v>5.2777777777777778E-2</v>
      </c>
      <c r="J28" s="85">
        <f>(MROUND(+AgeStanSec!M72/0.8,5))/86400</f>
        <v>6.626157407407407E-2</v>
      </c>
      <c r="K28" s="85">
        <f>(MROUND(+AgeStanSec!N72/0.8,5))/86400</f>
        <v>6.9965277777777779E-2</v>
      </c>
      <c r="L28" s="85">
        <f>(MROUND(+AgeStanSec!O72/0.8,5))/86400</f>
        <v>8.385416666666666E-2</v>
      </c>
      <c r="M28" s="85">
        <f>(MROUND(+AgeStanSec!P72/0.8,5))/86400</f>
        <v>0.10190972222222222</v>
      </c>
      <c r="N28" s="85">
        <f>(MROUND(+AgeStanSec!Q72/0.8,5))/86400</f>
        <v>0.1467013888888889</v>
      </c>
      <c r="O28" s="79"/>
    </row>
    <row r="29" spans="1:15">
      <c r="A29" s="108" t="s">
        <v>220</v>
      </c>
      <c r="B29" s="85">
        <f>(MROUND(+AgeStanSec!C77/0.75,5))/86400</f>
        <v>1.7997685185185186E-2</v>
      </c>
      <c r="C29" s="85">
        <f>(MROUND(+AgeStanSec!E77/0.75,5))/86400</f>
        <v>2.34375E-2</v>
      </c>
      <c r="D29" s="85">
        <f>(MROUND(+AgeStanSec!F77/0.75,5))/86400</f>
        <v>2.9340277777777778E-2</v>
      </c>
      <c r="E29" s="85">
        <f>(MROUND(+AgeStanSec!G77/0.75,5))/86400</f>
        <v>2.9513888888888888E-2</v>
      </c>
      <c r="F29" s="85">
        <f>(MROUND(+AgeStanSec!H77/0.75,5))/86400</f>
        <v>3.6747685185185182E-2</v>
      </c>
      <c r="G29" s="85">
        <f>(MROUND(+AgeStanSec!J77/0.75,5))/86400</f>
        <v>4.4618055555555557E-2</v>
      </c>
      <c r="H29" s="85">
        <f>(MROUND(+AgeStanSec!K77/0.75,5))/86400</f>
        <v>5.6539351851851855E-2</v>
      </c>
      <c r="I29" s="85">
        <f>(MROUND(+AgeStanSec!L77/0.75,5))/86400</f>
        <v>6.0821759259259256E-2</v>
      </c>
      <c r="J29" s="85">
        <f>(MROUND(+AgeStanSec!M77/0.75,5))/86400</f>
        <v>7.6446759259259256E-2</v>
      </c>
      <c r="K29" s="85">
        <f>(MROUND(+AgeStanSec!N77/0.75,5))/86400</f>
        <v>8.0729166666666671E-2</v>
      </c>
      <c r="L29" s="85">
        <f>(MROUND(+AgeStanSec!O77/0.75,5))/86400</f>
        <v>9.6759259259259253E-2</v>
      </c>
      <c r="M29" s="85">
        <f>(MROUND(+AgeStanSec!P77/0.75,5))/86400</f>
        <v>0.11765046296296296</v>
      </c>
      <c r="N29" s="85">
        <f>(MROUND(+AgeStanSec!Q77/0.75,5))/86400</f>
        <v>0.16927083333333334</v>
      </c>
      <c r="O29" s="79"/>
    </row>
    <row r="30" spans="1:15">
      <c r="A30" s="108" t="s">
        <v>221</v>
      </c>
      <c r="B30" s="85">
        <f>(MROUND(+AgeStanSec!C82/0.75,5))/86400</f>
        <v>2.0196759259259258E-2</v>
      </c>
      <c r="C30" s="85">
        <f>(MROUND(+AgeStanSec!E82/0.75,5))/86400</f>
        <v>2.6331018518518517E-2</v>
      </c>
      <c r="D30" s="85">
        <f>(MROUND(+AgeStanSec!F82/0.75,5))/86400</f>
        <v>3.2812500000000001E-2</v>
      </c>
      <c r="E30" s="85">
        <f>(MROUND(+AgeStanSec!G82/0.75,5))/86400</f>
        <v>3.304398148148148E-2</v>
      </c>
      <c r="F30" s="85">
        <f>(MROUND(+AgeStanSec!H82/0.75,5))/86400</f>
        <v>4.1087962962962965E-2</v>
      </c>
      <c r="G30" s="85">
        <f>(MROUND(+AgeStanSec!J82/0.75,5))/86400</f>
        <v>4.988425925925926E-2</v>
      </c>
      <c r="H30" s="85">
        <f>(MROUND(+AgeStanSec!K82/0.75,5))/86400</f>
        <v>6.3252314814814817E-2</v>
      </c>
      <c r="I30" s="85">
        <f>(MROUND(+AgeStanSec!L82/0.75,5))/86400</f>
        <v>6.805555555555555E-2</v>
      </c>
      <c r="J30" s="85">
        <f>(MROUND(+AgeStanSec!M82/0.75,5))/86400</f>
        <v>8.5590277777777779E-2</v>
      </c>
      <c r="K30" s="85">
        <f>(MROUND(+AgeStanSec!N82/0.75,5))/86400</f>
        <v>9.0393518518518512E-2</v>
      </c>
      <c r="L30" s="85">
        <f>(MROUND(+AgeStanSec!O82/0.75,5))/86400</f>
        <v>0.10850694444444445</v>
      </c>
      <c r="M30" s="85">
        <f>(MROUND(+AgeStanSec!P82/0.75,5))/86400</f>
        <v>0.13194444444444445</v>
      </c>
      <c r="N30" s="85">
        <f>(MROUND(+AgeStanSec!Q82/0.75,5))/86400</f>
        <v>0.18969907407407408</v>
      </c>
      <c r="O30" s="79"/>
    </row>
    <row r="31" spans="1:15">
      <c r="A31" s="108" t="s">
        <v>222</v>
      </c>
      <c r="B31" s="85">
        <f>(MROUND(+AgeStanSec!C87/0.7,5))/86400</f>
        <v>2.5405092592592594E-2</v>
      </c>
      <c r="C31" s="85">
        <f>(MROUND(+AgeStanSec!E87/0.7,5))/86400</f>
        <v>3.3101851851851855E-2</v>
      </c>
      <c r="D31" s="85">
        <f>(MROUND(+AgeStanSec!F87/0.7,5))/86400</f>
        <v>4.1319444444444443E-2</v>
      </c>
      <c r="E31" s="85">
        <f>(MROUND(+AgeStanSec!G87/0.7,5))/86400</f>
        <v>4.1550925925925929E-2</v>
      </c>
      <c r="F31" s="85">
        <f>(MROUND(+AgeStanSec!H87/0.7,5))/86400</f>
        <v>5.1562499999999997E-2</v>
      </c>
      <c r="G31" s="85">
        <f>(MROUND(+AgeStanSec!J87/0.7,5))/86400</f>
        <v>6.2731481481481485E-2</v>
      </c>
      <c r="H31" s="85">
        <f>(MROUND(+AgeStanSec!K87/0.7,5))/86400</f>
        <v>7.9513888888888884E-2</v>
      </c>
      <c r="I31" s="85">
        <f>(MROUND(+AgeStanSec!L87/0.7,5))/86400</f>
        <v>8.5590277777777779E-2</v>
      </c>
      <c r="J31" s="85">
        <f>(MROUND(+AgeStanSec!M87/0.7,5))/86400</f>
        <v>0.10769675925925926</v>
      </c>
      <c r="K31" s="85">
        <f>(MROUND(+AgeStanSec!N87/0.7,5))/86400</f>
        <v>0.11377314814814815</v>
      </c>
      <c r="L31" s="85">
        <f>(MROUND(+AgeStanSec!O87/0.7,5))/86400</f>
        <v>0.13703703703703704</v>
      </c>
      <c r="M31" s="85">
        <f>(MROUND(+AgeStanSec!P87/0.7,5))/86400</f>
        <v>0.1666087962962963</v>
      </c>
      <c r="N31" s="85">
        <f>(MROUND(+AgeStanSec!Q87/0.7,5))/86400</f>
        <v>0.23929398148148148</v>
      </c>
      <c r="O31" s="79"/>
    </row>
    <row r="32" spans="1:15">
      <c r="A32" s="109"/>
      <c r="B32" s="109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</row>
  </sheetData>
  <pageMargins left="0.5" right="1" top="0.25" bottom="0.3" header="0" footer="0"/>
  <pageSetup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7"/>
  <sheetViews>
    <sheetView zoomScale="87" zoomScaleNormal="87" workbookViewId="0">
      <selection activeCell="H5" sqref="H5"/>
    </sheetView>
  </sheetViews>
  <sheetFormatPr defaultColWidth="9.6640625" defaultRowHeight="15"/>
  <cols>
    <col min="1" max="1" width="9.6640625" style="1" customWidth="1"/>
    <col min="2" max="2" width="16.5546875" style="1" customWidth="1"/>
    <col min="3" max="3" width="9.6640625" style="1" customWidth="1"/>
    <col min="4" max="4" width="10.77734375" style="1" customWidth="1"/>
    <col min="5" max="5" width="9.6640625" style="1" customWidth="1"/>
    <col min="6" max="6" width="10.6640625" style="1" customWidth="1"/>
    <col min="7" max="7" width="10.88671875" style="1" customWidth="1"/>
    <col min="8" max="8" width="9.6640625" style="1" customWidth="1"/>
    <col min="9" max="9" width="12.6640625" style="1" customWidth="1"/>
    <col min="10" max="10" width="12.44140625" style="1" customWidth="1"/>
    <col min="11" max="11" width="13.109375" style="1" customWidth="1"/>
    <col min="12" max="13" width="9.6640625" style="1" customWidth="1"/>
    <col min="14" max="14" width="14.77734375" style="1" customWidth="1"/>
    <col min="15" max="15" width="16.6640625" style="1" customWidth="1"/>
    <col min="16" max="27" width="9.6640625" style="1" customWidth="1"/>
    <col min="28" max="28" width="12.6640625" style="1" customWidth="1"/>
    <col min="29" max="16384" width="9.6640625" style="1"/>
  </cols>
  <sheetData>
    <row r="1" spans="1:20" ht="31.5">
      <c r="A1" s="31" t="s">
        <v>83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20" ht="17.100000000000001" customHeight="1">
      <c r="A2" s="31"/>
      <c r="B2" s="26"/>
      <c r="C2" s="28"/>
      <c r="D2" s="32"/>
      <c r="E2" s="32"/>
      <c r="F2" s="33">
        <f>(+H$3-H$4)*F$4/2</f>
        <v>1.8000000000000002E-2</v>
      </c>
      <c r="G2" s="34">
        <f>(+I$4-I$3)*G$4/2</f>
        <v>2.2399999999999996E-2</v>
      </c>
      <c r="H2" s="32"/>
      <c r="I2" s="32"/>
    </row>
    <row r="3" spans="1:20" ht="17.100000000000001" customHeight="1">
      <c r="A3" s="31"/>
      <c r="B3" s="26"/>
      <c r="C3" s="28"/>
      <c r="D3" s="32"/>
      <c r="E3" s="32"/>
      <c r="F3" s="33">
        <f>F4/(2*(+H3-H4))</f>
        <v>2E-3</v>
      </c>
      <c r="G3" s="34">
        <f>G4/(2*(+I4-I3))</f>
        <v>5.4687500000000016E-4</v>
      </c>
      <c r="H3" s="284">
        <v>19</v>
      </c>
      <c r="I3" s="284">
        <v>29.6</v>
      </c>
    </row>
    <row r="4" spans="1:20" ht="15.75">
      <c r="A4" s="26"/>
      <c r="B4" s="26"/>
      <c r="C4" s="26"/>
      <c r="D4" s="35">
        <f>Parameters!F15</f>
        <v>8.9236111111111113E-3</v>
      </c>
      <c r="E4" s="36">
        <f>D4*1440</f>
        <v>12.85</v>
      </c>
      <c r="F4" s="244">
        <v>1.2E-2</v>
      </c>
      <c r="G4" s="285">
        <v>7.0000000000000001E-3</v>
      </c>
      <c r="H4" s="284">
        <v>16</v>
      </c>
      <c r="I4" s="284">
        <v>36</v>
      </c>
    </row>
    <row r="5" spans="1:20" ht="15.75">
      <c r="A5" s="26"/>
      <c r="B5" s="26"/>
      <c r="C5" s="26"/>
      <c r="D5" s="35"/>
      <c r="E5" s="37">
        <f>E4*60</f>
        <v>771</v>
      </c>
      <c r="F5" s="244">
        <v>2E-3</v>
      </c>
      <c r="G5" s="285">
        <v>2.9700000000000001E-4</v>
      </c>
      <c r="H5" s="284">
        <v>16</v>
      </c>
      <c r="I5" s="284">
        <v>67</v>
      </c>
    </row>
    <row r="6" spans="1:20" ht="63">
      <c r="A6" s="27" t="s">
        <v>84</v>
      </c>
      <c r="B6" s="140" t="s">
        <v>972</v>
      </c>
      <c r="C6" s="140" t="s">
        <v>970</v>
      </c>
      <c r="D6" s="140" t="s">
        <v>557</v>
      </c>
      <c r="E6" s="140" t="s">
        <v>693</v>
      </c>
      <c r="F6" s="140" t="s">
        <v>694</v>
      </c>
      <c r="G6" s="140" t="s">
        <v>969</v>
      </c>
      <c r="H6" s="140" t="s">
        <v>1270</v>
      </c>
      <c r="I6" s="189" t="s">
        <v>84</v>
      </c>
      <c r="J6" s="211" t="s">
        <v>556</v>
      </c>
      <c r="K6" s="212" t="s">
        <v>558</v>
      </c>
      <c r="L6" s="168" t="s">
        <v>968</v>
      </c>
      <c r="M6" s="191" t="s">
        <v>364</v>
      </c>
      <c r="N6" s="191" t="s">
        <v>365</v>
      </c>
      <c r="O6" s="192" t="s">
        <v>366</v>
      </c>
      <c r="P6" s="192" t="s">
        <v>367</v>
      </c>
      <c r="Q6" s="193" t="s">
        <v>368</v>
      </c>
      <c r="R6" s="192" t="s">
        <v>369</v>
      </c>
      <c r="S6" s="192" t="s">
        <v>370</v>
      </c>
      <c r="T6" s="194" t="s">
        <v>695</v>
      </c>
    </row>
    <row r="7" spans="1:20">
      <c r="A7" s="1">
        <v>1</v>
      </c>
      <c r="I7" s="170">
        <v>1</v>
      </c>
      <c r="J7" s="163"/>
      <c r="K7" s="164"/>
      <c r="L7" s="170"/>
      <c r="M7" s="170"/>
      <c r="N7" s="170"/>
      <c r="O7" s="170"/>
      <c r="P7" s="170"/>
      <c r="Q7" s="170"/>
      <c r="R7" s="170"/>
      <c r="S7" s="170"/>
      <c r="T7" s="170"/>
    </row>
    <row r="8" spans="1:20">
      <c r="A8" s="1">
        <v>2</v>
      </c>
      <c r="I8" s="170">
        <v>2</v>
      </c>
      <c r="J8" s="163"/>
      <c r="K8" s="164"/>
      <c r="L8" s="170"/>
      <c r="M8" s="170"/>
      <c r="N8" s="170"/>
      <c r="O8" s="170"/>
      <c r="P8" s="170"/>
      <c r="Q8" s="170"/>
      <c r="R8" s="170"/>
      <c r="S8" s="170"/>
      <c r="T8" s="170"/>
    </row>
    <row r="9" spans="1:20">
      <c r="A9" s="1">
        <v>3</v>
      </c>
      <c r="B9" s="141">
        <v>2.7118055555555552E-2</v>
      </c>
      <c r="C9" s="29">
        <f>B9*1440</f>
        <v>39.049999999999997</v>
      </c>
      <c r="D9" s="29">
        <f t="shared" ref="D9:D40" si="0">E$4/E9</f>
        <v>26.331967213114755</v>
      </c>
      <c r="E9" s="5">
        <f t="shared" ref="E9:E33" si="1">1-IF(A9&gt;=H$3,0,IF(A9&gt;=H$4,F$3*(A9-H$3)^2,F$2+F$4*(H$4-A9)+(A9&lt;H$5)*F$5*(H$5-A9)^2))</f>
        <v>0.48799999999999999</v>
      </c>
      <c r="F9" s="5">
        <v>26.703688468394351</v>
      </c>
      <c r="G9" s="5"/>
      <c r="H9" s="283">
        <f>((F9-D9)/F9)</f>
        <v>1.392022138513012E-2</v>
      </c>
      <c r="I9" s="170">
        <v>3</v>
      </c>
      <c r="J9" s="165">
        <f t="shared" ref="J9:J40" si="2">100*F9/+C9</f>
        <v>68.383325143135352</v>
      </c>
      <c r="K9" s="166">
        <f t="shared" ref="K9:K40" si="3">100*D9/+C9</f>
        <v>67.431414118091567</v>
      </c>
      <c r="L9" s="195">
        <v>2.7118055555555552E-2</v>
      </c>
      <c r="M9" s="174" t="s">
        <v>696</v>
      </c>
      <c r="N9" s="174" t="s">
        <v>376</v>
      </c>
      <c r="O9" s="174" t="s">
        <v>373</v>
      </c>
      <c r="P9" s="196">
        <v>41414</v>
      </c>
      <c r="Q9" s="177"/>
      <c r="R9" s="174" t="s">
        <v>697</v>
      </c>
      <c r="S9" s="196">
        <v>42868</v>
      </c>
      <c r="T9" s="177"/>
    </row>
    <row r="10" spans="1:20">
      <c r="A10" s="1">
        <v>4</v>
      </c>
      <c r="B10" s="132">
        <v>2.0312500000000001E-2</v>
      </c>
      <c r="C10" s="29">
        <f>B10*1440</f>
        <v>29.25</v>
      </c>
      <c r="D10" s="29">
        <f t="shared" si="0"/>
        <v>23.363636363636367</v>
      </c>
      <c r="E10" s="5">
        <f t="shared" si="1"/>
        <v>0.54999999999999993</v>
      </c>
      <c r="F10" s="5">
        <v>23.683570473063355</v>
      </c>
      <c r="G10" s="5">
        <v>32.399999999999991</v>
      </c>
      <c r="H10" s="283">
        <f t="shared" ref="H10:H73" si="4">((F10-D10)/F10)</f>
        <v>1.3508694130003209E-2</v>
      </c>
      <c r="I10" s="170">
        <v>4</v>
      </c>
      <c r="J10" s="165">
        <f t="shared" si="2"/>
        <v>80.969471702780694</v>
      </c>
      <c r="K10" s="166">
        <f t="shared" si="3"/>
        <v>79.875679875679879</v>
      </c>
      <c r="L10" s="197">
        <v>2.0312500000000001E-2</v>
      </c>
      <c r="M10" s="174" t="s">
        <v>696</v>
      </c>
      <c r="N10" s="174" t="s">
        <v>376</v>
      </c>
      <c r="O10" s="174" t="s">
        <v>373</v>
      </c>
      <c r="P10" s="196">
        <v>41414</v>
      </c>
      <c r="Q10" s="177"/>
      <c r="R10" s="174" t="s">
        <v>698</v>
      </c>
      <c r="S10" s="196">
        <v>43015</v>
      </c>
      <c r="T10" s="177"/>
    </row>
    <row r="11" spans="1:20">
      <c r="A11" s="1">
        <v>5</v>
      </c>
      <c r="B11" s="128">
        <v>1.6759259259259258E-2</v>
      </c>
      <c r="C11" s="29">
        <f>B11*1440</f>
        <v>24.133333333333333</v>
      </c>
      <c r="D11" s="29">
        <f t="shared" si="0"/>
        <v>21.13486842105263</v>
      </c>
      <c r="E11" s="5">
        <f t="shared" si="1"/>
        <v>0.60799999999999998</v>
      </c>
      <c r="F11" s="5">
        <v>21.417573957989664</v>
      </c>
      <c r="G11" s="5"/>
      <c r="H11" s="283">
        <f t="shared" si="4"/>
        <v>1.3199699344639E-2</v>
      </c>
      <c r="I11" s="170">
        <v>5</v>
      </c>
      <c r="J11" s="165">
        <f t="shared" si="2"/>
        <v>88.746853417084239</v>
      </c>
      <c r="K11" s="166">
        <f t="shared" si="3"/>
        <v>87.575421634195976</v>
      </c>
      <c r="L11" s="198">
        <v>1.6759259259259258E-2</v>
      </c>
      <c r="M11" s="174" t="s">
        <v>699</v>
      </c>
      <c r="N11" s="174" t="s">
        <v>700</v>
      </c>
      <c r="O11" s="174" t="s">
        <v>373</v>
      </c>
      <c r="P11" s="196">
        <v>39764</v>
      </c>
      <c r="Q11" s="177"/>
      <c r="R11" s="174" t="s">
        <v>701</v>
      </c>
      <c r="S11" s="196">
        <v>41930</v>
      </c>
      <c r="T11" s="177"/>
    </row>
    <row r="12" spans="1:20">
      <c r="A12" s="1">
        <v>6</v>
      </c>
      <c r="B12" s="132">
        <v>1.511574074074074E-2</v>
      </c>
      <c r="C12" s="29">
        <f t="shared" ref="C12:C74" si="5">B12*1440</f>
        <v>21.766666666666666</v>
      </c>
      <c r="D12" s="29">
        <f t="shared" si="0"/>
        <v>19.410876132930515</v>
      </c>
      <c r="E12" s="5">
        <f t="shared" si="1"/>
        <v>0.66199999999999992</v>
      </c>
      <c r="F12" s="5">
        <v>19.665757851156215</v>
      </c>
      <c r="G12" s="5">
        <v>22.433333333333334</v>
      </c>
      <c r="H12" s="283">
        <f t="shared" si="4"/>
        <v>1.2960686293140492E-2</v>
      </c>
      <c r="I12" s="170">
        <v>6</v>
      </c>
      <c r="J12" s="165">
        <f t="shared" si="2"/>
        <v>90.348045257991799</v>
      </c>
      <c r="K12" s="166">
        <f t="shared" si="3"/>
        <v>89.177072586204503</v>
      </c>
      <c r="L12" s="197">
        <v>1.511574074074074E-2</v>
      </c>
      <c r="M12" s="174" t="s">
        <v>702</v>
      </c>
      <c r="N12" s="174" t="s">
        <v>703</v>
      </c>
      <c r="O12" s="174" t="s">
        <v>373</v>
      </c>
      <c r="P12" s="196">
        <v>40428</v>
      </c>
      <c r="Q12" s="177"/>
      <c r="R12" s="174" t="s">
        <v>704</v>
      </c>
      <c r="S12" s="196">
        <v>42715</v>
      </c>
      <c r="T12" s="177"/>
    </row>
    <row r="13" spans="1:20">
      <c r="A13" s="1">
        <v>7</v>
      </c>
      <c r="B13" s="132">
        <v>1.3217592592592593E-2</v>
      </c>
      <c r="C13" s="29">
        <f t="shared" si="5"/>
        <v>19.033333333333335</v>
      </c>
      <c r="D13" s="29">
        <f t="shared" si="0"/>
        <v>18.047752808988765</v>
      </c>
      <c r="E13" s="5">
        <f t="shared" si="1"/>
        <v>0.71199999999999997</v>
      </c>
      <c r="F13" s="5">
        <v>18.281235332770112</v>
      </c>
      <c r="G13" s="5">
        <v>21.65</v>
      </c>
      <c r="H13" s="283">
        <f t="shared" si="4"/>
        <v>1.2771703855418207E-2</v>
      </c>
      <c r="I13" s="170">
        <v>7</v>
      </c>
      <c r="J13" s="165">
        <f t="shared" si="2"/>
        <v>96.048521888459433</v>
      </c>
      <c r="K13" s="166">
        <f t="shared" si="3"/>
        <v>94.821818611149368</v>
      </c>
      <c r="L13" s="197">
        <v>1.3217592592592593E-2</v>
      </c>
      <c r="M13" s="174" t="s">
        <v>705</v>
      </c>
      <c r="N13" s="174" t="s">
        <v>706</v>
      </c>
      <c r="O13" s="174" t="s">
        <v>373</v>
      </c>
      <c r="P13" s="196">
        <v>39388</v>
      </c>
      <c r="Q13" s="177"/>
      <c r="R13" s="174" t="s">
        <v>707</v>
      </c>
      <c r="S13" s="196">
        <v>42309</v>
      </c>
      <c r="T13" s="177"/>
    </row>
    <row r="14" spans="1:20">
      <c r="A14" s="1">
        <v>8</v>
      </c>
      <c r="B14" s="132">
        <v>1.2962962962962963E-2</v>
      </c>
      <c r="C14" s="29">
        <f t="shared" si="5"/>
        <v>18.666666666666668</v>
      </c>
      <c r="D14" s="29">
        <f t="shared" si="0"/>
        <v>16.952506596306069</v>
      </c>
      <c r="E14" s="5">
        <f t="shared" si="1"/>
        <v>0.75800000000000001</v>
      </c>
      <c r="F14" s="5">
        <v>17.169179229480736</v>
      </c>
      <c r="G14" s="5">
        <v>19.783333333333335</v>
      </c>
      <c r="H14" s="283">
        <f t="shared" si="4"/>
        <v>1.2619859707831844E-2</v>
      </c>
      <c r="I14" s="170">
        <v>8</v>
      </c>
      <c r="J14" s="165">
        <f t="shared" si="2"/>
        <v>91.977745872218236</v>
      </c>
      <c r="K14" s="166">
        <f t="shared" si="3"/>
        <v>90.816999623068213</v>
      </c>
      <c r="L14" s="197">
        <v>1.2962962962962963E-2</v>
      </c>
      <c r="M14" s="174" t="s">
        <v>705</v>
      </c>
      <c r="N14" s="174" t="s">
        <v>706</v>
      </c>
      <c r="O14" s="174" t="s">
        <v>373</v>
      </c>
      <c r="P14" s="196">
        <v>39388</v>
      </c>
      <c r="Q14" s="177"/>
      <c r="R14" s="174" t="s">
        <v>708</v>
      </c>
      <c r="S14" s="196">
        <v>42672</v>
      </c>
      <c r="T14" s="177"/>
    </row>
    <row r="15" spans="1:20">
      <c r="A15" s="1">
        <v>9</v>
      </c>
      <c r="B15" s="132">
        <v>1.2418981481481482E-2</v>
      </c>
      <c r="C15" s="29">
        <f t="shared" si="5"/>
        <v>17.883333333333333</v>
      </c>
      <c r="D15" s="29">
        <f t="shared" si="0"/>
        <v>16.0625</v>
      </c>
      <c r="E15" s="5">
        <f t="shared" si="1"/>
        <v>0.8</v>
      </c>
      <c r="F15" s="5">
        <v>16.265764637100141</v>
      </c>
      <c r="G15" s="5">
        <v>18.783333333333335</v>
      </c>
      <c r="H15" s="283">
        <f t="shared" si="4"/>
        <v>1.2496469833119295E-2</v>
      </c>
      <c r="I15" s="170">
        <v>9</v>
      </c>
      <c r="J15" s="165">
        <f t="shared" si="2"/>
        <v>90.954881474930886</v>
      </c>
      <c r="K15" s="166">
        <f t="shared" si="3"/>
        <v>89.818266542404473</v>
      </c>
      <c r="L15" s="197">
        <v>1.2418981481481482E-2</v>
      </c>
      <c r="M15" s="174" t="s">
        <v>705</v>
      </c>
      <c r="N15" s="174" t="s">
        <v>706</v>
      </c>
      <c r="O15" s="174" t="s">
        <v>373</v>
      </c>
      <c r="P15" s="196">
        <v>39388</v>
      </c>
      <c r="Q15" s="177"/>
      <c r="R15" s="174" t="s">
        <v>709</v>
      </c>
      <c r="S15" s="196">
        <v>43030</v>
      </c>
      <c r="T15" s="177"/>
    </row>
    <row r="16" spans="1:20">
      <c r="A16" s="1">
        <v>10</v>
      </c>
      <c r="B16" s="132">
        <v>1.2361111111111113E-2</v>
      </c>
      <c r="C16" s="29">
        <f t="shared" si="5"/>
        <v>17.8</v>
      </c>
      <c r="D16" s="29">
        <f t="shared" si="0"/>
        <v>15.334128878281623</v>
      </c>
      <c r="E16" s="5">
        <f t="shared" si="1"/>
        <v>0.83799999999999997</v>
      </c>
      <c r="F16" s="5">
        <v>15.526588535438091</v>
      </c>
      <c r="G16" s="5">
        <v>19.016666666666666</v>
      </c>
      <c r="H16" s="283">
        <f t="shared" si="4"/>
        <v>1.239548898440858E-2</v>
      </c>
      <c r="I16" s="170">
        <v>10</v>
      </c>
      <c r="J16" s="165">
        <f t="shared" si="2"/>
        <v>87.22802547998927</v>
      </c>
      <c r="K16" s="166">
        <f t="shared" si="3"/>
        <v>86.146791451020363</v>
      </c>
      <c r="L16" s="197">
        <v>1.2361111111111113E-2</v>
      </c>
      <c r="M16" s="174" t="s">
        <v>710</v>
      </c>
      <c r="N16" s="174" t="s">
        <v>711</v>
      </c>
      <c r="O16" s="174" t="s">
        <v>373</v>
      </c>
      <c r="P16" s="196">
        <v>36827</v>
      </c>
      <c r="Q16" s="177"/>
      <c r="R16" s="174" t="s">
        <v>712</v>
      </c>
      <c r="S16" s="196">
        <v>40489</v>
      </c>
      <c r="T16" s="177"/>
    </row>
    <row r="17" spans="1:20">
      <c r="A17" s="1">
        <v>11</v>
      </c>
      <c r="B17" s="132">
        <v>1.1539351851851851E-2</v>
      </c>
      <c r="C17" s="29">
        <f>B17*1440</f>
        <v>16.616666666666667</v>
      </c>
      <c r="D17" s="29">
        <f>E$4/E17</f>
        <v>14.736238532110091</v>
      </c>
      <c r="E17" s="5">
        <f t="shared" si="1"/>
        <v>0.872</v>
      </c>
      <c r="F17" s="5">
        <v>14.919941775836971</v>
      </c>
      <c r="G17" s="5"/>
      <c r="H17" s="283">
        <f t="shared" si="4"/>
        <v>1.2312597896621126E-2</v>
      </c>
      <c r="I17" s="170">
        <v>11</v>
      </c>
      <c r="J17" s="165">
        <f t="shared" si="2"/>
        <v>89.789017708146261</v>
      </c>
      <c r="K17" s="166">
        <f t="shared" si="3"/>
        <v>88.683481637573266</v>
      </c>
      <c r="L17" s="197">
        <v>1.1539351851851851E-2</v>
      </c>
      <c r="M17" s="174" t="s">
        <v>713</v>
      </c>
      <c r="N17" s="174" t="s">
        <v>714</v>
      </c>
      <c r="O17" s="174" t="s">
        <v>373</v>
      </c>
      <c r="P17" s="196">
        <v>38566</v>
      </c>
      <c r="Q17" s="177"/>
      <c r="R17" s="174" t="s">
        <v>715</v>
      </c>
      <c r="S17" s="196">
        <v>42884</v>
      </c>
      <c r="T17" s="177"/>
    </row>
    <row r="18" spans="1:20">
      <c r="A18" s="1">
        <v>12</v>
      </c>
      <c r="B18" s="132">
        <v>1.1377314814814814E-2</v>
      </c>
      <c r="C18" s="29">
        <f t="shared" si="5"/>
        <v>16.383333333333333</v>
      </c>
      <c r="D18" s="29">
        <f t="shared" si="0"/>
        <v>14.246119733924612</v>
      </c>
      <c r="E18" s="5">
        <f t="shared" si="1"/>
        <v>0.90200000000000002</v>
      </c>
      <c r="F18" s="5">
        <v>14.422720876842183</v>
      </c>
      <c r="G18" s="5"/>
      <c r="H18" s="283">
        <f t="shared" si="4"/>
        <v>1.224464817877258E-2</v>
      </c>
      <c r="I18" s="170">
        <v>12</v>
      </c>
      <c r="J18" s="165">
        <f t="shared" si="2"/>
        <v>88.032884294051982</v>
      </c>
      <c r="K18" s="166">
        <f t="shared" si="3"/>
        <v>86.954952597708711</v>
      </c>
      <c r="L18" s="197">
        <v>1.1377314814814814E-2</v>
      </c>
      <c r="M18" s="174" t="s">
        <v>716</v>
      </c>
      <c r="N18" s="174" t="s">
        <v>717</v>
      </c>
      <c r="O18" s="174" t="s">
        <v>373</v>
      </c>
      <c r="P18" s="196">
        <v>38428</v>
      </c>
      <c r="Q18" s="177"/>
      <c r="R18" s="174" t="s">
        <v>718</v>
      </c>
      <c r="S18" s="196">
        <v>43050</v>
      </c>
      <c r="T18" s="177"/>
    </row>
    <row r="19" spans="1:20">
      <c r="A19" s="1">
        <v>13</v>
      </c>
      <c r="B19" s="132">
        <v>1.1249999999999998E-2</v>
      </c>
      <c r="C19" s="29">
        <f t="shared" si="5"/>
        <v>16.199999999999996</v>
      </c>
      <c r="D19" s="29">
        <f t="shared" si="0"/>
        <v>13.84698275862069</v>
      </c>
      <c r="E19" s="5">
        <f t="shared" si="1"/>
        <v>0.92799999999999994</v>
      </c>
      <c r="F19" s="5">
        <v>14.017850716188008</v>
      </c>
      <c r="G19" s="5"/>
      <c r="H19" s="283">
        <f t="shared" si="4"/>
        <v>1.2189312115444106E-2</v>
      </c>
      <c r="I19" s="170">
        <v>13</v>
      </c>
      <c r="J19" s="165">
        <f t="shared" si="2"/>
        <v>86.529942692518603</v>
      </c>
      <c r="K19" s="166">
        <f t="shared" si="3"/>
        <v>85.475202213707988</v>
      </c>
      <c r="L19" s="197">
        <v>1.1249999999999998E-2</v>
      </c>
      <c r="M19" s="174" t="s">
        <v>713</v>
      </c>
      <c r="N19" s="174" t="s">
        <v>719</v>
      </c>
      <c r="O19" s="174" t="s">
        <v>373</v>
      </c>
      <c r="P19" s="196">
        <v>38126</v>
      </c>
      <c r="Q19" s="177"/>
      <c r="R19" s="174" t="s">
        <v>720</v>
      </c>
      <c r="S19" s="196">
        <v>42995</v>
      </c>
      <c r="T19" s="177"/>
    </row>
    <row r="20" spans="1:20">
      <c r="A20" s="1">
        <v>14</v>
      </c>
      <c r="B20" s="128">
        <v>1.0497685185185186E-2</v>
      </c>
      <c r="C20" s="29">
        <f t="shared" si="5"/>
        <v>15.116666666666669</v>
      </c>
      <c r="D20" s="29">
        <f t="shared" si="0"/>
        <v>13.526315789473685</v>
      </c>
      <c r="E20" s="5">
        <f t="shared" si="1"/>
        <v>0.95</v>
      </c>
      <c r="F20" s="5">
        <v>13.692610560359979</v>
      </c>
      <c r="G20" s="5">
        <v>14.099999999999998</v>
      </c>
      <c r="H20" s="283">
        <f t="shared" si="4"/>
        <v>1.2144855077359492E-2</v>
      </c>
      <c r="I20" s="170">
        <v>14</v>
      </c>
      <c r="J20" s="165">
        <f t="shared" si="2"/>
        <v>90.579562692568757</v>
      </c>
      <c r="K20" s="166">
        <f t="shared" si="3"/>
        <v>89.479487030696916</v>
      </c>
      <c r="L20" s="198">
        <v>1.0497685185185186E-2</v>
      </c>
      <c r="M20" s="174" t="s">
        <v>721</v>
      </c>
      <c r="N20" s="174" t="s">
        <v>722</v>
      </c>
      <c r="O20" s="174" t="s">
        <v>649</v>
      </c>
      <c r="P20" s="196">
        <v>32932</v>
      </c>
      <c r="Q20" s="177"/>
      <c r="R20" s="174" t="s">
        <v>723</v>
      </c>
      <c r="S20" s="196">
        <v>38394</v>
      </c>
      <c r="T20" s="177"/>
    </row>
    <row r="21" spans="1:20">
      <c r="A21" s="1">
        <v>15</v>
      </c>
      <c r="B21" s="128">
        <v>1.0532407407407407E-2</v>
      </c>
      <c r="C21" s="29">
        <f t="shared" si="5"/>
        <v>15.166666666666666</v>
      </c>
      <c r="D21" s="29">
        <f t="shared" si="0"/>
        <v>13.274793388429751</v>
      </c>
      <c r="E21" s="5">
        <f t="shared" si="1"/>
        <v>0.96799999999999997</v>
      </c>
      <c r="F21" s="5">
        <v>13.437521562133444</v>
      </c>
      <c r="G21" s="5">
        <v>15.166666666666666</v>
      </c>
      <c r="H21" s="283">
        <f t="shared" si="4"/>
        <v>1.2109984192490982E-2</v>
      </c>
      <c r="I21" s="170">
        <v>15</v>
      </c>
      <c r="J21" s="165">
        <f t="shared" si="2"/>
        <v>88.599043266813922</v>
      </c>
      <c r="K21" s="166">
        <f t="shared" si="3"/>
        <v>87.526110253382967</v>
      </c>
      <c r="L21" s="198">
        <v>1.0532407407407407E-2</v>
      </c>
      <c r="M21" s="174" t="s">
        <v>724</v>
      </c>
      <c r="N21" s="174" t="s">
        <v>725</v>
      </c>
      <c r="O21" s="174" t="s">
        <v>649</v>
      </c>
      <c r="P21" s="196">
        <v>29324</v>
      </c>
      <c r="Q21" s="177"/>
      <c r="R21" s="174" t="s">
        <v>723</v>
      </c>
      <c r="S21" s="196">
        <v>35106</v>
      </c>
      <c r="T21" s="177"/>
    </row>
    <row r="22" spans="1:20">
      <c r="A22" s="1">
        <v>16</v>
      </c>
      <c r="B22" s="128">
        <v>9.2013888888888892E-3</v>
      </c>
      <c r="C22" s="29">
        <f t="shared" si="5"/>
        <v>13.25</v>
      </c>
      <c r="D22" s="29">
        <f t="shared" si="0"/>
        <v>13.085539714867616</v>
      </c>
      <c r="E22" s="5">
        <f t="shared" si="1"/>
        <v>0.98199999999999998</v>
      </c>
      <c r="F22" s="5">
        <v>13.245596136842821</v>
      </c>
      <c r="G22" s="5">
        <v>13.25</v>
      </c>
      <c r="H22" s="283">
        <f t="shared" si="4"/>
        <v>1.2083746199237104E-2</v>
      </c>
      <c r="I22" s="170">
        <v>16</v>
      </c>
      <c r="J22" s="165">
        <f t="shared" si="2"/>
        <v>99.966763296926956</v>
      </c>
      <c r="K22" s="166">
        <f t="shared" si="3"/>
        <v>98.758790300887668</v>
      </c>
      <c r="L22" s="198">
        <v>9.2013888888888892E-3</v>
      </c>
      <c r="M22" s="174" t="s">
        <v>430</v>
      </c>
      <c r="N22" s="174" t="s">
        <v>726</v>
      </c>
      <c r="O22" s="174" t="s">
        <v>405</v>
      </c>
      <c r="P22" s="196">
        <v>32774</v>
      </c>
      <c r="Q22" s="177" t="s">
        <v>727</v>
      </c>
      <c r="R22" s="174" t="s">
        <v>728</v>
      </c>
      <c r="S22" s="196">
        <v>38816</v>
      </c>
      <c r="T22" s="177"/>
    </row>
    <row r="23" spans="1:20">
      <c r="A23" s="1">
        <v>17</v>
      </c>
      <c r="B23" s="128">
        <v>9.1898148148148139E-3</v>
      </c>
      <c r="C23" s="29">
        <f t="shared" si="5"/>
        <v>13.233333333333333</v>
      </c>
      <c r="D23" s="29">
        <f t="shared" si="0"/>
        <v>12.953629032258064</v>
      </c>
      <c r="E23" s="5">
        <f t="shared" si="1"/>
        <v>0.99199999999999999</v>
      </c>
      <c r="F23" s="5">
        <v>13.085399449035812</v>
      </c>
      <c r="G23" s="5">
        <v>13.233333333333333</v>
      </c>
      <c r="H23" s="283">
        <f t="shared" si="4"/>
        <v>1.0070033955857359E-2</v>
      </c>
      <c r="I23" s="170">
        <v>17</v>
      </c>
      <c r="J23" s="165">
        <f t="shared" si="2"/>
        <v>98.882111705560305</v>
      </c>
      <c r="K23" s="166">
        <f t="shared" si="3"/>
        <v>97.886365483058427</v>
      </c>
      <c r="L23" s="198">
        <v>9.1898148148148139E-3</v>
      </c>
      <c r="M23" s="174" t="s">
        <v>729</v>
      </c>
      <c r="N23" s="174" t="s">
        <v>730</v>
      </c>
      <c r="O23" s="174" t="s">
        <v>405</v>
      </c>
      <c r="P23" s="196">
        <v>34465</v>
      </c>
      <c r="Q23" s="177" t="s">
        <v>727</v>
      </c>
      <c r="R23" s="174" t="s">
        <v>728</v>
      </c>
      <c r="S23" s="196">
        <v>41000</v>
      </c>
      <c r="T23" s="177"/>
    </row>
    <row r="24" spans="1:20">
      <c r="A24" s="1">
        <v>18</v>
      </c>
      <c r="B24" s="128">
        <v>9.0277777777777787E-3</v>
      </c>
      <c r="C24" s="29">
        <f t="shared" si="5"/>
        <v>13.000000000000002</v>
      </c>
      <c r="D24" s="29">
        <f t="shared" si="0"/>
        <v>12.875751503006011</v>
      </c>
      <c r="E24" s="5">
        <f t="shared" si="1"/>
        <v>0.998</v>
      </c>
      <c r="F24" s="5">
        <v>12.988728651388524</v>
      </c>
      <c r="G24" s="5">
        <v>12.983333333333333</v>
      </c>
      <c r="H24" s="283">
        <f t="shared" si="4"/>
        <v>8.6980913540321645E-3</v>
      </c>
      <c r="I24" s="170">
        <v>18</v>
      </c>
      <c r="J24" s="165">
        <f t="shared" si="2"/>
        <v>99.913297318373253</v>
      </c>
      <c r="K24" s="166">
        <f t="shared" si="3"/>
        <v>99.04424233081545</v>
      </c>
      <c r="L24" s="198">
        <v>9.0277777777777787E-3</v>
      </c>
      <c r="M24" s="174" t="s">
        <v>731</v>
      </c>
      <c r="N24" s="174" t="s">
        <v>732</v>
      </c>
      <c r="O24" s="174" t="s">
        <v>413</v>
      </c>
      <c r="P24" s="196">
        <v>29858</v>
      </c>
      <c r="Q24" s="177" t="s">
        <v>727</v>
      </c>
      <c r="R24" s="174" t="s">
        <v>728</v>
      </c>
      <c r="S24" s="196">
        <v>36611</v>
      </c>
      <c r="T24" s="177"/>
    </row>
    <row r="25" spans="1:20">
      <c r="A25" s="1">
        <v>19</v>
      </c>
      <c r="B25" s="128">
        <v>9.0277777777777787E-3</v>
      </c>
      <c r="C25" s="29">
        <f t="shared" si="5"/>
        <v>13.000000000000002</v>
      </c>
      <c r="D25" s="29">
        <f t="shared" si="0"/>
        <v>12.85</v>
      </c>
      <c r="E25" s="5">
        <f t="shared" si="1"/>
        <v>1</v>
      </c>
      <c r="F25" s="5">
        <v>12.983333333333333</v>
      </c>
      <c r="G25" s="5">
        <v>12.983333333333333</v>
      </c>
      <c r="H25" s="283">
        <f t="shared" si="4"/>
        <v>1.0269576379974291E-2</v>
      </c>
      <c r="I25" s="170">
        <v>19</v>
      </c>
      <c r="J25" s="165">
        <f t="shared" si="2"/>
        <v>99.871794871794847</v>
      </c>
      <c r="K25" s="166">
        <f t="shared" si="3"/>
        <v>98.84615384615384</v>
      </c>
      <c r="L25" s="198">
        <v>9.0277777777777787E-3</v>
      </c>
      <c r="M25" s="174" t="s">
        <v>731</v>
      </c>
      <c r="N25" s="174" t="s">
        <v>732</v>
      </c>
      <c r="O25" s="174" t="s">
        <v>413</v>
      </c>
      <c r="P25" s="196">
        <v>29858</v>
      </c>
      <c r="Q25" s="177" t="s">
        <v>727</v>
      </c>
      <c r="R25" s="174" t="s">
        <v>728</v>
      </c>
      <c r="S25" s="196">
        <v>36982</v>
      </c>
      <c r="T25" s="177"/>
    </row>
    <row r="26" spans="1:20">
      <c r="A26" s="1">
        <v>20</v>
      </c>
      <c r="B26" s="128">
        <v>9.2013888888888892E-3</v>
      </c>
      <c r="C26" s="29">
        <f t="shared" si="5"/>
        <v>13.25</v>
      </c>
      <c r="D26" s="29">
        <f t="shared" si="0"/>
        <v>12.85</v>
      </c>
      <c r="E26" s="5">
        <f t="shared" si="1"/>
        <v>1</v>
      </c>
      <c r="F26" s="5">
        <v>12.983333333333333</v>
      </c>
      <c r="G26" s="5">
        <v>13.25</v>
      </c>
      <c r="H26" s="283">
        <f t="shared" si="4"/>
        <v>1.0269576379974291E-2</v>
      </c>
      <c r="I26" s="170">
        <v>20</v>
      </c>
      <c r="J26" s="165">
        <f t="shared" si="2"/>
        <v>97.987421383647799</v>
      </c>
      <c r="K26" s="166">
        <f t="shared" si="3"/>
        <v>96.981132075471692</v>
      </c>
      <c r="L26" s="198">
        <v>9.2013888888888892E-3</v>
      </c>
      <c r="M26" s="174" t="s">
        <v>733</v>
      </c>
      <c r="N26" s="174" t="s">
        <v>734</v>
      </c>
      <c r="O26" s="174" t="s">
        <v>413</v>
      </c>
      <c r="P26" s="196">
        <v>26353</v>
      </c>
      <c r="Q26" s="177" t="s">
        <v>727</v>
      </c>
      <c r="R26" s="174" t="s">
        <v>728</v>
      </c>
      <c r="S26" s="196">
        <v>33692</v>
      </c>
      <c r="T26" s="177"/>
    </row>
    <row r="27" spans="1:20">
      <c r="A27" s="1">
        <v>21</v>
      </c>
      <c r="B27" s="128">
        <v>9.1550925925925931E-3</v>
      </c>
      <c r="C27" s="29">
        <f t="shared" si="5"/>
        <v>13.183333333333334</v>
      </c>
      <c r="D27" s="29">
        <f t="shared" si="0"/>
        <v>12.85</v>
      </c>
      <c r="E27" s="5">
        <f t="shared" si="1"/>
        <v>1</v>
      </c>
      <c r="F27" s="5">
        <v>12.983333333333333</v>
      </c>
      <c r="G27" s="5">
        <v>13.183333333333334</v>
      </c>
      <c r="H27" s="283">
        <f t="shared" si="4"/>
        <v>1.0269576379974291E-2</v>
      </c>
      <c r="I27" s="170">
        <v>21</v>
      </c>
      <c r="J27" s="165">
        <f t="shared" si="2"/>
        <v>98.482932996207325</v>
      </c>
      <c r="K27" s="166">
        <f t="shared" si="3"/>
        <v>97.471554993678879</v>
      </c>
      <c r="L27" s="198">
        <v>9.1550925925925931E-3</v>
      </c>
      <c r="M27" s="174" t="s">
        <v>735</v>
      </c>
      <c r="N27" s="174" t="s">
        <v>736</v>
      </c>
      <c r="O27" s="174" t="s">
        <v>405</v>
      </c>
      <c r="P27" s="196">
        <v>32836</v>
      </c>
      <c r="Q27" s="177" t="s">
        <v>727</v>
      </c>
      <c r="R27" s="174" t="s">
        <v>728</v>
      </c>
      <c r="S27" s="196">
        <v>40636</v>
      </c>
      <c r="T27" s="177"/>
    </row>
    <row r="28" spans="1:20">
      <c r="A28" s="1">
        <v>22</v>
      </c>
      <c r="B28" s="128">
        <v>9.1550925925925931E-3</v>
      </c>
      <c r="C28" s="29">
        <f t="shared" si="5"/>
        <v>13.183333333333334</v>
      </c>
      <c r="D28" s="29">
        <f t="shared" si="0"/>
        <v>12.85</v>
      </c>
      <c r="E28" s="5">
        <f t="shared" si="1"/>
        <v>1</v>
      </c>
      <c r="F28" s="5">
        <v>12.983333333333333</v>
      </c>
      <c r="G28" s="5">
        <v>13.183333333333334</v>
      </c>
      <c r="H28" s="283">
        <f t="shared" si="4"/>
        <v>1.0269576379974291E-2</v>
      </c>
      <c r="I28" s="170">
        <v>22</v>
      </c>
      <c r="J28" s="165">
        <f t="shared" si="2"/>
        <v>98.482932996207325</v>
      </c>
      <c r="K28" s="166">
        <f t="shared" si="3"/>
        <v>97.471554993678879</v>
      </c>
      <c r="L28" s="198">
        <v>9.1550925925925931E-3</v>
      </c>
      <c r="M28" s="174" t="s">
        <v>735</v>
      </c>
      <c r="N28" s="174" t="s">
        <v>736</v>
      </c>
      <c r="O28" s="174" t="s">
        <v>405</v>
      </c>
      <c r="P28" s="196">
        <v>32836</v>
      </c>
      <c r="Q28" s="177" t="s">
        <v>727</v>
      </c>
      <c r="R28" s="174" t="s">
        <v>728</v>
      </c>
      <c r="S28" s="196">
        <v>41000</v>
      </c>
      <c r="T28" s="177"/>
    </row>
    <row r="29" spans="1:20">
      <c r="A29" s="1">
        <v>23</v>
      </c>
      <c r="B29" s="128">
        <v>9.2592592592592605E-3</v>
      </c>
      <c r="C29" s="29">
        <f t="shared" si="5"/>
        <v>13.333333333333336</v>
      </c>
      <c r="D29" s="29">
        <f t="shared" si="0"/>
        <v>12.85</v>
      </c>
      <c r="E29" s="5">
        <f t="shared" si="1"/>
        <v>1</v>
      </c>
      <c r="F29" s="5">
        <v>12.983333333333333</v>
      </c>
      <c r="G29" s="5">
        <v>13.333333333333336</v>
      </c>
      <c r="H29" s="283">
        <f t="shared" si="4"/>
        <v>1.0269576379974291E-2</v>
      </c>
      <c r="I29" s="170">
        <v>23</v>
      </c>
      <c r="J29" s="165">
        <f t="shared" si="2"/>
        <v>97.374999999999972</v>
      </c>
      <c r="K29" s="166">
        <f t="shared" si="3"/>
        <v>96.374999999999986</v>
      </c>
      <c r="L29" s="198">
        <v>8.9236111111111113E-3</v>
      </c>
      <c r="M29" s="174" t="s">
        <v>1266</v>
      </c>
      <c r="N29" s="174" t="s">
        <v>1267</v>
      </c>
      <c r="O29" s="174" t="s">
        <v>1268</v>
      </c>
      <c r="P29" s="196">
        <v>35320</v>
      </c>
      <c r="Q29" s="177" t="s">
        <v>1269</v>
      </c>
      <c r="R29" s="174"/>
      <c r="S29" s="196"/>
      <c r="T29" s="177"/>
    </row>
    <row r="30" spans="1:20">
      <c r="A30" s="1">
        <v>24</v>
      </c>
      <c r="B30" s="128">
        <v>9.1435185185185178E-3</v>
      </c>
      <c r="C30" s="29">
        <f t="shared" si="5"/>
        <v>13.166666666666666</v>
      </c>
      <c r="D30" s="29">
        <f t="shared" si="0"/>
        <v>12.85</v>
      </c>
      <c r="E30" s="5">
        <f t="shared" si="1"/>
        <v>1</v>
      </c>
      <c r="F30" s="5">
        <v>12.983333333333333</v>
      </c>
      <c r="G30" s="5">
        <v>13.166666666666666</v>
      </c>
      <c r="H30" s="283">
        <f t="shared" si="4"/>
        <v>1.0269576379974291E-2</v>
      </c>
      <c r="I30" s="170">
        <v>24</v>
      </c>
      <c r="J30" s="165">
        <f t="shared" si="2"/>
        <v>98.607594936708864</v>
      </c>
      <c r="K30" s="166">
        <f t="shared" si="3"/>
        <v>97.594936708860757</v>
      </c>
      <c r="L30" s="198">
        <v>9.1435185185185178E-3</v>
      </c>
      <c r="M30" s="174" t="s">
        <v>735</v>
      </c>
      <c r="N30" s="174" t="s">
        <v>590</v>
      </c>
      <c r="O30" s="174" t="s">
        <v>405</v>
      </c>
      <c r="P30" s="196">
        <v>29567</v>
      </c>
      <c r="Q30" s="177" t="s">
        <v>727</v>
      </c>
      <c r="R30" s="174" t="s">
        <v>728</v>
      </c>
      <c r="S30" s="196">
        <v>38445</v>
      </c>
      <c r="T30" s="177"/>
    </row>
    <row r="31" spans="1:20">
      <c r="A31" s="1">
        <v>25</v>
      </c>
      <c r="B31" s="128">
        <v>9.1550925925925931E-3</v>
      </c>
      <c r="C31" s="29">
        <f t="shared" si="5"/>
        <v>13.183333333333334</v>
      </c>
      <c r="D31" s="29">
        <f t="shared" si="0"/>
        <v>12.85</v>
      </c>
      <c r="E31" s="5">
        <f t="shared" si="1"/>
        <v>1</v>
      </c>
      <c r="F31" s="5">
        <v>12.983333333333333</v>
      </c>
      <c r="G31" s="5">
        <v>13.183333333333334</v>
      </c>
      <c r="H31" s="283">
        <f t="shared" si="4"/>
        <v>1.0269576379974291E-2</v>
      </c>
      <c r="I31" s="170">
        <v>25</v>
      </c>
      <c r="J31" s="165">
        <f t="shared" si="2"/>
        <v>98.482932996207325</v>
      </c>
      <c r="K31" s="166">
        <f t="shared" si="3"/>
        <v>97.471554993678879</v>
      </c>
      <c r="L31" s="198">
        <v>9.1550925925925931E-3</v>
      </c>
      <c r="M31" s="174" t="s">
        <v>605</v>
      </c>
      <c r="N31" s="174" t="s">
        <v>737</v>
      </c>
      <c r="O31" s="174" t="s">
        <v>413</v>
      </c>
      <c r="P31" s="196">
        <v>30991</v>
      </c>
      <c r="Q31" s="177" t="s">
        <v>727</v>
      </c>
      <c r="R31" s="174" t="s">
        <v>728</v>
      </c>
      <c r="S31" s="196">
        <v>40279</v>
      </c>
      <c r="T31" s="177"/>
    </row>
    <row r="32" spans="1:20">
      <c r="A32" s="1">
        <v>26</v>
      </c>
      <c r="B32" s="128">
        <v>9.1898148148148139E-3</v>
      </c>
      <c r="C32" s="29">
        <f t="shared" si="5"/>
        <v>13.233333333333333</v>
      </c>
      <c r="D32" s="29">
        <f t="shared" si="0"/>
        <v>12.85</v>
      </c>
      <c r="E32" s="5">
        <f t="shared" si="1"/>
        <v>1</v>
      </c>
      <c r="F32" s="5">
        <v>12.983333333333333</v>
      </c>
      <c r="G32" s="5">
        <v>13.233333333333333</v>
      </c>
      <c r="H32" s="283">
        <f t="shared" si="4"/>
        <v>1.0269576379974291E-2</v>
      </c>
      <c r="I32" s="170">
        <v>26</v>
      </c>
      <c r="J32" s="165">
        <f t="shared" si="2"/>
        <v>98.110831234256921</v>
      </c>
      <c r="K32" s="166">
        <f t="shared" si="3"/>
        <v>97.103274559193963</v>
      </c>
      <c r="L32" s="198">
        <v>9.1898148148148139E-3</v>
      </c>
      <c r="M32" s="174" t="s">
        <v>605</v>
      </c>
      <c r="N32" s="174" t="s">
        <v>737</v>
      </c>
      <c r="O32" s="174" t="s">
        <v>413</v>
      </c>
      <c r="P32" s="196">
        <v>30991</v>
      </c>
      <c r="Q32" s="177" t="s">
        <v>727</v>
      </c>
      <c r="R32" s="174" t="s">
        <v>728</v>
      </c>
      <c r="S32" s="196">
        <v>40636</v>
      </c>
      <c r="T32" s="177"/>
    </row>
    <row r="33" spans="1:20">
      <c r="A33" s="1">
        <v>27</v>
      </c>
      <c r="B33" s="128">
        <v>9.1898148148148139E-3</v>
      </c>
      <c r="C33" s="29">
        <f t="shared" si="5"/>
        <v>13.233333333333333</v>
      </c>
      <c r="D33" s="29">
        <f t="shared" si="0"/>
        <v>12.85</v>
      </c>
      <c r="E33" s="5">
        <f t="shared" si="1"/>
        <v>1</v>
      </c>
      <c r="F33" s="5">
        <v>12.983333333333333</v>
      </c>
      <c r="G33" s="5">
        <v>13.233333333333333</v>
      </c>
      <c r="H33" s="283">
        <f t="shared" si="4"/>
        <v>1.0269576379974291E-2</v>
      </c>
      <c r="I33" s="170">
        <v>27</v>
      </c>
      <c r="J33" s="165">
        <f t="shared" si="2"/>
        <v>98.110831234256921</v>
      </c>
      <c r="K33" s="166">
        <f t="shared" si="3"/>
        <v>97.103274559193963</v>
      </c>
      <c r="L33" s="198">
        <v>9.1898148148148139E-3</v>
      </c>
      <c r="M33" s="174" t="s">
        <v>605</v>
      </c>
      <c r="N33" s="174" t="s">
        <v>737</v>
      </c>
      <c r="O33" s="174" t="s">
        <v>413</v>
      </c>
      <c r="P33" s="196">
        <v>30991</v>
      </c>
      <c r="Q33" s="177" t="s">
        <v>727</v>
      </c>
      <c r="R33" s="174" t="s">
        <v>728</v>
      </c>
      <c r="S33" s="196">
        <v>41000</v>
      </c>
      <c r="T33" s="177"/>
    </row>
    <row r="34" spans="1:20">
      <c r="A34" s="1">
        <v>28</v>
      </c>
      <c r="B34" s="128">
        <v>9.2129629629629627E-3</v>
      </c>
      <c r="C34" s="29">
        <f t="shared" si="5"/>
        <v>13.266666666666666</v>
      </c>
      <c r="D34" s="29">
        <f t="shared" si="0"/>
        <v>12.85</v>
      </c>
      <c r="E34" s="5">
        <f t="shared" ref="E34:E65" si="6">1-IF(A34&lt;I$3,0,IF(A34&lt;I$4,G$3*(A34-I$3)^2,G$2+G$4*(A34-I$4)+(A34&gt;I$5)*G$5*(A34-I$5)^2))</f>
        <v>1</v>
      </c>
      <c r="F34" s="5">
        <v>12.98759886825575</v>
      </c>
      <c r="G34" s="5">
        <v>13.266666666666666</v>
      </c>
      <c r="H34" s="283">
        <f t="shared" si="4"/>
        <v>1.0594634901457362E-2</v>
      </c>
      <c r="I34" s="170">
        <v>28</v>
      </c>
      <c r="J34" s="165">
        <f t="shared" si="2"/>
        <v>97.896473881324752</v>
      </c>
      <c r="K34" s="166">
        <f t="shared" si="3"/>
        <v>96.859296482412063</v>
      </c>
      <c r="L34" s="198">
        <v>9.2129629629629627E-3</v>
      </c>
      <c r="M34" s="174" t="s">
        <v>437</v>
      </c>
      <c r="N34" s="174" t="s">
        <v>738</v>
      </c>
      <c r="O34" s="174" t="s">
        <v>413</v>
      </c>
      <c r="P34" s="196">
        <v>25379</v>
      </c>
      <c r="Q34" s="177" t="s">
        <v>727</v>
      </c>
      <c r="R34" s="174" t="s">
        <v>728</v>
      </c>
      <c r="S34" s="196">
        <v>35883</v>
      </c>
      <c r="T34" s="177"/>
    </row>
    <row r="35" spans="1:20">
      <c r="A35" s="1">
        <v>29</v>
      </c>
      <c r="B35" s="128">
        <v>9.2824074074074076E-3</v>
      </c>
      <c r="C35" s="29">
        <f t="shared" si="5"/>
        <v>13.366666666666667</v>
      </c>
      <c r="D35" s="29">
        <f t="shared" si="0"/>
        <v>12.85</v>
      </c>
      <c r="E35" s="5">
        <f t="shared" si="6"/>
        <v>1</v>
      </c>
      <c r="F35" s="5">
        <v>13.000412306363261</v>
      </c>
      <c r="G35" s="5">
        <v>13.399999999999999</v>
      </c>
      <c r="H35" s="283">
        <f t="shared" si="4"/>
        <v>1.156981046590649E-2</v>
      </c>
      <c r="I35" s="170">
        <v>29</v>
      </c>
      <c r="J35" s="165">
        <f t="shared" si="2"/>
        <v>97.25994244162041</v>
      </c>
      <c r="K35" s="166">
        <f t="shared" si="3"/>
        <v>96.134663341645876</v>
      </c>
      <c r="L35" s="198">
        <v>9.2824074074074076E-3</v>
      </c>
      <c r="M35" s="174" t="s">
        <v>739</v>
      </c>
      <c r="N35" s="174" t="s">
        <v>740</v>
      </c>
      <c r="O35" s="174" t="s">
        <v>373</v>
      </c>
      <c r="P35" s="196">
        <v>31410</v>
      </c>
      <c r="Q35" s="177"/>
      <c r="R35" s="174" t="s">
        <v>741</v>
      </c>
      <c r="S35" s="196">
        <v>42112</v>
      </c>
      <c r="T35" s="177"/>
    </row>
    <row r="36" spans="1:20">
      <c r="A36" s="1">
        <v>30</v>
      </c>
      <c r="B36" s="128">
        <v>9.3402777777777772E-3</v>
      </c>
      <c r="C36" s="29">
        <f t="shared" si="5"/>
        <v>13.45</v>
      </c>
      <c r="D36" s="29">
        <f t="shared" si="0"/>
        <v>12.851124473391422</v>
      </c>
      <c r="E36" s="5">
        <f t="shared" si="6"/>
        <v>0.99991249999999998</v>
      </c>
      <c r="F36" s="5">
        <v>13.021824314026263</v>
      </c>
      <c r="G36" s="5">
        <v>13.45</v>
      </c>
      <c r="H36" s="283">
        <f t="shared" si="4"/>
        <v>1.3108750088954433E-2</v>
      </c>
      <c r="I36" s="170">
        <v>30</v>
      </c>
      <c r="J36" s="165">
        <f t="shared" si="2"/>
        <v>96.816537650752906</v>
      </c>
      <c r="K36" s="166">
        <f t="shared" si="3"/>
        <v>95.547393854211336</v>
      </c>
      <c r="L36" s="198">
        <v>9.3402777777777772E-3</v>
      </c>
      <c r="M36" s="174" t="s">
        <v>742</v>
      </c>
      <c r="N36" s="174" t="s">
        <v>743</v>
      </c>
      <c r="O36" s="174" t="s">
        <v>456</v>
      </c>
      <c r="P36" s="196">
        <v>24165</v>
      </c>
      <c r="Q36" s="177"/>
      <c r="R36" s="174" t="s">
        <v>728</v>
      </c>
      <c r="S36" s="196">
        <v>35155</v>
      </c>
      <c r="T36" s="177"/>
    </row>
    <row r="37" spans="1:20">
      <c r="A37" s="1">
        <v>31</v>
      </c>
      <c r="B37" s="128">
        <v>9.2592592592592605E-3</v>
      </c>
      <c r="C37" s="29">
        <f t="shared" si="5"/>
        <v>13.333333333333336</v>
      </c>
      <c r="D37" s="29">
        <f t="shared" si="0"/>
        <v>12.863788373162482</v>
      </c>
      <c r="E37" s="5">
        <f t="shared" si="6"/>
        <v>0.99892812500000006</v>
      </c>
      <c r="F37" s="5">
        <v>13.051919892769847</v>
      </c>
      <c r="G37" s="5">
        <v>13.366666666666667</v>
      </c>
      <c r="H37" s="283">
        <f t="shared" si="4"/>
        <v>1.4414087824089501E-2</v>
      </c>
      <c r="I37" s="170">
        <v>31</v>
      </c>
      <c r="J37" s="165">
        <f t="shared" si="2"/>
        <v>97.889399195773834</v>
      </c>
      <c r="K37" s="166">
        <f t="shared" si="3"/>
        <v>96.478412798718594</v>
      </c>
      <c r="L37" s="198">
        <v>9.2592592592592605E-3</v>
      </c>
      <c r="M37" s="174" t="s">
        <v>739</v>
      </c>
      <c r="N37" s="174" t="s">
        <v>740</v>
      </c>
      <c r="O37" s="174" t="s">
        <v>373</v>
      </c>
      <c r="P37" s="196">
        <v>31410</v>
      </c>
      <c r="Q37" s="177"/>
      <c r="R37" s="174" t="s">
        <v>741</v>
      </c>
      <c r="S37" s="196">
        <v>42840</v>
      </c>
      <c r="T37" s="177"/>
    </row>
    <row r="38" spans="1:20">
      <c r="A38" s="1">
        <v>32</v>
      </c>
      <c r="B38" s="128">
        <v>9.3287037037037036E-3</v>
      </c>
      <c r="C38" s="29">
        <f t="shared" si="5"/>
        <v>13.433333333333334</v>
      </c>
      <c r="D38" s="29">
        <f t="shared" si="0"/>
        <v>12.890605407032151</v>
      </c>
      <c r="E38" s="5">
        <f t="shared" si="6"/>
        <v>0.99685000000000001</v>
      </c>
      <c r="F38" s="5">
        <v>13.090819226492028</v>
      </c>
      <c r="G38" s="5">
        <v>13.433333333333334</v>
      </c>
      <c r="H38" s="283">
        <f t="shared" si="4"/>
        <v>1.5294216198074348E-2</v>
      </c>
      <c r="I38" s="170">
        <v>32</v>
      </c>
      <c r="J38" s="165">
        <f t="shared" si="2"/>
        <v>97.450267194729733</v>
      </c>
      <c r="K38" s="166">
        <f t="shared" si="3"/>
        <v>95.959841739693431</v>
      </c>
      <c r="L38" s="198">
        <v>9.3287037037037036E-3</v>
      </c>
      <c r="M38" s="174" t="s">
        <v>699</v>
      </c>
      <c r="N38" s="174" t="s">
        <v>744</v>
      </c>
      <c r="O38" s="174" t="s">
        <v>413</v>
      </c>
      <c r="P38" s="196">
        <v>25165</v>
      </c>
      <c r="Q38" s="177"/>
      <c r="R38" s="174" t="s">
        <v>745</v>
      </c>
      <c r="S38" s="196">
        <v>37045</v>
      </c>
      <c r="T38" s="177"/>
    </row>
    <row r="39" spans="1:20">
      <c r="A39" s="1">
        <v>33</v>
      </c>
      <c r="B39" s="128">
        <v>9.3749999999999997E-3</v>
      </c>
      <c r="C39" s="29">
        <f t="shared" si="5"/>
        <v>13.5</v>
      </c>
      <c r="D39" s="29">
        <f t="shared" si="0"/>
        <v>12.931752925526061</v>
      </c>
      <c r="E39" s="5">
        <f t="shared" si="6"/>
        <v>0.99367812499999997</v>
      </c>
      <c r="F39" s="5">
        <v>13.138678889616445</v>
      </c>
      <c r="G39" s="5">
        <v>13.5</v>
      </c>
      <c r="H39" s="283">
        <f t="shared" si="4"/>
        <v>1.5749373725384135E-2</v>
      </c>
      <c r="I39" s="170">
        <v>33</v>
      </c>
      <c r="J39" s="165">
        <f t="shared" si="2"/>
        <v>97.323547330492175</v>
      </c>
      <c r="K39" s="166">
        <f t="shared" si="3"/>
        <v>95.790762411304158</v>
      </c>
      <c r="L39" s="198">
        <v>9.3749999999999997E-3</v>
      </c>
      <c r="M39" s="174" t="s">
        <v>746</v>
      </c>
      <c r="N39" s="174" t="s">
        <v>747</v>
      </c>
      <c r="O39" s="174" t="s">
        <v>373</v>
      </c>
      <c r="P39" s="196">
        <v>20732</v>
      </c>
      <c r="Q39" s="177" t="s">
        <v>727</v>
      </c>
      <c r="R39" s="174" t="s">
        <v>728</v>
      </c>
      <c r="S39" s="196">
        <v>32957</v>
      </c>
      <c r="T39" s="177"/>
    </row>
    <row r="40" spans="1:20">
      <c r="A40" s="1">
        <v>34</v>
      </c>
      <c r="B40" s="128">
        <v>9.2939814814814812E-3</v>
      </c>
      <c r="C40" s="29">
        <f t="shared" si="5"/>
        <v>13.383333333333333</v>
      </c>
      <c r="D40" s="29">
        <f t="shared" si="0"/>
        <v>12.987505211425972</v>
      </c>
      <c r="E40" s="5">
        <f t="shared" si="6"/>
        <v>0.98941250000000003</v>
      </c>
      <c r="F40" s="5">
        <v>13.195693439021108</v>
      </c>
      <c r="G40" s="5">
        <v>13.383333333333333</v>
      </c>
      <c r="H40" s="283">
        <f t="shared" si="4"/>
        <v>1.577698273737552E-2</v>
      </c>
      <c r="I40" s="170">
        <v>34</v>
      </c>
      <c r="J40" s="165">
        <f t="shared" si="2"/>
        <v>98.597958448476533</v>
      </c>
      <c r="K40" s="166">
        <f t="shared" si="3"/>
        <v>97.042380160094453</v>
      </c>
      <c r="L40" s="198">
        <v>9.2939814814814812E-3</v>
      </c>
      <c r="M40" s="174" t="s">
        <v>699</v>
      </c>
      <c r="N40" s="174" t="s">
        <v>744</v>
      </c>
      <c r="O40" s="174" t="s">
        <v>413</v>
      </c>
      <c r="P40" s="196">
        <v>25165</v>
      </c>
      <c r="Q40" s="177" t="s">
        <v>727</v>
      </c>
      <c r="R40" s="174" t="s">
        <v>728</v>
      </c>
      <c r="S40" s="196">
        <v>37724</v>
      </c>
      <c r="T40" s="177"/>
    </row>
    <row r="41" spans="1:20">
      <c r="A41" s="1">
        <v>35</v>
      </c>
      <c r="B41" s="128">
        <v>9.3634259259259261E-3</v>
      </c>
      <c r="C41" s="29">
        <f t="shared" si="5"/>
        <v>13.483333333333334</v>
      </c>
      <c r="D41" s="29">
        <f t="shared" ref="D41:D72" si="7">E$4/E41</f>
        <v>13.058238090550244</v>
      </c>
      <c r="E41" s="5">
        <f t="shared" si="6"/>
        <v>0.98405312499999997</v>
      </c>
      <c r="F41" s="5">
        <v>13.26209742028521</v>
      </c>
      <c r="G41" s="5">
        <v>13.483333333333334</v>
      </c>
      <c r="H41" s="283">
        <f t="shared" si="4"/>
        <v>1.537157534547668E-2</v>
      </c>
      <c r="I41" s="170">
        <v>35</v>
      </c>
      <c r="J41" s="165">
        <f t="shared" ref="J41:J72" si="8">100*F41/+C41</f>
        <v>98.359189767257433</v>
      </c>
      <c r="K41" s="166">
        <f t="shared" ref="K41:K72" si="9">100*D41/+C41</f>
        <v>96.84725407082999</v>
      </c>
      <c r="L41" s="198">
        <v>9.3634259259259261E-3</v>
      </c>
      <c r="M41" s="174" t="s">
        <v>459</v>
      </c>
      <c r="N41" s="174" t="s">
        <v>748</v>
      </c>
      <c r="O41" s="174" t="s">
        <v>413</v>
      </c>
      <c r="P41" s="196">
        <v>25314</v>
      </c>
      <c r="Q41" s="177"/>
      <c r="R41" s="174" t="s">
        <v>749</v>
      </c>
      <c r="S41" s="196">
        <v>38115</v>
      </c>
      <c r="T41" s="177"/>
    </row>
    <row r="42" spans="1:20">
      <c r="A42" s="1">
        <v>36</v>
      </c>
      <c r="B42" s="128">
        <v>9.5370370370370366E-3</v>
      </c>
      <c r="C42" s="29">
        <f t="shared" si="5"/>
        <v>13.733333333333333</v>
      </c>
      <c r="D42" s="29">
        <f t="shared" si="7"/>
        <v>13.14443535188216</v>
      </c>
      <c r="E42" s="5">
        <f t="shared" si="6"/>
        <v>0.97760000000000002</v>
      </c>
      <c r="F42" s="5">
        <v>13.338167827448846</v>
      </c>
      <c r="G42" s="5">
        <v>13.733333333333333</v>
      </c>
      <c r="H42" s="283">
        <f t="shared" si="4"/>
        <v>1.4524669210414341E-2</v>
      </c>
      <c r="I42" s="170">
        <v>36</v>
      </c>
      <c r="J42" s="165">
        <f t="shared" si="8"/>
        <v>97.122581267831421</v>
      </c>
      <c r="K42" s="166">
        <f t="shared" si="9"/>
        <v>95.711907902054563</v>
      </c>
      <c r="L42" s="198">
        <v>9.5370370370370366E-3</v>
      </c>
      <c r="M42" s="174" t="s">
        <v>494</v>
      </c>
      <c r="N42" s="174" t="s">
        <v>750</v>
      </c>
      <c r="O42" s="174" t="s">
        <v>496</v>
      </c>
      <c r="P42" s="196">
        <v>19018</v>
      </c>
      <c r="Q42" s="177"/>
      <c r="R42" s="174" t="s">
        <v>751</v>
      </c>
      <c r="S42" s="196">
        <v>32239</v>
      </c>
      <c r="T42" s="177"/>
    </row>
    <row r="43" spans="1:20">
      <c r="A43" s="1">
        <v>37</v>
      </c>
      <c r="B43" s="128">
        <v>9.5949074074074079E-3</v>
      </c>
      <c r="C43" s="29">
        <f t="shared" si="5"/>
        <v>13.816666666666668</v>
      </c>
      <c r="D43" s="29">
        <f t="shared" si="7"/>
        <v>13.239233463836801</v>
      </c>
      <c r="E43" s="5">
        <f t="shared" si="6"/>
        <v>0.97060000000000002</v>
      </c>
      <c r="F43" s="5">
        <v>13.424227065382665</v>
      </c>
      <c r="G43" s="5">
        <v>13.816666666666668</v>
      </c>
      <c r="H43" s="283">
        <f t="shared" si="4"/>
        <v>1.3780577506984448E-2</v>
      </c>
      <c r="I43" s="170">
        <v>37</v>
      </c>
      <c r="J43" s="165">
        <f t="shared" si="8"/>
        <v>97.159665129428205</v>
      </c>
      <c r="K43" s="166">
        <f t="shared" si="9"/>
        <v>95.820748833559463</v>
      </c>
      <c r="L43" s="198">
        <v>9.5949074074074079E-3</v>
      </c>
      <c r="M43" s="174" t="s">
        <v>752</v>
      </c>
      <c r="N43" s="174" t="s">
        <v>753</v>
      </c>
      <c r="O43" s="174" t="s">
        <v>496</v>
      </c>
      <c r="P43" s="196">
        <v>21042</v>
      </c>
      <c r="Q43" s="177"/>
      <c r="R43" s="174" t="s">
        <v>598</v>
      </c>
      <c r="S43" s="196">
        <v>34812</v>
      </c>
      <c r="T43" s="177"/>
    </row>
    <row r="44" spans="1:20">
      <c r="A44" s="1">
        <v>38</v>
      </c>
      <c r="B44" s="128">
        <v>9.4560185185185181E-3</v>
      </c>
      <c r="C44" s="29">
        <f t="shared" si="5"/>
        <v>13.616666666666665</v>
      </c>
      <c r="D44" s="29">
        <f t="shared" si="7"/>
        <v>13.335408883354088</v>
      </c>
      <c r="E44" s="5">
        <f t="shared" si="6"/>
        <v>0.96360000000000001</v>
      </c>
      <c r="F44" s="5">
        <v>13.517687521040045</v>
      </c>
      <c r="G44" s="5">
        <v>13.616666666666665</v>
      </c>
      <c r="H44" s="283">
        <f t="shared" si="4"/>
        <v>1.3484454156988316E-2</v>
      </c>
      <c r="I44" s="170">
        <v>38</v>
      </c>
      <c r="J44" s="165">
        <f t="shared" si="8"/>
        <v>99.273102969694349</v>
      </c>
      <c r="K44" s="166">
        <f t="shared" si="9"/>
        <v>97.934459363677519</v>
      </c>
      <c r="L44" s="198">
        <v>9.4560185185185181E-3</v>
      </c>
      <c r="M44" s="174" t="s">
        <v>754</v>
      </c>
      <c r="N44" s="174" t="s">
        <v>755</v>
      </c>
      <c r="O44" s="174" t="s">
        <v>413</v>
      </c>
      <c r="P44" s="196">
        <v>17944</v>
      </c>
      <c r="Q44" s="177" t="s">
        <v>727</v>
      </c>
      <c r="R44" s="174" t="s">
        <v>728</v>
      </c>
      <c r="S44" s="196">
        <v>31984</v>
      </c>
      <c r="T44" s="177"/>
    </row>
    <row r="45" spans="1:20">
      <c r="A45" s="1">
        <v>39</v>
      </c>
      <c r="B45" s="128">
        <v>9.3981481481481485E-3</v>
      </c>
      <c r="C45" s="29">
        <f t="shared" si="5"/>
        <v>13.533333333333333</v>
      </c>
      <c r="D45" s="29">
        <f t="shared" si="7"/>
        <v>13.432991846121681</v>
      </c>
      <c r="E45" s="5">
        <f t="shared" si="6"/>
        <v>0.95660000000000001</v>
      </c>
      <c r="F45" s="5">
        <v>13.612645955873358</v>
      </c>
      <c r="G45" s="5">
        <v>13.95</v>
      </c>
      <c r="H45" s="283">
        <f t="shared" si="4"/>
        <v>1.3197589236805437E-2</v>
      </c>
      <c r="I45" s="170">
        <v>39</v>
      </c>
      <c r="J45" s="165">
        <f t="shared" si="8"/>
        <v>100.58605386113319</v>
      </c>
      <c r="K45" s="166">
        <f t="shared" si="9"/>
        <v>99.258560439322764</v>
      </c>
      <c r="L45" s="198">
        <v>9.3981481481481485E-3</v>
      </c>
      <c r="M45" s="174" t="s">
        <v>462</v>
      </c>
      <c r="N45" s="174" t="s">
        <v>463</v>
      </c>
      <c r="O45" s="174" t="s">
        <v>373</v>
      </c>
      <c r="P45" s="196">
        <v>27375</v>
      </c>
      <c r="Q45" s="177"/>
      <c r="R45" s="174" t="s">
        <v>402</v>
      </c>
      <c r="S45" s="196">
        <v>41902</v>
      </c>
      <c r="T45" s="177"/>
    </row>
    <row r="46" spans="1:20">
      <c r="A46" s="1">
        <v>40</v>
      </c>
      <c r="B46" s="128">
        <v>9.4907407407407406E-3</v>
      </c>
      <c r="C46" s="29">
        <f t="shared" si="5"/>
        <v>13.666666666666666</v>
      </c>
      <c r="D46" s="29">
        <f t="shared" si="7"/>
        <v>13.53201347935973</v>
      </c>
      <c r="E46" s="5">
        <f t="shared" si="6"/>
        <v>0.9496</v>
      </c>
      <c r="F46" s="5">
        <v>13.708947948233323</v>
      </c>
      <c r="G46" s="5">
        <v>13.966666666666665</v>
      </c>
      <c r="H46" s="283">
        <f t="shared" si="4"/>
        <v>1.2906495052845761E-2</v>
      </c>
      <c r="I46" s="170">
        <v>40</v>
      </c>
      <c r="J46" s="165">
        <f t="shared" si="8"/>
        <v>100.30937523097555</v>
      </c>
      <c r="K46" s="166">
        <f t="shared" si="9"/>
        <v>99.014732775802912</v>
      </c>
      <c r="L46" s="198">
        <v>9.4907407407407406E-3</v>
      </c>
      <c r="M46" s="174" t="s">
        <v>462</v>
      </c>
      <c r="N46" s="174" t="s">
        <v>463</v>
      </c>
      <c r="O46" s="174" t="s">
        <v>373</v>
      </c>
      <c r="P46" s="196">
        <v>27375</v>
      </c>
      <c r="Q46" s="177" t="s">
        <v>727</v>
      </c>
      <c r="R46" s="174" t="s">
        <v>728</v>
      </c>
      <c r="S46" s="196">
        <v>42092</v>
      </c>
      <c r="T46" s="177"/>
    </row>
    <row r="47" spans="1:20">
      <c r="A47" s="1">
        <v>41</v>
      </c>
      <c r="B47" s="128">
        <v>9.4675925925925917E-3</v>
      </c>
      <c r="C47" s="29">
        <f t="shared" si="5"/>
        <v>13.633333333333333</v>
      </c>
      <c r="D47" s="29">
        <f t="shared" si="7"/>
        <v>13.632505834924675</v>
      </c>
      <c r="E47" s="5">
        <f t="shared" si="6"/>
        <v>0.94259999999999999</v>
      </c>
      <c r="F47" s="5">
        <v>13.806622216078067</v>
      </c>
      <c r="G47" s="5">
        <v>14.2</v>
      </c>
      <c r="H47" s="283">
        <f t="shared" si="4"/>
        <v>1.2611077382173135E-2</v>
      </c>
      <c r="I47" s="170">
        <v>41</v>
      </c>
      <c r="J47" s="165">
        <f t="shared" si="8"/>
        <v>101.27106759959463</v>
      </c>
      <c r="K47" s="166">
        <f t="shared" si="9"/>
        <v>99.99393032952085</v>
      </c>
      <c r="L47" s="198">
        <v>9.4675925925925917E-3</v>
      </c>
      <c r="M47" s="174" t="s">
        <v>462</v>
      </c>
      <c r="N47" s="174" t="s">
        <v>463</v>
      </c>
      <c r="O47" s="174" t="s">
        <v>373</v>
      </c>
      <c r="P47" s="196">
        <v>27375</v>
      </c>
      <c r="Q47" s="177" t="s">
        <v>727</v>
      </c>
      <c r="R47" s="174" t="s">
        <v>728</v>
      </c>
      <c r="S47" s="196">
        <v>42463</v>
      </c>
      <c r="T47" s="177"/>
    </row>
    <row r="48" spans="1:20">
      <c r="A48" s="1">
        <v>42</v>
      </c>
      <c r="B48" s="128">
        <v>9.6643518518518511E-3</v>
      </c>
      <c r="C48" s="29">
        <f t="shared" si="5"/>
        <v>13.916666666666666</v>
      </c>
      <c r="D48" s="29">
        <f t="shared" si="7"/>
        <v>13.734501923899103</v>
      </c>
      <c r="E48" s="5">
        <f t="shared" si="6"/>
        <v>0.93559999999999999</v>
      </c>
      <c r="F48" s="5">
        <v>13.905698301684035</v>
      </c>
      <c r="G48" s="5">
        <v>13.916666666666666</v>
      </c>
      <c r="H48" s="283">
        <f t="shared" si="4"/>
        <v>1.2311239182012153E-2</v>
      </c>
      <c r="I48" s="170">
        <v>42</v>
      </c>
      <c r="J48" s="165">
        <f t="shared" si="8"/>
        <v>99.921185401322418</v>
      </c>
      <c r="K48" s="166">
        <f t="shared" si="9"/>
        <v>98.691031788496545</v>
      </c>
      <c r="L48" s="198">
        <v>9.6643518518518511E-3</v>
      </c>
      <c r="M48" s="174" t="s">
        <v>459</v>
      </c>
      <c r="N48" s="174" t="s">
        <v>756</v>
      </c>
      <c r="O48" s="174" t="s">
        <v>461</v>
      </c>
      <c r="P48" s="196">
        <v>17935</v>
      </c>
      <c r="Q48" s="177"/>
      <c r="R48" s="174" t="s">
        <v>757</v>
      </c>
      <c r="S48" s="196">
        <v>33285</v>
      </c>
      <c r="T48" s="177"/>
    </row>
    <row r="49" spans="1:20">
      <c r="A49" s="1">
        <v>43</v>
      </c>
      <c r="B49" s="128">
        <v>9.7569444444444448E-3</v>
      </c>
      <c r="C49" s="29">
        <f t="shared" si="5"/>
        <v>14.05</v>
      </c>
      <c r="D49" s="29">
        <f t="shared" si="7"/>
        <v>13.83803575274607</v>
      </c>
      <c r="E49" s="5">
        <f t="shared" si="6"/>
        <v>0.92859999999999998</v>
      </c>
      <c r="F49" s="5">
        <v>14.006206601436221</v>
      </c>
      <c r="G49" s="5">
        <v>14.033333333333335</v>
      </c>
      <c r="H49" s="283">
        <f t="shared" si="4"/>
        <v>1.2006880483464127E-2</v>
      </c>
      <c r="I49" s="170">
        <v>43</v>
      </c>
      <c r="J49" s="165">
        <f t="shared" si="8"/>
        <v>99.688303213069176</v>
      </c>
      <c r="K49" s="166">
        <f t="shared" si="9"/>
        <v>98.491357670790535</v>
      </c>
      <c r="L49" s="198">
        <v>9.7569444444444448E-3</v>
      </c>
      <c r="M49" s="174" t="s">
        <v>471</v>
      </c>
      <c r="N49" s="174" t="s">
        <v>472</v>
      </c>
      <c r="O49" s="174" t="s">
        <v>413</v>
      </c>
      <c r="P49" s="196">
        <v>22144</v>
      </c>
      <c r="Q49" s="177"/>
      <c r="R49" s="174" t="s">
        <v>720</v>
      </c>
      <c r="S49" s="196">
        <v>37871</v>
      </c>
      <c r="T49" s="177"/>
    </row>
    <row r="50" spans="1:20">
      <c r="A50" s="1">
        <v>44</v>
      </c>
      <c r="B50" s="128">
        <v>1.0115740740740741E-2</v>
      </c>
      <c r="C50" s="29">
        <f t="shared" si="5"/>
        <v>14.566666666666666</v>
      </c>
      <c r="D50" s="29">
        <f t="shared" si="7"/>
        <v>13.943142361111111</v>
      </c>
      <c r="E50" s="5">
        <f t="shared" si="6"/>
        <v>0.92159999999999997</v>
      </c>
      <c r="F50" s="5">
        <v>14.108178396919744</v>
      </c>
      <c r="G50" s="5">
        <v>14.566666666666666</v>
      </c>
      <c r="H50" s="283">
        <f t="shared" si="4"/>
        <v>1.1697898280380807E-2</v>
      </c>
      <c r="I50" s="170">
        <v>44</v>
      </c>
      <c r="J50" s="165">
        <f t="shared" si="8"/>
        <v>96.852483274048581</v>
      </c>
      <c r="K50" s="166">
        <f t="shared" si="9"/>
        <v>95.719512776506477</v>
      </c>
      <c r="L50" s="198">
        <v>1.0115740740740741E-2</v>
      </c>
      <c r="M50" s="174" t="s">
        <v>746</v>
      </c>
      <c r="N50" s="174" t="s">
        <v>758</v>
      </c>
      <c r="O50" s="174" t="s">
        <v>373</v>
      </c>
      <c r="P50" s="196">
        <v>18587</v>
      </c>
      <c r="Q50" s="177"/>
      <c r="R50" s="174" t="s">
        <v>759</v>
      </c>
      <c r="S50" s="196">
        <v>35015</v>
      </c>
      <c r="T50" s="177"/>
    </row>
    <row r="51" spans="1:20">
      <c r="A51" s="1">
        <v>45</v>
      </c>
      <c r="B51" s="128">
        <v>1.005787037037037E-2</v>
      </c>
      <c r="C51" s="29">
        <f t="shared" si="5"/>
        <v>14.483333333333333</v>
      </c>
      <c r="D51" s="29">
        <f t="shared" si="7"/>
        <v>14.049857861360158</v>
      </c>
      <c r="E51" s="5">
        <f t="shared" si="6"/>
        <v>0.91459999999999997</v>
      </c>
      <c r="F51" s="5">
        <v>14.211645887379547</v>
      </c>
      <c r="G51" s="5">
        <v>14.516666666666667</v>
      </c>
      <c r="H51" s="283">
        <f t="shared" si="4"/>
        <v>1.1384186413134772E-2</v>
      </c>
      <c r="I51" s="170">
        <v>45</v>
      </c>
      <c r="J51" s="165">
        <f t="shared" si="8"/>
        <v>98.124137312171783</v>
      </c>
      <c r="K51" s="166">
        <f t="shared" si="9"/>
        <v>97.007073841381995</v>
      </c>
      <c r="L51" s="198">
        <v>1.005787037037037E-2</v>
      </c>
      <c r="M51" s="174" t="s">
        <v>559</v>
      </c>
      <c r="N51" s="174" t="s">
        <v>760</v>
      </c>
      <c r="O51" s="174" t="s">
        <v>373</v>
      </c>
      <c r="P51" s="196">
        <v>26375</v>
      </c>
      <c r="Q51" s="177" t="s">
        <v>761</v>
      </c>
      <c r="R51" s="174" t="s">
        <v>762</v>
      </c>
      <c r="S51" s="196">
        <v>43009</v>
      </c>
      <c r="T51" s="177"/>
    </row>
    <row r="52" spans="1:20">
      <c r="A52" s="1">
        <v>46</v>
      </c>
      <c r="B52" s="128">
        <v>1.0300925925925927E-2</v>
      </c>
      <c r="C52" s="29">
        <f t="shared" si="5"/>
        <v>14.833333333333334</v>
      </c>
      <c r="D52" s="29">
        <f t="shared" si="7"/>
        <v>14.158219479947114</v>
      </c>
      <c r="E52" s="5">
        <f t="shared" si="6"/>
        <v>0.90759999999999996</v>
      </c>
      <c r="F52" s="5">
        <v>14.316642223618965</v>
      </c>
      <c r="G52" s="5">
        <v>14.833333333333334</v>
      </c>
      <c r="H52" s="283">
        <f t="shared" si="4"/>
        <v>1.1065635447010906E-2</v>
      </c>
      <c r="I52" s="170">
        <v>46</v>
      </c>
      <c r="J52" s="165">
        <f t="shared" si="8"/>
        <v>96.51668914799302</v>
      </c>
      <c r="K52" s="166">
        <f t="shared" si="9"/>
        <v>95.448670651328854</v>
      </c>
      <c r="L52" s="198">
        <v>1.0300925925925927E-2</v>
      </c>
      <c r="M52" s="174" t="s">
        <v>763</v>
      </c>
      <c r="N52" s="174" t="s">
        <v>764</v>
      </c>
      <c r="O52" s="174" t="s">
        <v>373</v>
      </c>
      <c r="P52" s="196">
        <v>22451</v>
      </c>
      <c r="Q52" s="177" t="s">
        <v>727</v>
      </c>
      <c r="R52" s="174" t="s">
        <v>728</v>
      </c>
      <c r="S52" s="196">
        <v>39544</v>
      </c>
      <c r="T52" s="177"/>
    </row>
    <row r="53" spans="1:20">
      <c r="A53" s="1">
        <v>47</v>
      </c>
      <c r="B53" s="128">
        <v>1.0243055555555556E-2</v>
      </c>
      <c r="C53" s="29">
        <f t="shared" si="5"/>
        <v>14.75</v>
      </c>
      <c r="D53" s="29">
        <f t="shared" si="7"/>
        <v>14.268265600710636</v>
      </c>
      <c r="E53" s="5">
        <f t="shared" si="6"/>
        <v>0.90060000000000007</v>
      </c>
      <c r="F53" s="5">
        <v>14.423201543412169</v>
      </c>
      <c r="G53" s="5">
        <v>14.75</v>
      </c>
      <c r="H53" s="283">
        <f t="shared" si="4"/>
        <v>1.0742132544927256E-2</v>
      </c>
      <c r="I53" s="170">
        <v>47</v>
      </c>
      <c r="J53" s="165">
        <f t="shared" si="8"/>
        <v>97.784417243472333</v>
      </c>
      <c r="K53" s="166">
        <f t="shared" si="9"/>
        <v>96.734004072614482</v>
      </c>
      <c r="L53" s="198">
        <v>1.0243055555555556E-2</v>
      </c>
      <c r="M53" s="174" t="s">
        <v>603</v>
      </c>
      <c r="N53" s="174" t="s">
        <v>765</v>
      </c>
      <c r="O53" s="174" t="s">
        <v>373</v>
      </c>
      <c r="P53" s="196">
        <v>22822</v>
      </c>
      <c r="Q53" s="177" t="s">
        <v>727</v>
      </c>
      <c r="R53" s="174" t="s">
        <v>728</v>
      </c>
      <c r="S53" s="196">
        <v>40279</v>
      </c>
      <c r="T53" s="177"/>
    </row>
    <row r="54" spans="1:20">
      <c r="A54" s="1">
        <v>48</v>
      </c>
      <c r="B54" s="128">
        <v>1.03125E-2</v>
      </c>
      <c r="C54" s="29">
        <f t="shared" si="5"/>
        <v>14.850000000000001</v>
      </c>
      <c r="D54" s="29">
        <f t="shared" si="7"/>
        <v>14.380035810205909</v>
      </c>
      <c r="E54" s="5">
        <f t="shared" si="6"/>
        <v>0.89359999999999995</v>
      </c>
      <c r="F54" s="5">
        <v>14.531359008509892</v>
      </c>
      <c r="G54" s="5">
        <v>14.850000000000001</v>
      </c>
      <c r="H54" s="283">
        <f t="shared" si="4"/>
        <v>1.0413561334171456E-2</v>
      </c>
      <c r="I54" s="170">
        <v>48</v>
      </c>
      <c r="J54" s="165">
        <f t="shared" si="8"/>
        <v>97.854269417575026</v>
      </c>
      <c r="K54" s="166">
        <f t="shared" si="9"/>
        <v>96.835257981184569</v>
      </c>
      <c r="L54" s="198">
        <v>1.03125E-2</v>
      </c>
      <c r="M54" s="174" t="s">
        <v>474</v>
      </c>
      <c r="N54" s="174" t="s">
        <v>766</v>
      </c>
      <c r="O54" s="174" t="s">
        <v>476</v>
      </c>
      <c r="P54" s="196">
        <v>19418</v>
      </c>
      <c r="Q54" s="177"/>
      <c r="R54" s="174" t="s">
        <v>498</v>
      </c>
      <c r="S54" s="196">
        <v>37034</v>
      </c>
      <c r="T54" s="177"/>
    </row>
    <row r="55" spans="1:20">
      <c r="A55" s="1">
        <v>49</v>
      </c>
      <c r="B55" s="128">
        <v>1.037037037037037E-2</v>
      </c>
      <c r="C55" s="29">
        <f t="shared" si="5"/>
        <v>14.933333333333334</v>
      </c>
      <c r="D55" s="29">
        <f t="shared" si="7"/>
        <v>14.493570945183848</v>
      </c>
      <c r="E55" s="5">
        <f t="shared" si="6"/>
        <v>0.88660000000000005</v>
      </c>
      <c r="F55" s="5">
        <v>14.64115084332277</v>
      </c>
      <c r="G55" s="5">
        <v>14.933333333333334</v>
      </c>
      <c r="H55" s="283">
        <f t="shared" si="4"/>
        <v>1.0079801766828116E-2</v>
      </c>
      <c r="I55" s="170">
        <v>49</v>
      </c>
      <c r="J55" s="165">
        <f t="shared" si="8"/>
        <v>98.04342082582211</v>
      </c>
      <c r="K55" s="166">
        <f t="shared" si="9"/>
        <v>97.055162579356107</v>
      </c>
      <c r="L55" s="198">
        <v>1.037037037037037E-2</v>
      </c>
      <c r="M55" s="174" t="s">
        <v>474</v>
      </c>
      <c r="N55" s="174" t="s">
        <v>766</v>
      </c>
      <c r="O55" s="174" t="s">
        <v>476</v>
      </c>
      <c r="P55" s="196">
        <v>19418</v>
      </c>
      <c r="Q55" s="177"/>
      <c r="R55" s="174" t="s">
        <v>485</v>
      </c>
      <c r="S55" s="196">
        <v>37455</v>
      </c>
      <c r="T55" s="177"/>
    </row>
    <row r="56" spans="1:20">
      <c r="A56" s="1">
        <v>50</v>
      </c>
      <c r="B56" s="128">
        <v>1.0416666666666666E-2</v>
      </c>
      <c r="C56" s="29">
        <f t="shared" si="5"/>
        <v>15</v>
      </c>
      <c r="D56" s="29">
        <f t="shared" si="7"/>
        <v>14.608913142337427</v>
      </c>
      <c r="E56" s="5">
        <f t="shared" si="6"/>
        <v>0.87959999999999994</v>
      </c>
      <c r="F56" s="5">
        <v>14.752614375371655</v>
      </c>
      <c r="G56" s="5">
        <v>15</v>
      </c>
      <c r="H56" s="283">
        <f t="shared" si="4"/>
        <v>9.7407299735378771E-3</v>
      </c>
      <c r="I56" s="170">
        <v>50</v>
      </c>
      <c r="J56" s="165">
        <f t="shared" si="8"/>
        <v>98.350762502477693</v>
      </c>
      <c r="K56" s="166">
        <f t="shared" si="9"/>
        <v>97.392754282249513</v>
      </c>
      <c r="L56" s="198">
        <v>1.0416666666666666E-2</v>
      </c>
      <c r="M56" s="174" t="s">
        <v>474</v>
      </c>
      <c r="N56" s="174" t="s">
        <v>766</v>
      </c>
      <c r="O56" s="174" t="s">
        <v>476</v>
      </c>
      <c r="P56" s="196">
        <v>19418</v>
      </c>
      <c r="Q56" s="177"/>
      <c r="R56" s="174" t="s">
        <v>498</v>
      </c>
      <c r="S56" s="196">
        <v>37825</v>
      </c>
      <c r="T56" s="177"/>
    </row>
    <row r="57" spans="1:20">
      <c r="A57" s="1">
        <v>51</v>
      </c>
      <c r="B57" s="128">
        <v>1.0474537037037037E-2</v>
      </c>
      <c r="C57" s="29">
        <f t="shared" si="5"/>
        <v>15.083333333333334</v>
      </c>
      <c r="D57" s="29">
        <f t="shared" si="7"/>
        <v>14.726105890442355</v>
      </c>
      <c r="E57" s="5">
        <f t="shared" si="6"/>
        <v>0.87260000000000004</v>
      </c>
      <c r="F57" s="5">
        <v>14.865788077599795</v>
      </c>
      <c r="G57" s="5">
        <v>15.266666666666669</v>
      </c>
      <c r="H57" s="283">
        <f t="shared" si="4"/>
        <v>9.3962181102203047E-3</v>
      </c>
      <c r="I57" s="170">
        <v>51</v>
      </c>
      <c r="J57" s="165">
        <f t="shared" si="8"/>
        <v>98.557711011711348</v>
      </c>
      <c r="K57" s="166">
        <f t="shared" si="9"/>
        <v>97.631641262601235</v>
      </c>
      <c r="L57" s="198">
        <v>1.0474537037037037E-2</v>
      </c>
      <c r="M57" s="199" t="s">
        <v>763</v>
      </c>
      <c r="N57" s="200" t="s">
        <v>764</v>
      </c>
      <c r="O57" s="201" t="s">
        <v>373</v>
      </c>
      <c r="P57" s="202"/>
      <c r="Q57" s="200" t="s">
        <v>767</v>
      </c>
      <c r="R57" s="200" t="s">
        <v>768</v>
      </c>
      <c r="S57" s="202">
        <v>41048</v>
      </c>
      <c r="T57" s="203" t="s">
        <v>769</v>
      </c>
    </row>
    <row r="58" spans="1:20">
      <c r="A58" s="1">
        <v>52</v>
      </c>
      <c r="B58" s="128">
        <v>1.0763888888888891E-2</v>
      </c>
      <c r="C58" s="29">
        <f t="shared" si="5"/>
        <v>15.500000000000002</v>
      </c>
      <c r="D58" s="29">
        <f t="shared" si="7"/>
        <v>14.845194085027725</v>
      </c>
      <c r="E58" s="5">
        <f t="shared" si="6"/>
        <v>0.86560000000000004</v>
      </c>
      <c r="F58" s="5">
        <v>14.980711612647642</v>
      </c>
      <c r="G58" s="5">
        <v>15.733333333333331</v>
      </c>
      <c r="H58" s="283">
        <f t="shared" si="4"/>
        <v>9.0461341973571783E-3</v>
      </c>
      <c r="I58" s="170">
        <v>52</v>
      </c>
      <c r="J58" s="165">
        <f t="shared" si="8"/>
        <v>96.6497523396622</v>
      </c>
      <c r="K58" s="166">
        <f t="shared" si="9"/>
        <v>95.775445709856271</v>
      </c>
      <c r="L58" s="198">
        <v>1.0763888888888891E-2</v>
      </c>
      <c r="M58" s="174" t="s">
        <v>770</v>
      </c>
      <c r="N58" s="174" t="s">
        <v>771</v>
      </c>
      <c r="O58" s="174" t="s">
        <v>496</v>
      </c>
      <c r="P58" s="196">
        <v>22994</v>
      </c>
      <c r="Q58" s="177"/>
      <c r="R58" s="174" t="s">
        <v>772</v>
      </c>
      <c r="S58" s="196">
        <v>42112</v>
      </c>
      <c r="T58" s="177"/>
    </row>
    <row r="59" spans="1:20">
      <c r="A59" s="1">
        <v>53</v>
      </c>
      <c r="B59" s="128">
        <v>1.0532407407407407E-2</v>
      </c>
      <c r="C59" s="29">
        <f t="shared" si="5"/>
        <v>15.166666666666666</v>
      </c>
      <c r="D59" s="29">
        <f t="shared" si="7"/>
        <v>14.96622408572094</v>
      </c>
      <c r="E59" s="5">
        <f t="shared" si="6"/>
        <v>0.85860000000000003</v>
      </c>
      <c r="F59" s="5">
        <v>15.097425879197335</v>
      </c>
      <c r="G59" s="5">
        <v>15.166666666666666</v>
      </c>
      <c r="H59" s="283">
        <f t="shared" si="4"/>
        <v>8.6903419514168297E-3</v>
      </c>
      <c r="I59" s="170">
        <v>53</v>
      </c>
      <c r="J59" s="165">
        <f t="shared" si="8"/>
        <v>99.543467335367055</v>
      </c>
      <c r="K59" s="166">
        <f t="shared" si="9"/>
        <v>98.678400565193016</v>
      </c>
      <c r="L59" s="198">
        <v>1.0532407407407407E-2</v>
      </c>
      <c r="M59" s="174" t="s">
        <v>474</v>
      </c>
      <c r="N59" s="174" t="s">
        <v>766</v>
      </c>
      <c r="O59" s="174" t="s">
        <v>476</v>
      </c>
      <c r="P59" s="196">
        <v>19418</v>
      </c>
      <c r="Q59" s="177"/>
      <c r="R59" s="174" t="s">
        <v>485</v>
      </c>
      <c r="S59" s="196">
        <v>38918</v>
      </c>
      <c r="T59" s="177"/>
    </row>
    <row r="60" spans="1:20">
      <c r="A60" s="1">
        <v>54</v>
      </c>
      <c r="B60" s="128">
        <v>1.0590277777777777E-2</v>
      </c>
      <c r="C60" s="29">
        <f t="shared" si="5"/>
        <v>15.249999999999998</v>
      </c>
      <c r="D60" s="29">
        <f t="shared" si="7"/>
        <v>15.089243776420854</v>
      </c>
      <c r="E60" s="5">
        <f t="shared" si="6"/>
        <v>0.85160000000000002</v>
      </c>
      <c r="F60" s="5">
        <v>15.215973060500584</v>
      </c>
      <c r="G60" s="5">
        <v>15.249999999999998</v>
      </c>
      <c r="H60" s="283">
        <f t="shared" si="4"/>
        <v>8.3287006079623277E-3</v>
      </c>
      <c r="I60" s="170">
        <v>54</v>
      </c>
      <c r="J60" s="165">
        <f t="shared" si="8"/>
        <v>99.776872527872698</v>
      </c>
      <c r="K60" s="166">
        <f t="shared" si="9"/>
        <v>98.945860828989211</v>
      </c>
      <c r="L60" s="198">
        <v>1.0590277777777777E-2</v>
      </c>
      <c r="M60" s="174" t="s">
        <v>474</v>
      </c>
      <c r="N60" s="174" t="s">
        <v>766</v>
      </c>
      <c r="O60" s="174" t="s">
        <v>476</v>
      </c>
      <c r="P60" s="196">
        <v>19418</v>
      </c>
      <c r="Q60" s="177"/>
      <c r="R60" s="174" t="s">
        <v>485</v>
      </c>
      <c r="S60" s="196">
        <v>39282</v>
      </c>
      <c r="T60" s="177"/>
    </row>
    <row r="61" spans="1:20">
      <c r="A61" s="1">
        <v>55</v>
      </c>
      <c r="B61" s="128">
        <v>1.0775462962962964E-2</v>
      </c>
      <c r="C61" s="29">
        <f t="shared" si="5"/>
        <v>15.516666666666667</v>
      </c>
      <c r="D61" s="29">
        <f t="shared" si="7"/>
        <v>15.214302628463177</v>
      </c>
      <c r="E61" s="5">
        <f t="shared" si="6"/>
        <v>0.84460000000000002</v>
      </c>
      <c r="F61" s="5">
        <v>15.336396675210947</v>
      </c>
      <c r="G61" s="5">
        <v>15.516666666666667</v>
      </c>
      <c r="H61" s="283">
        <f t="shared" si="4"/>
        <v>7.9610647359635613E-3</v>
      </c>
      <c r="I61" s="170">
        <v>55</v>
      </c>
      <c r="J61" s="165">
        <f t="shared" si="8"/>
        <v>98.8382170260641</v>
      </c>
      <c r="K61" s="166">
        <f t="shared" si="9"/>
        <v>98.051359581932388</v>
      </c>
      <c r="L61" s="198">
        <v>1.0775462962962964E-2</v>
      </c>
      <c r="M61" s="174" t="s">
        <v>474</v>
      </c>
      <c r="N61" s="174" t="s">
        <v>766</v>
      </c>
      <c r="O61" s="174" t="s">
        <v>476</v>
      </c>
      <c r="P61" s="196">
        <v>19418</v>
      </c>
      <c r="Q61" s="177"/>
      <c r="R61" s="174" t="s">
        <v>485</v>
      </c>
      <c r="S61" s="196">
        <v>39646</v>
      </c>
      <c r="T61" s="177"/>
    </row>
    <row r="62" spans="1:20">
      <c r="A62" s="1">
        <v>56</v>
      </c>
      <c r="B62" s="128">
        <v>1.1076388888888887E-2</v>
      </c>
      <c r="C62" s="29">
        <f t="shared" si="5"/>
        <v>15.949999999999998</v>
      </c>
      <c r="D62" s="29">
        <f t="shared" si="7"/>
        <v>15.341451766953199</v>
      </c>
      <c r="E62" s="5">
        <f t="shared" si="6"/>
        <v>0.83760000000000001</v>
      </c>
      <c r="F62" s="5">
        <v>15.458741630649186</v>
      </c>
      <c r="G62" s="5">
        <v>15.949999999999998</v>
      </c>
      <c r="H62" s="283">
        <f t="shared" si="4"/>
        <v>7.5872840427996463E-3</v>
      </c>
      <c r="I62" s="170">
        <v>56</v>
      </c>
      <c r="J62" s="165">
        <f t="shared" si="8"/>
        <v>96.920010223505884</v>
      </c>
      <c r="K62" s="166">
        <f t="shared" si="9"/>
        <v>96.1846505765091</v>
      </c>
      <c r="L62" s="198">
        <v>1.1076388888888887E-2</v>
      </c>
      <c r="M62" s="174" t="s">
        <v>773</v>
      </c>
      <c r="N62" s="174" t="s">
        <v>774</v>
      </c>
      <c r="O62" s="174" t="s">
        <v>528</v>
      </c>
      <c r="P62" s="196">
        <v>15675</v>
      </c>
      <c r="Q62" s="177"/>
      <c r="R62" s="174" t="s">
        <v>775</v>
      </c>
      <c r="S62" s="196">
        <v>36334</v>
      </c>
      <c r="T62" s="177"/>
    </row>
    <row r="63" spans="1:20">
      <c r="A63" s="1">
        <v>57</v>
      </c>
      <c r="B63" s="128">
        <v>1.136574074074074E-2</v>
      </c>
      <c r="C63" s="29">
        <f t="shared" si="5"/>
        <v>16.366666666666667</v>
      </c>
      <c r="D63" s="29">
        <f t="shared" si="7"/>
        <v>15.470744040452685</v>
      </c>
      <c r="E63" s="5">
        <f t="shared" si="6"/>
        <v>0.8306</v>
      </c>
      <c r="F63" s="5">
        <v>15.583054278638613</v>
      </c>
      <c r="G63" s="5">
        <v>16.366666666666667</v>
      </c>
      <c r="H63" s="283">
        <f t="shared" si="4"/>
        <v>7.2072031693995011E-3</v>
      </c>
      <c r="I63" s="170">
        <v>57</v>
      </c>
      <c r="J63" s="165">
        <f t="shared" si="8"/>
        <v>95.212144268667686</v>
      </c>
      <c r="K63" s="166">
        <f t="shared" si="9"/>
        <v>94.52593100072923</v>
      </c>
      <c r="L63" s="198">
        <v>1.136574074074074E-2</v>
      </c>
      <c r="M63" s="174" t="s">
        <v>776</v>
      </c>
      <c r="N63" s="174" t="s">
        <v>777</v>
      </c>
      <c r="O63" s="174" t="s">
        <v>373</v>
      </c>
      <c r="P63" s="196">
        <v>20690</v>
      </c>
      <c r="Q63" s="177" t="s">
        <v>761</v>
      </c>
      <c r="R63" s="174" t="s">
        <v>762</v>
      </c>
      <c r="S63" s="196">
        <v>41553</v>
      </c>
      <c r="T63" s="177"/>
    </row>
    <row r="64" spans="1:20">
      <c r="A64" s="1">
        <v>58</v>
      </c>
      <c r="B64" s="128">
        <v>1.1608796296296296E-2</v>
      </c>
      <c r="C64" s="29">
        <f t="shared" si="5"/>
        <v>16.716666666666665</v>
      </c>
      <c r="D64" s="29">
        <f t="shared" si="7"/>
        <v>15.602234094220496</v>
      </c>
      <c r="E64" s="5">
        <f t="shared" si="6"/>
        <v>0.8236</v>
      </c>
      <c r="F64" s="5">
        <v>15.709382474056326</v>
      </c>
      <c r="G64" s="5">
        <v>16.766666666666666</v>
      </c>
      <c r="H64" s="283">
        <f t="shared" si="4"/>
        <v>6.8206614749360024E-3</v>
      </c>
      <c r="I64" s="170">
        <v>58</v>
      </c>
      <c r="J64" s="165">
        <f t="shared" si="8"/>
        <v>93.974371729150519</v>
      </c>
      <c r="K64" s="166">
        <f t="shared" si="9"/>
        <v>93.333404352266186</v>
      </c>
      <c r="L64" s="198">
        <v>1.1608796296296296E-2</v>
      </c>
      <c r="M64" s="174" t="s">
        <v>778</v>
      </c>
      <c r="N64" s="174" t="s">
        <v>779</v>
      </c>
      <c r="O64" s="174" t="s">
        <v>496</v>
      </c>
      <c r="P64" s="196">
        <v>21219</v>
      </c>
      <c r="Q64" s="177"/>
      <c r="R64" s="174" t="s">
        <v>780</v>
      </c>
      <c r="S64" s="196">
        <v>42609</v>
      </c>
      <c r="T64" s="177"/>
    </row>
    <row r="65" spans="1:20">
      <c r="A65" s="1">
        <v>59</v>
      </c>
      <c r="B65" s="132">
        <v>1.1354166666666667E-2</v>
      </c>
      <c r="C65" s="29">
        <f t="shared" si="5"/>
        <v>16.350000000000001</v>
      </c>
      <c r="D65" s="29">
        <f t="shared" si="7"/>
        <v>15.73597844722018</v>
      </c>
      <c r="E65" s="5">
        <f t="shared" si="6"/>
        <v>0.81659999999999999</v>
      </c>
      <c r="F65" s="5">
        <v>15.837775636255698</v>
      </c>
      <c r="G65" s="5">
        <v>16.633333333333333</v>
      </c>
      <c r="H65" s="283">
        <f t="shared" si="4"/>
        <v>6.427492810447708E-3</v>
      </c>
      <c r="I65" s="170">
        <v>59</v>
      </c>
      <c r="J65" s="165">
        <f t="shared" si="8"/>
        <v>96.867129273735145</v>
      </c>
      <c r="K65" s="166">
        <f t="shared" si="9"/>
        <v>96.244516496759502</v>
      </c>
      <c r="L65" s="197">
        <v>1.1354166666666667E-2</v>
      </c>
      <c r="M65" s="199" t="s">
        <v>468</v>
      </c>
      <c r="N65" s="200" t="s">
        <v>781</v>
      </c>
      <c r="O65" s="201" t="s">
        <v>373</v>
      </c>
      <c r="P65" s="202"/>
      <c r="Q65" s="200" t="s">
        <v>782</v>
      </c>
      <c r="R65" s="200" t="s">
        <v>783</v>
      </c>
      <c r="S65" s="204">
        <v>36050</v>
      </c>
      <c r="T65" s="200" t="s">
        <v>784</v>
      </c>
    </row>
    <row r="66" spans="1:20">
      <c r="A66" s="1">
        <v>60</v>
      </c>
      <c r="B66" s="128">
        <v>1.1203703703703704E-2</v>
      </c>
      <c r="C66" s="29">
        <f t="shared" si="5"/>
        <v>16.133333333333333</v>
      </c>
      <c r="D66" s="29">
        <f t="shared" si="7"/>
        <v>15.872035573122529</v>
      </c>
      <c r="E66" s="5">
        <f t="shared" ref="E66:E97" si="10">1-IF(A66&lt;I$3,0,IF(A66&lt;I$4,G$3*(A66-I$3)^2,G$2+G$4*(A66-I$4)+(A66&gt;I$5)*G$5*(A66-I$5)^2))</f>
        <v>0.80959999999999999</v>
      </c>
      <c r="F66" s="5">
        <v>15.96828481352569</v>
      </c>
      <c r="G66" s="5">
        <v>16.133333333333333</v>
      </c>
      <c r="H66" s="283">
        <f t="shared" si="4"/>
        <v>6.0275252807135745E-3</v>
      </c>
      <c r="I66" s="170">
        <v>60</v>
      </c>
      <c r="J66" s="165">
        <f t="shared" si="8"/>
        <v>98.976971984663379</v>
      </c>
      <c r="K66" s="166">
        <f t="shared" si="9"/>
        <v>98.380385783817331</v>
      </c>
      <c r="L66" s="198">
        <v>1.1203703703703704E-2</v>
      </c>
      <c r="M66" s="174" t="s">
        <v>474</v>
      </c>
      <c r="N66" s="174" t="s">
        <v>766</v>
      </c>
      <c r="O66" s="174" t="s">
        <v>476</v>
      </c>
      <c r="P66" s="196">
        <v>19418</v>
      </c>
      <c r="Q66" s="177"/>
      <c r="R66" s="174" t="s">
        <v>785</v>
      </c>
      <c r="S66" s="196">
        <v>41506</v>
      </c>
      <c r="T66" s="177"/>
    </row>
    <row r="67" spans="1:20">
      <c r="A67" s="1">
        <v>61</v>
      </c>
      <c r="B67" s="128">
        <v>1.1180555555555556E-2</v>
      </c>
      <c r="C67" s="29">
        <f t="shared" si="5"/>
        <v>16.100000000000001</v>
      </c>
      <c r="D67" s="29">
        <f t="shared" si="7"/>
        <v>16.010465985546972</v>
      </c>
      <c r="E67" s="5">
        <f t="shared" si="10"/>
        <v>0.80259999999999998</v>
      </c>
      <c r="F67" s="5">
        <v>16.10096275076371</v>
      </c>
      <c r="G67" s="5">
        <v>16.100000000000001</v>
      </c>
      <c r="H67" s="283">
        <f t="shared" si="4"/>
        <v>5.6205809936704185E-3</v>
      </c>
      <c r="I67" s="170">
        <v>61</v>
      </c>
      <c r="J67" s="165">
        <f t="shared" si="8"/>
        <v>100.00597981840814</v>
      </c>
      <c r="K67" s="166">
        <f t="shared" si="9"/>
        <v>99.443888108987395</v>
      </c>
      <c r="L67" s="198">
        <v>1.1180555555555556E-2</v>
      </c>
      <c r="M67" s="174" t="s">
        <v>474</v>
      </c>
      <c r="N67" s="174" t="s">
        <v>766</v>
      </c>
      <c r="O67" s="174" t="s">
        <v>476</v>
      </c>
      <c r="P67" s="196">
        <v>19418</v>
      </c>
      <c r="Q67" s="177"/>
      <c r="R67" s="174" t="s">
        <v>498</v>
      </c>
      <c r="S67" s="196">
        <v>41857</v>
      </c>
      <c r="T67" s="177"/>
    </row>
    <row r="68" spans="1:20">
      <c r="A68" s="1">
        <v>62</v>
      </c>
      <c r="B68" s="128">
        <v>1.1400462962962965E-2</v>
      </c>
      <c r="C68" s="29">
        <f t="shared" si="5"/>
        <v>16.416666666666668</v>
      </c>
      <c r="D68" s="29">
        <f t="shared" si="7"/>
        <v>16.151332327802916</v>
      </c>
      <c r="E68" s="5">
        <f t="shared" si="10"/>
        <v>0.79559999999999997</v>
      </c>
      <c r="F68" s="5">
        <v>16.235863960550393</v>
      </c>
      <c r="G68" s="5">
        <v>16.716666666666665</v>
      </c>
      <c r="H68" s="283">
        <f t="shared" si="4"/>
        <v>5.2064757965988801E-3</v>
      </c>
      <c r="I68" s="170">
        <v>62</v>
      </c>
      <c r="J68" s="165">
        <f t="shared" si="8"/>
        <v>98.898663719088688</v>
      </c>
      <c r="K68" s="166">
        <f t="shared" si="9"/>
        <v>98.383750220119282</v>
      </c>
      <c r="L68" s="198">
        <v>1.1400462962962965E-2</v>
      </c>
      <c r="M68" s="174" t="s">
        <v>474</v>
      </c>
      <c r="N68" s="174" t="s">
        <v>766</v>
      </c>
      <c r="O68" s="174" t="s">
        <v>476</v>
      </c>
      <c r="P68" s="196">
        <v>19418</v>
      </c>
      <c r="Q68" s="177"/>
      <c r="R68" s="174" t="s">
        <v>498</v>
      </c>
      <c r="S68" s="196">
        <v>42144</v>
      </c>
      <c r="T68" s="177"/>
    </row>
    <row r="69" spans="1:20">
      <c r="A69" s="1">
        <v>63</v>
      </c>
      <c r="B69" s="128">
        <v>1.1423611111111112E-2</v>
      </c>
      <c r="C69" s="29">
        <f t="shared" si="5"/>
        <v>16.45</v>
      </c>
      <c r="D69" s="29">
        <f t="shared" si="7"/>
        <v>16.294699467410602</v>
      </c>
      <c r="E69" s="5">
        <f t="shared" si="10"/>
        <v>0.78859999999999997</v>
      </c>
      <c r="F69" s="5">
        <v>16.373044797827575</v>
      </c>
      <c r="G69" s="5">
        <v>17.516666666666666</v>
      </c>
      <c r="H69" s="283">
        <f t="shared" si="4"/>
        <v>4.7850189982603392E-3</v>
      </c>
      <c r="I69" s="170">
        <v>63</v>
      </c>
      <c r="J69" s="165">
        <f t="shared" si="8"/>
        <v>99.53218722083632</v>
      </c>
      <c r="K69" s="166">
        <f t="shared" si="9"/>
        <v>99.055923814046224</v>
      </c>
      <c r="L69" s="198">
        <v>1.1423611111111112E-2</v>
      </c>
      <c r="M69" s="174" t="s">
        <v>474</v>
      </c>
      <c r="N69" s="174" t="s">
        <v>766</v>
      </c>
      <c r="O69" s="174" t="s">
        <v>476</v>
      </c>
      <c r="P69" s="196">
        <v>19418</v>
      </c>
      <c r="Q69" s="177"/>
      <c r="R69" s="174" t="s">
        <v>498</v>
      </c>
      <c r="S69" s="196">
        <v>42543</v>
      </c>
      <c r="T69" s="177"/>
    </row>
    <row r="70" spans="1:20">
      <c r="A70" s="1">
        <v>64</v>
      </c>
      <c r="B70" s="128">
        <v>1.2002314814814815E-2</v>
      </c>
      <c r="C70" s="29">
        <f t="shared" si="5"/>
        <v>17.283333333333331</v>
      </c>
      <c r="D70" s="29">
        <f t="shared" si="7"/>
        <v>16.440634595701127</v>
      </c>
      <c r="E70" s="5">
        <f t="shared" si="10"/>
        <v>0.78159999999999996</v>
      </c>
      <c r="F70" s="5">
        <v>16.512563538394357</v>
      </c>
      <c r="G70" s="5">
        <v>17.899999999999999</v>
      </c>
      <c r="H70" s="283">
        <f t="shared" si="4"/>
        <v>4.3560130761031495E-3</v>
      </c>
      <c r="I70" s="170">
        <v>64</v>
      </c>
      <c r="J70" s="165">
        <f t="shared" si="8"/>
        <v>95.540386914528597</v>
      </c>
      <c r="K70" s="166">
        <f t="shared" si="9"/>
        <v>95.124211739832944</v>
      </c>
      <c r="L70" s="198">
        <v>1.2002314814814815E-2</v>
      </c>
      <c r="M70" s="174" t="s">
        <v>568</v>
      </c>
      <c r="N70" s="174" t="s">
        <v>786</v>
      </c>
      <c r="O70" s="174" t="s">
        <v>373</v>
      </c>
      <c r="P70" s="196">
        <v>18818</v>
      </c>
      <c r="Q70" s="177" t="s">
        <v>787</v>
      </c>
      <c r="R70" s="174" t="s">
        <v>788</v>
      </c>
      <c r="S70" s="196">
        <v>42555</v>
      </c>
      <c r="T70" s="177"/>
    </row>
    <row r="71" spans="1:20">
      <c r="A71" s="1">
        <v>65</v>
      </c>
      <c r="B71" s="128">
        <v>1.2083333333333333E-2</v>
      </c>
      <c r="C71" s="29">
        <f t="shared" si="5"/>
        <v>17.399999999999999</v>
      </c>
      <c r="D71" s="29">
        <f t="shared" si="7"/>
        <v>16.589207332816937</v>
      </c>
      <c r="E71" s="5">
        <f t="shared" si="10"/>
        <v>0.77459999999999996</v>
      </c>
      <c r="F71" s="5">
        <v>16.654480461450969</v>
      </c>
      <c r="G71" s="5">
        <v>17.399999999999999</v>
      </c>
      <c r="H71" s="283">
        <f t="shared" si="4"/>
        <v>3.9192533675917471E-3</v>
      </c>
      <c r="I71" s="170">
        <v>65</v>
      </c>
      <c r="J71" s="165">
        <f t="shared" si="8"/>
        <v>95.715404950867651</v>
      </c>
      <c r="K71" s="166">
        <f t="shared" si="9"/>
        <v>95.340272027683554</v>
      </c>
      <c r="L71" s="198">
        <v>1.2083333333333333E-2</v>
      </c>
      <c r="M71" s="174" t="s">
        <v>511</v>
      </c>
      <c r="N71" s="174" t="s">
        <v>789</v>
      </c>
      <c r="O71" s="174" t="s">
        <v>513</v>
      </c>
      <c r="P71" s="196">
        <v>11388</v>
      </c>
      <c r="Q71" s="177"/>
      <c r="R71" s="174" t="s">
        <v>790</v>
      </c>
      <c r="S71" s="196">
        <v>35307</v>
      </c>
      <c r="T71" s="177"/>
    </row>
    <row r="72" spans="1:20">
      <c r="A72" s="1">
        <v>66</v>
      </c>
      <c r="B72" s="128">
        <v>1.2083333333333333E-2</v>
      </c>
      <c r="C72" s="29">
        <f t="shared" si="5"/>
        <v>17.399999999999999</v>
      </c>
      <c r="D72" s="29">
        <f t="shared" si="7"/>
        <v>16.740489838457528</v>
      </c>
      <c r="E72" s="5">
        <f t="shared" si="10"/>
        <v>0.76760000000000006</v>
      </c>
      <c r="F72" s="5">
        <v>16.798857936436054</v>
      </c>
      <c r="G72" s="5">
        <v>17.399999999999999</v>
      </c>
      <c r="H72" s="283">
        <f t="shared" si="4"/>
        <v>3.4745277446467534E-3</v>
      </c>
      <c r="I72" s="170">
        <v>66</v>
      </c>
      <c r="J72" s="165">
        <f t="shared" si="8"/>
        <v>96.545160554230208</v>
      </c>
      <c r="K72" s="166">
        <f t="shared" si="9"/>
        <v>96.209711715273144</v>
      </c>
      <c r="L72" s="198">
        <v>1.2083333333333333E-2</v>
      </c>
      <c r="M72" s="174" t="s">
        <v>511</v>
      </c>
      <c r="N72" s="174" t="s">
        <v>789</v>
      </c>
      <c r="O72" s="174" t="s">
        <v>513</v>
      </c>
      <c r="P72" s="196">
        <v>11388</v>
      </c>
      <c r="Q72" s="177"/>
      <c r="R72" s="174" t="s">
        <v>790</v>
      </c>
      <c r="S72" s="196">
        <v>35671</v>
      </c>
      <c r="T72" s="177"/>
    </row>
    <row r="73" spans="1:20">
      <c r="A73" s="1">
        <v>67</v>
      </c>
      <c r="B73" s="128">
        <v>1.207175925925926E-2</v>
      </c>
      <c r="C73" s="29">
        <f t="shared" si="5"/>
        <v>17.383333333333333</v>
      </c>
      <c r="D73" s="29">
        <f t="shared" ref="D73:D104" si="11">E$4/E73</f>
        <v>16.894556928740467</v>
      </c>
      <c r="E73" s="5">
        <f t="shared" si="10"/>
        <v>0.76059999999999994</v>
      </c>
      <c r="F73" s="5">
        <v>16.945760514420211</v>
      </c>
      <c r="G73" s="5">
        <v>17.383333333333333</v>
      </c>
      <c r="H73" s="283">
        <f t="shared" si="4"/>
        <v>3.0216162701090683E-3</v>
      </c>
      <c r="I73" s="170">
        <v>67</v>
      </c>
      <c r="J73" s="165">
        <f t="shared" ref="J73:J99" si="12">100*F73/+C73</f>
        <v>97.482802575763444</v>
      </c>
      <c r="K73" s="166">
        <f t="shared" ref="K73:K99" si="13">100*D73/+C73</f>
        <v>97.18824695344469</v>
      </c>
      <c r="L73" s="198">
        <v>1.207175925925926E-2</v>
      </c>
      <c r="M73" s="174" t="s">
        <v>511</v>
      </c>
      <c r="N73" s="174" t="s">
        <v>789</v>
      </c>
      <c r="O73" s="174" t="s">
        <v>513</v>
      </c>
      <c r="P73" s="196">
        <v>11388</v>
      </c>
      <c r="Q73" s="177"/>
      <c r="R73" s="174" t="s">
        <v>790</v>
      </c>
      <c r="S73" s="196">
        <v>36042</v>
      </c>
      <c r="T73" s="177"/>
    </row>
    <row r="74" spans="1:20">
      <c r="A74" s="1">
        <v>68</v>
      </c>
      <c r="B74" s="128">
        <v>1.2256944444444444E-2</v>
      </c>
      <c r="C74" s="29">
        <f t="shared" si="5"/>
        <v>17.649999999999999</v>
      </c>
      <c r="D74" s="29">
        <f t="shared" si="11"/>
        <v>17.058208980981092</v>
      </c>
      <c r="E74" s="5">
        <f t="shared" si="10"/>
        <v>0.75330300000000006</v>
      </c>
      <c r="F74" s="5">
        <v>17.102280860286438</v>
      </c>
      <c r="G74" s="5">
        <v>17.649999999999999</v>
      </c>
      <c r="H74" s="283">
        <f t="shared" ref="H74:H106" si="14">((F74-D74)/F74)</f>
        <v>2.57695915915437E-3</v>
      </c>
      <c r="I74" s="170">
        <v>68</v>
      </c>
      <c r="J74" s="165">
        <f t="shared" si="12"/>
        <v>96.896775412387754</v>
      </c>
      <c r="K74" s="166">
        <f t="shared" si="13"/>
        <v>96.647076379496283</v>
      </c>
      <c r="L74" s="198">
        <v>1.2256944444444444E-2</v>
      </c>
      <c r="M74" s="174" t="s">
        <v>511</v>
      </c>
      <c r="N74" s="174" t="s">
        <v>789</v>
      </c>
      <c r="O74" s="174" t="s">
        <v>513</v>
      </c>
      <c r="P74" s="196">
        <v>11388</v>
      </c>
      <c r="Q74" s="177"/>
      <c r="R74" s="174" t="s">
        <v>790</v>
      </c>
      <c r="S74" s="196">
        <v>36406</v>
      </c>
      <c r="T74" s="177"/>
    </row>
    <row r="75" spans="1:20">
      <c r="A75" s="1">
        <v>69</v>
      </c>
      <c r="B75" s="128">
        <v>1.2199074074074072E-2</v>
      </c>
      <c r="C75" s="29">
        <f t="shared" ref="C75:C101" si="15">B75*1440</f>
        <v>17.566666666666663</v>
      </c>
      <c r="D75" s="29">
        <f t="shared" si="11"/>
        <v>17.238788750382341</v>
      </c>
      <c r="E75" s="5">
        <f t="shared" si="10"/>
        <v>0.74541199999999996</v>
      </c>
      <c r="F75" s="5">
        <v>17.276052242427145</v>
      </c>
      <c r="G75" s="5">
        <v>17.566666666666663</v>
      </c>
      <c r="H75" s="283">
        <f t="shared" si="14"/>
        <v>2.1569448576504802E-3</v>
      </c>
      <c r="I75" s="170">
        <v>69</v>
      </c>
      <c r="J75" s="165">
        <f t="shared" si="12"/>
        <v>98.345648438864217</v>
      </c>
      <c r="K75" s="166">
        <f t="shared" si="13"/>
        <v>98.133522298191721</v>
      </c>
      <c r="L75" s="198">
        <v>1.2199074074074072E-2</v>
      </c>
      <c r="M75" s="174" t="s">
        <v>511</v>
      </c>
      <c r="N75" s="174" t="s">
        <v>789</v>
      </c>
      <c r="O75" s="174" t="s">
        <v>513</v>
      </c>
      <c r="P75" s="196">
        <v>11388</v>
      </c>
      <c r="Q75" s="177"/>
      <c r="R75" s="174" t="s">
        <v>514</v>
      </c>
      <c r="S75" s="196">
        <v>36729</v>
      </c>
      <c r="T75" s="177"/>
    </row>
    <row r="76" spans="1:20">
      <c r="A76" s="1">
        <v>70</v>
      </c>
      <c r="B76" s="128">
        <v>1.2511574074074073E-2</v>
      </c>
      <c r="C76" s="29">
        <f t="shared" si="15"/>
        <v>18.016666666666666</v>
      </c>
      <c r="D76" s="29">
        <f t="shared" si="11"/>
        <v>17.43727669090697</v>
      </c>
      <c r="E76" s="5">
        <f t="shared" si="10"/>
        <v>0.736927</v>
      </c>
      <c r="F76" s="5">
        <v>17.468044018573977</v>
      </c>
      <c r="G76" s="5">
        <v>19.616666666666664</v>
      </c>
      <c r="H76" s="283">
        <f t="shared" si="14"/>
        <v>1.7613493322029663E-3</v>
      </c>
      <c r="I76" s="170">
        <v>70</v>
      </c>
      <c r="J76" s="165">
        <f t="shared" si="12"/>
        <v>96.954915921779715</v>
      </c>
      <c r="K76" s="166">
        <f t="shared" si="13"/>
        <v>96.78414444536709</v>
      </c>
      <c r="L76" s="198">
        <v>1.2511574074074073E-2</v>
      </c>
      <c r="M76" s="201" t="s">
        <v>523</v>
      </c>
      <c r="N76" s="201" t="s">
        <v>791</v>
      </c>
      <c r="O76" s="201" t="s">
        <v>373</v>
      </c>
      <c r="P76" s="202"/>
      <c r="Q76" s="200" t="s">
        <v>792</v>
      </c>
      <c r="R76" s="200" t="s">
        <v>793</v>
      </c>
      <c r="S76" s="204">
        <v>33146</v>
      </c>
      <c r="T76" s="205" t="s">
        <v>794</v>
      </c>
    </row>
    <row r="77" spans="1:20">
      <c r="A77" s="1">
        <v>71</v>
      </c>
      <c r="B77" s="128">
        <v>1.298611111111111E-2</v>
      </c>
      <c r="C77" s="29">
        <f t="shared" si="15"/>
        <v>18.7</v>
      </c>
      <c r="D77" s="29">
        <f t="shared" si="11"/>
        <v>17.654785065013574</v>
      </c>
      <c r="E77" s="5">
        <f t="shared" si="10"/>
        <v>0.72784800000000005</v>
      </c>
      <c r="F77" s="5">
        <v>17.67936040204545</v>
      </c>
      <c r="G77" s="5">
        <v>19.583333333333332</v>
      </c>
      <c r="H77" s="283">
        <f t="shared" si="14"/>
        <v>1.3900580379046601E-3</v>
      </c>
      <c r="I77" s="170">
        <v>71</v>
      </c>
      <c r="J77" s="165">
        <f t="shared" si="12"/>
        <v>94.542034235537173</v>
      </c>
      <c r="K77" s="166">
        <f t="shared" si="13"/>
        <v>94.410615320928201</v>
      </c>
      <c r="L77" s="198">
        <v>1.298611111111111E-2</v>
      </c>
      <c r="M77" s="201" t="s">
        <v>523</v>
      </c>
      <c r="N77" s="201" t="s">
        <v>791</v>
      </c>
      <c r="O77" s="201" t="s">
        <v>373</v>
      </c>
      <c r="P77" s="202"/>
      <c r="Q77" s="200" t="s">
        <v>795</v>
      </c>
      <c r="R77" s="200" t="s">
        <v>796</v>
      </c>
      <c r="S77" s="204">
        <v>33740</v>
      </c>
      <c r="T77" s="200" t="s">
        <v>784</v>
      </c>
    </row>
    <row r="78" spans="1:20">
      <c r="A78" s="1">
        <v>72</v>
      </c>
      <c r="B78" s="128">
        <v>1.2870370370370372E-2</v>
      </c>
      <c r="C78" s="29">
        <f t="shared" si="15"/>
        <v>18.533333333333335</v>
      </c>
      <c r="D78" s="29">
        <f t="shared" si="11"/>
        <v>17.892574929508825</v>
      </c>
      <c r="E78" s="5">
        <f t="shared" si="10"/>
        <v>0.71817500000000001</v>
      </c>
      <c r="F78" s="5">
        <v>17.911257650797154</v>
      </c>
      <c r="G78" s="5">
        <v>18.533333333333335</v>
      </c>
      <c r="H78" s="283">
        <f t="shared" si="14"/>
        <v>1.0430714387885107E-3</v>
      </c>
      <c r="I78" s="170">
        <v>72</v>
      </c>
      <c r="J78" s="165">
        <f t="shared" si="12"/>
        <v>96.643476533078157</v>
      </c>
      <c r="K78" s="166">
        <f t="shared" si="13"/>
        <v>96.542670482961285</v>
      </c>
      <c r="L78" s="198">
        <v>1.2870370370370372E-2</v>
      </c>
      <c r="M78" s="174" t="s">
        <v>511</v>
      </c>
      <c r="N78" s="174" t="s">
        <v>789</v>
      </c>
      <c r="O78" s="174" t="s">
        <v>513</v>
      </c>
      <c r="P78" s="196">
        <v>11388</v>
      </c>
      <c r="Q78" s="177"/>
      <c r="R78" s="174" t="s">
        <v>790</v>
      </c>
      <c r="S78" s="196">
        <v>37862</v>
      </c>
      <c r="T78" s="177"/>
    </row>
    <row r="79" spans="1:20">
      <c r="A79" s="1">
        <v>73</v>
      </c>
      <c r="B79" s="128">
        <v>1.275462962962963E-2</v>
      </c>
      <c r="C79" s="29">
        <f t="shared" si="15"/>
        <v>18.366666666666667</v>
      </c>
      <c r="D79" s="29">
        <f t="shared" si="11"/>
        <v>18.152076258496866</v>
      </c>
      <c r="E79" s="5">
        <f t="shared" si="10"/>
        <v>0.70790799999999998</v>
      </c>
      <c r="F79" s="5">
        <v>18.165164484515071</v>
      </c>
      <c r="G79" s="5">
        <v>18.350000000000001</v>
      </c>
      <c r="H79" s="283">
        <f t="shared" si="14"/>
        <v>7.2051238673681648E-4</v>
      </c>
      <c r="I79" s="170">
        <v>73</v>
      </c>
      <c r="J79" s="165">
        <f t="shared" si="12"/>
        <v>98.902891930209094</v>
      </c>
      <c r="K79" s="166">
        <f t="shared" si="13"/>
        <v>98.831631171489278</v>
      </c>
      <c r="L79" s="198">
        <v>1.275462962962963E-2</v>
      </c>
      <c r="M79" s="174" t="s">
        <v>511</v>
      </c>
      <c r="N79" s="174" t="s">
        <v>789</v>
      </c>
      <c r="O79" s="174" t="s">
        <v>513</v>
      </c>
      <c r="P79" s="196">
        <v>11388</v>
      </c>
      <c r="Q79" s="177"/>
      <c r="R79" s="174" t="s">
        <v>514</v>
      </c>
      <c r="S79" s="196">
        <v>38184</v>
      </c>
      <c r="T79" s="177"/>
    </row>
    <row r="80" spans="1:20">
      <c r="A80" s="1">
        <v>74</v>
      </c>
      <c r="B80" s="128">
        <v>1.3263888888888889E-2</v>
      </c>
      <c r="C80" s="29">
        <f t="shared" si="15"/>
        <v>19.100000000000001</v>
      </c>
      <c r="D80" s="29">
        <f t="shared" si="11"/>
        <v>18.434911849559644</v>
      </c>
      <c r="E80" s="5">
        <f t="shared" si="10"/>
        <v>0.69704699999999997</v>
      </c>
      <c r="F80" s="5">
        <v>18.442706394955177</v>
      </c>
      <c r="G80" s="5">
        <v>19.083333333333332</v>
      </c>
      <c r="H80" s="283">
        <f t="shared" si="14"/>
        <v>4.2263566033159998E-4</v>
      </c>
      <c r="I80" s="170">
        <v>74</v>
      </c>
      <c r="J80" s="165">
        <f t="shared" si="12"/>
        <v>96.558672224896213</v>
      </c>
      <c r="K80" s="166">
        <f t="shared" si="13"/>
        <v>96.517863086699705</v>
      </c>
      <c r="L80" s="198">
        <v>1.3263888888888889E-2</v>
      </c>
      <c r="M80" s="174" t="s">
        <v>511</v>
      </c>
      <c r="N80" s="174" t="s">
        <v>789</v>
      </c>
      <c r="O80" s="174" t="s">
        <v>513</v>
      </c>
      <c r="P80" s="196">
        <v>11388</v>
      </c>
      <c r="Q80" s="177"/>
      <c r="R80" s="174" t="s">
        <v>514</v>
      </c>
      <c r="S80" s="196">
        <v>38548</v>
      </c>
      <c r="T80" s="177"/>
    </row>
    <row r="81" spans="1:20">
      <c r="A81" s="1">
        <v>75</v>
      </c>
      <c r="B81" s="128">
        <v>1.3020833333333334E-2</v>
      </c>
      <c r="C81" s="29">
        <f t="shared" si="15"/>
        <v>18.75</v>
      </c>
      <c r="D81" s="29">
        <f t="shared" si="11"/>
        <v>18.74292582177155</v>
      </c>
      <c r="E81" s="5">
        <f t="shared" si="10"/>
        <v>0.68559199999999998</v>
      </c>
      <c r="F81" s="5">
        <v>18.745734683603764</v>
      </c>
      <c r="G81" s="5">
        <v>18.75</v>
      </c>
      <c r="H81" s="283">
        <f t="shared" si="14"/>
        <v>1.4984005053006628E-4</v>
      </c>
      <c r="I81" s="170">
        <v>75</v>
      </c>
      <c r="J81" s="165">
        <f t="shared" si="12"/>
        <v>99.977251645886739</v>
      </c>
      <c r="K81" s="166">
        <f t="shared" si="13"/>
        <v>99.962271049448276</v>
      </c>
      <c r="L81" s="198">
        <v>1.3020833333333334E-2</v>
      </c>
      <c r="M81" s="174" t="s">
        <v>511</v>
      </c>
      <c r="N81" s="174" t="s">
        <v>789</v>
      </c>
      <c r="O81" s="174" t="s">
        <v>513</v>
      </c>
      <c r="P81" s="196">
        <v>11388</v>
      </c>
      <c r="Q81" s="177"/>
      <c r="R81" s="174" t="s">
        <v>514</v>
      </c>
      <c r="S81" s="196">
        <v>38912</v>
      </c>
      <c r="T81" s="177"/>
    </row>
    <row r="82" spans="1:20">
      <c r="A82" s="1">
        <v>76</v>
      </c>
      <c r="B82" s="128">
        <v>1.3657407407407408E-2</v>
      </c>
      <c r="C82" s="29">
        <f t="shared" si="15"/>
        <v>19.666666666666668</v>
      </c>
      <c r="D82" s="29">
        <f t="shared" si="11"/>
        <v>19.078217723293093</v>
      </c>
      <c r="E82" s="5">
        <f t="shared" si="10"/>
        <v>0.673543</v>
      </c>
      <c r="F82" s="5">
        <v>19.076361278365983</v>
      </c>
      <c r="G82" s="5">
        <v>21.616666666666667</v>
      </c>
      <c r="H82" s="283">
        <f t="shared" si="14"/>
        <v>-9.7316511258134571E-5</v>
      </c>
      <c r="I82" s="170">
        <v>76</v>
      </c>
      <c r="J82" s="165">
        <f t="shared" si="12"/>
        <v>96.99844717813211</v>
      </c>
      <c r="K82" s="166">
        <f t="shared" si="13"/>
        <v>97.007886728608952</v>
      </c>
      <c r="L82" s="198">
        <v>1.3657407407407408E-2</v>
      </c>
      <c r="M82" s="201" t="s">
        <v>523</v>
      </c>
      <c r="N82" s="201" t="s">
        <v>791</v>
      </c>
      <c r="O82" s="201" t="s">
        <v>373</v>
      </c>
      <c r="P82" s="202"/>
      <c r="Q82" s="200" t="s">
        <v>797</v>
      </c>
      <c r="R82" s="200" t="s">
        <v>798</v>
      </c>
      <c r="S82" s="204">
        <v>35343</v>
      </c>
      <c r="T82" s="200" t="s">
        <v>784</v>
      </c>
    </row>
    <row r="83" spans="1:20">
      <c r="A83" s="1">
        <v>77</v>
      </c>
      <c r="B83" s="128">
        <v>1.3923611111111111E-2</v>
      </c>
      <c r="C83" s="29">
        <f t="shared" si="15"/>
        <v>20.05</v>
      </c>
      <c r="D83" s="29">
        <f t="shared" si="11"/>
        <v>19.443183537600241</v>
      </c>
      <c r="E83" s="5">
        <f t="shared" si="10"/>
        <v>0.66090000000000004</v>
      </c>
      <c r="F83" s="5">
        <v>19.437000663702463</v>
      </c>
      <c r="G83" s="5">
        <v>20.05</v>
      </c>
      <c r="H83" s="283">
        <f t="shared" si="14"/>
        <v>-3.1809814717577445E-4</v>
      </c>
      <c r="I83" s="170">
        <v>77</v>
      </c>
      <c r="J83" s="165">
        <f t="shared" si="12"/>
        <v>96.942646701757923</v>
      </c>
      <c r="K83" s="166">
        <f t="shared" si="13"/>
        <v>96.973483978056066</v>
      </c>
      <c r="L83" s="198">
        <v>1.3923611111111111E-2</v>
      </c>
      <c r="M83" s="174" t="s">
        <v>523</v>
      </c>
      <c r="N83" s="174" t="s">
        <v>791</v>
      </c>
      <c r="O83" s="174" t="s">
        <v>373</v>
      </c>
      <c r="P83" s="196">
        <v>7482</v>
      </c>
      <c r="Q83" s="177"/>
      <c r="R83" s="174" t="s">
        <v>566</v>
      </c>
      <c r="S83" s="196">
        <v>35631</v>
      </c>
      <c r="T83" s="177"/>
    </row>
    <row r="84" spans="1:20">
      <c r="A84" s="1">
        <v>78</v>
      </c>
      <c r="B84" s="128">
        <v>1.5196759259259259E-2</v>
      </c>
      <c r="C84" s="29">
        <f t="shared" si="15"/>
        <v>21.883333333333333</v>
      </c>
      <c r="D84" s="29">
        <f t="shared" si="11"/>
        <v>19.840565232227249</v>
      </c>
      <c r="E84" s="5">
        <f t="shared" si="10"/>
        <v>0.6476630000000001</v>
      </c>
      <c r="F84" s="5">
        <v>19.830420628932355</v>
      </c>
      <c r="G84" s="5">
        <v>23.883333333333333</v>
      </c>
      <c r="H84" s="283">
        <f t="shared" si="14"/>
        <v>-5.1156773145258805E-4</v>
      </c>
      <c r="I84" s="170">
        <v>78</v>
      </c>
      <c r="J84" s="165">
        <f t="shared" si="12"/>
        <v>90.618829987505052</v>
      </c>
      <c r="K84" s="166">
        <f t="shared" si="13"/>
        <v>90.66518765678866</v>
      </c>
      <c r="L84" s="198">
        <v>1.5196759259259259E-2</v>
      </c>
      <c r="M84" s="199" t="s">
        <v>799</v>
      </c>
      <c r="N84" s="200" t="s">
        <v>800</v>
      </c>
      <c r="O84" s="201" t="s">
        <v>373</v>
      </c>
      <c r="P84" s="202"/>
      <c r="Q84" s="205"/>
      <c r="R84" s="201" t="s">
        <v>801</v>
      </c>
      <c r="S84" s="204">
        <v>34798</v>
      </c>
      <c r="T84" s="200" t="s">
        <v>802</v>
      </c>
    </row>
    <row r="85" spans="1:20">
      <c r="A85" s="1">
        <v>79</v>
      </c>
      <c r="B85" s="128">
        <v>1.5497685185185186E-2</v>
      </c>
      <c r="C85" s="29">
        <f t="shared" si="15"/>
        <v>22.316666666666666</v>
      </c>
      <c r="D85" s="29">
        <f t="shared" si="11"/>
        <v>20.273510961895262</v>
      </c>
      <c r="E85" s="5">
        <f t="shared" si="10"/>
        <v>0.63383200000000006</v>
      </c>
      <c r="F85" s="5">
        <v>20.259804028658127</v>
      </c>
      <c r="G85" s="5">
        <v>22.68333333333333</v>
      </c>
      <c r="H85" s="283">
        <f t="shared" si="14"/>
        <v>-6.7655803667921919E-4</v>
      </c>
      <c r="I85" s="170">
        <v>79</v>
      </c>
      <c r="J85" s="165">
        <f t="shared" si="12"/>
        <v>90.783289150073756</v>
      </c>
      <c r="K85" s="166">
        <f t="shared" si="13"/>
        <v>90.844709313944421</v>
      </c>
      <c r="L85" s="198">
        <v>1.5497685185185186E-2</v>
      </c>
      <c r="M85" s="199" t="s">
        <v>541</v>
      </c>
      <c r="N85" s="200" t="s">
        <v>803</v>
      </c>
      <c r="O85" s="201" t="s">
        <v>373</v>
      </c>
      <c r="P85" s="202"/>
      <c r="Q85" s="200" t="s">
        <v>804</v>
      </c>
      <c r="R85" s="200" t="s">
        <v>805</v>
      </c>
      <c r="S85" s="204">
        <v>40663</v>
      </c>
      <c r="T85" s="206" t="s">
        <v>806</v>
      </c>
    </row>
    <row r="86" spans="1:20">
      <c r="A86" s="1">
        <v>80</v>
      </c>
      <c r="B86" s="128">
        <v>1.5439814814814816E-2</v>
      </c>
      <c r="C86" s="29">
        <f t="shared" si="15"/>
        <v>22.233333333333334</v>
      </c>
      <c r="D86" s="29">
        <f t="shared" si="11"/>
        <v>20.745648660735185</v>
      </c>
      <c r="E86" s="5">
        <f t="shared" si="10"/>
        <v>0.61940700000000004</v>
      </c>
      <c r="F86" s="5">
        <v>20.728824401578265</v>
      </c>
      <c r="G86" s="5">
        <v>22.68333333333333</v>
      </c>
      <c r="H86" s="283">
        <f t="shared" si="14"/>
        <v>-8.1163595344262141E-4</v>
      </c>
      <c r="I86" s="170">
        <v>80</v>
      </c>
      <c r="J86" s="165">
        <f t="shared" si="12"/>
        <v>93.233093260471961</v>
      </c>
      <c r="K86" s="166">
        <f t="shared" si="13"/>
        <v>93.308764591012832</v>
      </c>
      <c r="L86" s="198">
        <v>1.5439814814814816E-2</v>
      </c>
      <c r="M86" s="201" t="s">
        <v>523</v>
      </c>
      <c r="N86" s="201" t="s">
        <v>791</v>
      </c>
      <c r="O86" s="201" t="s">
        <v>373</v>
      </c>
      <c r="P86" s="202"/>
      <c r="Q86" s="200" t="s">
        <v>807</v>
      </c>
      <c r="R86" s="200" t="s">
        <v>808</v>
      </c>
      <c r="S86" s="204">
        <v>36702</v>
      </c>
      <c r="T86" s="205" t="s">
        <v>809</v>
      </c>
    </row>
    <row r="87" spans="1:20">
      <c r="A87" s="1">
        <v>81</v>
      </c>
      <c r="B87" s="128">
        <v>1.5266203703703705E-2</v>
      </c>
      <c r="C87" s="29">
        <f t="shared" si="15"/>
        <v>21.983333333333334</v>
      </c>
      <c r="D87" s="29">
        <f t="shared" si="11"/>
        <v>21.261176595167342</v>
      </c>
      <c r="E87" s="5">
        <f t="shared" si="10"/>
        <v>0.60438800000000004</v>
      </c>
      <c r="F87" s="5">
        <v>21.241739172166611</v>
      </c>
      <c r="G87" s="5">
        <v>23.816666666666663</v>
      </c>
      <c r="H87" s="283">
        <f t="shared" si="14"/>
        <v>-9.1505798292638974E-4</v>
      </c>
      <c r="I87" s="170">
        <v>81</v>
      </c>
      <c r="J87" s="165">
        <f t="shared" si="12"/>
        <v>96.626561814252966</v>
      </c>
      <c r="K87" s="166">
        <f t="shared" si="13"/>
        <v>96.71498072100384</v>
      </c>
      <c r="L87" s="198">
        <v>1.5266203703703705E-2</v>
      </c>
      <c r="M87" s="201" t="s">
        <v>523</v>
      </c>
      <c r="N87" s="201" t="s">
        <v>791</v>
      </c>
      <c r="O87" s="201" t="s">
        <v>373</v>
      </c>
      <c r="P87" s="202"/>
      <c r="Q87" s="200" t="s">
        <v>810</v>
      </c>
      <c r="R87" s="200" t="s">
        <v>811</v>
      </c>
      <c r="S87" s="204">
        <v>37149</v>
      </c>
      <c r="T87" s="205" t="s">
        <v>812</v>
      </c>
    </row>
    <row r="88" spans="1:20">
      <c r="A88" s="1">
        <v>82</v>
      </c>
      <c r="B88" s="128">
        <v>1.6597222222222222E-2</v>
      </c>
      <c r="C88" s="29">
        <f t="shared" si="15"/>
        <v>23.9</v>
      </c>
      <c r="D88" s="29">
        <f t="shared" si="11"/>
        <v>21.824975584900852</v>
      </c>
      <c r="E88" s="5">
        <f t="shared" si="10"/>
        <v>0.58877500000000005</v>
      </c>
      <c r="F88" s="5">
        <v>21.803505354313959</v>
      </c>
      <c r="G88" s="5">
        <v>31.466666666666661</v>
      </c>
      <c r="H88" s="283">
        <f t="shared" si="14"/>
        <v>-9.8471462446035325E-4</v>
      </c>
      <c r="I88" s="170">
        <v>82</v>
      </c>
      <c r="J88" s="165">
        <f t="shared" si="12"/>
        <v>91.228055875790631</v>
      </c>
      <c r="K88" s="166">
        <f t="shared" si="13"/>
        <v>91.317889476572617</v>
      </c>
      <c r="L88" s="198">
        <v>1.6597222222222222E-2</v>
      </c>
      <c r="M88" s="174" t="s">
        <v>813</v>
      </c>
      <c r="N88" s="174" t="s">
        <v>814</v>
      </c>
      <c r="O88" s="174" t="s">
        <v>496</v>
      </c>
      <c r="P88" s="196">
        <v>9774</v>
      </c>
      <c r="Q88" s="177"/>
      <c r="R88" s="174" t="s">
        <v>815</v>
      </c>
      <c r="S88" s="196">
        <v>40022</v>
      </c>
      <c r="T88" s="177"/>
    </row>
    <row r="89" spans="1:20">
      <c r="A89" s="1">
        <v>83</v>
      </c>
      <c r="B89" s="128">
        <v>1.6921296296296299E-2</v>
      </c>
      <c r="C89" s="29">
        <f t="shared" si="15"/>
        <v>24.366666666666671</v>
      </c>
      <c r="D89" s="29">
        <f t="shared" si="11"/>
        <v>22.442749158178593</v>
      </c>
      <c r="E89" s="5">
        <f t="shared" si="10"/>
        <v>0.57256799999999997</v>
      </c>
      <c r="F89" s="5">
        <v>22.419924319084735</v>
      </c>
      <c r="G89" s="5">
        <v>27.100000000000005</v>
      </c>
      <c r="H89" s="283">
        <f t="shared" si="14"/>
        <v>-1.0180604880288579E-3</v>
      </c>
      <c r="I89" s="170">
        <v>83</v>
      </c>
      <c r="J89" s="165">
        <f t="shared" si="12"/>
        <v>92.010633320457174</v>
      </c>
      <c r="K89" s="166">
        <f t="shared" si="13"/>
        <v>92.104305710719245</v>
      </c>
      <c r="L89" s="198">
        <v>1.6921296296296299E-2</v>
      </c>
      <c r="M89" s="199" t="s">
        <v>447</v>
      </c>
      <c r="N89" s="200" t="s">
        <v>816</v>
      </c>
      <c r="O89" s="201" t="s">
        <v>373</v>
      </c>
      <c r="P89" s="202"/>
      <c r="Q89" s="200" t="s">
        <v>817</v>
      </c>
      <c r="R89" s="200" t="s">
        <v>818</v>
      </c>
      <c r="S89" s="204">
        <v>40957</v>
      </c>
      <c r="T89" s="206" t="s">
        <v>819</v>
      </c>
    </row>
    <row r="90" spans="1:20">
      <c r="A90" s="1">
        <v>84</v>
      </c>
      <c r="B90" s="128">
        <v>1.744212962962963E-2</v>
      </c>
      <c r="C90" s="29">
        <f t="shared" si="15"/>
        <v>25.116666666666667</v>
      </c>
      <c r="D90" s="29">
        <f t="shared" si="11"/>
        <v>23.121200071252879</v>
      </c>
      <c r="E90" s="5">
        <f t="shared" si="10"/>
        <v>0.55576700000000001</v>
      </c>
      <c r="F90" s="5">
        <v>23.097824475510375</v>
      </c>
      <c r="G90" s="5">
        <v>26.983333333333334</v>
      </c>
      <c r="H90" s="283">
        <f t="shared" si="14"/>
        <v>-1.012025862751189E-3</v>
      </c>
      <c r="I90" s="170">
        <v>84</v>
      </c>
      <c r="J90" s="165">
        <f t="shared" si="12"/>
        <v>91.962141242907919</v>
      </c>
      <c r="K90" s="166">
        <f t="shared" si="13"/>
        <v>92.055209308239725</v>
      </c>
      <c r="L90" s="198">
        <v>1.744212962962963E-2</v>
      </c>
      <c r="M90" s="174" t="s">
        <v>813</v>
      </c>
      <c r="N90" s="174" t="s">
        <v>814</v>
      </c>
      <c r="O90" s="174" t="s">
        <v>496</v>
      </c>
      <c r="P90" s="196">
        <v>9774</v>
      </c>
      <c r="Q90" s="177"/>
      <c r="R90" s="174" t="s">
        <v>820</v>
      </c>
      <c r="S90" s="196">
        <v>40713</v>
      </c>
      <c r="T90" s="177"/>
    </row>
    <row r="91" spans="1:20">
      <c r="A91" s="1">
        <v>85</v>
      </c>
      <c r="B91" s="128">
        <v>1.7326388888888888E-2</v>
      </c>
      <c r="C91" s="29">
        <f t="shared" si="15"/>
        <v>24.95</v>
      </c>
      <c r="D91" s="29">
        <f t="shared" si="11"/>
        <v>23.868254664061283</v>
      </c>
      <c r="E91" s="5">
        <f t="shared" si="10"/>
        <v>0.53837199999999996</v>
      </c>
      <c r="F91" s="5">
        <v>23.845293936867215</v>
      </c>
      <c r="G91" s="5">
        <v>24.95</v>
      </c>
      <c r="H91" s="283">
        <f t="shared" si="14"/>
        <v>-9.6290392791377412E-4</v>
      </c>
      <c r="I91" s="170">
        <v>85</v>
      </c>
      <c r="J91" s="165">
        <f t="shared" si="12"/>
        <v>95.572320388245359</v>
      </c>
      <c r="K91" s="166">
        <f t="shared" si="13"/>
        <v>95.664347350947025</v>
      </c>
      <c r="L91" s="198">
        <v>1.7326388888888888E-2</v>
      </c>
      <c r="M91" s="174" t="s">
        <v>813</v>
      </c>
      <c r="N91" s="174" t="s">
        <v>814</v>
      </c>
      <c r="O91" s="174" t="s">
        <v>496</v>
      </c>
      <c r="P91" s="196">
        <v>9774</v>
      </c>
      <c r="Q91" s="177"/>
      <c r="R91" s="174" t="s">
        <v>598</v>
      </c>
      <c r="S91" s="196">
        <v>41142</v>
      </c>
      <c r="T91" s="177"/>
    </row>
    <row r="92" spans="1:20">
      <c r="A92" s="1">
        <v>86</v>
      </c>
      <c r="B92" s="128">
        <v>1.96875E-2</v>
      </c>
      <c r="C92" s="29">
        <f t="shared" si="15"/>
        <v>28.35</v>
      </c>
      <c r="D92" s="29">
        <f t="shared" si="11"/>
        <v>24.693350858886625</v>
      </c>
      <c r="E92" s="5">
        <f t="shared" si="10"/>
        <v>0.52038300000000004</v>
      </c>
      <c r="F92" s="5">
        <v>24.671979851955452</v>
      </c>
      <c r="G92" s="5">
        <v>33.43333333333333</v>
      </c>
      <c r="H92" s="283">
        <f t="shared" si="14"/>
        <v>-8.6620559271729906E-4</v>
      </c>
      <c r="I92" s="170">
        <v>86</v>
      </c>
      <c r="J92" s="165">
        <f t="shared" si="12"/>
        <v>87.026383957514824</v>
      </c>
      <c r="K92" s="166">
        <f t="shared" si="13"/>
        <v>87.101766698012781</v>
      </c>
      <c r="L92" s="198">
        <v>1.96875E-2</v>
      </c>
      <c r="M92" s="199" t="s">
        <v>821</v>
      </c>
      <c r="N92" s="200" t="s">
        <v>822</v>
      </c>
      <c r="O92" s="201" t="s">
        <v>373</v>
      </c>
      <c r="P92" s="202"/>
      <c r="Q92" s="200" t="s">
        <v>823</v>
      </c>
      <c r="R92" s="200" t="s">
        <v>824</v>
      </c>
      <c r="S92" s="204">
        <v>41804</v>
      </c>
      <c r="T92" s="206" t="s">
        <v>825</v>
      </c>
    </row>
    <row r="93" spans="1:20">
      <c r="A93" s="1">
        <v>87</v>
      </c>
      <c r="B93" s="128">
        <v>2.056712962962963E-2</v>
      </c>
      <c r="C93" s="29">
        <f t="shared" si="15"/>
        <v>29.616666666666667</v>
      </c>
      <c r="D93" s="29">
        <f t="shared" si="11"/>
        <v>25.607811877241929</v>
      </c>
      <c r="E93" s="5">
        <f t="shared" si="10"/>
        <v>0.50180000000000002</v>
      </c>
      <c r="F93" s="5">
        <v>25.589477764419129</v>
      </c>
      <c r="G93" s="5">
        <v>32.633333333333333</v>
      </c>
      <c r="H93" s="283">
        <f t="shared" si="14"/>
        <v>-7.164707694149214E-4</v>
      </c>
      <c r="I93" s="170">
        <v>87</v>
      </c>
      <c r="J93" s="165">
        <f t="shared" si="12"/>
        <v>86.402288456114107</v>
      </c>
      <c r="K93" s="166">
        <f t="shared" si="13"/>
        <v>86.464193170203473</v>
      </c>
      <c r="L93" s="198">
        <v>2.056712962962963E-2</v>
      </c>
      <c r="M93" s="199" t="s">
        <v>826</v>
      </c>
      <c r="N93" s="200" t="s">
        <v>827</v>
      </c>
      <c r="O93" s="201" t="s">
        <v>373</v>
      </c>
      <c r="P93" s="202"/>
      <c r="Q93" s="200" t="s">
        <v>828</v>
      </c>
      <c r="R93" s="200" t="s">
        <v>829</v>
      </c>
      <c r="S93" s="196">
        <v>38597</v>
      </c>
      <c r="T93" s="206" t="s">
        <v>830</v>
      </c>
    </row>
    <row r="94" spans="1:20">
      <c r="A94" s="1">
        <v>88</v>
      </c>
      <c r="B94" s="128">
        <v>1.8483796296296297E-2</v>
      </c>
      <c r="C94" s="29">
        <f t="shared" si="15"/>
        <v>26.616666666666667</v>
      </c>
      <c r="D94" s="29">
        <f t="shared" si="11"/>
        <v>26.625336960733325</v>
      </c>
      <c r="E94" s="5">
        <f t="shared" si="10"/>
        <v>0.48262300000000002</v>
      </c>
      <c r="F94" s="5">
        <v>26.611844217885068</v>
      </c>
      <c r="G94" s="5">
        <v>26.616666666666667</v>
      </c>
      <c r="H94" s="283">
        <f t="shared" si="14"/>
        <v>-5.0702021016600109E-4</v>
      </c>
      <c r="I94" s="170">
        <v>88</v>
      </c>
      <c r="J94" s="165">
        <f t="shared" si="12"/>
        <v>99.981881845529372</v>
      </c>
      <c r="K94" s="166">
        <f t="shared" si="13"/>
        <v>100.03257468027549</v>
      </c>
      <c r="L94" s="198">
        <v>1.8483796296296297E-2</v>
      </c>
      <c r="M94" s="174" t="s">
        <v>831</v>
      </c>
      <c r="N94" s="174" t="s">
        <v>756</v>
      </c>
      <c r="O94" s="174" t="s">
        <v>373</v>
      </c>
      <c r="P94" s="196">
        <v>9004</v>
      </c>
      <c r="Q94" s="177"/>
      <c r="R94" s="174" t="s">
        <v>832</v>
      </c>
      <c r="S94" s="196">
        <v>41349</v>
      </c>
      <c r="T94" s="177"/>
    </row>
    <row r="95" spans="1:20">
      <c r="A95" s="1">
        <v>89</v>
      </c>
      <c r="B95" s="128">
        <v>2.2881944444444444E-2</v>
      </c>
      <c r="C95" s="29">
        <f t="shared" si="15"/>
        <v>32.950000000000003</v>
      </c>
      <c r="D95" s="29">
        <f t="shared" si="11"/>
        <v>27.762654152947377</v>
      </c>
      <c r="E95" s="5">
        <f t="shared" si="10"/>
        <v>0.46285200000000004</v>
      </c>
      <c r="F95" s="5">
        <v>27.756280615640716</v>
      </c>
      <c r="G95" s="5"/>
      <c r="H95" s="283">
        <f t="shared" si="14"/>
        <v>-2.2962504936882097E-4</v>
      </c>
      <c r="I95" s="170">
        <v>89</v>
      </c>
      <c r="J95" s="165">
        <f t="shared" si="12"/>
        <v>84.237573947316278</v>
      </c>
      <c r="K95" s="166">
        <f t="shared" si="13"/>
        <v>84.256917004392633</v>
      </c>
      <c r="L95" s="198">
        <v>2.2881944444444444E-2</v>
      </c>
      <c r="M95" s="199" t="s">
        <v>516</v>
      </c>
      <c r="N95" s="200" t="s">
        <v>833</v>
      </c>
      <c r="O95" s="201" t="s">
        <v>373</v>
      </c>
      <c r="P95" s="202"/>
      <c r="Q95" s="200" t="s">
        <v>834</v>
      </c>
      <c r="R95" s="200" t="s">
        <v>793</v>
      </c>
      <c r="S95" s="204">
        <v>41909</v>
      </c>
      <c r="T95" s="207" t="s">
        <v>835</v>
      </c>
    </row>
    <row r="96" spans="1:20">
      <c r="A96" s="1">
        <v>90</v>
      </c>
      <c r="B96" s="128">
        <v>2.344907407407407E-2</v>
      </c>
      <c r="C96" s="29">
        <f t="shared" si="15"/>
        <v>33.766666666666659</v>
      </c>
      <c r="D96" s="29">
        <f t="shared" si="11"/>
        <v>29.040401186927522</v>
      </c>
      <c r="E96" s="5">
        <f t="shared" si="10"/>
        <v>0.44248700000000007</v>
      </c>
      <c r="F96" s="5">
        <v>29.044058979945806</v>
      </c>
      <c r="G96" s="5">
        <v>33.766666666666659</v>
      </c>
      <c r="H96" s="283">
        <f t="shared" si="14"/>
        <v>1.2593945704386596E-4</v>
      </c>
      <c r="I96" s="170">
        <v>90</v>
      </c>
      <c r="J96" s="165">
        <f t="shared" si="12"/>
        <v>86.013995004775367</v>
      </c>
      <c r="K96" s="166">
        <f t="shared" si="13"/>
        <v>86.003162448946284</v>
      </c>
      <c r="L96" s="198">
        <v>2.344907407407407E-2</v>
      </c>
      <c r="M96" s="174" t="s">
        <v>826</v>
      </c>
      <c r="N96" s="174" t="s">
        <v>827</v>
      </c>
      <c r="O96" s="174" t="s">
        <v>373</v>
      </c>
      <c r="P96" s="196">
        <v>6763</v>
      </c>
      <c r="Q96" s="177"/>
      <c r="R96" s="174" t="s">
        <v>762</v>
      </c>
      <c r="S96" s="196">
        <v>39726</v>
      </c>
      <c r="T96" s="177"/>
    </row>
    <row r="97" spans="1:20">
      <c r="A97" s="1">
        <v>91</v>
      </c>
      <c r="B97" s="128">
        <v>2.7002314814814812E-2</v>
      </c>
      <c r="C97" s="29">
        <f t="shared" si="15"/>
        <v>38.883333333333333</v>
      </c>
      <c r="D97" s="29">
        <f t="shared" si="11"/>
        <v>30.484333187830938</v>
      </c>
      <c r="E97" s="5">
        <f t="shared" si="10"/>
        <v>0.42152800000000001</v>
      </c>
      <c r="F97" s="5">
        <v>30.501795651281856</v>
      </c>
      <c r="G97" s="5">
        <v>38.883333333333333</v>
      </c>
      <c r="H97" s="283">
        <f t="shared" si="14"/>
        <v>5.7250607966041994E-4</v>
      </c>
      <c r="I97" s="170">
        <v>91</v>
      </c>
      <c r="J97" s="165">
        <f t="shared" si="12"/>
        <v>78.444395159747586</v>
      </c>
      <c r="K97" s="166">
        <f t="shared" si="13"/>
        <v>78.399485266603364</v>
      </c>
      <c r="L97" s="198">
        <v>2.7002314814814812E-2</v>
      </c>
      <c r="M97" s="174" t="s">
        <v>826</v>
      </c>
      <c r="N97" s="174" t="s">
        <v>827</v>
      </c>
      <c r="O97" s="174" t="s">
        <v>373</v>
      </c>
      <c r="P97" s="196">
        <v>6763</v>
      </c>
      <c r="Q97" s="177"/>
      <c r="R97" s="174" t="s">
        <v>762</v>
      </c>
      <c r="S97" s="196">
        <v>40090</v>
      </c>
      <c r="T97" s="177"/>
    </row>
    <row r="98" spans="1:20">
      <c r="A98" s="1">
        <v>92</v>
      </c>
      <c r="B98" s="128">
        <v>2.7928240740740743E-2</v>
      </c>
      <c r="C98" s="29">
        <f t="shared" si="15"/>
        <v>40.216666666666669</v>
      </c>
      <c r="D98" s="29">
        <f t="shared" si="11"/>
        <v>32.127007937996126</v>
      </c>
      <c r="E98" s="5">
        <f t="shared" ref="E98:E106" si="16">1-IF(A98&lt;I$3,0,IF(A98&lt;I$4,G$3*(A98-I$3)^2,G$2+G$4*(A98-I$4)+(A98&gt;I$5)*G$5*(A98-I$5)^2))</f>
        <v>0.39997499999999997</v>
      </c>
      <c r="F98" s="5">
        <v>32.163235646278729</v>
      </c>
      <c r="G98" s="5">
        <v>41</v>
      </c>
      <c r="H98" s="283">
        <f t="shared" si="14"/>
        <v>1.1263701413944684E-3</v>
      </c>
      <c r="I98" s="170">
        <v>92</v>
      </c>
      <c r="J98" s="165">
        <f t="shared" si="12"/>
        <v>79.974891785193677</v>
      </c>
      <c r="K98" s="166">
        <f t="shared" si="13"/>
        <v>79.884810455025587</v>
      </c>
      <c r="L98" s="198">
        <v>2.7928240740740743E-2</v>
      </c>
      <c r="M98" s="174" t="s">
        <v>826</v>
      </c>
      <c r="N98" s="174" t="s">
        <v>827</v>
      </c>
      <c r="O98" s="174" t="s">
        <v>373</v>
      </c>
      <c r="P98" s="196">
        <v>6763</v>
      </c>
      <c r="Q98" s="208" t="s">
        <v>836</v>
      </c>
      <c r="R98" s="208" t="s">
        <v>829</v>
      </c>
      <c r="S98" s="204">
        <v>40489</v>
      </c>
      <c r="T98" s="209" t="s">
        <v>837</v>
      </c>
    </row>
    <row r="99" spans="1:20">
      <c r="A99" s="1">
        <v>93</v>
      </c>
      <c r="B99" s="128">
        <v>3.1793981481481479E-2</v>
      </c>
      <c r="C99" s="29">
        <f t="shared" si="15"/>
        <v>45.783333333333331</v>
      </c>
      <c r="D99" s="29">
        <f t="shared" si="11"/>
        <v>34.010184528409745</v>
      </c>
      <c r="E99" s="5">
        <f t="shared" si="16"/>
        <v>0.37782800000000005</v>
      </c>
      <c r="F99" s="5">
        <v>34.071803592453989</v>
      </c>
      <c r="G99" s="5">
        <v>47.666666666666657</v>
      </c>
      <c r="H99" s="283">
        <f t="shared" si="14"/>
        <v>1.8085060826627624E-3</v>
      </c>
      <c r="I99" s="170">
        <v>93</v>
      </c>
      <c r="J99" s="165">
        <f t="shared" si="12"/>
        <v>74.41966565515979</v>
      </c>
      <c r="K99" s="166">
        <f t="shared" si="13"/>
        <v>74.285077237152706</v>
      </c>
      <c r="L99" s="198">
        <v>3.1793981481481479E-2</v>
      </c>
      <c r="M99" s="201" t="s">
        <v>826</v>
      </c>
      <c r="N99" s="201" t="s">
        <v>827</v>
      </c>
      <c r="O99" s="201" t="s">
        <v>373</v>
      </c>
      <c r="P99" s="202">
        <v>6763</v>
      </c>
      <c r="Q99" s="208" t="s">
        <v>836</v>
      </c>
      <c r="R99" s="208" t="s">
        <v>829</v>
      </c>
      <c r="S99" s="204">
        <v>40853</v>
      </c>
      <c r="T99" s="209" t="s">
        <v>837</v>
      </c>
    </row>
    <row r="100" spans="1:20">
      <c r="A100" s="1">
        <v>94</v>
      </c>
      <c r="B100" s="129">
        <v>3.0462962962962966E-2</v>
      </c>
      <c r="C100" s="29">
        <f t="shared" si="15"/>
        <v>43.866666666666674</v>
      </c>
      <c r="D100" s="29">
        <f t="shared" si="11"/>
        <v>36.188314413087504</v>
      </c>
      <c r="E100" s="5">
        <f t="shared" si="16"/>
        <v>0.35508699999999993</v>
      </c>
      <c r="F100" s="5">
        <v>36.284335041817812</v>
      </c>
      <c r="G100" s="5"/>
      <c r="H100" s="283">
        <f t="shared" si="14"/>
        <v>2.6463383887190975E-3</v>
      </c>
      <c r="I100" s="170">
        <v>94</v>
      </c>
      <c r="J100" s="165"/>
      <c r="K100" s="166"/>
      <c r="L100" s="210">
        <v>3.0462962962962966E-2</v>
      </c>
      <c r="M100" s="174" t="s">
        <v>838</v>
      </c>
      <c r="N100" s="174" t="s">
        <v>839</v>
      </c>
      <c r="O100" s="174" t="s">
        <v>373</v>
      </c>
      <c r="P100" s="196">
        <v>8290</v>
      </c>
      <c r="Q100" s="177"/>
      <c r="R100" s="174" t="s">
        <v>840</v>
      </c>
      <c r="S100" s="196">
        <v>42898</v>
      </c>
      <c r="T100" s="177"/>
    </row>
    <row r="101" spans="1:20">
      <c r="A101" s="1">
        <v>95</v>
      </c>
      <c r="B101" s="128">
        <v>2.837962962962963E-2</v>
      </c>
      <c r="C101" s="29">
        <f t="shared" si="15"/>
        <v>40.866666666666667</v>
      </c>
      <c r="D101" s="29">
        <f t="shared" si="11"/>
        <v>38.733752923870838</v>
      </c>
      <c r="E101" s="5">
        <f t="shared" si="16"/>
        <v>0.33175200000000005</v>
      </c>
      <c r="F101" s="5">
        <v>38.876678584190216</v>
      </c>
      <c r="G101" s="5"/>
      <c r="H101" s="283">
        <f t="shared" si="14"/>
        <v>3.6763855741910184E-3</v>
      </c>
      <c r="I101" s="170">
        <v>95</v>
      </c>
      <c r="J101" s="165"/>
      <c r="K101" s="166"/>
      <c r="L101" s="198">
        <v>2.837962962962963E-2</v>
      </c>
      <c r="M101" s="174" t="s">
        <v>838</v>
      </c>
      <c r="N101" s="174" t="s">
        <v>839</v>
      </c>
      <c r="O101" s="174" t="s">
        <v>373</v>
      </c>
      <c r="P101" s="196">
        <v>8290</v>
      </c>
      <c r="Q101" s="177"/>
      <c r="R101" s="174" t="s">
        <v>762</v>
      </c>
      <c r="S101" s="196">
        <v>43009</v>
      </c>
      <c r="T101" s="177"/>
    </row>
    <row r="102" spans="1:20">
      <c r="A102" s="1">
        <v>96</v>
      </c>
      <c r="C102" s="29"/>
      <c r="D102" s="29">
        <f t="shared" si="11"/>
        <v>41.744768909405721</v>
      </c>
      <c r="E102" s="5">
        <f t="shared" si="16"/>
        <v>0.30782300000000007</v>
      </c>
      <c r="F102" s="5">
        <v>41.952362795847641</v>
      </c>
      <c r="G102" s="5"/>
      <c r="H102" s="283">
        <f t="shared" si="14"/>
        <v>4.9483240658489734E-3</v>
      </c>
      <c r="I102" s="170">
        <v>96</v>
      </c>
      <c r="J102" s="165"/>
      <c r="K102" s="166"/>
      <c r="L102" s="170"/>
      <c r="M102" s="174"/>
      <c r="N102" s="174"/>
      <c r="O102" s="174"/>
      <c r="P102" s="196"/>
      <c r="Q102" s="177"/>
      <c r="R102" s="174"/>
      <c r="S102" s="196"/>
      <c r="T102" s="177"/>
    </row>
    <row r="103" spans="1:20">
      <c r="A103" s="1">
        <v>97</v>
      </c>
      <c r="C103" s="29"/>
      <c r="D103" s="29">
        <f t="shared" si="11"/>
        <v>45.358277444405203</v>
      </c>
      <c r="E103" s="5">
        <f t="shared" si="16"/>
        <v>0.28330000000000011</v>
      </c>
      <c r="F103" s="5">
        <v>45.656480406981508</v>
      </c>
      <c r="G103" s="5"/>
      <c r="H103" s="283">
        <f t="shared" si="14"/>
        <v>6.5314487651725638E-3</v>
      </c>
      <c r="I103" s="170">
        <v>97</v>
      </c>
      <c r="J103" s="165"/>
      <c r="K103" s="166"/>
      <c r="L103" s="170"/>
      <c r="M103" s="170"/>
      <c r="N103" s="170"/>
      <c r="O103" s="170"/>
      <c r="P103" s="170"/>
      <c r="Q103" s="170"/>
      <c r="R103" s="170"/>
      <c r="S103" s="170"/>
      <c r="T103" s="170"/>
    </row>
    <row r="104" spans="1:20">
      <c r="A104" s="1">
        <v>98</v>
      </c>
      <c r="C104" s="29"/>
      <c r="D104" s="29">
        <f t="shared" si="11"/>
        <v>49.770898936025986</v>
      </c>
      <c r="E104" s="5">
        <f t="shared" si="16"/>
        <v>0.25818300000000005</v>
      </c>
      <c r="F104" s="5">
        <v>50.198862245042633</v>
      </c>
      <c r="G104" s="5"/>
      <c r="H104" s="283">
        <f t="shared" si="14"/>
        <v>8.5253587407533391E-3</v>
      </c>
      <c r="I104" s="170">
        <v>98</v>
      </c>
      <c r="J104" s="165"/>
      <c r="K104" s="166"/>
      <c r="L104" s="170"/>
      <c r="M104" s="170"/>
      <c r="N104" s="170"/>
      <c r="O104" s="170"/>
      <c r="P104" s="170"/>
      <c r="Q104" s="170"/>
      <c r="R104" s="170"/>
      <c r="S104" s="170"/>
      <c r="T104" s="170"/>
    </row>
    <row r="105" spans="1:20">
      <c r="A105" s="1">
        <v>99</v>
      </c>
      <c r="C105" s="29"/>
      <c r="D105" s="29">
        <f>E$4/E105</f>
        <v>55.275474035582775</v>
      </c>
      <c r="E105" s="5">
        <f t="shared" si="16"/>
        <v>0.23247200000000001</v>
      </c>
      <c r="F105" s="5">
        <v>55.894702703323262</v>
      </c>
      <c r="G105" s="5"/>
      <c r="H105" s="283">
        <f t="shared" si="14"/>
        <v>1.1078485756104931E-2</v>
      </c>
      <c r="I105" s="170">
        <v>99</v>
      </c>
      <c r="J105" s="165"/>
      <c r="K105" s="166"/>
      <c r="L105" s="170"/>
      <c r="M105" s="170"/>
      <c r="N105" s="170"/>
      <c r="O105" s="170"/>
      <c r="P105" s="170"/>
      <c r="Q105" s="170"/>
      <c r="R105" s="170"/>
      <c r="S105" s="170"/>
      <c r="T105" s="170"/>
    </row>
    <row r="106" spans="1:20">
      <c r="A106" s="1">
        <v>100</v>
      </c>
      <c r="D106" s="29">
        <f>E$4/E106</f>
        <v>62.328112646543822</v>
      </c>
      <c r="E106" s="5">
        <f t="shared" si="16"/>
        <v>0.20616699999999999</v>
      </c>
      <c r="F106" s="5">
        <v>63.24016976616565</v>
      </c>
      <c r="G106" s="5"/>
      <c r="H106" s="283">
        <f t="shared" si="14"/>
        <v>1.4422116875938414E-2</v>
      </c>
      <c r="I106" s="170">
        <v>100</v>
      </c>
      <c r="J106" s="165"/>
      <c r="K106" s="164"/>
      <c r="L106" s="170"/>
      <c r="M106" s="170"/>
      <c r="N106" s="170"/>
      <c r="O106" s="170"/>
      <c r="P106" s="170"/>
      <c r="Q106" s="170"/>
      <c r="R106" s="170"/>
      <c r="S106" s="170"/>
      <c r="T106" s="170"/>
    </row>
    <row r="107" spans="1:20">
      <c r="P107" s="42"/>
      <c r="Q107" s="5"/>
    </row>
  </sheetData>
  <hyperlinks>
    <hyperlink ref="T57" r:id="rId1" tooltip="Click to view course certification packet." display="https://www.certifiedroadraces.com/certificate?type=l&amp;id=CA12054RS" xr:uid="{A46751B1-70F7-444E-8012-00D7BBD55D7B}"/>
    <hyperlink ref="T85" r:id="rId2" tooltip="Click to view course certification packet." display="https://www.certifiedroadraces.com/certificate?type=l&amp;id=NC08034PH" xr:uid="{E1F328F6-9CE3-4555-91AE-2F7256E85994}"/>
    <hyperlink ref="T89" r:id="rId3" tooltip="Click to view course certification packet." display="https://www.certifiedroadraces.com/certificate?type=l&amp;id=FL13005EBM" xr:uid="{59B739F7-9A3B-414B-A410-5C5EFD1D61F3}"/>
    <hyperlink ref="T92" r:id="rId4" tooltip="Click to view course certification packet." display="https://www.certifiedroadraces.com/certificate?type=l&amp;id=MI06007SH" xr:uid="{84615C96-83C1-44E9-B0DD-8F28EB42E0BE}"/>
    <hyperlink ref="T93" r:id="rId5" tooltip="Click to view course certification packet." display="https://www.certifiedroadraces.com/certificate?type=l&amp;id=NY97026AM" xr:uid="{BAFC4679-E8E6-49AE-A957-8FC7DC7C0FA8}"/>
    <hyperlink ref="T95" r:id="rId6" tooltip="Click to view course certification packet." display="https://www.certifiedroadraces.com/certificate?type=l&amp;id=IL09081JW" xr:uid="{14019115-69CA-4E4A-930D-F81D0D797F22}"/>
    <hyperlink ref="T98" r:id="rId7" tooltip="Click to view course certification packet." display="https://www.certifiedroadraces.com/certificate?type=l&amp;id=NY09068JG" xr:uid="{2160CACB-BEEB-4EE2-BE1D-3CFAAC42659C}"/>
    <hyperlink ref="T99" r:id="rId8" tooltip="Click to view course certification packet." display="https://www.certifiedroadraces.com/certificate?type=l&amp;id=NY09068JG" xr:uid="{83EB3B27-CC34-42EB-8DA2-020DA1235298}"/>
  </hyperlinks>
  <pageMargins left="0.5" right="1" top="0.25" bottom="0.3" header="0" footer="0"/>
  <pageSetup orientation="portrait" verticalDpi="0" r:id="rId9"/>
  <headerFooter alignWithMargins="0"/>
  <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6"/>
  <sheetViews>
    <sheetView zoomScale="87" zoomScaleNormal="87" workbookViewId="0">
      <selection activeCell="H5" sqref="H5"/>
    </sheetView>
  </sheetViews>
  <sheetFormatPr defaultColWidth="9.6640625" defaultRowHeight="15"/>
  <cols>
    <col min="1" max="5" width="9.6640625" style="1" customWidth="1"/>
    <col min="6" max="7" width="10.6640625" style="1" customWidth="1"/>
    <col min="8" max="16384" width="9.6640625" style="1"/>
  </cols>
  <sheetData>
    <row r="1" spans="1:9" ht="47.25">
      <c r="A1" s="31" t="s">
        <v>104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9" ht="22.5">
      <c r="A2" s="31"/>
      <c r="B2" s="26"/>
      <c r="C2" s="28"/>
      <c r="D2" s="32"/>
      <c r="E2" s="32"/>
      <c r="F2" s="33">
        <f>(+H$3-H$4)*F$4/2</f>
        <v>1.8000000000000002E-2</v>
      </c>
      <c r="G2" s="34">
        <f>(+I$4-I$3)*G$4/2</f>
        <v>2.7229065866216481E-2</v>
      </c>
      <c r="H2" s="32"/>
      <c r="I2" s="32"/>
    </row>
    <row r="3" spans="1:9" ht="22.5">
      <c r="A3" s="31"/>
      <c r="B3" s="26"/>
      <c r="C3" s="28"/>
      <c r="D3" s="32"/>
      <c r="E3" s="32"/>
      <c r="F3" s="33">
        <f>F4/(2*(+H3-H4))</f>
        <v>2E-3</v>
      </c>
      <c r="G3" s="34">
        <f>G4/(2*(+I4-I3))</f>
        <v>4.6695081154620707E-4</v>
      </c>
      <c r="H3" s="26">
        <v>19</v>
      </c>
      <c r="I3" s="152">
        <f>Parameters!Z$16</f>
        <v>29.705213762333521</v>
      </c>
    </row>
    <row r="4" spans="1:9" ht="15.75">
      <c r="A4" s="26"/>
      <c r="B4" s="26"/>
      <c r="C4" s="26"/>
      <c r="D4" s="35">
        <f>Parameters!F16</f>
        <v>1.0868055555555556E-2</v>
      </c>
      <c r="E4" s="36">
        <f>D4*1440</f>
        <v>15.65</v>
      </c>
      <c r="F4" s="33">
        <v>1.2E-2</v>
      </c>
      <c r="G4" s="243">
        <f>Parameters!AC$16</f>
        <v>7.1315172029168972E-3</v>
      </c>
      <c r="H4" s="26">
        <v>16</v>
      </c>
      <c r="I4" s="152">
        <f>Parameters!AA$16</f>
        <v>37.341475469752353</v>
      </c>
    </row>
    <row r="5" spans="1:9" ht="15.75">
      <c r="A5" s="26"/>
      <c r="B5" s="26"/>
      <c r="C5" s="26"/>
      <c r="D5" s="35"/>
      <c r="E5" s="37">
        <f>E4*60</f>
        <v>939</v>
      </c>
      <c r="F5" s="33">
        <v>2E-3</v>
      </c>
      <c r="G5" s="243">
        <f>Parameters!AD$16</f>
        <v>3.1357116756752904E-4</v>
      </c>
      <c r="H5" s="26">
        <v>16</v>
      </c>
      <c r="I5" s="152">
        <f>Parameters!AB$16</f>
        <v>67.868013539251521</v>
      </c>
    </row>
    <row r="6" spans="1:9" ht="47.25">
      <c r="A6" s="27" t="s">
        <v>84</v>
      </c>
      <c r="B6" s="27" t="s">
        <v>85</v>
      </c>
      <c r="C6" s="27" t="s">
        <v>86</v>
      </c>
      <c r="D6" s="27" t="s">
        <v>87</v>
      </c>
      <c r="E6" s="27" t="s">
        <v>89</v>
      </c>
    </row>
    <row r="7" spans="1:9">
      <c r="A7" s="1">
        <v>1</v>
      </c>
    </row>
    <row r="8" spans="1:9">
      <c r="A8" s="1">
        <v>2</v>
      </c>
    </row>
    <row r="9" spans="1:9">
      <c r="A9" s="1">
        <v>3</v>
      </c>
      <c r="B9" s="40"/>
      <c r="C9" s="29"/>
      <c r="D9" s="29">
        <f t="shared" ref="D9:D40" si="0">E$4/E9</f>
        <v>32.069672131147541</v>
      </c>
      <c r="E9" s="5">
        <f t="shared" ref="E9:E33" si="1">1-IF(A9&gt;=H$3,0,IF(A9&gt;=H$4,F$3*(A9-H$3)^2,F$2+F$4*(H$4-A9)+(A9&lt;H$5)*F$5*(H$5-A9)^2))</f>
        <v>0.48799999999999999</v>
      </c>
    </row>
    <row r="10" spans="1:9">
      <c r="A10" s="1">
        <v>4</v>
      </c>
      <c r="B10" s="14"/>
      <c r="C10" s="29"/>
      <c r="D10" s="29">
        <f t="shared" si="0"/>
        <v>28.45454545454546</v>
      </c>
      <c r="E10" s="5">
        <f t="shared" si="1"/>
        <v>0.54999999999999993</v>
      </c>
    </row>
    <row r="11" spans="1:9">
      <c r="A11" s="1">
        <v>5</v>
      </c>
      <c r="B11" s="14"/>
      <c r="C11" s="29"/>
      <c r="D11" s="29">
        <f t="shared" si="0"/>
        <v>25.74013157894737</v>
      </c>
      <c r="E11" s="5">
        <f t="shared" si="1"/>
        <v>0.60799999999999998</v>
      </c>
    </row>
    <row r="12" spans="1:9">
      <c r="A12" s="1">
        <v>6</v>
      </c>
      <c r="B12" s="14"/>
      <c r="C12" s="29"/>
      <c r="D12" s="29">
        <f t="shared" si="0"/>
        <v>23.640483383685805</v>
      </c>
      <c r="E12" s="5">
        <f t="shared" si="1"/>
        <v>0.66199999999999992</v>
      </c>
    </row>
    <row r="13" spans="1:9">
      <c r="A13" s="1">
        <v>7</v>
      </c>
      <c r="B13" s="14"/>
      <c r="C13" s="29"/>
      <c r="D13" s="29">
        <f t="shared" si="0"/>
        <v>21.980337078651687</v>
      </c>
      <c r="E13" s="5">
        <f t="shared" si="1"/>
        <v>0.71199999999999997</v>
      </c>
    </row>
    <row r="14" spans="1:9">
      <c r="A14" s="1">
        <v>8</v>
      </c>
      <c r="B14" s="14"/>
      <c r="C14" s="29"/>
      <c r="D14" s="29">
        <f t="shared" si="0"/>
        <v>20.646437994722955</v>
      </c>
      <c r="E14" s="5">
        <f t="shared" si="1"/>
        <v>0.75800000000000001</v>
      </c>
    </row>
    <row r="15" spans="1:9">
      <c r="A15" s="1">
        <v>9</v>
      </c>
      <c r="B15" s="14"/>
      <c r="C15" s="29"/>
      <c r="D15" s="29">
        <f t="shared" si="0"/>
        <v>19.5625</v>
      </c>
      <c r="E15" s="5">
        <f t="shared" si="1"/>
        <v>0.8</v>
      </c>
    </row>
    <row r="16" spans="1:9">
      <c r="A16" s="1">
        <v>10</v>
      </c>
      <c r="B16" s="14"/>
      <c r="C16" s="29"/>
      <c r="D16" s="29">
        <f t="shared" si="0"/>
        <v>18.675417661097853</v>
      </c>
      <c r="E16" s="5">
        <f t="shared" si="1"/>
        <v>0.83799999999999997</v>
      </c>
    </row>
    <row r="17" spans="1:5">
      <c r="A17" s="1">
        <v>11</v>
      </c>
      <c r="B17" s="14"/>
      <c r="C17" s="29"/>
      <c r="D17" s="29">
        <f t="shared" si="0"/>
        <v>17.947247706422019</v>
      </c>
      <c r="E17" s="5">
        <f t="shared" si="1"/>
        <v>0.872</v>
      </c>
    </row>
    <row r="18" spans="1:5">
      <c r="A18" s="1">
        <v>12</v>
      </c>
      <c r="B18" s="14"/>
      <c r="C18" s="29"/>
      <c r="D18" s="29">
        <f t="shared" si="0"/>
        <v>17.350332594235034</v>
      </c>
      <c r="E18" s="5">
        <f t="shared" si="1"/>
        <v>0.90200000000000002</v>
      </c>
    </row>
    <row r="19" spans="1:5">
      <c r="A19" s="1">
        <v>13</v>
      </c>
      <c r="B19" s="14"/>
      <c r="C19" s="29"/>
      <c r="D19" s="29">
        <f t="shared" si="0"/>
        <v>16.864224137931036</v>
      </c>
      <c r="E19" s="5">
        <f t="shared" si="1"/>
        <v>0.92799999999999994</v>
      </c>
    </row>
    <row r="20" spans="1:5">
      <c r="A20" s="1">
        <v>14</v>
      </c>
      <c r="B20" s="14"/>
      <c r="C20" s="29"/>
      <c r="D20" s="29">
        <f t="shared" si="0"/>
        <v>16.473684210526319</v>
      </c>
      <c r="E20" s="5">
        <f t="shared" si="1"/>
        <v>0.95</v>
      </c>
    </row>
    <row r="21" spans="1:5">
      <c r="A21" s="1">
        <v>15</v>
      </c>
      <c r="B21" s="14"/>
      <c r="C21" s="29"/>
      <c r="D21" s="29">
        <f t="shared" si="0"/>
        <v>16.167355371900829</v>
      </c>
      <c r="E21" s="5">
        <f t="shared" si="1"/>
        <v>0.96799999999999997</v>
      </c>
    </row>
    <row r="22" spans="1:5">
      <c r="A22" s="1">
        <v>16</v>
      </c>
      <c r="B22" s="14"/>
      <c r="C22" s="29"/>
      <c r="D22" s="29">
        <f t="shared" si="0"/>
        <v>15.936863543788188</v>
      </c>
      <c r="E22" s="5">
        <f t="shared" si="1"/>
        <v>0.98199999999999998</v>
      </c>
    </row>
    <row r="23" spans="1:5">
      <c r="A23" s="1">
        <v>17</v>
      </c>
      <c r="B23" s="14"/>
      <c r="C23" s="29"/>
      <c r="D23" s="29">
        <f t="shared" si="0"/>
        <v>15.776209677419356</v>
      </c>
      <c r="E23" s="5">
        <f t="shared" si="1"/>
        <v>0.99199999999999999</v>
      </c>
    </row>
    <row r="24" spans="1:5">
      <c r="A24" s="1">
        <v>18</v>
      </c>
      <c r="B24" s="14"/>
      <c r="C24" s="29"/>
      <c r="D24" s="29">
        <f t="shared" si="0"/>
        <v>15.681362725450903</v>
      </c>
      <c r="E24" s="5">
        <f t="shared" si="1"/>
        <v>0.998</v>
      </c>
    </row>
    <row r="25" spans="1:5">
      <c r="A25" s="1">
        <v>19</v>
      </c>
      <c r="B25" s="14"/>
      <c r="C25" s="29"/>
      <c r="D25" s="29">
        <f t="shared" si="0"/>
        <v>15.65</v>
      </c>
      <c r="E25" s="5">
        <f t="shared" si="1"/>
        <v>1</v>
      </c>
    </row>
    <row r="26" spans="1:5">
      <c r="A26" s="1">
        <v>20</v>
      </c>
      <c r="B26" s="14"/>
      <c r="C26" s="29"/>
      <c r="D26" s="29">
        <f t="shared" si="0"/>
        <v>15.65</v>
      </c>
      <c r="E26" s="5">
        <f t="shared" si="1"/>
        <v>1</v>
      </c>
    </row>
    <row r="27" spans="1:5">
      <c r="A27" s="1">
        <v>21</v>
      </c>
      <c r="B27" s="14"/>
      <c r="C27" s="29"/>
      <c r="D27" s="29">
        <f t="shared" si="0"/>
        <v>15.65</v>
      </c>
      <c r="E27" s="5">
        <f t="shared" si="1"/>
        <v>1</v>
      </c>
    </row>
    <row r="28" spans="1:5">
      <c r="A28" s="1">
        <v>22</v>
      </c>
      <c r="B28" s="14"/>
      <c r="C28" s="29"/>
      <c r="D28" s="29">
        <f t="shared" si="0"/>
        <v>15.65</v>
      </c>
      <c r="E28" s="5">
        <f t="shared" si="1"/>
        <v>1</v>
      </c>
    </row>
    <row r="29" spans="1:5">
      <c r="A29" s="1">
        <v>23</v>
      </c>
      <c r="B29" s="14"/>
      <c r="C29" s="29"/>
      <c r="D29" s="29">
        <f t="shared" si="0"/>
        <v>15.65</v>
      </c>
      <c r="E29" s="5">
        <f t="shared" si="1"/>
        <v>1</v>
      </c>
    </row>
    <row r="30" spans="1:5">
      <c r="A30" s="1">
        <v>24</v>
      </c>
      <c r="B30" s="14"/>
      <c r="C30" s="29"/>
      <c r="D30" s="29">
        <f t="shared" si="0"/>
        <v>15.65</v>
      </c>
      <c r="E30" s="5">
        <f t="shared" si="1"/>
        <v>1</v>
      </c>
    </row>
    <row r="31" spans="1:5">
      <c r="A31" s="1">
        <v>25</v>
      </c>
      <c r="B31" s="14"/>
      <c r="C31" s="29"/>
      <c r="D31" s="29">
        <f t="shared" si="0"/>
        <v>15.65</v>
      </c>
      <c r="E31" s="5">
        <f t="shared" si="1"/>
        <v>1</v>
      </c>
    </row>
    <row r="32" spans="1:5">
      <c r="A32" s="1">
        <v>26</v>
      </c>
      <c r="B32" s="14"/>
      <c r="C32" s="29"/>
      <c r="D32" s="29">
        <f t="shared" si="0"/>
        <v>15.65</v>
      </c>
      <c r="E32" s="5">
        <f t="shared" si="1"/>
        <v>1</v>
      </c>
    </row>
    <row r="33" spans="1:5">
      <c r="A33" s="1">
        <v>27</v>
      </c>
      <c r="B33" s="14"/>
      <c r="C33" s="29"/>
      <c r="D33" s="29">
        <f t="shared" si="0"/>
        <v>15.65</v>
      </c>
      <c r="E33" s="5">
        <f t="shared" si="1"/>
        <v>1</v>
      </c>
    </row>
    <row r="34" spans="1:5">
      <c r="A34" s="1">
        <v>28</v>
      </c>
      <c r="B34" s="14"/>
      <c r="C34" s="29"/>
      <c r="D34" s="29">
        <f t="shared" si="0"/>
        <v>15.65</v>
      </c>
      <c r="E34" s="5">
        <f t="shared" ref="E34:E65" si="2">1-IF(A34&lt;I$3,0,IF(A34&lt;I$4,G$3*(A34-I$3)^2,G$2+G$4*(A34-I$4)+(A34&gt;I$5)*G$5*(A34-I$5)^2))</f>
        <v>1</v>
      </c>
    </row>
    <row r="35" spans="1:5">
      <c r="A35" s="1">
        <v>29</v>
      </c>
      <c r="B35" s="14"/>
      <c r="C35" s="29"/>
      <c r="D35" s="29">
        <f t="shared" si="0"/>
        <v>15.65</v>
      </c>
      <c r="E35" s="5">
        <f t="shared" si="2"/>
        <v>1</v>
      </c>
    </row>
    <row r="36" spans="1:5">
      <c r="A36" s="1">
        <v>30</v>
      </c>
      <c r="B36" s="14"/>
      <c r="C36" s="29"/>
      <c r="D36" s="29">
        <f t="shared" si="0"/>
        <v>15.650635064019609</v>
      </c>
      <c r="E36" s="5">
        <f t="shared" si="2"/>
        <v>0.99995942247602032</v>
      </c>
    </row>
    <row r="37" spans="1:5">
      <c r="A37" s="1">
        <v>31</v>
      </c>
      <c r="B37" s="14"/>
      <c r="C37" s="29"/>
      <c r="D37" s="29">
        <f t="shared" si="0"/>
        <v>15.662260882695989</v>
      </c>
      <c r="E37" s="5">
        <f t="shared" si="2"/>
        <v>0.99921717031865209</v>
      </c>
    </row>
    <row r="38" spans="1:5">
      <c r="A38" s="1">
        <v>32</v>
      </c>
      <c r="B38" s="14"/>
      <c r="C38" s="29"/>
      <c r="D38" s="29">
        <f t="shared" si="0"/>
        <v>15.688577953727512</v>
      </c>
      <c r="E38" s="5">
        <f t="shared" si="2"/>
        <v>0.99754101653819138</v>
      </c>
    </row>
    <row r="39" spans="1:5">
      <c r="A39" s="1">
        <v>33</v>
      </c>
      <c r="B39" s="14"/>
      <c r="C39" s="29"/>
      <c r="D39" s="29">
        <f t="shared" si="0"/>
        <v>15.72973463621279</v>
      </c>
      <c r="E39" s="5">
        <f t="shared" si="2"/>
        <v>0.9949309611346383</v>
      </c>
    </row>
    <row r="40" spans="1:5">
      <c r="A40" s="1">
        <v>34</v>
      </c>
      <c r="B40" s="14"/>
      <c r="C40" s="29"/>
      <c r="D40" s="29">
        <f t="shared" si="0"/>
        <v>15.785964446932804</v>
      </c>
      <c r="E40" s="5">
        <f t="shared" si="2"/>
        <v>0.99138700410799285</v>
      </c>
    </row>
    <row r="41" spans="1:5">
      <c r="A41" s="1">
        <v>35</v>
      </c>
      <c r="B41" s="14"/>
      <c r="C41" s="29"/>
      <c r="D41" s="29">
        <f t="shared" ref="D41:D72" si="3">E$4/E41</f>
        <v>15.857589396167954</v>
      </c>
      <c r="E41" s="5">
        <f t="shared" si="2"/>
        <v>0.98690914545825492</v>
      </c>
    </row>
    <row r="42" spans="1:5">
      <c r="A42" s="1">
        <v>36</v>
      </c>
      <c r="B42" s="14"/>
      <c r="C42" s="29"/>
      <c r="D42" s="29">
        <f t="shared" si="3"/>
        <v>15.945024649294812</v>
      </c>
      <c r="E42" s="5">
        <f t="shared" si="2"/>
        <v>0.98149738518542462</v>
      </c>
    </row>
    <row r="43" spans="1:5">
      <c r="A43" s="1">
        <v>37</v>
      </c>
      <c r="B43" s="14"/>
      <c r="C43" s="29"/>
      <c r="D43" s="29">
        <f t="shared" si="3"/>
        <v>16.04878464164273</v>
      </c>
      <c r="E43" s="5">
        <f t="shared" si="2"/>
        <v>0.97515172328950195</v>
      </c>
    </row>
    <row r="44" spans="1:5">
      <c r="A44" s="1">
        <v>38</v>
      </c>
      <c r="B44" s="14"/>
      <c r="C44" s="29"/>
      <c r="D44" s="29">
        <f t="shared" si="3"/>
        <v>16.166108592209721</v>
      </c>
      <c r="E44" s="5">
        <f t="shared" si="2"/>
        <v>0.96807465511777968</v>
      </c>
    </row>
    <row r="45" spans="1:5">
      <c r="A45" s="1">
        <v>39</v>
      </c>
      <c r="B45" s="14"/>
      <c r="C45" s="29"/>
      <c r="D45" s="29">
        <f t="shared" si="3"/>
        <v>16.286083309735393</v>
      </c>
      <c r="E45" s="5">
        <f t="shared" si="2"/>
        <v>0.96094313791486274</v>
      </c>
    </row>
    <row r="46" spans="1:5">
      <c r="A46" s="1">
        <v>40</v>
      </c>
      <c r="B46" s="14"/>
      <c r="C46" s="29"/>
      <c r="D46" s="29">
        <f t="shared" si="3"/>
        <v>16.407852095908098</v>
      </c>
      <c r="E46" s="5">
        <f t="shared" si="2"/>
        <v>0.95381162071194581</v>
      </c>
    </row>
    <row r="47" spans="1:5">
      <c r="A47" s="1">
        <v>41</v>
      </c>
      <c r="B47" s="14"/>
      <c r="C47" s="29"/>
      <c r="D47" s="29">
        <f t="shared" si="3"/>
        <v>16.531455495885719</v>
      </c>
      <c r="E47" s="5">
        <f t="shared" si="2"/>
        <v>0.94668010350902898</v>
      </c>
    </row>
    <row r="48" spans="1:5">
      <c r="A48" s="1">
        <v>42</v>
      </c>
      <c r="B48" s="14"/>
      <c r="C48" s="29"/>
      <c r="D48" s="29">
        <f t="shared" si="3"/>
        <v>16.656935285836418</v>
      </c>
      <c r="E48" s="5">
        <f t="shared" si="2"/>
        <v>0.93954858630611204</v>
      </c>
    </row>
    <row r="49" spans="1:5">
      <c r="A49" s="1">
        <v>43</v>
      </c>
      <c r="B49" s="14"/>
      <c r="C49" s="29"/>
      <c r="D49" s="29">
        <f t="shared" si="3"/>
        <v>16.78433452001503</v>
      </c>
      <c r="E49" s="5">
        <f t="shared" si="2"/>
        <v>0.93241706910319522</v>
      </c>
    </row>
    <row r="50" spans="1:5">
      <c r="A50" s="1">
        <v>44</v>
      </c>
      <c r="B50" s="14"/>
      <c r="C50" s="29"/>
      <c r="D50" s="29">
        <f t="shared" si="3"/>
        <v>16.913697580016535</v>
      </c>
      <c r="E50" s="5">
        <f t="shared" si="2"/>
        <v>0.92528555190027828</v>
      </c>
    </row>
    <row r="51" spans="1:5">
      <c r="A51" s="1">
        <v>45</v>
      </c>
      <c r="B51" s="14"/>
      <c r="C51" s="29"/>
      <c r="D51" s="29">
        <f t="shared" si="3"/>
        <v>17.045070226324821</v>
      </c>
      <c r="E51" s="5">
        <f t="shared" si="2"/>
        <v>0.91815403469736134</v>
      </c>
    </row>
    <row r="52" spans="1:5">
      <c r="A52" s="1">
        <v>46</v>
      </c>
      <c r="B52" s="14"/>
      <c r="C52" s="29"/>
      <c r="D52" s="29">
        <f t="shared" si="3"/>
        <v>17.178499652282675</v>
      </c>
      <c r="E52" s="5">
        <f t="shared" si="2"/>
        <v>0.91102251749444452</v>
      </c>
    </row>
    <row r="53" spans="1:5">
      <c r="A53" s="1">
        <v>47</v>
      </c>
      <c r="B53" s="14"/>
      <c r="C53" s="29"/>
      <c r="D53" s="29">
        <f t="shared" si="3"/>
        <v>17.314034540616603</v>
      </c>
      <c r="E53" s="5">
        <f t="shared" si="2"/>
        <v>0.90389100029152758</v>
      </c>
    </row>
    <row r="54" spans="1:5">
      <c r="A54" s="1">
        <v>48</v>
      </c>
      <c r="B54" s="14"/>
      <c r="C54" s="29"/>
      <c r="D54" s="29">
        <f t="shared" si="3"/>
        <v>17.451725122658772</v>
      </c>
      <c r="E54" s="5">
        <f t="shared" si="2"/>
        <v>0.89675948308861064</v>
      </c>
    </row>
    <row r="55" spans="1:5">
      <c r="A55" s="1">
        <v>49</v>
      </c>
      <c r="B55" s="14"/>
      <c r="C55" s="29"/>
      <c r="D55" s="29">
        <f t="shared" si="3"/>
        <v>17.591623240417366</v>
      </c>
      <c r="E55" s="5">
        <f t="shared" si="2"/>
        <v>0.88962796588569382</v>
      </c>
    </row>
    <row r="56" spans="1:5">
      <c r="A56" s="1">
        <v>50</v>
      </c>
      <c r="B56" s="14"/>
      <c r="C56" s="29"/>
      <c r="D56" s="29">
        <f t="shared" si="3"/>
        <v>17.733782411656556</v>
      </c>
      <c r="E56" s="5">
        <f t="shared" si="2"/>
        <v>0.88249644868277688</v>
      </c>
    </row>
    <row r="57" spans="1:5">
      <c r="A57" s="1">
        <v>51</v>
      </c>
      <c r="B57" s="14"/>
      <c r="C57" s="29"/>
      <c r="D57" s="29">
        <f t="shared" si="3"/>
        <v>17.87825789815761</v>
      </c>
      <c r="E57" s="5">
        <f t="shared" si="2"/>
        <v>0.87536493147985994</v>
      </c>
    </row>
    <row r="58" spans="1:5">
      <c r="A58" s="1">
        <v>52</v>
      </c>
      <c r="B58" s="14"/>
      <c r="C58" s="29"/>
      <c r="D58" s="29">
        <f t="shared" si="3"/>
        <v>18.025106777344174</v>
      </c>
      <c r="E58" s="5">
        <f t="shared" si="2"/>
        <v>0.86823341427694312</v>
      </c>
    </row>
    <row r="59" spans="1:5">
      <c r="A59" s="1">
        <v>53</v>
      </c>
      <c r="B59" s="14"/>
      <c r="C59" s="29"/>
      <c r="D59" s="29">
        <f t="shared" si="3"/>
        <v>18.174388017466672</v>
      </c>
      <c r="E59" s="5">
        <f t="shared" si="2"/>
        <v>0.86110189707402618</v>
      </c>
    </row>
    <row r="60" spans="1:5">
      <c r="A60" s="1">
        <v>54</v>
      </c>
      <c r="B60" s="14"/>
      <c r="C60" s="29"/>
      <c r="D60" s="29">
        <f t="shared" si="3"/>
        <v>18.326162556553861</v>
      </c>
      <c r="E60" s="5">
        <f t="shared" si="2"/>
        <v>0.85397037987110935</v>
      </c>
    </row>
    <row r="61" spans="1:5">
      <c r="A61" s="1">
        <v>55</v>
      </c>
      <c r="B61" s="14"/>
      <c r="C61" s="29"/>
      <c r="D61" s="29">
        <f t="shared" si="3"/>
        <v>18.480493385353725</v>
      </c>
      <c r="E61" s="5">
        <f t="shared" si="2"/>
        <v>0.84683886266819242</v>
      </c>
    </row>
    <row r="62" spans="1:5">
      <c r="A62" s="1">
        <v>56</v>
      </c>
      <c r="B62" s="14"/>
      <c r="C62" s="29"/>
      <c r="D62" s="29">
        <f t="shared" si="3"/>
        <v>18.637445634500736</v>
      </c>
      <c r="E62" s="5">
        <f t="shared" si="2"/>
        <v>0.83970734546527548</v>
      </c>
    </row>
    <row r="63" spans="1:5">
      <c r="A63" s="1">
        <v>57</v>
      </c>
      <c r="B63" s="14"/>
      <c r="C63" s="29"/>
      <c r="D63" s="29">
        <f t="shared" si="3"/>
        <v>18.797086666163004</v>
      </c>
      <c r="E63" s="5">
        <f t="shared" si="2"/>
        <v>0.83257582826235854</v>
      </c>
    </row>
    <row r="64" spans="1:5">
      <c r="A64" s="1">
        <v>58</v>
      </c>
      <c r="B64" s="14"/>
      <c r="C64" s="29"/>
      <c r="D64" s="29">
        <f t="shared" si="3"/>
        <v>18.959486170440172</v>
      </c>
      <c r="E64" s="5">
        <f t="shared" si="2"/>
        <v>0.82544431105944172</v>
      </c>
    </row>
    <row r="65" spans="1:5">
      <c r="A65" s="1">
        <v>59</v>
      </c>
      <c r="B65" s="14"/>
      <c r="C65" s="29"/>
      <c r="D65" s="29">
        <f t="shared" si="3"/>
        <v>19.124716266801915</v>
      </c>
      <c r="E65" s="5">
        <f t="shared" si="2"/>
        <v>0.81831279385652478</v>
      </c>
    </row>
    <row r="66" spans="1:5">
      <c r="A66" s="1">
        <v>60</v>
      </c>
      <c r="B66" s="14"/>
      <c r="C66" s="29"/>
      <c r="D66" s="29">
        <f t="shared" si="3"/>
        <v>19.292851610877221</v>
      </c>
      <c r="E66" s="5">
        <f t="shared" ref="E66:E97" si="4">1-IF(A66&lt;I$3,0,IF(A66&lt;I$4,G$3*(A66-I$3)^2,G$2+G$4*(A66-I$4)+(A66&gt;I$5)*G$5*(A66-I$5)^2))</f>
        <v>0.81118127665360795</v>
      </c>
    </row>
    <row r="67" spans="1:5">
      <c r="A67" s="1">
        <v>61</v>
      </c>
      <c r="B67" s="14"/>
      <c r="C67" s="29"/>
      <c r="D67" s="29">
        <f t="shared" si="3"/>
        <v>19.463969506926702</v>
      </c>
      <c r="E67" s="5">
        <f t="shared" si="4"/>
        <v>0.80404975945069102</v>
      </c>
    </row>
    <row r="68" spans="1:5">
      <c r="A68" s="1">
        <v>62</v>
      </c>
      <c r="B68" s="14"/>
      <c r="C68" s="29"/>
      <c r="D68" s="29">
        <f t="shared" si="3"/>
        <v>19.638150026353866</v>
      </c>
      <c r="E68" s="5">
        <f t="shared" si="4"/>
        <v>0.79691824224777408</v>
      </c>
    </row>
    <row r="69" spans="1:5">
      <c r="A69" s="1">
        <v>63</v>
      </c>
      <c r="B69" s="14"/>
      <c r="C69" s="29"/>
      <c r="D69" s="29">
        <f t="shared" si="3"/>
        <v>19.815476132637116</v>
      </c>
      <c r="E69" s="5">
        <f t="shared" si="4"/>
        <v>0.78978672504485725</v>
      </c>
    </row>
    <row r="70" spans="1:5">
      <c r="A70" s="1">
        <v>64</v>
      </c>
      <c r="B70" s="14"/>
      <c r="C70" s="29"/>
      <c r="D70" s="29">
        <f t="shared" si="3"/>
        <v>19.996033813092019</v>
      </c>
      <c r="E70" s="5">
        <f t="shared" si="4"/>
        <v>0.78265520784194031</v>
      </c>
    </row>
    <row r="71" spans="1:5">
      <c r="A71" s="1">
        <v>65</v>
      </c>
      <c r="B71" s="14"/>
      <c r="C71" s="29"/>
      <c r="D71" s="29">
        <f t="shared" si="3"/>
        <v>20.179912217903443</v>
      </c>
      <c r="E71" s="5">
        <f t="shared" si="4"/>
        <v>0.77552369063902349</v>
      </c>
    </row>
    <row r="72" spans="1:5">
      <c r="A72" s="1">
        <v>66</v>
      </c>
      <c r="B72" s="14"/>
      <c r="C72" s="29"/>
      <c r="D72" s="29">
        <f t="shared" si="3"/>
        <v>20.367203806899955</v>
      </c>
      <c r="E72" s="5">
        <f t="shared" si="4"/>
        <v>0.76839217343610655</v>
      </c>
    </row>
    <row r="73" spans="1:5">
      <c r="A73" s="1">
        <v>67</v>
      </c>
      <c r="B73" s="14"/>
      <c r="C73" s="29"/>
      <c r="D73" s="29">
        <f t="shared" ref="D73:D104" si="5">E$4/E73</f>
        <v>20.558004504578111</v>
      </c>
      <c r="E73" s="5">
        <f t="shared" si="4"/>
        <v>0.76126065623318961</v>
      </c>
    </row>
    <row r="74" spans="1:5">
      <c r="A74" s="1">
        <v>68</v>
      </c>
      <c r="B74" s="14"/>
      <c r="C74" s="29"/>
      <c r="D74" s="29">
        <f t="shared" si="5"/>
        <v>20.7525641853649</v>
      </c>
      <c r="E74" s="5">
        <f t="shared" si="4"/>
        <v>0.75412367648700851</v>
      </c>
    </row>
    <row r="75" spans="1:5">
      <c r="A75" s="1">
        <v>69</v>
      </c>
      <c r="B75" s="14"/>
      <c r="C75" s="29"/>
      <c r="D75" s="29">
        <f t="shared" si="5"/>
        <v>20.96181054102092</v>
      </c>
      <c r="E75" s="5">
        <f t="shared" si="4"/>
        <v>0.74659581381932405</v>
      </c>
    </row>
    <row r="76" spans="1:5">
      <c r="A76" s="1">
        <v>70</v>
      </c>
      <c r="B76" s="14"/>
      <c r="C76" s="29"/>
      <c r="D76" s="29">
        <f t="shared" si="5"/>
        <v>21.193303258905985</v>
      </c>
      <c r="E76" s="5">
        <f t="shared" si="4"/>
        <v>0.73844080881650465</v>
      </c>
    </row>
    <row r="77" spans="1:5">
      <c r="A77" s="1">
        <v>71</v>
      </c>
      <c r="B77" s="14"/>
      <c r="C77" s="29"/>
      <c r="D77" s="29">
        <f t="shared" si="5"/>
        <v>21.448385150787477</v>
      </c>
      <c r="E77" s="5">
        <f t="shared" si="4"/>
        <v>0.72965866147855007</v>
      </c>
    </row>
    <row r="78" spans="1:5">
      <c r="A78" s="1">
        <v>72</v>
      </c>
      <c r="B78" s="14"/>
      <c r="C78" s="29"/>
      <c r="D78" s="29">
        <f t="shared" si="5"/>
        <v>21.728585421421332</v>
      </c>
      <c r="E78" s="5">
        <f t="shared" si="4"/>
        <v>0.72024937180546045</v>
      </c>
    </row>
    <row r="79" spans="1:5">
      <c r="A79" s="1">
        <v>73</v>
      </c>
      <c r="B79" s="14"/>
      <c r="C79" s="29"/>
      <c r="D79" s="29">
        <f t="shared" si="5"/>
        <v>22.035644696178078</v>
      </c>
      <c r="E79" s="5">
        <f t="shared" si="4"/>
        <v>0.71021293979723588</v>
      </c>
    </row>
    <row r="80" spans="1:5">
      <c r="A80" s="1">
        <v>74</v>
      </c>
      <c r="B80" s="14"/>
      <c r="C80" s="29"/>
      <c r="D80" s="29">
        <f t="shared" si="5"/>
        <v>22.371544844224243</v>
      </c>
      <c r="E80" s="5">
        <f t="shared" si="4"/>
        <v>0.69954936545387603</v>
      </c>
    </row>
    <row r="81" spans="1:5">
      <c r="A81" s="1">
        <v>75</v>
      </c>
      <c r="B81" s="14"/>
      <c r="C81" s="29"/>
      <c r="D81" s="29">
        <f t="shared" si="5"/>
        <v>22.738544626858012</v>
      </c>
      <c r="E81" s="5">
        <f t="shared" si="4"/>
        <v>0.68825864877538123</v>
      </c>
    </row>
    <row r="82" spans="1:5">
      <c r="A82" s="1">
        <v>76</v>
      </c>
      <c r="B82" s="14"/>
      <c r="C82" s="29"/>
      <c r="D82" s="29">
        <f t="shared" si="5"/>
        <v>23.139222470247411</v>
      </c>
      <c r="E82" s="5">
        <f t="shared" si="4"/>
        <v>0.67634078976175149</v>
      </c>
    </row>
    <row r="83" spans="1:5">
      <c r="A83" s="1">
        <v>77</v>
      </c>
      <c r="B83" s="14"/>
      <c r="C83" s="29"/>
      <c r="D83" s="29">
        <f t="shared" si="5"/>
        <v>23.576528012351911</v>
      </c>
      <c r="E83" s="5">
        <f t="shared" si="4"/>
        <v>0.66379578841298659</v>
      </c>
    </row>
    <row r="84" spans="1:5">
      <c r="A84" s="1">
        <v>78</v>
      </c>
      <c r="B84" s="14"/>
      <c r="C84" s="29"/>
      <c r="D84" s="29">
        <f t="shared" si="5"/>
        <v>24.053844533296221</v>
      </c>
      <c r="E84" s="5">
        <f t="shared" si="4"/>
        <v>0.65062364472908651</v>
      </c>
    </row>
    <row r="85" spans="1:5">
      <c r="A85" s="1">
        <v>79</v>
      </c>
      <c r="B85" s="14"/>
      <c r="C85" s="29"/>
      <c r="D85" s="29">
        <f t="shared" si="5"/>
        <v>24.575064986051363</v>
      </c>
      <c r="E85" s="5">
        <f t="shared" si="4"/>
        <v>0.6368243587100515</v>
      </c>
    </row>
    <row r="86" spans="1:5">
      <c r="A86" s="1">
        <v>80</v>
      </c>
      <c r="B86" s="14"/>
      <c r="C86" s="29"/>
      <c r="D86" s="29">
        <f t="shared" si="5"/>
        <v>25.144685155124908</v>
      </c>
      <c r="E86" s="5">
        <f t="shared" si="4"/>
        <v>0.62239793035588153</v>
      </c>
    </row>
    <row r="87" spans="1:5">
      <c r="A87" s="1">
        <v>81</v>
      </c>
      <c r="B87" s="14"/>
      <c r="C87" s="29"/>
      <c r="D87" s="29">
        <f t="shared" si="5"/>
        <v>25.76791856368212</v>
      </c>
      <c r="E87" s="5">
        <f t="shared" si="4"/>
        <v>0.60734435966657629</v>
      </c>
    </row>
    <row r="88" spans="1:5">
      <c r="A88" s="1">
        <v>82</v>
      </c>
      <c r="B88" s="14"/>
      <c r="C88" s="29"/>
      <c r="D88" s="29">
        <f t="shared" si="5"/>
        <v>26.450839237492989</v>
      </c>
      <c r="E88" s="5">
        <f t="shared" si="4"/>
        <v>0.59166364664213611</v>
      </c>
    </row>
    <row r="89" spans="1:5">
      <c r="A89" s="1">
        <v>83</v>
      </c>
      <c r="B89" s="14"/>
      <c r="C89" s="29"/>
      <c r="D89" s="29">
        <f t="shared" si="5"/>
        <v>27.200560482955471</v>
      </c>
      <c r="E89" s="5">
        <f t="shared" si="4"/>
        <v>0.57535579128256087</v>
      </c>
    </row>
    <row r="90" spans="1:5">
      <c r="A90" s="1">
        <v>84</v>
      </c>
      <c r="B90" s="14"/>
      <c r="C90" s="29"/>
      <c r="D90" s="29">
        <f t="shared" si="5"/>
        <v>28.025460691477541</v>
      </c>
      <c r="E90" s="5">
        <f t="shared" si="4"/>
        <v>0.55842079358785057</v>
      </c>
    </row>
    <row r="91" spans="1:5">
      <c r="A91" s="1">
        <v>85</v>
      </c>
      <c r="B91" s="14"/>
      <c r="C91" s="29"/>
      <c r="D91" s="29">
        <f t="shared" si="5"/>
        <v>28.935471212390606</v>
      </c>
      <c r="E91" s="5">
        <f t="shared" si="4"/>
        <v>0.54085865355800511</v>
      </c>
    </row>
    <row r="92" spans="1:5">
      <c r="A92" s="1">
        <v>86</v>
      </c>
      <c r="B92" s="14"/>
      <c r="C92" s="29"/>
      <c r="D92" s="29">
        <f t="shared" si="5"/>
        <v>29.942447104328913</v>
      </c>
      <c r="E92" s="5">
        <f t="shared" si="4"/>
        <v>0.52266937119302481</v>
      </c>
    </row>
    <row r="93" spans="1:5">
      <c r="A93" s="1">
        <v>87</v>
      </c>
      <c r="B93" s="14"/>
      <c r="C93" s="29"/>
      <c r="D93" s="29">
        <f t="shared" si="5"/>
        <v>31.060649955373915</v>
      </c>
      <c r="E93" s="5">
        <f t="shared" si="4"/>
        <v>0.50385294649290935</v>
      </c>
    </row>
    <row r="94" spans="1:5">
      <c r="A94" s="1">
        <v>88</v>
      </c>
      <c r="B94" s="14"/>
      <c r="C94" s="29"/>
      <c r="D94" s="29">
        <f t="shared" si="5"/>
        <v>32.307384339918499</v>
      </c>
      <c r="E94" s="5">
        <f t="shared" si="4"/>
        <v>0.48440937945765872</v>
      </c>
    </row>
    <row r="95" spans="1:5">
      <c r="A95" s="1">
        <v>89</v>
      </c>
      <c r="B95" s="14"/>
      <c r="C95" s="29"/>
      <c r="D95" s="29">
        <f t="shared" si="5"/>
        <v>33.703848092295566</v>
      </c>
      <c r="E95" s="5">
        <f t="shared" si="4"/>
        <v>0.46433867008727314</v>
      </c>
    </row>
    <row r="96" spans="1:5">
      <c r="A96" s="1">
        <v>90</v>
      </c>
      <c r="B96" s="14"/>
      <c r="C96" s="29"/>
      <c r="D96" s="29">
        <f t="shared" si="5"/>
        <v>35.276285119763685</v>
      </c>
      <c r="E96" s="5">
        <f t="shared" si="4"/>
        <v>0.44364081838175251</v>
      </c>
    </row>
    <row r="97" spans="1:5">
      <c r="A97" s="1">
        <v>91</v>
      </c>
      <c r="B97" s="14"/>
      <c r="C97" s="29"/>
      <c r="D97" s="29">
        <f t="shared" si="5"/>
        <v>37.057574208632502</v>
      </c>
      <c r="E97" s="5">
        <f t="shared" si="4"/>
        <v>0.42231582434109671</v>
      </c>
    </row>
    <row r="98" spans="1:5">
      <c r="A98" s="1">
        <v>92</v>
      </c>
      <c r="B98" s="14"/>
      <c r="C98" s="29"/>
      <c r="D98" s="29">
        <f t="shared" si="5"/>
        <v>39.089459085400797</v>
      </c>
      <c r="E98" s="5">
        <f t="shared" ref="E98:E106" si="6">1-IF(A98&lt;I$3,0,IF(A98&lt;I$4,G$3*(A98-I$3)^2,G$2+G$4*(A98-I$4)+(A98&gt;I$5)*G$5*(A98-I$5)^2))</f>
        <v>0.40036368796530597</v>
      </c>
    </row>
    <row r="99" spans="1:5">
      <c r="A99" s="1">
        <v>93</v>
      </c>
      <c r="B99" s="14"/>
      <c r="C99" s="29"/>
      <c r="D99" s="29">
        <f t="shared" si="5"/>
        <v>41.425743404519672</v>
      </c>
      <c r="E99" s="5">
        <f t="shared" si="6"/>
        <v>0.37778440925438017</v>
      </c>
    </row>
    <row r="100" spans="1:5">
      <c r="A100" s="1">
        <v>94</v>
      </c>
      <c r="C100" s="29"/>
      <c r="D100" s="29">
        <f t="shared" si="5"/>
        <v>44.136975560946034</v>
      </c>
      <c r="E100" s="5">
        <f t="shared" si="6"/>
        <v>0.35457798820831932</v>
      </c>
    </row>
    <row r="101" spans="1:5">
      <c r="A101" s="1">
        <v>95</v>
      </c>
      <c r="B101" s="14"/>
      <c r="C101" s="29"/>
      <c r="D101" s="29">
        <f t="shared" si="5"/>
        <v>47.317502050654639</v>
      </c>
      <c r="E101" s="5">
        <f t="shared" si="6"/>
        <v>0.33074442482712341</v>
      </c>
    </row>
    <row r="102" spans="1:5">
      <c r="A102" s="1">
        <v>96</v>
      </c>
      <c r="C102" s="29"/>
      <c r="D102" s="29">
        <f t="shared" si="5"/>
        <v>51.096414936567065</v>
      </c>
      <c r="E102" s="5">
        <f t="shared" si="6"/>
        <v>0.30628371911079233</v>
      </c>
    </row>
    <row r="103" spans="1:5">
      <c r="A103" s="1">
        <v>97</v>
      </c>
      <c r="C103" s="29"/>
      <c r="D103" s="29">
        <f t="shared" si="5"/>
        <v>55.655155749773385</v>
      </c>
      <c r="E103" s="5">
        <f t="shared" si="6"/>
        <v>0.28119587105932631</v>
      </c>
    </row>
    <row r="104" spans="1:5">
      <c r="A104" s="1">
        <v>98</v>
      </c>
      <c r="C104" s="29"/>
      <c r="D104" s="29">
        <f t="shared" si="5"/>
        <v>61.25703011039753</v>
      </c>
      <c r="E104" s="5">
        <f t="shared" si="6"/>
        <v>0.25548088067272512</v>
      </c>
    </row>
    <row r="105" spans="1:5">
      <c r="A105" s="1">
        <v>99</v>
      </c>
      <c r="C105" s="29"/>
      <c r="D105" s="29">
        <f>E$4/E105</f>
        <v>68.299229789574539</v>
      </c>
      <c r="E105" s="5">
        <f t="shared" si="6"/>
        <v>0.22913874795098899</v>
      </c>
    </row>
    <row r="106" spans="1:5">
      <c r="A106" s="1">
        <v>100</v>
      </c>
      <c r="D106" s="29">
        <f>E$4/E106</f>
        <v>77.41030223784766</v>
      </c>
      <c r="E106" s="5">
        <f t="shared" si="6"/>
        <v>0.20216947289411769</v>
      </c>
    </row>
  </sheetData>
  <pageMargins left="0.5" right="1" top="0.25" bottom="0.3" header="0" footer="0"/>
  <pageSetup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6"/>
  <sheetViews>
    <sheetView zoomScale="87" zoomScaleNormal="87" workbookViewId="0">
      <selection activeCell="H5" sqref="H5"/>
    </sheetView>
  </sheetViews>
  <sheetFormatPr defaultColWidth="9.6640625" defaultRowHeight="15"/>
  <cols>
    <col min="1" max="5" width="9.6640625" style="1"/>
    <col min="6" max="6" width="11.21875" style="1" customWidth="1"/>
    <col min="7" max="7" width="11.33203125" style="1" customWidth="1"/>
    <col min="8" max="16384" width="9.6640625" style="1"/>
  </cols>
  <sheetData>
    <row r="1" spans="1:9" ht="47.25">
      <c r="A1" s="31" t="s">
        <v>104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9" ht="22.5">
      <c r="A2" s="31"/>
      <c r="B2" s="26"/>
      <c r="C2" s="28"/>
      <c r="D2" s="32"/>
      <c r="E2" s="32"/>
      <c r="F2" s="244">
        <f>(+H$3-H$4)*F$4/2</f>
        <v>1.8000000000000002E-2</v>
      </c>
      <c r="G2" s="34">
        <f>(+I$4-I$3)*G$4/2</f>
        <v>2.9136179835517608E-2</v>
      </c>
      <c r="H2" s="32"/>
      <c r="I2" s="32"/>
    </row>
    <row r="3" spans="1:9" ht="22.5">
      <c r="A3" s="31"/>
      <c r="B3" s="26"/>
      <c r="C3" s="28"/>
      <c r="D3" s="32"/>
      <c r="E3" s="32"/>
      <c r="F3" s="244">
        <f>F4/(2*(+H3-H4))</f>
        <v>2E-3</v>
      </c>
      <c r="G3" s="34">
        <f>G4/(2*(+I4-I3))</f>
        <v>4.4262010315708808E-4</v>
      </c>
      <c r="H3" s="133">
        <v>19</v>
      </c>
      <c r="I3" s="152">
        <f>Parameters!Z$17</f>
        <v>29.745817857056096</v>
      </c>
    </row>
    <row r="4" spans="1:9" ht="15.75">
      <c r="A4" s="26"/>
      <c r="B4" s="26"/>
      <c r="C4" s="26"/>
      <c r="D4" s="35">
        <f>Parameters!F17</f>
        <v>1.1701388888888891E-2</v>
      </c>
      <c r="E4" s="36">
        <f>D4*1440</f>
        <v>16.850000000000005</v>
      </c>
      <c r="F4" s="33">
        <v>1.2E-2</v>
      </c>
      <c r="G4" s="243">
        <f>Parameters!AC$17</f>
        <v>7.1822723213201189E-3</v>
      </c>
      <c r="H4" s="26">
        <v>16</v>
      </c>
      <c r="I4" s="152">
        <f>Parameters!AA$17</f>
        <v>37.859177677465219</v>
      </c>
    </row>
    <row r="5" spans="1:9" ht="15.75">
      <c r="A5" s="26"/>
      <c r="B5" s="26"/>
      <c r="C5" s="26"/>
      <c r="D5" s="35"/>
      <c r="E5" s="37">
        <f>E4*60</f>
        <v>1011.0000000000003</v>
      </c>
      <c r="F5" s="33">
        <v>2E-3</v>
      </c>
      <c r="G5" s="243">
        <f>Parameters!AD$17</f>
        <v>3.1996631248633507E-4</v>
      </c>
      <c r="H5" s="26">
        <v>16</v>
      </c>
      <c r="I5" s="152">
        <f>Parameters!AB$17</f>
        <v>68.202997320712782</v>
      </c>
    </row>
    <row r="6" spans="1:9" ht="47.25">
      <c r="A6" s="27" t="s">
        <v>84</v>
      </c>
      <c r="B6" s="27" t="s">
        <v>85</v>
      </c>
      <c r="C6" s="27" t="s">
        <v>86</v>
      </c>
      <c r="D6" s="27" t="s">
        <v>87</v>
      </c>
      <c r="E6" s="27" t="s">
        <v>89</v>
      </c>
      <c r="F6" s="38" t="s">
        <v>102</v>
      </c>
      <c r="G6" s="1" t="s">
        <v>84</v>
      </c>
    </row>
    <row r="7" spans="1:9">
      <c r="A7" s="1">
        <v>1</v>
      </c>
      <c r="G7" s="1">
        <v>1</v>
      </c>
    </row>
    <row r="8" spans="1:9">
      <c r="A8" s="1">
        <v>2</v>
      </c>
      <c r="G8" s="1">
        <v>2</v>
      </c>
    </row>
    <row r="9" spans="1:9">
      <c r="A9" s="1">
        <v>3</v>
      </c>
      <c r="B9" s="40"/>
      <c r="C9" s="29"/>
      <c r="D9" s="29">
        <f t="shared" ref="D9:D40" si="0">E$4/E9</f>
        <v>34.528688524590173</v>
      </c>
      <c r="E9" s="5">
        <f t="shared" ref="E9:E33" si="1">1-IF(A9&gt;=H$3,0,IF(A9&gt;=H$4,F$3*(A9-H$3)^2,F$2+F$4*(H$4-A9)+(A9&lt;H$5)*F$5*(H$5-A9)^2))</f>
        <v>0.48799999999999999</v>
      </c>
      <c r="F9" s="41"/>
      <c r="G9" s="1">
        <v>3</v>
      </c>
    </row>
    <row r="10" spans="1:9">
      <c r="A10" s="1">
        <v>4</v>
      </c>
      <c r="B10" s="14"/>
      <c r="C10" s="29"/>
      <c r="D10" s="29">
        <f t="shared" si="0"/>
        <v>30.636363636363647</v>
      </c>
      <c r="E10" s="5">
        <f t="shared" si="1"/>
        <v>0.54999999999999993</v>
      </c>
      <c r="F10" s="41"/>
      <c r="G10" s="1">
        <v>4</v>
      </c>
    </row>
    <row r="11" spans="1:9">
      <c r="A11" s="1">
        <v>5</v>
      </c>
      <c r="B11" s="14"/>
      <c r="C11" s="29"/>
      <c r="D11" s="29">
        <f t="shared" si="0"/>
        <v>27.713815789473692</v>
      </c>
      <c r="E11" s="5">
        <f t="shared" si="1"/>
        <v>0.60799999999999998</v>
      </c>
      <c r="F11" s="41">
        <f t="shared" ref="F11:F25" si="2">E$4/(E11*0.8*24*60)</f>
        <v>2.405713176169591E-2</v>
      </c>
      <c r="G11" s="1">
        <v>5</v>
      </c>
    </row>
    <row r="12" spans="1:9">
      <c r="A12" s="1">
        <v>6</v>
      </c>
      <c r="B12" s="14"/>
      <c r="C12" s="29"/>
      <c r="D12" s="29">
        <f t="shared" si="0"/>
        <v>25.453172205438076</v>
      </c>
      <c r="E12" s="5">
        <f t="shared" si="1"/>
        <v>0.66199999999999992</v>
      </c>
      <c r="F12" s="41">
        <f t="shared" si="2"/>
        <v>2.2094767539442773E-2</v>
      </c>
      <c r="G12" s="1">
        <v>6</v>
      </c>
    </row>
    <row r="13" spans="1:9">
      <c r="A13" s="1">
        <v>7</v>
      </c>
      <c r="B13" s="14"/>
      <c r="C13" s="29"/>
      <c r="D13" s="29">
        <f t="shared" si="0"/>
        <v>23.66573033707866</v>
      </c>
      <c r="E13" s="5">
        <f t="shared" si="1"/>
        <v>0.71199999999999997</v>
      </c>
      <c r="F13" s="41">
        <f t="shared" si="2"/>
        <v>2.0543168695380778E-2</v>
      </c>
      <c r="G13" s="1">
        <v>7</v>
      </c>
    </row>
    <row r="14" spans="1:9">
      <c r="A14" s="1">
        <v>8</v>
      </c>
      <c r="B14" s="14"/>
      <c r="C14" s="29"/>
      <c r="D14" s="29">
        <f t="shared" si="0"/>
        <v>22.229551451187341</v>
      </c>
      <c r="E14" s="5">
        <f t="shared" si="1"/>
        <v>0.75800000000000001</v>
      </c>
      <c r="F14" s="41">
        <f t="shared" si="2"/>
        <v>1.929648563471123E-2</v>
      </c>
      <c r="G14" s="1">
        <v>8</v>
      </c>
    </row>
    <row r="15" spans="1:9">
      <c r="A15" s="1">
        <v>9</v>
      </c>
      <c r="B15" s="14"/>
      <c r="C15" s="29"/>
      <c r="D15" s="29">
        <f t="shared" si="0"/>
        <v>21.062500000000004</v>
      </c>
      <c r="E15" s="5">
        <f t="shared" si="1"/>
        <v>0.8</v>
      </c>
      <c r="F15" s="41">
        <f t="shared" si="2"/>
        <v>1.8283420138888892E-2</v>
      </c>
      <c r="G15" s="1">
        <v>9</v>
      </c>
    </row>
    <row r="16" spans="1:9">
      <c r="A16" s="1">
        <v>10</v>
      </c>
      <c r="B16" s="14"/>
      <c r="C16" s="29"/>
      <c r="D16" s="29">
        <f t="shared" si="0"/>
        <v>20.1073985680191</v>
      </c>
      <c r="E16" s="5">
        <f t="shared" si="1"/>
        <v>0.83799999999999997</v>
      </c>
      <c r="F16" s="41">
        <f t="shared" si="2"/>
        <v>1.7454339034738798E-2</v>
      </c>
      <c r="G16" s="1">
        <v>10</v>
      </c>
    </row>
    <row r="17" spans="1:7">
      <c r="A17" s="1">
        <v>11</v>
      </c>
      <c r="B17" s="14"/>
      <c r="C17" s="29"/>
      <c r="D17" s="29">
        <f t="shared" si="0"/>
        <v>19.323394495412849</v>
      </c>
      <c r="E17" s="5">
        <f t="shared" si="1"/>
        <v>0.872</v>
      </c>
      <c r="F17" s="41">
        <f t="shared" si="2"/>
        <v>1.6773779943934766E-2</v>
      </c>
      <c r="G17" s="1">
        <v>11</v>
      </c>
    </row>
    <row r="18" spans="1:7">
      <c r="A18" s="1">
        <v>12</v>
      </c>
      <c r="B18" s="14"/>
      <c r="C18" s="29"/>
      <c r="D18" s="29">
        <f t="shared" si="0"/>
        <v>18.680709534368077</v>
      </c>
      <c r="E18" s="5">
        <f t="shared" si="1"/>
        <v>0.90200000000000002</v>
      </c>
      <c r="F18" s="41">
        <f t="shared" si="2"/>
        <v>1.6215893693027842E-2</v>
      </c>
      <c r="G18" s="1">
        <v>12</v>
      </c>
    </row>
    <row r="19" spans="1:7">
      <c r="A19" s="1">
        <v>13</v>
      </c>
      <c r="B19" s="14"/>
      <c r="C19" s="29"/>
      <c r="D19" s="29">
        <f t="shared" si="0"/>
        <v>18.157327586206904</v>
      </c>
      <c r="E19" s="5">
        <f t="shared" si="1"/>
        <v>0.92799999999999994</v>
      </c>
      <c r="F19" s="41">
        <f t="shared" si="2"/>
        <v>1.5761569085249047E-2</v>
      </c>
      <c r="G19" s="1">
        <v>13</v>
      </c>
    </row>
    <row r="20" spans="1:7">
      <c r="A20" s="1">
        <v>14</v>
      </c>
      <c r="B20" s="14"/>
      <c r="C20" s="29"/>
      <c r="D20" s="29">
        <f t="shared" si="0"/>
        <v>17.736842105263165</v>
      </c>
      <c r="E20" s="5">
        <f t="shared" si="1"/>
        <v>0.95</v>
      </c>
      <c r="F20" s="41">
        <f t="shared" si="2"/>
        <v>1.5396564327485384E-2</v>
      </c>
      <c r="G20" s="1">
        <v>14</v>
      </c>
    </row>
    <row r="21" spans="1:7">
      <c r="A21" s="1">
        <v>15</v>
      </c>
      <c r="B21" s="14"/>
      <c r="C21" s="29"/>
      <c r="D21" s="29">
        <f t="shared" si="0"/>
        <v>17.407024793388434</v>
      </c>
      <c r="E21" s="5">
        <f t="shared" si="1"/>
        <v>0.96799999999999997</v>
      </c>
      <c r="F21" s="41">
        <f t="shared" si="2"/>
        <v>1.5110264577594129E-2</v>
      </c>
      <c r="G21" s="1">
        <v>15</v>
      </c>
    </row>
    <row r="22" spans="1:7">
      <c r="A22" s="1">
        <v>16</v>
      </c>
      <c r="B22" s="14"/>
      <c r="C22" s="29"/>
      <c r="D22" s="29">
        <f t="shared" si="0"/>
        <v>17.158859470468435</v>
      </c>
      <c r="E22" s="5">
        <f t="shared" si="1"/>
        <v>0.98199999999999998</v>
      </c>
      <c r="F22" s="41">
        <f t="shared" si="2"/>
        <v>1.4894843290337183E-2</v>
      </c>
      <c r="G22" s="1">
        <v>16</v>
      </c>
    </row>
    <row r="23" spans="1:7">
      <c r="A23" s="1">
        <v>17</v>
      </c>
      <c r="B23" s="14"/>
      <c r="C23" s="29"/>
      <c r="D23" s="29">
        <f t="shared" si="0"/>
        <v>16.985887096774199</v>
      </c>
      <c r="E23" s="5">
        <f t="shared" si="1"/>
        <v>0.99199999999999999</v>
      </c>
      <c r="F23" s="41">
        <f t="shared" si="2"/>
        <v>1.4744693660394268E-2</v>
      </c>
      <c r="G23" s="1">
        <v>17</v>
      </c>
    </row>
    <row r="24" spans="1:7">
      <c r="A24" s="1">
        <v>18</v>
      </c>
      <c r="B24" s="14"/>
      <c r="C24" s="29"/>
      <c r="D24" s="29">
        <f t="shared" si="0"/>
        <v>16.883767535070145</v>
      </c>
      <c r="E24" s="5">
        <f t="shared" si="1"/>
        <v>0.998</v>
      </c>
      <c r="F24" s="41">
        <f t="shared" si="2"/>
        <v>1.465604820752617E-2</v>
      </c>
      <c r="G24" s="1">
        <v>18</v>
      </c>
    </row>
    <row r="25" spans="1:7">
      <c r="A25" s="1">
        <v>19</v>
      </c>
      <c r="B25" s="14"/>
      <c r="C25" s="29"/>
      <c r="D25" s="29">
        <f t="shared" si="0"/>
        <v>16.850000000000005</v>
      </c>
      <c r="E25" s="5">
        <f t="shared" si="1"/>
        <v>1</v>
      </c>
      <c r="F25" s="41">
        <f t="shared" si="2"/>
        <v>1.4626736111111113E-2</v>
      </c>
      <c r="G25" s="1">
        <v>19</v>
      </c>
    </row>
    <row r="26" spans="1:7">
      <c r="A26" s="1">
        <v>20</v>
      </c>
      <c r="B26" s="14"/>
      <c r="C26" s="29"/>
      <c r="D26" s="29">
        <f t="shared" si="0"/>
        <v>16.850000000000005</v>
      </c>
      <c r="E26" s="5">
        <f t="shared" si="1"/>
        <v>1</v>
      </c>
    </row>
    <row r="27" spans="1:7">
      <c r="A27" s="1">
        <v>21</v>
      </c>
      <c r="B27" s="14"/>
      <c r="C27" s="29"/>
      <c r="D27" s="29">
        <f t="shared" si="0"/>
        <v>16.850000000000005</v>
      </c>
      <c r="E27" s="5">
        <f t="shared" si="1"/>
        <v>1</v>
      </c>
    </row>
    <row r="28" spans="1:7">
      <c r="A28" s="1">
        <v>22</v>
      </c>
      <c r="B28" s="14"/>
      <c r="C28" s="29"/>
      <c r="D28" s="29">
        <f t="shared" si="0"/>
        <v>16.850000000000005</v>
      </c>
      <c r="E28" s="5">
        <f t="shared" si="1"/>
        <v>1</v>
      </c>
    </row>
    <row r="29" spans="1:7">
      <c r="A29" s="1">
        <v>23</v>
      </c>
      <c r="B29" s="14"/>
      <c r="C29" s="29"/>
      <c r="D29" s="29">
        <f t="shared" si="0"/>
        <v>16.850000000000005</v>
      </c>
      <c r="E29" s="5">
        <f t="shared" si="1"/>
        <v>1</v>
      </c>
    </row>
    <row r="30" spans="1:7">
      <c r="A30" s="1">
        <v>24</v>
      </c>
      <c r="B30" s="14"/>
      <c r="C30" s="29"/>
      <c r="D30" s="29">
        <f t="shared" si="0"/>
        <v>16.850000000000005</v>
      </c>
      <c r="E30" s="5">
        <f t="shared" si="1"/>
        <v>1</v>
      </c>
    </row>
    <row r="31" spans="1:7">
      <c r="A31" s="1">
        <v>25</v>
      </c>
      <c r="B31" s="14"/>
      <c r="C31" s="29"/>
      <c r="D31" s="29">
        <f t="shared" si="0"/>
        <v>16.850000000000005</v>
      </c>
      <c r="E31" s="5">
        <f t="shared" si="1"/>
        <v>1</v>
      </c>
    </row>
    <row r="32" spans="1:7">
      <c r="A32" s="1">
        <v>26</v>
      </c>
      <c r="B32" s="14"/>
      <c r="C32" s="29"/>
      <c r="D32" s="29">
        <f t="shared" si="0"/>
        <v>16.850000000000005</v>
      </c>
      <c r="E32" s="5">
        <f t="shared" si="1"/>
        <v>1</v>
      </c>
    </row>
    <row r="33" spans="1:6">
      <c r="A33" s="1">
        <v>27</v>
      </c>
      <c r="B33" s="14"/>
      <c r="C33" s="29"/>
      <c r="D33" s="29">
        <f t="shared" si="0"/>
        <v>16.850000000000005</v>
      </c>
      <c r="E33" s="5">
        <f t="shared" si="1"/>
        <v>1</v>
      </c>
      <c r="F33" s="41">
        <f>E$4/(E33*Parameters!AO$15*24*60)</f>
        <v>1.31476279650437E-2</v>
      </c>
    </row>
    <row r="34" spans="1:6">
      <c r="A34" s="1">
        <v>28</v>
      </c>
      <c r="B34" s="14"/>
      <c r="C34" s="29"/>
      <c r="D34" s="29">
        <f t="shared" si="0"/>
        <v>16.850000000000005</v>
      </c>
      <c r="E34" s="5">
        <f t="shared" ref="E34:E65" si="3">1-IF(A34&lt;I$3,0,IF(A34&lt;I$4,G$3*(A34-I$3)^2,G$2+G$4*(A34-I$4)+(A34&gt;I$5)*G$5*(A34-I$5)^2))</f>
        <v>1</v>
      </c>
    </row>
    <row r="35" spans="1:6">
      <c r="A35" s="1">
        <v>29</v>
      </c>
      <c r="B35" s="14"/>
      <c r="C35" s="29"/>
      <c r="D35" s="29">
        <f t="shared" si="0"/>
        <v>16.850000000000005</v>
      </c>
      <c r="E35" s="5">
        <f t="shared" si="3"/>
        <v>1</v>
      </c>
    </row>
    <row r="36" spans="1:6">
      <c r="A36" s="1">
        <v>30</v>
      </c>
      <c r="B36" s="14"/>
      <c r="C36" s="29"/>
      <c r="D36" s="29">
        <f t="shared" si="0"/>
        <v>16.850481874043783</v>
      </c>
      <c r="E36" s="5">
        <f t="shared" si="3"/>
        <v>0.99997140295171494</v>
      </c>
    </row>
    <row r="37" spans="1:6">
      <c r="A37" s="1">
        <v>31</v>
      </c>
      <c r="B37" s="14"/>
      <c r="C37" s="29"/>
      <c r="D37" s="29">
        <f t="shared" si="0"/>
        <v>16.861739638940968</v>
      </c>
      <c r="E37" s="5">
        <f t="shared" si="3"/>
        <v>0.99930377059589681</v>
      </c>
    </row>
    <row r="38" spans="1:6">
      <c r="A38" s="1">
        <v>32</v>
      </c>
      <c r="B38" s="14"/>
      <c r="C38" s="29"/>
      <c r="D38" s="29">
        <f t="shared" si="0"/>
        <v>16.887982795310688</v>
      </c>
      <c r="E38" s="5">
        <f t="shared" si="3"/>
        <v>0.9977508980337646</v>
      </c>
    </row>
    <row r="39" spans="1:6">
      <c r="A39" s="1">
        <v>33</v>
      </c>
      <c r="B39" s="14"/>
      <c r="C39" s="29"/>
      <c r="D39" s="29">
        <f t="shared" si="0"/>
        <v>16.929351505826727</v>
      </c>
      <c r="E39" s="5">
        <f t="shared" si="3"/>
        <v>0.99531278526531808</v>
      </c>
    </row>
    <row r="40" spans="1:6">
      <c r="A40" s="1">
        <v>34</v>
      </c>
      <c r="B40" s="14"/>
      <c r="C40" s="29"/>
      <c r="D40" s="29">
        <f t="shared" si="0"/>
        <v>16.986068048217451</v>
      </c>
      <c r="E40" s="5">
        <f t="shared" si="3"/>
        <v>0.99198943229055747</v>
      </c>
    </row>
    <row r="41" spans="1:6">
      <c r="A41" s="1">
        <v>35</v>
      </c>
      <c r="B41" s="14"/>
      <c r="C41" s="29"/>
      <c r="D41" s="29">
        <f t="shared" ref="D41:D72" si="4">E$4/E41</f>
        <v>17.058439820710475</v>
      </c>
      <c r="E41" s="5">
        <f t="shared" si="3"/>
        <v>0.98778083910948256</v>
      </c>
    </row>
    <row r="42" spans="1:6">
      <c r="A42" s="1">
        <v>36</v>
      </c>
      <c r="B42" s="14"/>
      <c r="C42" s="29"/>
      <c r="D42" s="29">
        <f t="shared" si="4"/>
        <v>17.146863550534452</v>
      </c>
      <c r="E42" s="5">
        <f t="shared" si="3"/>
        <v>0.98268700572209355</v>
      </c>
    </row>
    <row r="43" spans="1:6">
      <c r="A43" s="1">
        <v>37</v>
      </c>
      <c r="B43" s="14"/>
      <c r="C43" s="29"/>
      <c r="D43" s="29">
        <f t="shared" si="4"/>
        <v>17.251830814234687</v>
      </c>
      <c r="E43" s="5">
        <f t="shared" si="3"/>
        <v>0.97670793212839035</v>
      </c>
    </row>
    <row r="44" spans="1:6">
      <c r="A44" s="1">
        <v>38</v>
      </c>
      <c r="B44" s="14"/>
      <c r="C44" s="29"/>
      <c r="D44" s="29">
        <f t="shared" si="4"/>
        <v>17.373777774141026</v>
      </c>
      <c r="E44" s="5">
        <f t="shared" si="3"/>
        <v>0.96985239589511685</v>
      </c>
    </row>
    <row r="45" spans="1:6">
      <c r="A45" s="1">
        <v>39</v>
      </c>
      <c r="B45" s="14"/>
      <c r="C45" s="29"/>
      <c r="D45" s="29">
        <f t="shared" si="4"/>
        <v>17.503399749694541</v>
      </c>
      <c r="E45" s="5">
        <f t="shared" si="3"/>
        <v>0.96267012357379667</v>
      </c>
    </row>
    <row r="46" spans="1:6">
      <c r="A46" s="1">
        <v>40</v>
      </c>
      <c r="B46" s="14"/>
      <c r="C46" s="29"/>
      <c r="D46" s="29">
        <f t="shared" si="4"/>
        <v>17.634970426795711</v>
      </c>
      <c r="E46" s="5">
        <f t="shared" si="3"/>
        <v>0.95548785125247659</v>
      </c>
    </row>
    <row r="47" spans="1:6">
      <c r="A47" s="1">
        <v>41</v>
      </c>
      <c r="B47" s="14"/>
      <c r="C47" s="29"/>
      <c r="D47" s="29">
        <f t="shared" si="4"/>
        <v>17.768534082644319</v>
      </c>
      <c r="E47" s="5">
        <f t="shared" si="3"/>
        <v>0.94830557893115641</v>
      </c>
    </row>
    <row r="48" spans="1:6">
      <c r="A48" s="1">
        <v>42</v>
      </c>
      <c r="B48" s="14"/>
      <c r="C48" s="29"/>
      <c r="D48" s="29">
        <f t="shared" si="4"/>
        <v>17.904136346062831</v>
      </c>
      <c r="E48" s="5">
        <f t="shared" si="3"/>
        <v>0.94112330660983634</v>
      </c>
    </row>
    <row r="49" spans="1:5">
      <c r="A49" s="1">
        <v>43</v>
      </c>
      <c r="B49" s="14"/>
      <c r="C49" s="29"/>
      <c r="D49" s="29">
        <f t="shared" si="4"/>
        <v>18.041824249468242</v>
      </c>
      <c r="E49" s="5">
        <f t="shared" si="3"/>
        <v>0.93394103428851627</v>
      </c>
    </row>
    <row r="50" spans="1:5">
      <c r="A50" s="1">
        <v>44</v>
      </c>
      <c r="B50" s="14"/>
      <c r="C50" s="29"/>
      <c r="D50" s="29">
        <f t="shared" si="4"/>
        <v>18.181646283260534</v>
      </c>
      <c r="E50" s="5">
        <f t="shared" si="3"/>
        <v>0.92675876196719609</v>
      </c>
    </row>
    <row r="51" spans="1:5">
      <c r="A51" s="1">
        <v>45</v>
      </c>
      <c r="B51" s="14"/>
      <c r="C51" s="29"/>
      <c r="D51" s="29">
        <f t="shared" si="4"/>
        <v>18.323652452759912</v>
      </c>
      <c r="E51" s="5">
        <f t="shared" si="3"/>
        <v>0.91957648964587602</v>
      </c>
    </row>
    <row r="52" spans="1:5">
      <c r="A52" s="1">
        <v>46</v>
      </c>
      <c r="B52" s="14"/>
      <c r="C52" s="29"/>
      <c r="D52" s="29">
        <f t="shared" si="4"/>
        <v>18.467894337833293</v>
      </c>
      <c r="E52" s="5">
        <f t="shared" si="3"/>
        <v>0.91239421732455583</v>
      </c>
    </row>
    <row r="53" spans="1:5">
      <c r="A53" s="1">
        <v>47</v>
      </c>
      <c r="B53" s="14"/>
      <c r="C53" s="29"/>
      <c r="D53" s="29">
        <f t="shared" si="4"/>
        <v>18.61442515535936</v>
      </c>
      <c r="E53" s="5">
        <f t="shared" si="3"/>
        <v>0.90521194500323576</v>
      </c>
    </row>
    <row r="54" spans="1:5">
      <c r="A54" s="1">
        <v>48</v>
      </c>
      <c r="B54" s="14"/>
      <c r="C54" s="29"/>
      <c r="D54" s="29">
        <f t="shared" si="4"/>
        <v>18.763299824691114</v>
      </c>
      <c r="E54" s="5">
        <f t="shared" si="3"/>
        <v>0.89802967268191558</v>
      </c>
    </row>
    <row r="55" spans="1:5">
      <c r="A55" s="1">
        <v>49</v>
      </c>
      <c r="B55" s="14"/>
      <c r="C55" s="29"/>
      <c r="D55" s="29">
        <f t="shared" si="4"/>
        <v>18.914575036285108</v>
      </c>
      <c r="E55" s="5">
        <f t="shared" si="3"/>
        <v>0.89084740036059551</v>
      </c>
    </row>
    <row r="56" spans="1:5">
      <c r="A56" s="1">
        <v>50</v>
      </c>
      <c r="B56" s="14"/>
      <c r="C56" s="29"/>
      <c r="D56" s="29">
        <f t="shared" si="4"/>
        <v>19.068309323677521</v>
      </c>
      <c r="E56" s="5">
        <f t="shared" si="3"/>
        <v>0.88366512803927533</v>
      </c>
    </row>
    <row r="57" spans="1:5">
      <c r="A57" s="1">
        <v>51</v>
      </c>
      <c r="B57" s="14"/>
      <c r="C57" s="29"/>
      <c r="D57" s="29">
        <f t="shared" si="4"/>
        <v>19.224563138999027</v>
      </c>
      <c r="E57" s="5">
        <f t="shared" si="3"/>
        <v>0.87648285571795526</v>
      </c>
    </row>
    <row r="58" spans="1:5">
      <c r="A58" s="1">
        <v>52</v>
      </c>
      <c r="B58" s="14"/>
      <c r="C58" s="29"/>
      <c r="D58" s="29">
        <f t="shared" si="4"/>
        <v>19.383398932233163</v>
      </c>
      <c r="E58" s="5">
        <f t="shared" si="3"/>
        <v>0.86930058339663518</v>
      </c>
    </row>
    <row r="59" spans="1:5">
      <c r="A59" s="1">
        <v>53</v>
      </c>
      <c r="B59" s="14"/>
      <c r="C59" s="29"/>
      <c r="D59" s="29">
        <f t="shared" si="4"/>
        <v>19.544881234436492</v>
      </c>
      <c r="E59" s="5">
        <f t="shared" si="3"/>
        <v>0.862118311075315</v>
      </c>
    </row>
    <row r="60" spans="1:5">
      <c r="A60" s="1">
        <v>54</v>
      </c>
      <c r="B60" s="14"/>
      <c r="C60" s="29"/>
      <c r="D60" s="29">
        <f t="shared" si="4"/>
        <v>19.709076745153492</v>
      </c>
      <c r="E60" s="5">
        <f t="shared" si="3"/>
        <v>0.85493603875399493</v>
      </c>
    </row>
    <row r="61" spans="1:5">
      <c r="A61" s="1">
        <v>55</v>
      </c>
      <c r="B61" s="14"/>
      <c r="C61" s="29"/>
      <c r="D61" s="29">
        <f t="shared" si="4"/>
        <v>19.876054424275051</v>
      </c>
      <c r="E61" s="5">
        <f t="shared" si="3"/>
        <v>0.84775376643267486</v>
      </c>
    </row>
    <row r="62" spans="1:5">
      <c r="A62" s="1">
        <v>56</v>
      </c>
      <c r="B62" s="14"/>
      <c r="C62" s="29"/>
      <c r="D62" s="29">
        <f t="shared" si="4"/>
        <v>20.045885588606222</v>
      </c>
      <c r="E62" s="5">
        <f t="shared" si="3"/>
        <v>0.84057149411135468</v>
      </c>
    </row>
    <row r="63" spans="1:5">
      <c r="A63" s="1">
        <v>57</v>
      </c>
      <c r="B63" s="14"/>
      <c r="C63" s="29"/>
      <c r="D63" s="29">
        <f t="shared" si="4"/>
        <v>20.218644013427404</v>
      </c>
      <c r="E63" s="5">
        <f t="shared" si="3"/>
        <v>0.8333892217900345</v>
      </c>
    </row>
    <row r="64" spans="1:5">
      <c r="A64" s="1">
        <v>58</v>
      </c>
      <c r="B64" s="14"/>
      <c r="C64" s="29"/>
      <c r="D64" s="29">
        <f t="shared" si="4"/>
        <v>20.394406039352802</v>
      </c>
      <c r="E64" s="5">
        <f t="shared" si="3"/>
        <v>0.82620694946871442</v>
      </c>
    </row>
    <row r="65" spans="1:5">
      <c r="A65" s="1">
        <v>59</v>
      </c>
      <c r="B65" s="14"/>
      <c r="C65" s="29"/>
      <c r="D65" s="29">
        <f t="shared" si="4"/>
        <v>20.573250684811324</v>
      </c>
      <c r="E65" s="5">
        <f t="shared" si="3"/>
        <v>0.81902467714739435</v>
      </c>
    </row>
    <row r="66" spans="1:5">
      <c r="A66" s="1">
        <v>60</v>
      </c>
      <c r="B66" s="14"/>
      <c r="C66" s="29"/>
      <c r="D66" s="29">
        <f t="shared" si="4"/>
        <v>20.755259764498113</v>
      </c>
      <c r="E66" s="5">
        <f t="shared" ref="E66:E97" si="5">1-IF(A66&lt;I$3,0,IF(A66&lt;I$4,G$3*(A66-I$3)^2,G$2+G$4*(A66-I$4)+(A66&gt;I$5)*G$5*(A66-I$5)^2))</f>
        <v>0.81184240482607417</v>
      </c>
    </row>
    <row r="67" spans="1:5">
      <c r="A67" s="1">
        <v>61</v>
      </c>
      <c r="B67" s="14"/>
      <c r="C67" s="29"/>
      <c r="D67" s="29">
        <f t="shared" si="4"/>
        <v>20.940518014169729</v>
      </c>
      <c r="E67" s="5">
        <f t="shared" si="5"/>
        <v>0.8046601325047541</v>
      </c>
    </row>
    <row r="68" spans="1:5">
      <c r="A68" s="1">
        <v>62</v>
      </c>
      <c r="B68" s="14"/>
      <c r="C68" s="29"/>
      <c r="D68" s="29">
        <f t="shared" si="4"/>
        <v>21.129113222183005</v>
      </c>
      <c r="E68" s="5">
        <f t="shared" si="5"/>
        <v>0.79747786018343403</v>
      </c>
    </row>
    <row r="69" spans="1:5">
      <c r="A69" s="1">
        <v>63</v>
      </c>
      <c r="B69" s="14"/>
      <c r="C69" s="29"/>
      <c r="D69" s="29">
        <f t="shared" si="4"/>
        <v>21.321136368206442</v>
      </c>
      <c r="E69" s="5">
        <f t="shared" si="5"/>
        <v>0.79029558786211385</v>
      </c>
    </row>
    <row r="70" spans="1:5">
      <c r="A70" s="1">
        <v>64</v>
      </c>
      <c r="B70" s="14"/>
      <c r="C70" s="29"/>
      <c r="D70" s="29">
        <f t="shared" si="4"/>
        <v>21.516681769564752</v>
      </c>
      <c r="E70" s="5">
        <f t="shared" si="5"/>
        <v>0.78311331554079366</v>
      </c>
    </row>
    <row r="71" spans="1:5">
      <c r="A71" s="1">
        <v>65</v>
      </c>
      <c r="B71" s="14"/>
      <c r="C71" s="29"/>
      <c r="D71" s="29">
        <f t="shared" si="4"/>
        <v>21.71584723571106</v>
      </c>
      <c r="E71" s="5">
        <f t="shared" si="5"/>
        <v>0.77593104321947359</v>
      </c>
    </row>
    <row r="72" spans="1:5">
      <c r="A72" s="1">
        <v>66</v>
      </c>
      <c r="B72" s="14"/>
      <c r="C72" s="29"/>
      <c r="D72" s="29">
        <f t="shared" si="4"/>
        <v>21.918734231358336</v>
      </c>
      <c r="E72" s="5">
        <f t="shared" si="5"/>
        <v>0.76874877089815352</v>
      </c>
    </row>
    <row r="73" spans="1:5">
      <c r="A73" s="1">
        <v>67</v>
      </c>
      <c r="B73" s="14"/>
      <c r="C73" s="29"/>
      <c r="D73" s="29">
        <f t="shared" ref="D73:D104" si="6">E$4/E73</f>
        <v>22.125448048841704</v>
      </c>
      <c r="E73" s="5">
        <f t="shared" si="5"/>
        <v>0.76156649857683334</v>
      </c>
    </row>
    <row r="74" spans="1:5">
      <c r="A74" s="1">
        <v>68</v>
      </c>
      <c r="B74" s="14"/>
      <c r="C74" s="29"/>
      <c r="D74" s="29">
        <f t="shared" si="6"/>
        <v>22.336097990326795</v>
      </c>
      <c r="E74" s="5">
        <f t="shared" si="5"/>
        <v>0.75438422625551327</v>
      </c>
    </row>
    <row r="75" spans="1:5">
      <c r="A75" s="1">
        <v>69</v>
      </c>
      <c r="B75" s="14"/>
      <c r="C75" s="29"/>
      <c r="D75" s="29">
        <f t="shared" si="6"/>
        <v>22.556933285365695</v>
      </c>
      <c r="E75" s="5">
        <f t="shared" si="5"/>
        <v>0.74699870708629579</v>
      </c>
    </row>
    <row r="76" spans="1:5">
      <c r="A76" s="1">
        <v>70</v>
      </c>
      <c r="B76" s="14"/>
      <c r="C76" s="29"/>
      <c r="D76" s="29">
        <f t="shared" si="6"/>
        <v>22.801500918017645</v>
      </c>
      <c r="E76" s="5">
        <f t="shared" si="5"/>
        <v>0.73898644043582284</v>
      </c>
    </row>
    <row r="77" spans="1:5">
      <c r="A77" s="1">
        <v>71</v>
      </c>
      <c r="B77" s="14"/>
      <c r="C77" s="29"/>
      <c r="D77" s="29">
        <f t="shared" si="6"/>
        <v>23.071628098975907</v>
      </c>
      <c r="E77" s="5">
        <f t="shared" si="5"/>
        <v>0.73033424116037715</v>
      </c>
    </row>
    <row r="78" spans="1:5">
      <c r="A78" s="1">
        <v>72</v>
      </c>
      <c r="B78" s="14"/>
      <c r="C78" s="29"/>
      <c r="D78" s="29">
        <f t="shared" si="6"/>
        <v>23.368954161767324</v>
      </c>
      <c r="E78" s="5">
        <f t="shared" si="5"/>
        <v>0.72104210925995882</v>
      </c>
    </row>
    <row r="79" spans="1:5">
      <c r="A79" s="1">
        <v>73</v>
      </c>
      <c r="B79" s="14"/>
      <c r="C79" s="29"/>
      <c r="D79" s="29">
        <f t="shared" si="6"/>
        <v>23.695348033354687</v>
      </c>
      <c r="E79" s="5">
        <f t="shared" si="5"/>
        <v>0.71111004473456785</v>
      </c>
    </row>
    <row r="80" spans="1:5">
      <c r="A80" s="1">
        <v>74</v>
      </c>
      <c r="B80" s="14"/>
      <c r="C80" s="29"/>
      <c r="D80" s="29">
        <f t="shared" si="6"/>
        <v>24.052940533504206</v>
      </c>
      <c r="E80" s="5">
        <f t="shared" si="5"/>
        <v>0.70053804758420424</v>
      </c>
    </row>
    <row r="81" spans="1:5">
      <c r="A81" s="1">
        <v>75</v>
      </c>
      <c r="B81" s="14"/>
      <c r="C81" s="29"/>
      <c r="D81" s="29">
        <f t="shared" si="6"/>
        <v>24.444163023389272</v>
      </c>
      <c r="E81" s="5">
        <f t="shared" si="5"/>
        <v>0.68932611780886788</v>
      </c>
    </row>
    <row r="82" spans="1:5">
      <c r="A82" s="1">
        <v>76</v>
      </c>
      <c r="B82" s="14"/>
      <c r="C82" s="29"/>
      <c r="D82" s="29">
        <f t="shared" si="6"/>
        <v>24.871793821653654</v>
      </c>
      <c r="E82" s="5">
        <f t="shared" si="5"/>
        <v>0.67747425540855888</v>
      </c>
    </row>
    <row r="83" spans="1:5">
      <c r="A83" s="1">
        <v>77</v>
      </c>
      <c r="B83" s="14"/>
      <c r="C83" s="29"/>
      <c r="D83" s="29">
        <f t="shared" si="6"/>
        <v>25.339014190371483</v>
      </c>
      <c r="E83" s="5">
        <f t="shared" si="5"/>
        <v>0.66498246038327724</v>
      </c>
    </row>
    <row r="84" spans="1:5">
      <c r="A84" s="1">
        <v>78</v>
      </c>
      <c r="B84" s="14"/>
      <c r="C84" s="29"/>
      <c r="D84" s="29">
        <f t="shared" si="6"/>
        <v>25.849476197338603</v>
      </c>
      <c r="E84" s="5">
        <f t="shared" si="5"/>
        <v>0.65185073273302296</v>
      </c>
    </row>
    <row r="85" spans="1:5">
      <c r="A85" s="1">
        <v>79</v>
      </c>
      <c r="B85" s="14"/>
      <c r="C85" s="29"/>
      <c r="D85" s="29">
        <f t="shared" si="6"/>
        <v>26.407385428103829</v>
      </c>
      <c r="E85" s="5">
        <f t="shared" si="5"/>
        <v>0.63807907245779583</v>
      </c>
    </row>
    <row r="86" spans="1:5">
      <c r="A86" s="1">
        <v>80</v>
      </c>
      <c r="B86" s="14"/>
      <c r="C86" s="29"/>
      <c r="D86" s="29">
        <f t="shared" si="6"/>
        <v>27.017602412030033</v>
      </c>
      <c r="E86" s="5">
        <f t="shared" si="5"/>
        <v>0.62366747955759627</v>
      </c>
    </row>
    <row r="87" spans="1:5">
      <c r="A87" s="1">
        <v>81</v>
      </c>
      <c r="B87" s="14"/>
      <c r="C87" s="29"/>
      <c r="D87" s="29">
        <f t="shared" si="6"/>
        <v>27.685767828396962</v>
      </c>
      <c r="E87" s="5">
        <f t="shared" si="5"/>
        <v>0.60861595403242386</v>
      </c>
    </row>
    <row r="88" spans="1:5">
      <c r="A88" s="1">
        <v>82</v>
      </c>
      <c r="B88" s="14"/>
      <c r="C88" s="29"/>
      <c r="D88" s="29">
        <f t="shared" si="6"/>
        <v>28.418458196649478</v>
      </c>
      <c r="E88" s="5">
        <f t="shared" si="5"/>
        <v>0.5929244958822788</v>
      </c>
    </row>
    <row r="89" spans="1:5">
      <c r="A89" s="1">
        <v>83</v>
      </c>
      <c r="B89" s="14"/>
      <c r="C89" s="29"/>
      <c r="D89" s="29">
        <f t="shared" si="6"/>
        <v>29.22338101297343</v>
      </c>
      <c r="E89" s="5">
        <f t="shared" si="5"/>
        <v>0.57659310510716111</v>
      </c>
    </row>
    <row r="90" spans="1:5">
      <c r="A90" s="1">
        <v>84</v>
      </c>
      <c r="B90" s="14"/>
      <c r="C90" s="29"/>
      <c r="D90" s="29">
        <f t="shared" si="6"/>
        <v>30.109621445757078</v>
      </c>
      <c r="E90" s="5">
        <f t="shared" si="5"/>
        <v>0.55962178170707078</v>
      </c>
    </row>
    <row r="91" spans="1:5">
      <c r="A91" s="1">
        <v>85</v>
      </c>
      <c r="B91" s="14"/>
      <c r="C91" s="29"/>
      <c r="D91" s="29">
        <f t="shared" si="6"/>
        <v>31.087957155071436</v>
      </c>
      <c r="E91" s="5">
        <f t="shared" si="5"/>
        <v>0.5420105256820078</v>
      </c>
    </row>
    <row r="92" spans="1:5">
      <c r="A92" s="1">
        <v>86</v>
      </c>
      <c r="B92" s="14"/>
      <c r="C92" s="29"/>
      <c r="D92" s="29">
        <f t="shared" si="6"/>
        <v>32.171264183060131</v>
      </c>
      <c r="E92" s="5">
        <f t="shared" si="5"/>
        <v>0.52375933703197208</v>
      </c>
    </row>
    <row r="93" spans="1:5">
      <c r="A93" s="1">
        <v>87</v>
      </c>
      <c r="B93" s="14"/>
      <c r="C93" s="29"/>
      <c r="D93" s="29">
        <f t="shared" si="6"/>
        <v>33.375046148897106</v>
      </c>
      <c r="E93" s="5">
        <f t="shared" si="5"/>
        <v>0.50486821575696372</v>
      </c>
    </row>
    <row r="94" spans="1:5">
      <c r="A94" s="1">
        <v>88</v>
      </c>
      <c r="B94" s="14"/>
      <c r="C94" s="29"/>
      <c r="D94" s="29">
        <f t="shared" si="6"/>
        <v>34.71813272144469</v>
      </c>
      <c r="E94" s="5">
        <f t="shared" si="5"/>
        <v>0.48533716185698261</v>
      </c>
    </row>
    <row r="95" spans="1:5">
      <c r="A95" s="1">
        <v>89</v>
      </c>
      <c r="B95" s="14"/>
      <c r="C95" s="29"/>
      <c r="D95" s="29">
        <f t="shared" si="6"/>
        <v>36.223614040665609</v>
      </c>
      <c r="E95" s="5">
        <f t="shared" si="5"/>
        <v>0.46516617533202897</v>
      </c>
    </row>
    <row r="96" spans="1:5">
      <c r="A96" s="1">
        <v>90</v>
      </c>
      <c r="B96" s="14"/>
      <c r="C96" s="29"/>
      <c r="D96" s="29">
        <f t="shared" si="6"/>
        <v>37.920109564529724</v>
      </c>
      <c r="E96" s="5">
        <f t="shared" si="5"/>
        <v>0.44435525618210259</v>
      </c>
    </row>
    <row r="97" spans="1:5">
      <c r="A97" s="1">
        <v>91</v>
      </c>
      <c r="B97" s="14"/>
      <c r="C97" s="29"/>
      <c r="D97" s="29">
        <f t="shared" si="6"/>
        <v>39.843519775158413</v>
      </c>
      <c r="E97" s="5">
        <f t="shared" si="5"/>
        <v>0.42290440440720356</v>
      </c>
    </row>
    <row r="98" spans="1:5">
      <c r="A98" s="1">
        <v>92</v>
      </c>
      <c r="B98" s="14"/>
      <c r="C98" s="29"/>
      <c r="D98" s="29">
        <f t="shared" si="6"/>
        <v>42.039489575458489</v>
      </c>
      <c r="E98" s="5">
        <f t="shared" ref="E98:E106" si="7">1-IF(A98&lt;I$3,0,IF(A98&lt;I$4,G$3*(A98-I$3)^2,G$2+G$4*(A98-I$4)+(A98&gt;I$5)*G$5*(A98-I$5)^2))</f>
        <v>0.40081362000733178</v>
      </c>
    </row>
    <row r="99" spans="1:5">
      <c r="A99" s="1">
        <v>93</v>
      </c>
      <c r="B99" s="14"/>
      <c r="C99" s="29"/>
      <c r="D99" s="29">
        <f t="shared" si="6"/>
        <v>44.566945151657613</v>
      </c>
      <c r="E99" s="5">
        <f t="shared" si="7"/>
        <v>0.37808290298248748</v>
      </c>
    </row>
    <row r="100" spans="1:5">
      <c r="A100" s="1">
        <v>94</v>
      </c>
      <c r="C100" s="29"/>
      <c r="D100" s="29">
        <f t="shared" si="6"/>
        <v>47.503292715961138</v>
      </c>
      <c r="E100" s="5">
        <f t="shared" si="7"/>
        <v>0.35471225333267042</v>
      </c>
    </row>
    <row r="101" spans="1:5">
      <c r="A101" s="1">
        <v>95</v>
      </c>
      <c r="B101" s="14"/>
      <c r="C101" s="29"/>
      <c r="D101" s="29">
        <f t="shared" si="6"/>
        <v>50.952267480531887</v>
      </c>
      <c r="E101" s="5">
        <f t="shared" si="7"/>
        <v>0.33070167105788062</v>
      </c>
    </row>
    <row r="102" spans="1:5">
      <c r="A102" s="1">
        <v>96</v>
      </c>
      <c r="C102" s="29"/>
      <c r="D102" s="29">
        <f t="shared" si="6"/>
        <v>55.056155354938831</v>
      </c>
      <c r="E102" s="5">
        <f t="shared" si="7"/>
        <v>0.30605115615811829</v>
      </c>
    </row>
    <row r="103" spans="1:5">
      <c r="A103" s="1">
        <v>97</v>
      </c>
      <c r="C103" s="29"/>
      <c r="D103" s="29">
        <f t="shared" si="6"/>
        <v>60.015520269977316</v>
      </c>
      <c r="E103" s="5">
        <f t="shared" si="7"/>
        <v>0.2807607086333832</v>
      </c>
    </row>
    <row r="104" spans="1:5">
      <c r="A104" s="1">
        <v>98</v>
      </c>
      <c r="C104" s="29"/>
      <c r="D104" s="29">
        <f t="shared" si="6"/>
        <v>66.122427814079529</v>
      </c>
      <c r="E104" s="5">
        <f t="shared" si="7"/>
        <v>0.25483032848367548</v>
      </c>
    </row>
    <row r="105" spans="1:5">
      <c r="A105" s="1">
        <v>99</v>
      </c>
      <c r="C105" s="29"/>
      <c r="D105" s="29">
        <f>E$4/E105</f>
        <v>73.819323755246714</v>
      </c>
      <c r="E105" s="5">
        <f t="shared" si="7"/>
        <v>0.22826001570899501</v>
      </c>
    </row>
    <row r="106" spans="1:5">
      <c r="A106" s="1">
        <v>100</v>
      </c>
      <c r="D106" s="29">
        <f>E$4/E106</f>
        <v>83.810093262350065</v>
      </c>
      <c r="E106" s="5">
        <f t="shared" si="7"/>
        <v>0.2010497703093419</v>
      </c>
    </row>
  </sheetData>
  <pageMargins left="0.5" right="1" top="0.25" bottom="0.3" header="0" footer="0"/>
  <pageSetup orientation="portrait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06"/>
  <sheetViews>
    <sheetView zoomScale="87" zoomScaleNormal="87" workbookViewId="0">
      <selection activeCell="H5" sqref="H5"/>
    </sheetView>
  </sheetViews>
  <sheetFormatPr defaultColWidth="9.6640625" defaultRowHeight="15"/>
  <cols>
    <col min="1" max="3" width="9.6640625" style="1" customWidth="1"/>
    <col min="4" max="4" width="12" style="1" customWidth="1"/>
    <col min="5" max="5" width="9.6640625" style="1" customWidth="1"/>
    <col min="6" max="6" width="12.33203125" style="1" customWidth="1"/>
    <col min="7" max="7" width="12.5546875" style="1" customWidth="1"/>
    <col min="8" max="9" width="10.6640625" style="1" customWidth="1"/>
    <col min="10" max="16384" width="9.6640625" style="1"/>
  </cols>
  <sheetData>
    <row r="1" spans="1:25" ht="47.25">
      <c r="A1" s="31" t="s">
        <v>105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25" ht="15.95" customHeight="1">
      <c r="A2" s="31"/>
      <c r="B2" s="26"/>
      <c r="C2" s="28"/>
      <c r="D2" s="32"/>
      <c r="E2" s="32"/>
      <c r="F2" s="33">
        <f>(+H$3-H$4)*F$4/2</f>
        <v>1.8000000000000002E-2</v>
      </c>
      <c r="G2" s="34">
        <f>(+I$4-I$3)*G$4/2</f>
        <v>3.5179441159774241E-2</v>
      </c>
      <c r="H2" s="32"/>
      <c r="I2" s="32"/>
    </row>
    <row r="3" spans="1:25" ht="15.95" customHeight="1">
      <c r="A3" s="31"/>
      <c r="B3" s="26"/>
      <c r="C3" s="28"/>
      <c r="D3" s="32"/>
      <c r="E3" s="32"/>
      <c r="F3" s="33">
        <f>F4/(2*(+H3-H4))</f>
        <v>2E-3</v>
      </c>
      <c r="G3" s="34">
        <f>G4/(2*(+I4-I3))</f>
        <v>3.8276225358649141E-4</v>
      </c>
      <c r="H3" s="26">
        <v>19</v>
      </c>
      <c r="I3" s="152">
        <f>Parameters!Z$18</f>
        <v>29.871228762045053</v>
      </c>
    </row>
    <row r="4" spans="1:25" ht="15.75">
      <c r="A4" s="26"/>
      <c r="B4" s="26"/>
      <c r="C4" s="26"/>
      <c r="D4" s="35">
        <f>_1_8K</f>
        <v>1.4710648148148148E-2</v>
      </c>
      <c r="E4" s="36">
        <f>D4*1440</f>
        <v>21.183333333333334</v>
      </c>
      <c r="F4" s="33">
        <v>1.2E-2</v>
      </c>
      <c r="G4" s="243">
        <f>Parameters!AC$18</f>
        <v>7.3390359525563192E-3</v>
      </c>
      <c r="H4" s="26">
        <v>16</v>
      </c>
      <c r="I4" s="152">
        <f>Parameters!AA$18</f>
        <v>39.458166716074452</v>
      </c>
    </row>
    <row r="5" spans="1:25" ht="15.75">
      <c r="A5" s="26"/>
      <c r="B5" s="26"/>
      <c r="C5" s="26"/>
      <c r="D5" s="35"/>
      <c r="E5" s="37">
        <f>E4*60</f>
        <v>1271</v>
      </c>
      <c r="F5" s="33">
        <v>2E-3</v>
      </c>
      <c r="G5" s="243">
        <f>Parameters!AD$18</f>
        <v>3.3971853002209617E-4</v>
      </c>
      <c r="H5" s="26">
        <v>16</v>
      </c>
      <c r="I5" s="152">
        <f>Parameters!AB$18</f>
        <v>69.237637286871703</v>
      </c>
    </row>
    <row r="6" spans="1:25" ht="63">
      <c r="A6" s="27" t="s">
        <v>84</v>
      </c>
      <c r="B6" s="140" t="s">
        <v>974</v>
      </c>
      <c r="C6" s="140" t="s">
        <v>972</v>
      </c>
      <c r="D6" s="140" t="s">
        <v>557</v>
      </c>
      <c r="E6" s="140" t="s">
        <v>975</v>
      </c>
      <c r="F6" s="140" t="s">
        <v>694</v>
      </c>
      <c r="G6" s="140" t="s">
        <v>1215</v>
      </c>
      <c r="H6" s="140" t="s">
        <v>1216</v>
      </c>
      <c r="I6" s="140" t="s">
        <v>969</v>
      </c>
      <c r="J6" s="27" t="s">
        <v>100</v>
      </c>
      <c r="K6" s="27" t="s">
        <v>84</v>
      </c>
      <c r="M6" s="38"/>
    </row>
    <row r="7" spans="1:25">
      <c r="A7" s="1">
        <v>1</v>
      </c>
      <c r="F7" s="245"/>
      <c r="H7" s="245"/>
      <c r="I7" s="231"/>
      <c r="K7" s="1">
        <v>1</v>
      </c>
    </row>
    <row r="8" spans="1:25">
      <c r="A8" s="1">
        <v>2</v>
      </c>
      <c r="F8" s="245"/>
      <c r="H8" s="245"/>
      <c r="I8" s="231"/>
      <c r="K8" s="1">
        <v>2</v>
      </c>
    </row>
    <row r="9" spans="1:25">
      <c r="A9" s="1">
        <v>3</v>
      </c>
      <c r="B9" s="40"/>
      <c r="C9" s="29"/>
      <c r="D9" s="29">
        <f t="shared" ref="D9:D40" si="0">E$4/E9</f>
        <v>43.408469945355193</v>
      </c>
      <c r="E9" s="5">
        <f t="shared" ref="E9:E33" si="1">1-IF(A9&gt;=H$3,0,IF(A9&gt;=H$4,F$3*(A9-H$3)^2,F$2+F$4*(H$4-A9)+(A9&lt;H$5)*F$5*(H$5-A9)^2))</f>
        <v>0.48799999999999999</v>
      </c>
      <c r="F9" s="29">
        <v>43.657331136738051</v>
      </c>
      <c r="H9" s="124"/>
      <c r="I9" s="231"/>
      <c r="K9" s="1">
        <v>3</v>
      </c>
      <c r="M9" s="41"/>
    </row>
    <row r="10" spans="1:25">
      <c r="A10" s="1">
        <v>4</v>
      </c>
      <c r="B10" s="14">
        <v>3.1307870370370368E-2</v>
      </c>
      <c r="C10" s="29">
        <f>B10*1440</f>
        <v>45.083333333333329</v>
      </c>
      <c r="D10" s="29">
        <f t="shared" si="0"/>
        <v>38.515151515151523</v>
      </c>
      <c r="E10" s="5">
        <f t="shared" si="1"/>
        <v>0.54999999999999993</v>
      </c>
      <c r="F10" s="29">
        <v>38.714390065741419</v>
      </c>
      <c r="G10" s="42">
        <f t="shared" ref="G10:G19" si="2">100*(+D10/C10)</f>
        <v>85.43101999663925</v>
      </c>
      <c r="H10" s="14">
        <v>3.1307870370370368E-2</v>
      </c>
      <c r="I10" s="29">
        <v>45.083333333333329</v>
      </c>
      <c r="J10" s="42"/>
      <c r="K10" s="1">
        <v>4</v>
      </c>
      <c r="L10" s="42">
        <f t="shared" ref="L10:L41" si="3">MAX(G10,J10)</f>
        <v>85.43101999663925</v>
      </c>
      <c r="M10" s="41"/>
    </row>
    <row r="11" spans="1:25">
      <c r="A11" s="1">
        <v>5</v>
      </c>
      <c r="B11" s="14">
        <v>3.3738425925925929E-2</v>
      </c>
      <c r="C11" s="29">
        <f t="shared" ref="C11:C74" si="4">B11*1440</f>
        <v>48.583333333333336</v>
      </c>
      <c r="D11" s="29">
        <f t="shared" si="0"/>
        <v>34.841008771929829</v>
      </c>
      <c r="E11" s="5">
        <f t="shared" si="1"/>
        <v>0.60799999999999998</v>
      </c>
      <c r="F11" s="29">
        <v>35.006605019815055</v>
      </c>
      <c r="G11" s="42">
        <f t="shared" si="2"/>
        <v>71.713911708946483</v>
      </c>
      <c r="H11" s="14">
        <v>2.6666666666666668E-2</v>
      </c>
      <c r="I11" s="29">
        <v>38.400000000000006</v>
      </c>
      <c r="J11" s="42"/>
      <c r="K11" s="1">
        <v>5</v>
      </c>
      <c r="L11" s="42">
        <f t="shared" si="3"/>
        <v>71.713911708946483</v>
      </c>
      <c r="M11" s="246" t="s">
        <v>976</v>
      </c>
      <c r="N11" s="143"/>
      <c r="O11" s="246">
        <v>48</v>
      </c>
      <c r="P11" s="246">
        <v>35</v>
      </c>
      <c r="Q11" s="246">
        <f>N11*3600+O11*60+P11</f>
        <v>2915</v>
      </c>
      <c r="R11" s="143">
        <v>2915</v>
      </c>
      <c r="S11" s="247" t="s">
        <v>977</v>
      </c>
      <c r="T11" s="247" t="s">
        <v>978</v>
      </c>
      <c r="U11" s="247" t="s">
        <v>373</v>
      </c>
      <c r="V11" s="142">
        <v>40319</v>
      </c>
      <c r="W11" s="143"/>
      <c r="X11" s="246" t="s">
        <v>979</v>
      </c>
      <c r="Y11" s="142">
        <v>42357</v>
      </c>
    </row>
    <row r="12" spans="1:25">
      <c r="A12" s="1">
        <v>6</v>
      </c>
      <c r="B12" s="14">
        <v>2.8518518518518523E-2</v>
      </c>
      <c r="C12" s="29">
        <f t="shared" si="4"/>
        <v>41.06666666666667</v>
      </c>
      <c r="D12" s="29">
        <f t="shared" si="0"/>
        <v>31.998992950654586</v>
      </c>
      <c r="E12" s="5">
        <f t="shared" si="1"/>
        <v>0.66199999999999992</v>
      </c>
      <c r="F12" s="29">
        <v>32.140691328077622</v>
      </c>
      <c r="G12" s="42">
        <f t="shared" si="2"/>
        <v>77.919625691529021</v>
      </c>
      <c r="H12" s="14">
        <v>2.2303240740740742E-2</v>
      </c>
      <c r="I12" s="29">
        <v>32.116666666666667</v>
      </c>
      <c r="J12" s="42"/>
      <c r="K12" s="1">
        <v>6</v>
      </c>
      <c r="L12" s="42">
        <f t="shared" si="3"/>
        <v>77.919625691529021</v>
      </c>
      <c r="M12" s="246" t="s">
        <v>980</v>
      </c>
      <c r="N12" s="143"/>
      <c r="O12" s="246">
        <v>41</v>
      </c>
      <c r="P12" s="246">
        <v>4</v>
      </c>
      <c r="Q12" s="246">
        <f t="shared" ref="Q12:Q78" si="5">N12*3600+O12*60+P12</f>
        <v>2464</v>
      </c>
      <c r="R12" s="143">
        <v>2464</v>
      </c>
      <c r="S12" s="247" t="s">
        <v>375</v>
      </c>
      <c r="T12" s="247" t="s">
        <v>841</v>
      </c>
      <c r="U12" s="247" t="s">
        <v>373</v>
      </c>
      <c r="V12" s="142">
        <v>40405</v>
      </c>
      <c r="W12" s="143"/>
      <c r="X12" s="246" t="s">
        <v>979</v>
      </c>
      <c r="Y12" s="142">
        <v>42721</v>
      </c>
    </row>
    <row r="13" spans="1:25">
      <c r="A13" s="1">
        <v>7</v>
      </c>
      <c r="B13" s="14">
        <v>2.3715277777777776E-2</v>
      </c>
      <c r="C13" s="29">
        <f t="shared" si="4"/>
        <v>34.15</v>
      </c>
      <c r="D13" s="29">
        <f t="shared" si="0"/>
        <v>29.751872659176033</v>
      </c>
      <c r="E13" s="5">
        <f t="shared" si="1"/>
        <v>0.71199999999999997</v>
      </c>
      <c r="F13" s="29">
        <v>29.875986471251409</v>
      </c>
      <c r="G13" s="42">
        <f t="shared" si="2"/>
        <v>87.121149807250461</v>
      </c>
      <c r="H13" s="14">
        <v>2.2442129629629631E-2</v>
      </c>
      <c r="I13" s="29">
        <v>32.31666666666667</v>
      </c>
      <c r="J13" s="42"/>
      <c r="K13" s="1">
        <v>7</v>
      </c>
      <c r="L13" s="42">
        <f t="shared" si="3"/>
        <v>87.121149807250461</v>
      </c>
      <c r="M13" s="246" t="s">
        <v>981</v>
      </c>
      <c r="N13" s="143"/>
      <c r="O13" s="246">
        <v>34</v>
      </c>
      <c r="P13" s="246">
        <v>9</v>
      </c>
      <c r="Q13" s="246">
        <f t="shared" si="5"/>
        <v>2049</v>
      </c>
      <c r="R13" s="143">
        <v>2049</v>
      </c>
      <c r="S13" s="247" t="s">
        <v>843</v>
      </c>
      <c r="T13" s="247" t="s">
        <v>844</v>
      </c>
      <c r="U13" s="247" t="s">
        <v>373</v>
      </c>
      <c r="V13" s="142">
        <v>40378</v>
      </c>
      <c r="W13" s="143"/>
      <c r="X13" s="246" t="s">
        <v>982</v>
      </c>
      <c r="Y13" s="142">
        <v>43062</v>
      </c>
    </row>
    <row r="14" spans="1:25">
      <c r="A14" s="1">
        <v>8</v>
      </c>
      <c r="B14" s="14">
        <v>2.3356481481481482E-2</v>
      </c>
      <c r="C14" s="29">
        <f t="shared" si="4"/>
        <v>33.633333333333333</v>
      </c>
      <c r="D14" s="29">
        <f t="shared" si="0"/>
        <v>27.946350043975375</v>
      </c>
      <c r="E14" s="5">
        <f t="shared" si="1"/>
        <v>0.75800000000000001</v>
      </c>
      <c r="F14" s="29">
        <v>28.057173107464266</v>
      </c>
      <c r="G14" s="42">
        <f t="shared" si="2"/>
        <v>83.09122907029348</v>
      </c>
      <c r="H14" s="14">
        <v>2.1956018518518517E-2</v>
      </c>
      <c r="I14" s="29">
        <v>31.616666666666664</v>
      </c>
      <c r="J14" s="42"/>
      <c r="K14" s="1">
        <v>8</v>
      </c>
      <c r="L14" s="42">
        <f t="shared" si="3"/>
        <v>83.09122907029348</v>
      </c>
      <c r="M14" s="246" t="s">
        <v>983</v>
      </c>
      <c r="N14" s="143"/>
      <c r="O14" s="246">
        <v>33</v>
      </c>
      <c r="P14" s="246">
        <v>38</v>
      </c>
      <c r="Q14" s="246">
        <f t="shared" si="5"/>
        <v>2018</v>
      </c>
      <c r="R14" s="143">
        <v>2018</v>
      </c>
      <c r="S14" s="247" t="s">
        <v>381</v>
      </c>
      <c r="T14" s="247" t="s">
        <v>382</v>
      </c>
      <c r="U14" s="247" t="s">
        <v>373</v>
      </c>
      <c r="V14" s="142">
        <v>39139</v>
      </c>
      <c r="W14" s="143"/>
      <c r="X14" s="246" t="s">
        <v>984</v>
      </c>
      <c r="Y14" s="142">
        <v>42254</v>
      </c>
    </row>
    <row r="15" spans="1:25">
      <c r="A15" s="1">
        <v>9</v>
      </c>
      <c r="B15" s="14">
        <v>2.1863425925925925E-2</v>
      </c>
      <c r="C15" s="29">
        <f t="shared" si="4"/>
        <v>31.483333333333331</v>
      </c>
      <c r="D15" s="29">
        <f t="shared" si="0"/>
        <v>26.479166666666664</v>
      </c>
      <c r="E15" s="5">
        <f t="shared" si="1"/>
        <v>0.8</v>
      </c>
      <c r="F15" s="29">
        <v>26.579739217652961</v>
      </c>
      <c r="G15" s="42">
        <f t="shared" si="2"/>
        <v>84.105346744309159</v>
      </c>
      <c r="H15" s="14">
        <v>2.162037037037037E-2</v>
      </c>
      <c r="I15" s="29">
        <v>31.133333333333333</v>
      </c>
      <c r="J15" s="42"/>
      <c r="K15" s="1">
        <v>9</v>
      </c>
      <c r="L15" s="42">
        <f t="shared" si="3"/>
        <v>84.105346744309159</v>
      </c>
      <c r="M15" s="246" t="s">
        <v>985</v>
      </c>
      <c r="N15" s="143"/>
      <c r="O15" s="246">
        <v>31</v>
      </c>
      <c r="P15" s="246">
        <v>29</v>
      </c>
      <c r="Q15" s="246">
        <f t="shared" si="5"/>
        <v>1889</v>
      </c>
      <c r="R15" s="143">
        <v>1889</v>
      </c>
      <c r="S15" s="247" t="s">
        <v>986</v>
      </c>
      <c r="T15" s="247" t="s">
        <v>987</v>
      </c>
      <c r="U15" s="247" t="s">
        <v>373</v>
      </c>
      <c r="V15" s="142">
        <v>38440</v>
      </c>
      <c r="W15" s="143" t="s">
        <v>988</v>
      </c>
      <c r="X15" s="246" t="s">
        <v>989</v>
      </c>
      <c r="Y15" s="142">
        <v>42057</v>
      </c>
    </row>
    <row r="16" spans="1:25">
      <c r="A16" s="1">
        <v>10</v>
      </c>
      <c r="B16" s="14">
        <v>2.1180555555555553E-2</v>
      </c>
      <c r="C16" s="29">
        <f t="shared" si="4"/>
        <v>30.499999999999996</v>
      </c>
      <c r="D16" s="29">
        <f t="shared" si="0"/>
        <v>25.278440731901355</v>
      </c>
      <c r="E16" s="5">
        <f t="shared" si="1"/>
        <v>0.83799999999999997</v>
      </c>
      <c r="F16" s="29">
        <v>25.370990904739109</v>
      </c>
      <c r="G16" s="42">
        <f t="shared" si="2"/>
        <v>82.880133547217568</v>
      </c>
      <c r="H16" s="14">
        <v>1.9409722222222221E-2</v>
      </c>
      <c r="I16" s="29">
        <v>27.95</v>
      </c>
      <c r="J16" s="42"/>
      <c r="K16" s="1">
        <v>10</v>
      </c>
      <c r="L16" s="42">
        <f t="shared" si="3"/>
        <v>82.880133547217568</v>
      </c>
      <c r="M16" s="246" t="s">
        <v>990</v>
      </c>
      <c r="N16" s="143"/>
      <c r="O16" s="246">
        <v>30</v>
      </c>
      <c r="P16" s="246">
        <v>30</v>
      </c>
      <c r="Q16" s="246">
        <f t="shared" si="5"/>
        <v>1830</v>
      </c>
      <c r="R16" s="143">
        <v>1830</v>
      </c>
      <c r="S16" s="247" t="s">
        <v>986</v>
      </c>
      <c r="T16" s="247" t="s">
        <v>987</v>
      </c>
      <c r="U16" s="247" t="s">
        <v>373</v>
      </c>
      <c r="V16" s="142">
        <v>38440</v>
      </c>
      <c r="W16" s="143" t="s">
        <v>988</v>
      </c>
      <c r="X16" s="246" t="s">
        <v>989</v>
      </c>
      <c r="Y16" s="142">
        <v>42428</v>
      </c>
    </row>
    <row r="17" spans="1:25">
      <c r="A17" s="1">
        <v>11</v>
      </c>
      <c r="B17" s="14">
        <v>2.1006944444444443E-2</v>
      </c>
      <c r="C17" s="29">
        <f t="shared" si="4"/>
        <v>30.249999999999996</v>
      </c>
      <c r="D17" s="29">
        <f t="shared" si="0"/>
        <v>24.292813455657491</v>
      </c>
      <c r="E17" s="5">
        <f t="shared" si="1"/>
        <v>0.872</v>
      </c>
      <c r="F17" s="29">
        <v>24.379024839006441</v>
      </c>
      <c r="G17" s="42">
        <f t="shared" si="2"/>
        <v>80.306821341016516</v>
      </c>
      <c r="H17" s="14">
        <v>1.8414351851851852E-2</v>
      </c>
      <c r="I17" s="29">
        <v>26.516666666666666</v>
      </c>
      <c r="J17" s="42"/>
      <c r="K17" s="1">
        <v>11</v>
      </c>
      <c r="L17" s="42">
        <f t="shared" si="3"/>
        <v>80.306821341016516</v>
      </c>
      <c r="M17" s="246" t="s">
        <v>991</v>
      </c>
      <c r="N17" s="143"/>
      <c r="O17" s="246">
        <v>30</v>
      </c>
      <c r="P17" s="246">
        <v>15</v>
      </c>
      <c r="Q17" s="246">
        <f t="shared" si="5"/>
        <v>1815</v>
      </c>
      <c r="R17" s="143">
        <v>1815</v>
      </c>
      <c r="S17" s="247" t="s">
        <v>992</v>
      </c>
      <c r="T17" s="247" t="s">
        <v>993</v>
      </c>
      <c r="U17" s="247" t="s">
        <v>373</v>
      </c>
      <c r="V17" s="142">
        <v>38356</v>
      </c>
      <c r="W17" s="143"/>
      <c r="X17" s="246" t="s">
        <v>979</v>
      </c>
      <c r="Y17" s="142">
        <v>42721</v>
      </c>
    </row>
    <row r="18" spans="1:25">
      <c r="A18" s="1">
        <v>12</v>
      </c>
      <c r="B18" s="14">
        <v>2.011574074074074E-2</v>
      </c>
      <c r="C18" s="29">
        <f t="shared" si="4"/>
        <v>28.966666666666665</v>
      </c>
      <c r="D18" s="29">
        <f t="shared" si="0"/>
        <v>23.484848484848484</v>
      </c>
      <c r="E18" s="5">
        <f t="shared" si="1"/>
        <v>0.90200000000000002</v>
      </c>
      <c r="F18" s="29">
        <v>23.566029346376169</v>
      </c>
      <c r="G18" s="42">
        <f t="shared" si="2"/>
        <v>81.075426299822169</v>
      </c>
      <c r="H18" s="14">
        <v>1.9085648148148147E-2</v>
      </c>
      <c r="I18" s="29">
        <v>27.483333333333331</v>
      </c>
      <c r="J18" s="42"/>
      <c r="K18" s="1">
        <v>12</v>
      </c>
      <c r="L18" s="42">
        <f t="shared" si="3"/>
        <v>81.075426299822169</v>
      </c>
      <c r="M18" s="246" t="s">
        <v>994</v>
      </c>
      <c r="N18" s="143"/>
      <c r="O18" s="246">
        <v>28</v>
      </c>
      <c r="P18" s="246">
        <v>58</v>
      </c>
      <c r="Q18" s="246">
        <f t="shared" si="5"/>
        <v>1738</v>
      </c>
      <c r="R18" s="143">
        <v>1738</v>
      </c>
      <c r="S18" s="247" t="s">
        <v>853</v>
      </c>
      <c r="T18" s="247" t="s">
        <v>854</v>
      </c>
      <c r="U18" s="247" t="s">
        <v>373</v>
      </c>
      <c r="V18" s="142">
        <v>38397</v>
      </c>
      <c r="W18" s="143"/>
      <c r="X18" s="246" t="s">
        <v>995</v>
      </c>
      <c r="Y18" s="142">
        <v>42854</v>
      </c>
    </row>
    <row r="19" spans="1:25">
      <c r="A19" s="1">
        <v>13</v>
      </c>
      <c r="B19" s="14">
        <v>1.8101851851851852E-2</v>
      </c>
      <c r="C19" s="29">
        <f t="shared" si="4"/>
        <v>26.066666666666666</v>
      </c>
      <c r="D19" s="29">
        <f t="shared" si="0"/>
        <v>22.826867816091955</v>
      </c>
      <c r="E19" s="5">
        <f t="shared" si="1"/>
        <v>0.92799999999999994</v>
      </c>
      <c r="F19" s="29">
        <v>22.904062229904927</v>
      </c>
      <c r="G19" s="42">
        <f t="shared" si="2"/>
        <v>87.57110415380545</v>
      </c>
      <c r="H19" s="14">
        <v>1.9097222222222224E-2</v>
      </c>
      <c r="I19" s="29">
        <v>27.500000000000004</v>
      </c>
      <c r="J19" s="42"/>
      <c r="K19" s="1">
        <v>13</v>
      </c>
      <c r="L19" s="42">
        <f t="shared" si="3"/>
        <v>87.57110415380545</v>
      </c>
      <c r="M19" s="246" t="s">
        <v>996</v>
      </c>
      <c r="N19" s="143"/>
      <c r="O19" s="246">
        <v>26</v>
      </c>
      <c r="P19" s="246">
        <v>4</v>
      </c>
      <c r="Q19" s="246">
        <f t="shared" si="5"/>
        <v>1564</v>
      </c>
      <c r="R19" s="143">
        <v>1564</v>
      </c>
      <c r="S19" s="247" t="s">
        <v>997</v>
      </c>
      <c r="T19" s="247" t="s">
        <v>998</v>
      </c>
      <c r="U19" s="247" t="s">
        <v>513</v>
      </c>
      <c r="V19" s="142">
        <v>25957</v>
      </c>
      <c r="W19" s="143"/>
      <c r="X19" s="246" t="s">
        <v>999</v>
      </c>
      <c r="Y19" s="142">
        <v>30811</v>
      </c>
    </row>
    <row r="20" spans="1:25">
      <c r="A20" s="1">
        <v>14</v>
      </c>
      <c r="D20" s="29">
        <f t="shared" si="0"/>
        <v>22.298245614035089</v>
      </c>
      <c r="E20" s="5">
        <f t="shared" si="1"/>
        <v>0.95</v>
      </c>
      <c r="F20" s="29">
        <v>22.372308991135501</v>
      </c>
      <c r="G20" s="42">
        <f>100*(+D20/C21)</f>
        <v>97.019197740544243</v>
      </c>
      <c r="H20" s="14">
        <v>1.8090277777777778E-2</v>
      </c>
      <c r="I20" s="29">
        <v>26.05</v>
      </c>
      <c r="J20" s="42"/>
      <c r="K20" s="1">
        <v>14</v>
      </c>
      <c r="L20" s="42">
        <f t="shared" si="3"/>
        <v>97.019197740544243</v>
      </c>
      <c r="M20" s="246"/>
      <c r="N20" s="143"/>
      <c r="O20" s="246"/>
      <c r="P20" s="246"/>
      <c r="Q20" s="246"/>
      <c r="R20" s="143"/>
      <c r="S20" s="247"/>
      <c r="T20" s="247"/>
      <c r="U20" s="247"/>
      <c r="V20" s="142"/>
      <c r="W20" s="143"/>
      <c r="X20" s="246"/>
      <c r="Y20" s="142"/>
    </row>
    <row r="21" spans="1:25">
      <c r="A21" s="1">
        <v>15</v>
      </c>
      <c r="B21" s="14">
        <v>1.5960648148148151E-2</v>
      </c>
      <c r="C21" s="29">
        <f>B21*1440</f>
        <v>22.983333333333338</v>
      </c>
      <c r="D21" s="29">
        <f t="shared" si="0"/>
        <v>21.883608815426999</v>
      </c>
      <c r="E21" s="5">
        <f t="shared" si="1"/>
        <v>0.96799999999999997</v>
      </c>
      <c r="F21" s="29">
        <v>21.955260977630488</v>
      </c>
      <c r="G21" s="42">
        <f>100*(+D21/C22)</f>
        <v>99.020854368447957</v>
      </c>
      <c r="H21" s="14">
        <v>1.7824074074074076E-2</v>
      </c>
      <c r="I21" s="29">
        <v>25.666666666666668</v>
      </c>
      <c r="J21" s="42"/>
      <c r="K21" s="1">
        <v>15</v>
      </c>
      <c r="L21" s="42">
        <f t="shared" si="3"/>
        <v>99.020854368447957</v>
      </c>
      <c r="M21" s="246" t="s">
        <v>1000</v>
      </c>
      <c r="N21" s="143"/>
      <c r="O21" s="246">
        <v>22</v>
      </c>
      <c r="P21" s="246">
        <v>59</v>
      </c>
      <c r="Q21" s="246">
        <f t="shared" si="5"/>
        <v>1379</v>
      </c>
      <c r="R21" s="143">
        <v>1379</v>
      </c>
      <c r="S21" s="247" t="s">
        <v>705</v>
      </c>
      <c r="T21" s="247" t="s">
        <v>1001</v>
      </c>
      <c r="U21" s="247" t="s">
        <v>413</v>
      </c>
      <c r="V21" s="142">
        <v>28684</v>
      </c>
      <c r="W21" s="143"/>
      <c r="X21" s="246" t="s">
        <v>1002</v>
      </c>
      <c r="Y21" s="142">
        <v>34448</v>
      </c>
    </row>
    <row r="22" spans="1:25">
      <c r="A22" s="1">
        <v>16</v>
      </c>
      <c r="B22" s="14">
        <v>1.5347222222222222E-2</v>
      </c>
      <c r="C22" s="29">
        <f t="shared" si="4"/>
        <v>22.1</v>
      </c>
      <c r="D22" s="29">
        <f t="shared" si="0"/>
        <v>21.571622539035982</v>
      </c>
      <c r="E22" s="5">
        <f t="shared" si="1"/>
        <v>0.98199999999999998</v>
      </c>
      <c r="F22" s="29">
        <v>21.641486320947322</v>
      </c>
      <c r="G22" s="42">
        <f t="shared" ref="G22:G53" si="6">100*(+D22/C22)</f>
        <v>97.609151760343806</v>
      </c>
      <c r="H22" s="14">
        <v>1.7476851851851851E-2</v>
      </c>
      <c r="I22" s="29">
        <v>25.166666666666664</v>
      </c>
      <c r="J22" s="42"/>
      <c r="K22" s="1">
        <v>16</v>
      </c>
      <c r="L22" s="42">
        <f t="shared" si="3"/>
        <v>97.609151760343806</v>
      </c>
      <c r="M22" s="246" t="s">
        <v>1003</v>
      </c>
      <c r="N22" s="143"/>
      <c r="O22" s="246">
        <v>22</v>
      </c>
      <c r="P22" s="246">
        <v>6</v>
      </c>
      <c r="Q22" s="246">
        <f t="shared" si="5"/>
        <v>1326</v>
      </c>
      <c r="R22" s="143">
        <v>1326</v>
      </c>
      <c r="S22" s="247" t="s">
        <v>1004</v>
      </c>
      <c r="T22" s="247" t="s">
        <v>1005</v>
      </c>
      <c r="U22" s="247" t="s">
        <v>413</v>
      </c>
      <c r="V22" s="142">
        <v>31010</v>
      </c>
      <c r="W22" s="143"/>
      <c r="X22" s="246" t="s">
        <v>1006</v>
      </c>
      <c r="Y22" s="142">
        <v>37086</v>
      </c>
    </row>
    <row r="23" spans="1:25">
      <c r="A23" s="1">
        <v>17</v>
      </c>
      <c r="B23" s="14">
        <v>1.556712962962963E-2</v>
      </c>
      <c r="C23" s="29">
        <f t="shared" si="4"/>
        <v>22.416666666666668</v>
      </c>
      <c r="D23" s="29">
        <f t="shared" si="0"/>
        <v>21.354166666666668</v>
      </c>
      <c r="E23" s="5">
        <f t="shared" si="1"/>
        <v>0.99199999999999999</v>
      </c>
      <c r="F23" s="29">
        <v>21.379588543767646</v>
      </c>
      <c r="G23" s="42">
        <f t="shared" si="6"/>
        <v>95.260223048327148</v>
      </c>
      <c r="H23" s="14">
        <v>1.6759259259259258E-2</v>
      </c>
      <c r="I23" s="29">
        <v>24.133333333333333</v>
      </c>
      <c r="J23" s="42"/>
      <c r="K23" s="1">
        <v>17</v>
      </c>
      <c r="L23" s="42">
        <f t="shared" si="3"/>
        <v>95.260223048327148</v>
      </c>
      <c r="M23" s="246" t="s">
        <v>1007</v>
      </c>
      <c r="N23" s="143"/>
      <c r="O23" s="246">
        <v>22</v>
      </c>
      <c r="P23" s="246">
        <v>25</v>
      </c>
      <c r="Q23" s="246">
        <f t="shared" si="5"/>
        <v>1345</v>
      </c>
      <c r="R23" s="143">
        <v>1345</v>
      </c>
      <c r="S23" s="247" t="s">
        <v>1008</v>
      </c>
      <c r="T23" s="247" t="s">
        <v>1009</v>
      </c>
      <c r="U23" s="247" t="s">
        <v>413</v>
      </c>
      <c r="V23" s="142">
        <v>32502</v>
      </c>
      <c r="W23" s="143"/>
      <c r="X23" s="246" t="s">
        <v>1010</v>
      </c>
      <c r="Y23" s="142">
        <v>39032</v>
      </c>
    </row>
    <row r="24" spans="1:25">
      <c r="A24" s="1">
        <v>18</v>
      </c>
      <c r="B24" s="14">
        <v>1.5370370370370369E-2</v>
      </c>
      <c r="C24" s="29">
        <f t="shared" si="4"/>
        <v>22.133333333333333</v>
      </c>
      <c r="D24" s="29">
        <f t="shared" si="0"/>
        <v>21.225784903139612</v>
      </c>
      <c r="E24" s="5">
        <f t="shared" si="1"/>
        <v>0.998</v>
      </c>
      <c r="F24" s="29">
        <v>21.214547118023788</v>
      </c>
      <c r="G24" s="42">
        <f t="shared" si="6"/>
        <v>95.899630586474146</v>
      </c>
      <c r="H24" s="14">
        <v>1.6898148148148148E-2</v>
      </c>
      <c r="I24" s="29">
        <v>24.333333333333332</v>
      </c>
      <c r="J24" s="42">
        <f>100*$D24/+I24</f>
        <v>87.229253026601143</v>
      </c>
      <c r="K24" s="1">
        <v>18</v>
      </c>
      <c r="L24" s="42">
        <f t="shared" si="3"/>
        <v>95.899630586474146</v>
      </c>
      <c r="M24" s="246" t="s">
        <v>1011</v>
      </c>
      <c r="N24" s="143"/>
      <c r="O24" s="246">
        <v>22</v>
      </c>
      <c r="P24" s="246">
        <v>8</v>
      </c>
      <c r="Q24" s="246">
        <f t="shared" si="5"/>
        <v>1328</v>
      </c>
      <c r="R24" s="143">
        <v>1328</v>
      </c>
      <c r="S24" s="247" t="s">
        <v>1012</v>
      </c>
      <c r="T24" s="247" t="s">
        <v>1013</v>
      </c>
      <c r="U24" s="247" t="s">
        <v>413</v>
      </c>
      <c r="V24" s="142">
        <v>27445</v>
      </c>
      <c r="W24" s="143"/>
      <c r="X24" s="246" t="s">
        <v>1014</v>
      </c>
      <c r="Y24" s="142">
        <v>34091</v>
      </c>
    </row>
    <row r="25" spans="1:25">
      <c r="A25" s="1">
        <v>19</v>
      </c>
      <c r="B25" s="14">
        <v>1.5324074074074073E-2</v>
      </c>
      <c r="C25" s="29">
        <f t="shared" si="4"/>
        <v>22.066666666666666</v>
      </c>
      <c r="D25" s="29">
        <f t="shared" si="0"/>
        <v>21.183333333333334</v>
      </c>
      <c r="E25" s="5">
        <f t="shared" si="1"/>
        <v>1</v>
      </c>
      <c r="F25" s="29">
        <v>21.2</v>
      </c>
      <c r="G25" s="42">
        <f t="shared" si="6"/>
        <v>95.996978851963746</v>
      </c>
      <c r="H25" s="14">
        <v>1.6481481481481482E-2</v>
      </c>
      <c r="I25" s="29">
        <v>23.733333333333334</v>
      </c>
      <c r="J25" s="42">
        <f>100*$D25/+I25</f>
        <v>89.25561797752809</v>
      </c>
      <c r="K25" s="1">
        <v>19</v>
      </c>
      <c r="L25" s="42">
        <f t="shared" si="3"/>
        <v>95.996978851963746</v>
      </c>
      <c r="M25" s="246" t="s">
        <v>1015</v>
      </c>
      <c r="N25" s="143"/>
      <c r="O25" s="246">
        <v>22</v>
      </c>
      <c r="P25" s="246">
        <v>4</v>
      </c>
      <c r="Q25" s="246">
        <f t="shared" si="5"/>
        <v>1324</v>
      </c>
      <c r="R25" s="143">
        <v>1324</v>
      </c>
      <c r="S25" s="247" t="s">
        <v>403</v>
      </c>
      <c r="T25" s="247" t="s">
        <v>404</v>
      </c>
      <c r="U25" s="247" t="s">
        <v>405</v>
      </c>
      <c r="V25" s="142">
        <v>30127</v>
      </c>
      <c r="W25" s="143"/>
      <c r="X25" s="246" t="s">
        <v>1006</v>
      </c>
      <c r="Y25" s="142">
        <v>37086</v>
      </c>
    </row>
    <row r="26" spans="1:25">
      <c r="A26" s="1">
        <v>20</v>
      </c>
      <c r="B26" s="14">
        <v>1.5324074074074073E-2</v>
      </c>
      <c r="C26" s="29">
        <f t="shared" si="4"/>
        <v>22.066666666666666</v>
      </c>
      <c r="D26" s="29">
        <f t="shared" si="0"/>
        <v>21.183333333333334</v>
      </c>
      <c r="E26" s="5">
        <f t="shared" si="1"/>
        <v>1</v>
      </c>
      <c r="F26" s="29">
        <v>21.2</v>
      </c>
      <c r="G26" s="42">
        <f t="shared" si="6"/>
        <v>95.996978851963746</v>
      </c>
      <c r="H26" s="14">
        <v>1.6006944444444445E-2</v>
      </c>
      <c r="I26" s="29">
        <v>23.05</v>
      </c>
      <c r="J26" s="42">
        <f>100*$D26/+I26</f>
        <v>91.901663051337678</v>
      </c>
      <c r="K26" s="1">
        <v>20</v>
      </c>
      <c r="L26" s="42">
        <f t="shared" si="3"/>
        <v>95.996978851963746</v>
      </c>
      <c r="M26" s="246" t="s">
        <v>1015</v>
      </c>
      <c r="N26" s="143"/>
      <c r="O26" s="246">
        <v>22</v>
      </c>
      <c r="P26" s="246">
        <v>4</v>
      </c>
      <c r="Q26" s="246">
        <f t="shared" si="5"/>
        <v>1324</v>
      </c>
      <c r="R26" s="143">
        <v>1324</v>
      </c>
      <c r="S26" s="247" t="s">
        <v>1016</v>
      </c>
      <c r="T26" s="247" t="s">
        <v>1017</v>
      </c>
      <c r="U26" s="247" t="s">
        <v>413</v>
      </c>
      <c r="V26" s="142">
        <v>29551</v>
      </c>
      <c r="W26" s="143"/>
      <c r="X26" s="246" t="s">
        <v>1006</v>
      </c>
      <c r="Y26" s="142">
        <v>37086</v>
      </c>
    </row>
    <row r="27" spans="1:25">
      <c r="A27" s="1">
        <v>21</v>
      </c>
      <c r="B27" s="14">
        <v>1.5462962962962963E-2</v>
      </c>
      <c r="C27" s="29">
        <f t="shared" si="4"/>
        <v>22.266666666666666</v>
      </c>
      <c r="D27" s="29">
        <f t="shared" si="0"/>
        <v>21.183333333333334</v>
      </c>
      <c r="E27" s="5">
        <f t="shared" si="1"/>
        <v>1</v>
      </c>
      <c r="F27" s="29">
        <v>21.2</v>
      </c>
      <c r="G27" s="42">
        <f t="shared" si="6"/>
        <v>95.134730538922156</v>
      </c>
      <c r="H27" s="14">
        <v>1.6215277777777776E-2</v>
      </c>
      <c r="I27" s="29">
        <v>23.349999999999998</v>
      </c>
      <c r="J27" s="42">
        <f>100*$D27/+I27</f>
        <v>90.72091363311921</v>
      </c>
      <c r="K27" s="1">
        <v>21</v>
      </c>
      <c r="L27" s="42">
        <f t="shared" si="3"/>
        <v>95.134730538922156</v>
      </c>
      <c r="M27" s="246" t="s">
        <v>1018</v>
      </c>
      <c r="N27" s="143"/>
      <c r="O27" s="246">
        <v>22</v>
      </c>
      <c r="P27" s="246">
        <v>16</v>
      </c>
      <c r="Q27" s="246">
        <f t="shared" si="5"/>
        <v>1336</v>
      </c>
      <c r="R27" s="143">
        <v>1336</v>
      </c>
      <c r="S27" s="247" t="s">
        <v>1019</v>
      </c>
      <c r="T27" s="247" t="s">
        <v>1020</v>
      </c>
      <c r="U27" s="247" t="s">
        <v>413</v>
      </c>
      <c r="V27" s="142">
        <v>31352</v>
      </c>
      <c r="W27" s="143"/>
      <c r="X27" s="246" t="s">
        <v>1006</v>
      </c>
      <c r="Y27" s="142">
        <v>39277</v>
      </c>
    </row>
    <row r="28" spans="1:25">
      <c r="A28" s="1">
        <v>22</v>
      </c>
      <c r="B28" s="14">
        <v>1.5324074074074073E-2</v>
      </c>
      <c r="C28" s="29">
        <f t="shared" si="4"/>
        <v>22.066666666666666</v>
      </c>
      <c r="D28" s="29">
        <f t="shared" si="0"/>
        <v>21.183333333333334</v>
      </c>
      <c r="E28" s="5">
        <f t="shared" si="1"/>
        <v>1</v>
      </c>
      <c r="F28" s="29">
        <v>21.2</v>
      </c>
      <c r="G28" s="42">
        <f t="shared" si="6"/>
        <v>95.996978851963746</v>
      </c>
      <c r="H28" s="14">
        <v>1.5324074074074073E-2</v>
      </c>
      <c r="I28" s="29">
        <v>22.066666666666666</v>
      </c>
      <c r="J28" s="42"/>
      <c r="K28" s="1">
        <v>22</v>
      </c>
      <c r="L28" s="42">
        <f t="shared" si="3"/>
        <v>95.996978851963746</v>
      </c>
      <c r="M28" s="246" t="s">
        <v>1015</v>
      </c>
      <c r="N28" s="143"/>
      <c r="O28" s="246">
        <v>22</v>
      </c>
      <c r="P28" s="246">
        <v>4</v>
      </c>
      <c r="Q28" s="246">
        <f t="shared" si="5"/>
        <v>1324</v>
      </c>
      <c r="R28" s="143">
        <v>1324</v>
      </c>
      <c r="S28" s="247" t="s">
        <v>1021</v>
      </c>
      <c r="T28" s="247" t="s">
        <v>1022</v>
      </c>
      <c r="U28" s="247" t="s">
        <v>373</v>
      </c>
      <c r="V28" s="142">
        <v>21404</v>
      </c>
      <c r="W28" s="143"/>
      <c r="X28" s="246" t="s">
        <v>1023</v>
      </c>
      <c r="Y28" s="142">
        <v>29590</v>
      </c>
    </row>
    <row r="29" spans="1:25">
      <c r="A29" s="1">
        <v>23</v>
      </c>
      <c r="B29" s="14">
        <v>1.5324074074074073E-2</v>
      </c>
      <c r="C29" s="29">
        <f t="shared" si="4"/>
        <v>22.066666666666666</v>
      </c>
      <c r="D29" s="29">
        <f t="shared" si="0"/>
        <v>21.183333333333334</v>
      </c>
      <c r="E29" s="5">
        <f t="shared" si="1"/>
        <v>1</v>
      </c>
      <c r="F29" s="29">
        <v>21.2</v>
      </c>
      <c r="G29" s="42">
        <f t="shared" si="6"/>
        <v>95.996978851963746</v>
      </c>
      <c r="H29" s="14">
        <v>1.5625E-2</v>
      </c>
      <c r="I29" s="29">
        <v>22.5</v>
      </c>
      <c r="J29" s="42">
        <f t="shared" ref="J29:J35" si="7">100*$D29/+I29</f>
        <v>94.148148148148152</v>
      </c>
      <c r="K29" s="1">
        <v>23</v>
      </c>
      <c r="L29" s="42">
        <f t="shared" si="3"/>
        <v>95.996978851963746</v>
      </c>
      <c r="M29" s="246" t="s">
        <v>1015</v>
      </c>
      <c r="N29" s="143"/>
      <c r="O29" s="246">
        <v>22</v>
      </c>
      <c r="P29" s="246">
        <v>4</v>
      </c>
      <c r="Q29" s="246">
        <f t="shared" si="5"/>
        <v>1324</v>
      </c>
      <c r="R29" s="143">
        <v>1324</v>
      </c>
      <c r="S29" s="247" t="s">
        <v>705</v>
      </c>
      <c r="T29" s="247" t="s">
        <v>1024</v>
      </c>
      <c r="U29" s="247" t="s">
        <v>413</v>
      </c>
      <c r="V29" s="142">
        <v>33218</v>
      </c>
      <c r="W29" s="143"/>
      <c r="X29" s="246" t="s">
        <v>741</v>
      </c>
      <c r="Y29" s="142">
        <v>41812</v>
      </c>
    </row>
    <row r="30" spans="1:25">
      <c r="A30" s="1">
        <v>24</v>
      </c>
      <c r="B30" s="14">
        <v>1.5416666666666667E-2</v>
      </c>
      <c r="C30" s="29">
        <f t="shared" si="4"/>
        <v>22.2</v>
      </c>
      <c r="D30" s="29">
        <f t="shared" si="0"/>
        <v>21.183333333333334</v>
      </c>
      <c r="E30" s="5">
        <f t="shared" si="1"/>
        <v>1</v>
      </c>
      <c r="F30" s="29">
        <v>21.2</v>
      </c>
      <c r="G30" s="42">
        <f t="shared" si="6"/>
        <v>95.420420420420427</v>
      </c>
      <c r="H30" s="14">
        <v>1.5578703703703704E-2</v>
      </c>
      <c r="I30" s="29">
        <v>22.433333333333334</v>
      </c>
      <c r="J30" s="42">
        <f t="shared" si="7"/>
        <v>94.427934621099567</v>
      </c>
      <c r="K30" s="1">
        <v>24</v>
      </c>
      <c r="L30" s="42">
        <f t="shared" si="3"/>
        <v>95.420420420420427</v>
      </c>
      <c r="M30" s="246" t="s">
        <v>1025</v>
      </c>
      <c r="N30" s="143"/>
      <c r="O30" s="246">
        <v>22</v>
      </c>
      <c r="P30" s="246">
        <v>12</v>
      </c>
      <c r="Q30" s="246">
        <f t="shared" si="5"/>
        <v>1332</v>
      </c>
      <c r="R30" s="143">
        <v>1332</v>
      </c>
      <c r="S30" s="247" t="s">
        <v>731</v>
      </c>
      <c r="T30" s="247" t="s">
        <v>1026</v>
      </c>
      <c r="U30" s="247" t="s">
        <v>413</v>
      </c>
      <c r="V30" s="142">
        <v>29858</v>
      </c>
      <c r="W30" s="143"/>
      <c r="X30" s="246" t="s">
        <v>1027</v>
      </c>
      <c r="Y30" s="142">
        <v>38801</v>
      </c>
    </row>
    <row r="31" spans="1:25">
      <c r="A31" s="1">
        <v>25</v>
      </c>
      <c r="B31" s="14">
        <v>1.5300925925925926E-2</v>
      </c>
      <c r="C31" s="29">
        <f t="shared" si="4"/>
        <v>22.033333333333335</v>
      </c>
      <c r="D31" s="29">
        <f t="shared" si="0"/>
        <v>21.183333333333334</v>
      </c>
      <c r="E31" s="5">
        <f t="shared" si="1"/>
        <v>1</v>
      </c>
      <c r="F31" s="29">
        <v>21.2</v>
      </c>
      <c r="G31" s="42">
        <f t="shared" si="6"/>
        <v>96.142208774583963</v>
      </c>
      <c r="H31" s="14">
        <v>1.576388888888889E-2</v>
      </c>
      <c r="I31" s="29">
        <v>22.700000000000003</v>
      </c>
      <c r="J31" s="42">
        <f t="shared" si="7"/>
        <v>93.318649045521283</v>
      </c>
      <c r="K31" s="1">
        <v>25</v>
      </c>
      <c r="L31" s="42">
        <f t="shared" si="3"/>
        <v>96.142208774583963</v>
      </c>
      <c r="M31" s="246" t="s">
        <v>1028</v>
      </c>
      <c r="N31" s="143"/>
      <c r="O31" s="246">
        <v>22</v>
      </c>
      <c r="P31" s="246">
        <v>2</v>
      </c>
      <c r="Q31" s="246">
        <f t="shared" si="5"/>
        <v>1322</v>
      </c>
      <c r="R31" s="143">
        <v>1322</v>
      </c>
      <c r="S31" s="247" t="s">
        <v>813</v>
      </c>
      <c r="T31" s="247" t="s">
        <v>1029</v>
      </c>
      <c r="U31" s="247" t="s">
        <v>413</v>
      </c>
      <c r="V31" s="142">
        <v>32331</v>
      </c>
      <c r="W31" s="143"/>
      <c r="X31" s="246" t="s">
        <v>741</v>
      </c>
      <c r="Y31" s="142">
        <v>41812</v>
      </c>
    </row>
    <row r="32" spans="1:25">
      <c r="A32" s="1">
        <v>26</v>
      </c>
      <c r="B32" s="14">
        <v>1.5486111111111112E-2</v>
      </c>
      <c r="C32" s="29">
        <f t="shared" si="4"/>
        <v>22.3</v>
      </c>
      <c r="D32" s="29">
        <f t="shared" si="0"/>
        <v>21.183333333333334</v>
      </c>
      <c r="E32" s="5">
        <f t="shared" si="1"/>
        <v>1</v>
      </c>
      <c r="F32" s="29">
        <v>21.2</v>
      </c>
      <c r="G32" s="42">
        <f t="shared" si="6"/>
        <v>94.992526158445429</v>
      </c>
      <c r="H32" s="14">
        <v>1.5601851851851851E-2</v>
      </c>
      <c r="I32" s="29">
        <v>22.466666666666665</v>
      </c>
      <c r="J32" s="42">
        <f t="shared" si="7"/>
        <v>94.287833827893195</v>
      </c>
      <c r="K32" s="1">
        <v>26</v>
      </c>
      <c r="L32" s="42">
        <f t="shared" si="3"/>
        <v>94.992526158445429</v>
      </c>
      <c r="M32" s="246" t="s">
        <v>1030</v>
      </c>
      <c r="N32" s="143"/>
      <c r="O32" s="246">
        <v>22</v>
      </c>
      <c r="P32" s="246">
        <v>18</v>
      </c>
      <c r="Q32" s="246">
        <f t="shared" si="5"/>
        <v>1338</v>
      </c>
      <c r="R32" s="143">
        <v>1338</v>
      </c>
      <c r="S32" s="247" t="s">
        <v>430</v>
      </c>
      <c r="T32" s="247" t="s">
        <v>1031</v>
      </c>
      <c r="U32" s="247" t="s">
        <v>413</v>
      </c>
      <c r="V32" s="142">
        <v>29212</v>
      </c>
      <c r="W32" s="143"/>
      <c r="X32" s="246" t="s">
        <v>1027</v>
      </c>
      <c r="Y32" s="142">
        <v>38801</v>
      </c>
    </row>
    <row r="33" spans="1:25">
      <c r="A33" s="1">
        <v>27</v>
      </c>
      <c r="B33" s="14">
        <v>1.53125E-2</v>
      </c>
      <c r="C33" s="29">
        <f t="shared" si="4"/>
        <v>22.05</v>
      </c>
      <c r="D33" s="29">
        <f t="shared" si="0"/>
        <v>21.183333333333334</v>
      </c>
      <c r="E33" s="5">
        <f t="shared" si="1"/>
        <v>1</v>
      </c>
      <c r="F33" s="29">
        <v>21.2</v>
      </c>
      <c r="G33" s="42">
        <f t="shared" si="6"/>
        <v>96.069538926681787</v>
      </c>
      <c r="H33" s="14">
        <v>1.5601851851851851E-2</v>
      </c>
      <c r="I33" s="29">
        <v>22.466666666666665</v>
      </c>
      <c r="J33" s="42">
        <f t="shared" si="7"/>
        <v>94.287833827893195</v>
      </c>
      <c r="K33" s="1">
        <v>27</v>
      </c>
      <c r="L33" s="42">
        <f t="shared" si="3"/>
        <v>96.069538926681787</v>
      </c>
      <c r="M33" s="246" t="s">
        <v>1032</v>
      </c>
      <c r="N33" s="143"/>
      <c r="O33" s="246">
        <v>22</v>
      </c>
      <c r="P33" s="246">
        <v>3</v>
      </c>
      <c r="Q33" s="246">
        <f t="shared" si="5"/>
        <v>1323</v>
      </c>
      <c r="R33" s="143">
        <v>1323</v>
      </c>
      <c r="S33" s="247" t="s">
        <v>763</v>
      </c>
      <c r="T33" s="247" t="s">
        <v>1033</v>
      </c>
      <c r="U33" s="247" t="s">
        <v>413</v>
      </c>
      <c r="V33" s="142">
        <v>25248</v>
      </c>
      <c r="W33" s="143"/>
      <c r="X33" s="246" t="s">
        <v>1006</v>
      </c>
      <c r="Y33" s="142">
        <v>35266</v>
      </c>
    </row>
    <row r="34" spans="1:25">
      <c r="A34" s="1">
        <v>28</v>
      </c>
      <c r="B34" s="14">
        <v>1.545138888888889E-2</v>
      </c>
      <c r="C34" s="29">
        <f t="shared" si="4"/>
        <v>22.25</v>
      </c>
      <c r="D34" s="29">
        <f t="shared" si="0"/>
        <v>21.183333333333334</v>
      </c>
      <c r="E34" s="5">
        <f t="shared" ref="E34:E65" si="8">1-IF(A34&lt;I$3,0,IF(A34&lt;I$4,G$3*(A34-I$3)^2,G$2+G$4*(A34-I$4)+(A34&gt;I$5)*G$5*(A34-I$5)^2))</f>
        <v>1</v>
      </c>
      <c r="F34" s="29">
        <v>21.2</v>
      </c>
      <c r="G34" s="42">
        <f t="shared" si="6"/>
        <v>95.205992509363298</v>
      </c>
      <c r="H34" s="14">
        <v>1.5405092592592592E-2</v>
      </c>
      <c r="I34" s="29">
        <v>22.183333333333334</v>
      </c>
      <c r="J34" s="42">
        <f t="shared" si="7"/>
        <v>95.492111194590535</v>
      </c>
      <c r="K34" s="1">
        <v>28</v>
      </c>
      <c r="L34" s="42">
        <f t="shared" si="3"/>
        <v>95.492111194590535</v>
      </c>
      <c r="M34" s="246" t="s">
        <v>1034</v>
      </c>
      <c r="N34" s="143"/>
      <c r="O34" s="246">
        <v>22</v>
      </c>
      <c r="P34" s="246">
        <v>15</v>
      </c>
      <c r="Q34" s="246">
        <f t="shared" si="5"/>
        <v>1335</v>
      </c>
      <c r="R34" s="143">
        <v>1335</v>
      </c>
      <c r="S34" s="247" t="s">
        <v>1019</v>
      </c>
      <c r="T34" s="247" t="s">
        <v>1035</v>
      </c>
      <c r="U34" s="247" t="s">
        <v>373</v>
      </c>
      <c r="V34" s="142">
        <v>25285</v>
      </c>
      <c r="W34" s="143"/>
      <c r="X34" s="246" t="s">
        <v>708</v>
      </c>
      <c r="Y34" s="142">
        <v>35595</v>
      </c>
    </row>
    <row r="35" spans="1:25">
      <c r="A35" s="1">
        <v>29</v>
      </c>
      <c r="B35" s="14">
        <v>1.5439814814814816E-2</v>
      </c>
      <c r="C35" s="29">
        <f t="shared" si="4"/>
        <v>22.233333333333334</v>
      </c>
      <c r="D35" s="29">
        <f t="shared" si="0"/>
        <v>21.183333333333334</v>
      </c>
      <c r="E35" s="5">
        <f t="shared" si="8"/>
        <v>1</v>
      </c>
      <c r="F35" s="29">
        <v>21.200006586884566</v>
      </c>
      <c r="G35" s="42">
        <f t="shared" si="6"/>
        <v>95.277361319340329</v>
      </c>
      <c r="H35" s="14">
        <v>1.5775462962962963E-2</v>
      </c>
      <c r="I35" s="29">
        <v>22.716666666666669</v>
      </c>
      <c r="J35" s="42">
        <f t="shared" si="7"/>
        <v>93.250183418928827</v>
      </c>
      <c r="K35" s="1">
        <v>29</v>
      </c>
      <c r="L35" s="42">
        <f t="shared" si="3"/>
        <v>95.277361319340329</v>
      </c>
      <c r="M35" s="246" t="s">
        <v>1036</v>
      </c>
      <c r="N35" s="143"/>
      <c r="O35" s="246">
        <v>22</v>
      </c>
      <c r="P35" s="246">
        <v>14</v>
      </c>
      <c r="Q35" s="246">
        <f t="shared" si="5"/>
        <v>1334</v>
      </c>
      <c r="R35" s="143">
        <v>1334</v>
      </c>
      <c r="S35" s="247" t="s">
        <v>1037</v>
      </c>
      <c r="T35" s="247" t="s">
        <v>1038</v>
      </c>
      <c r="U35" s="247" t="s">
        <v>496</v>
      </c>
      <c r="V35" s="142">
        <v>18992</v>
      </c>
      <c r="W35" s="143"/>
      <c r="X35" s="246" t="s">
        <v>1023</v>
      </c>
      <c r="Y35" s="142">
        <v>29590</v>
      </c>
    </row>
    <row r="36" spans="1:25">
      <c r="A36" s="1">
        <v>30</v>
      </c>
      <c r="B36" s="14">
        <v>1.5532407407407406E-2</v>
      </c>
      <c r="C36" s="29">
        <f t="shared" si="4"/>
        <v>22.366666666666664</v>
      </c>
      <c r="D36" s="29">
        <f t="shared" si="0"/>
        <v>21.183467784291395</v>
      </c>
      <c r="E36" s="5">
        <f t="shared" si="8"/>
        <v>0.99999365302416809</v>
      </c>
      <c r="F36" s="29">
        <v>21.207767315509752</v>
      </c>
      <c r="G36" s="42">
        <f t="shared" si="6"/>
        <v>94.709990093702217</v>
      </c>
      <c r="H36" s="14">
        <v>1.5729166666666666E-2</v>
      </c>
      <c r="I36" s="29">
        <v>22.65</v>
      </c>
      <c r="J36" s="42"/>
      <c r="K36" s="1">
        <v>30</v>
      </c>
      <c r="L36" s="42">
        <f t="shared" si="3"/>
        <v>94.709990093702217</v>
      </c>
      <c r="M36" s="246" t="s">
        <v>1039</v>
      </c>
      <c r="N36" s="143"/>
      <c r="O36" s="246">
        <v>22</v>
      </c>
      <c r="P36" s="246">
        <v>22</v>
      </c>
      <c r="Q36" s="246">
        <f t="shared" si="5"/>
        <v>1342</v>
      </c>
      <c r="R36" s="143">
        <v>1342</v>
      </c>
      <c r="S36" s="247" t="s">
        <v>763</v>
      </c>
      <c r="T36" s="247" t="s">
        <v>1040</v>
      </c>
      <c r="U36" s="247" t="s">
        <v>496</v>
      </c>
      <c r="V36" s="142">
        <v>23714</v>
      </c>
      <c r="W36" s="143"/>
      <c r="X36" s="246" t="s">
        <v>708</v>
      </c>
      <c r="Y36" s="142">
        <v>34867</v>
      </c>
    </row>
    <row r="37" spans="1:25">
      <c r="A37" s="1">
        <v>31</v>
      </c>
      <c r="B37" s="14">
        <v>1.556712962962963E-2</v>
      </c>
      <c r="C37" s="29">
        <f t="shared" si="4"/>
        <v>22.416666666666668</v>
      </c>
      <c r="D37" s="29">
        <f t="shared" si="0"/>
        <v>21.193669205367868</v>
      </c>
      <c r="E37" s="5">
        <f t="shared" si="8"/>
        <v>0.9995123132321081</v>
      </c>
      <c r="F37" s="29">
        <v>21.230202838943281</v>
      </c>
      <c r="G37" s="42">
        <f t="shared" si="6"/>
        <v>94.544249243276738</v>
      </c>
      <c r="H37" s="14">
        <v>1.5694444444444445E-2</v>
      </c>
      <c r="I37" s="29">
        <v>22.6</v>
      </c>
      <c r="J37" s="42"/>
      <c r="K37" s="1">
        <v>31</v>
      </c>
      <c r="L37" s="42">
        <f t="shared" si="3"/>
        <v>94.544249243276738</v>
      </c>
      <c r="M37" s="246" t="s">
        <v>1007</v>
      </c>
      <c r="N37" s="143"/>
      <c r="O37" s="246">
        <v>22</v>
      </c>
      <c r="P37" s="246">
        <v>25</v>
      </c>
      <c r="Q37" s="246">
        <f t="shared" si="5"/>
        <v>1345</v>
      </c>
      <c r="R37" s="143">
        <v>1345</v>
      </c>
      <c r="S37" s="247" t="s">
        <v>459</v>
      </c>
      <c r="T37" s="247" t="s">
        <v>1041</v>
      </c>
      <c r="U37" s="247" t="s">
        <v>646</v>
      </c>
      <c r="V37" s="142">
        <v>22484</v>
      </c>
      <c r="W37" s="143"/>
      <c r="X37" s="246" t="s">
        <v>1042</v>
      </c>
      <c r="Y37" s="142">
        <v>33881</v>
      </c>
    </row>
    <row r="38" spans="1:25">
      <c r="A38" s="1">
        <v>32</v>
      </c>
      <c r="B38" s="14">
        <v>1.5300925925925926E-2</v>
      </c>
      <c r="C38" s="29">
        <f t="shared" si="4"/>
        <v>22.033333333333335</v>
      </c>
      <c r="D38" s="29">
        <f t="shared" si="0"/>
        <v>21.220140751117725</v>
      </c>
      <c r="E38" s="5">
        <f t="shared" si="8"/>
        <v>0.99826544893287505</v>
      </c>
      <c r="F38" s="29">
        <v>21.267406431341886</v>
      </c>
      <c r="G38" s="42">
        <f t="shared" si="6"/>
        <v>96.309262107947319</v>
      </c>
      <c r="H38" s="14">
        <v>1.5972222222222221E-2</v>
      </c>
      <c r="I38" s="29">
        <v>23</v>
      </c>
      <c r="J38" s="42"/>
      <c r="K38" s="1">
        <v>32</v>
      </c>
      <c r="L38" s="42">
        <f t="shared" si="3"/>
        <v>96.309262107947319</v>
      </c>
      <c r="M38" s="246" t="s">
        <v>1028</v>
      </c>
      <c r="N38" s="143"/>
      <c r="O38" s="246">
        <v>22</v>
      </c>
      <c r="P38" s="246">
        <v>2</v>
      </c>
      <c r="Q38" s="246">
        <f t="shared" si="5"/>
        <v>1322</v>
      </c>
      <c r="R38" s="143">
        <v>1322</v>
      </c>
      <c r="S38" s="247" t="s">
        <v>447</v>
      </c>
      <c r="T38" s="247" t="s">
        <v>448</v>
      </c>
      <c r="U38" s="247" t="s">
        <v>413</v>
      </c>
      <c r="V38" s="142">
        <v>29866</v>
      </c>
      <c r="W38" s="143"/>
      <c r="X38" s="246" t="s">
        <v>741</v>
      </c>
      <c r="Y38" s="142">
        <v>41812</v>
      </c>
    </row>
    <row r="39" spans="1:25">
      <c r="A39" s="1">
        <v>33</v>
      </c>
      <c r="B39" s="14">
        <v>1.5648148148148151E-2</v>
      </c>
      <c r="C39" s="29">
        <f t="shared" si="4"/>
        <v>22.533333333333339</v>
      </c>
      <c r="D39" s="29">
        <f t="shared" si="0"/>
        <v>21.26300453284853</v>
      </c>
      <c r="E39" s="5">
        <f t="shared" si="8"/>
        <v>0.99625306012646919</v>
      </c>
      <c r="F39" s="29">
        <v>21.319533417282258</v>
      </c>
      <c r="G39" s="42">
        <f t="shared" si="6"/>
        <v>94.362446151694641</v>
      </c>
      <c r="H39" s="14">
        <v>1.5902777777777776E-2</v>
      </c>
      <c r="I39" s="29">
        <v>22.9</v>
      </c>
      <c r="J39" s="42"/>
      <c r="K39" s="1">
        <v>33</v>
      </c>
      <c r="L39" s="42">
        <f t="shared" si="3"/>
        <v>94.362446151694641</v>
      </c>
      <c r="M39" s="246" t="s">
        <v>1043</v>
      </c>
      <c r="N39" s="143"/>
      <c r="O39" s="246">
        <v>22</v>
      </c>
      <c r="P39" s="246">
        <v>32</v>
      </c>
      <c r="Q39" s="246">
        <f t="shared" si="5"/>
        <v>1352</v>
      </c>
      <c r="R39" s="143">
        <v>1352</v>
      </c>
      <c r="S39" s="247" t="s">
        <v>1044</v>
      </c>
      <c r="T39" s="247" t="s">
        <v>1045</v>
      </c>
      <c r="U39" s="247" t="s">
        <v>373</v>
      </c>
      <c r="V39" s="142">
        <v>30315</v>
      </c>
      <c r="W39" s="143"/>
      <c r="X39" s="246" t="s">
        <v>741</v>
      </c>
      <c r="Y39" s="142">
        <v>42547</v>
      </c>
    </row>
    <row r="40" spans="1:25">
      <c r="A40" s="1">
        <v>34</v>
      </c>
      <c r="B40" s="14">
        <v>1.5555555555555553E-2</v>
      </c>
      <c r="C40" s="29">
        <f t="shared" si="4"/>
        <v>22.4</v>
      </c>
      <c r="D40" s="29">
        <f t="shared" si="0"/>
        <v>21.322459249524613</v>
      </c>
      <c r="E40" s="5">
        <f t="shared" si="8"/>
        <v>0.99347514681289018</v>
      </c>
      <c r="F40" s="29">
        <v>21.386802800382522</v>
      </c>
      <c r="G40" s="42">
        <f t="shared" si="6"/>
        <v>95.18955022109202</v>
      </c>
      <c r="H40" s="14">
        <v>1.5902777777777776E-2</v>
      </c>
      <c r="I40" s="29">
        <v>22.9</v>
      </c>
      <c r="J40" s="42"/>
      <c r="K40" s="1">
        <v>34</v>
      </c>
      <c r="L40" s="42">
        <f t="shared" si="3"/>
        <v>95.18955022109202</v>
      </c>
      <c r="M40" s="246" t="s">
        <v>1046</v>
      </c>
      <c r="N40" s="143"/>
      <c r="O40" s="246">
        <v>22</v>
      </c>
      <c r="P40" s="246">
        <v>24</v>
      </c>
      <c r="Q40" s="246">
        <f t="shared" si="5"/>
        <v>1344</v>
      </c>
      <c r="R40" s="143">
        <v>1344</v>
      </c>
      <c r="S40" s="247" t="s">
        <v>1047</v>
      </c>
      <c r="T40" s="247" t="s">
        <v>1048</v>
      </c>
      <c r="U40" s="247" t="s">
        <v>1049</v>
      </c>
      <c r="V40" s="142">
        <v>18933</v>
      </c>
      <c r="W40" s="143"/>
      <c r="X40" s="246" t="s">
        <v>1050</v>
      </c>
      <c r="Y40" s="142">
        <v>31536</v>
      </c>
    </row>
    <row r="41" spans="1:25">
      <c r="A41" s="1">
        <v>35</v>
      </c>
      <c r="B41" s="14">
        <v>1.5706018518518518E-2</v>
      </c>
      <c r="C41" s="29">
        <f t="shared" si="4"/>
        <v>22.616666666666667</v>
      </c>
      <c r="D41" s="29">
        <f t="shared" ref="D41:D72" si="9">E$4/E41</f>
        <v>21.398782502785316</v>
      </c>
      <c r="E41" s="5">
        <f t="shared" si="8"/>
        <v>0.98993170899213823</v>
      </c>
      <c r="F41" s="29">
        <v>21.469499580517272</v>
      </c>
      <c r="G41" s="42">
        <f t="shared" si="6"/>
        <v>94.615103181069927</v>
      </c>
      <c r="H41" s="14">
        <v>1.5972222222222221E-2</v>
      </c>
      <c r="I41" s="29">
        <v>23</v>
      </c>
      <c r="J41" s="42"/>
      <c r="K41" s="1">
        <v>35</v>
      </c>
      <c r="L41" s="42">
        <f t="shared" si="3"/>
        <v>94.615103181069927</v>
      </c>
      <c r="M41" s="246" t="s">
        <v>1051</v>
      </c>
      <c r="N41" s="143"/>
      <c r="O41" s="246">
        <v>22</v>
      </c>
      <c r="P41" s="246">
        <v>37</v>
      </c>
      <c r="Q41" s="246">
        <f t="shared" si="5"/>
        <v>1357</v>
      </c>
      <c r="R41" s="143">
        <v>1357</v>
      </c>
      <c r="S41" s="247" t="s">
        <v>1052</v>
      </c>
      <c r="T41" s="247" t="s">
        <v>1053</v>
      </c>
      <c r="U41" s="247" t="s">
        <v>505</v>
      </c>
      <c r="V41" s="142">
        <v>20666</v>
      </c>
      <c r="W41" s="143"/>
      <c r="X41" s="246" t="s">
        <v>1054</v>
      </c>
      <c r="Y41" s="142">
        <v>33649</v>
      </c>
    </row>
    <row r="42" spans="1:25">
      <c r="A42" s="1">
        <v>36</v>
      </c>
      <c r="B42" s="14">
        <v>1.554398148148148E-2</v>
      </c>
      <c r="C42" s="29">
        <f t="shared" si="4"/>
        <v>22.383333333333329</v>
      </c>
      <c r="D42" s="29">
        <f t="shared" si="9"/>
        <v>21.492334064962659</v>
      </c>
      <c r="E42" s="5">
        <f t="shared" si="8"/>
        <v>0.98562274666421335</v>
      </c>
      <c r="F42" s="29">
        <v>21.567977805759728</v>
      </c>
      <c r="G42" s="42">
        <f t="shared" si="6"/>
        <v>96.019362911225585</v>
      </c>
      <c r="H42" s="14">
        <v>1.5844907407407408E-2</v>
      </c>
      <c r="I42" s="29">
        <v>22.816666666666666</v>
      </c>
      <c r="J42" s="42"/>
      <c r="K42" s="1">
        <v>36</v>
      </c>
      <c r="L42" s="42">
        <f t="shared" ref="L42:L73" si="10">MAX(G42,J42)</f>
        <v>96.019362911225585</v>
      </c>
      <c r="M42" s="246" t="s">
        <v>1055</v>
      </c>
      <c r="N42" s="143"/>
      <c r="O42" s="246">
        <v>22</v>
      </c>
      <c r="P42" s="246">
        <v>23</v>
      </c>
      <c r="Q42" s="246">
        <f t="shared" si="5"/>
        <v>1343</v>
      </c>
      <c r="R42" s="143">
        <v>1343</v>
      </c>
      <c r="S42" s="247" t="s">
        <v>450</v>
      </c>
      <c r="T42" s="247" t="s">
        <v>451</v>
      </c>
      <c r="U42" s="247" t="s">
        <v>405</v>
      </c>
      <c r="V42" s="142">
        <v>26772</v>
      </c>
      <c r="W42" s="143"/>
      <c r="X42" s="246" t="s">
        <v>1056</v>
      </c>
      <c r="Y42" s="142">
        <v>40178</v>
      </c>
    </row>
    <row r="43" spans="1:25">
      <c r="A43" s="1">
        <v>37</v>
      </c>
      <c r="B43" s="14">
        <v>1.6041666666666666E-2</v>
      </c>
      <c r="C43" s="29">
        <f t="shared" si="4"/>
        <v>23.099999999999998</v>
      </c>
      <c r="D43" s="29">
        <f t="shared" si="9"/>
        <v>21.603560172576358</v>
      </c>
      <c r="E43" s="5">
        <f t="shared" si="8"/>
        <v>0.98054825982911542</v>
      </c>
      <c r="F43" s="29">
        <v>21.682664420762276</v>
      </c>
      <c r="G43" s="42">
        <f t="shared" si="6"/>
        <v>93.521905508988581</v>
      </c>
      <c r="H43" s="14">
        <v>1.6446759259259258E-2</v>
      </c>
      <c r="I43" s="29">
        <v>23.68333333333333</v>
      </c>
      <c r="J43" s="42"/>
      <c r="K43" s="1">
        <v>37</v>
      </c>
      <c r="L43" s="42">
        <f t="shared" si="10"/>
        <v>93.521905508988581</v>
      </c>
      <c r="M43" s="246" t="s">
        <v>1057</v>
      </c>
      <c r="N43" s="143"/>
      <c r="O43" s="246">
        <v>23</v>
      </c>
      <c r="P43" s="246">
        <v>6</v>
      </c>
      <c r="Q43" s="246">
        <f t="shared" si="5"/>
        <v>1386</v>
      </c>
      <c r="R43" s="143">
        <v>1386</v>
      </c>
      <c r="S43" s="247" t="s">
        <v>474</v>
      </c>
      <c r="T43" s="247" t="s">
        <v>1058</v>
      </c>
      <c r="U43" s="247" t="s">
        <v>617</v>
      </c>
      <c r="V43" s="142">
        <v>19674</v>
      </c>
      <c r="W43" s="143"/>
      <c r="X43" s="246" t="s">
        <v>1059</v>
      </c>
      <c r="Y43" s="142">
        <v>33307</v>
      </c>
    </row>
    <row r="44" spans="1:25">
      <c r="A44" s="1">
        <v>38</v>
      </c>
      <c r="B44" s="14">
        <v>1.5925925925925927E-2</v>
      </c>
      <c r="C44" s="29">
        <f t="shared" si="4"/>
        <v>22.933333333333334</v>
      </c>
      <c r="D44" s="29">
        <f t="shared" si="9"/>
        <v>21.73299894221552</v>
      </c>
      <c r="E44" s="5">
        <f t="shared" si="8"/>
        <v>0.97470824848684456</v>
      </c>
      <c r="F44" s="29">
        <v>21.814063990894198</v>
      </c>
      <c r="G44" s="42">
        <f t="shared" si="6"/>
        <v>94.765983759660699</v>
      </c>
      <c r="H44" s="14">
        <v>1.6250000000000001E-2</v>
      </c>
      <c r="I44" s="29">
        <v>23.400000000000002</v>
      </c>
      <c r="J44" s="42"/>
      <c r="K44" s="1">
        <v>38</v>
      </c>
      <c r="L44" s="42">
        <f t="shared" si="10"/>
        <v>94.765983759660699</v>
      </c>
      <c r="M44" s="246" t="s">
        <v>1060</v>
      </c>
      <c r="N44" s="143"/>
      <c r="O44" s="246">
        <v>22</v>
      </c>
      <c r="P44" s="246">
        <v>56</v>
      </c>
      <c r="Q44" s="246">
        <f t="shared" si="5"/>
        <v>1376</v>
      </c>
      <c r="R44" s="143">
        <v>1376</v>
      </c>
      <c r="S44" s="247" t="s">
        <v>799</v>
      </c>
      <c r="T44" s="247" t="s">
        <v>1061</v>
      </c>
      <c r="U44" s="247" t="s">
        <v>413</v>
      </c>
      <c r="V44" s="142">
        <v>18367</v>
      </c>
      <c r="W44" s="143"/>
      <c r="X44" s="246" t="s">
        <v>1059</v>
      </c>
      <c r="Y44" s="142">
        <v>32579</v>
      </c>
    </row>
    <row r="45" spans="1:25">
      <c r="A45" s="1">
        <v>39</v>
      </c>
      <c r="B45" s="14">
        <v>1.5844907407407408E-2</v>
      </c>
      <c r="C45" s="29">
        <f t="shared" si="4"/>
        <v>22.816666666666666</v>
      </c>
      <c r="D45" s="29">
        <f t="shared" si="9"/>
        <v>21.881287033711136</v>
      </c>
      <c r="E45" s="5">
        <f t="shared" si="8"/>
        <v>0.96810271263740066</v>
      </c>
      <c r="F45" s="29">
        <v>21.962764401732073</v>
      </c>
      <c r="G45" s="42">
        <f t="shared" si="6"/>
        <v>95.90045449398599</v>
      </c>
      <c r="H45" s="14">
        <v>1.6307870370370372E-2</v>
      </c>
      <c r="I45" s="29">
        <v>23.483333333333334</v>
      </c>
      <c r="J45" s="42"/>
      <c r="K45" s="1">
        <v>39</v>
      </c>
      <c r="L45" s="42">
        <f t="shared" si="10"/>
        <v>95.90045449398599</v>
      </c>
      <c r="M45" s="246" t="s">
        <v>1062</v>
      </c>
      <c r="N45" s="143"/>
      <c r="O45" s="246">
        <v>22</v>
      </c>
      <c r="P45" s="246">
        <v>49</v>
      </c>
      <c r="Q45" s="246">
        <f t="shared" si="5"/>
        <v>1369</v>
      </c>
      <c r="R45" s="143">
        <v>1369</v>
      </c>
      <c r="S45" s="247" t="s">
        <v>1063</v>
      </c>
      <c r="T45" s="247" t="s">
        <v>1064</v>
      </c>
      <c r="U45" s="247" t="s">
        <v>373</v>
      </c>
      <c r="V45" s="142">
        <v>28126</v>
      </c>
      <c r="W45" s="143"/>
      <c r="X45" s="246" t="s">
        <v>741</v>
      </c>
      <c r="Y45" s="142">
        <v>42547</v>
      </c>
    </row>
    <row r="46" spans="1:25">
      <c r="A46" s="1">
        <v>40</v>
      </c>
      <c r="B46" s="14">
        <v>1.6122685185185184E-2</v>
      </c>
      <c r="C46" s="29">
        <f t="shared" si="4"/>
        <v>23.216666666666665</v>
      </c>
      <c r="D46" s="29">
        <f t="shared" si="9"/>
        <v>22.046589024452743</v>
      </c>
      <c r="E46" s="5">
        <f t="shared" si="8"/>
        <v>0.96084402488920451</v>
      </c>
      <c r="F46" s="29">
        <v>22.126943118084675</v>
      </c>
      <c r="G46" s="42">
        <f t="shared" si="6"/>
        <v>94.960182445596885</v>
      </c>
      <c r="H46" s="14">
        <v>1.6261574074074074E-2</v>
      </c>
      <c r="I46" s="29">
        <v>23.416666666666668</v>
      </c>
      <c r="J46" s="42">
        <f t="shared" ref="J46:J51" si="11">100*$D46/+I46</f>
        <v>94.149134623997469</v>
      </c>
      <c r="K46" s="1">
        <v>40</v>
      </c>
      <c r="L46" s="42">
        <f t="shared" si="10"/>
        <v>94.960182445596885</v>
      </c>
      <c r="M46" s="246" t="s">
        <v>1065</v>
      </c>
      <c r="N46" s="143"/>
      <c r="O46" s="246">
        <v>23</v>
      </c>
      <c r="P46" s="246">
        <v>13</v>
      </c>
      <c r="Q46" s="246">
        <f t="shared" si="5"/>
        <v>1393</v>
      </c>
      <c r="R46" s="143">
        <v>1393</v>
      </c>
      <c r="S46" s="247" t="s">
        <v>1037</v>
      </c>
      <c r="T46" s="247" t="s">
        <v>1038</v>
      </c>
      <c r="U46" s="247" t="s">
        <v>496</v>
      </c>
      <c r="V46" s="142">
        <v>18992</v>
      </c>
      <c r="W46" s="143" t="s">
        <v>1066</v>
      </c>
      <c r="X46" s="246" t="s">
        <v>1067</v>
      </c>
      <c r="Y46" s="142">
        <v>33684</v>
      </c>
    </row>
    <row r="47" spans="1:25">
      <c r="A47" s="1">
        <v>41</v>
      </c>
      <c r="B47" s="14">
        <v>1.5729166666666666E-2</v>
      </c>
      <c r="C47" s="29">
        <f t="shared" si="4"/>
        <v>22.65</v>
      </c>
      <c r="D47" s="29">
        <f t="shared" si="9"/>
        <v>22.216279494202809</v>
      </c>
      <c r="E47" s="5">
        <f t="shared" si="8"/>
        <v>0.95350498893664815</v>
      </c>
      <c r="F47" s="29">
        <v>22.295161872576745</v>
      </c>
      <c r="G47" s="42">
        <f t="shared" si="6"/>
        <v>98.085119179703355</v>
      </c>
      <c r="H47" s="14">
        <v>1.6516203703703703E-2</v>
      </c>
      <c r="I47" s="29">
        <v>23.783333333333331</v>
      </c>
      <c r="J47" s="42">
        <f t="shared" si="11"/>
        <v>93.411126114377623</v>
      </c>
      <c r="K47" s="1">
        <v>41</v>
      </c>
      <c r="L47" s="42">
        <f t="shared" si="10"/>
        <v>98.085119179703355</v>
      </c>
      <c r="M47" s="246" t="s">
        <v>1068</v>
      </c>
      <c r="N47" s="143"/>
      <c r="O47" s="246">
        <v>22</v>
      </c>
      <c r="P47" s="246">
        <v>39</v>
      </c>
      <c r="Q47" s="246">
        <f t="shared" si="5"/>
        <v>1359</v>
      </c>
      <c r="R47" s="143">
        <v>1359</v>
      </c>
      <c r="S47" s="247" t="s">
        <v>1069</v>
      </c>
      <c r="T47" s="247" t="s">
        <v>1070</v>
      </c>
      <c r="U47" s="247" t="s">
        <v>505</v>
      </c>
      <c r="V47" s="142">
        <v>18655</v>
      </c>
      <c r="W47" s="143"/>
      <c r="X47" s="246" t="s">
        <v>1054</v>
      </c>
      <c r="Y47" s="142">
        <v>33649</v>
      </c>
    </row>
    <row r="48" spans="1:25">
      <c r="A48" s="1">
        <v>42</v>
      </c>
      <c r="B48" s="14">
        <v>1.6458333333333332E-2</v>
      </c>
      <c r="C48" s="29">
        <f t="shared" si="4"/>
        <v>23.7</v>
      </c>
      <c r="D48" s="29">
        <f t="shared" si="9"/>
        <v>22.388602407985285</v>
      </c>
      <c r="E48" s="5">
        <f t="shared" si="8"/>
        <v>0.9461659529840919</v>
      </c>
      <c r="F48" s="29">
        <v>22.465957967072207</v>
      </c>
      <c r="G48" s="42">
        <f t="shared" si="6"/>
        <v>94.466676826942134</v>
      </c>
      <c r="H48" s="14">
        <v>1.6608796296296295E-2</v>
      </c>
      <c r="I48" s="29">
        <v>23.916666666666664</v>
      </c>
      <c r="J48" s="42">
        <f t="shared" si="11"/>
        <v>93.610881148370538</v>
      </c>
      <c r="K48" s="1">
        <v>42</v>
      </c>
      <c r="L48" s="42">
        <f t="shared" si="10"/>
        <v>94.466676826942134</v>
      </c>
      <c r="M48" s="246" t="s">
        <v>1071</v>
      </c>
      <c r="N48" s="143"/>
      <c r="O48" s="246">
        <v>23</v>
      </c>
      <c r="P48" s="246">
        <v>42</v>
      </c>
      <c r="Q48" s="246">
        <f t="shared" si="5"/>
        <v>1422</v>
      </c>
      <c r="R48" s="143">
        <v>1422</v>
      </c>
      <c r="S48" s="247" t="s">
        <v>1072</v>
      </c>
      <c r="T48" s="247" t="s">
        <v>1073</v>
      </c>
      <c r="U48" s="247" t="s">
        <v>1074</v>
      </c>
      <c r="V48" s="142">
        <v>21151</v>
      </c>
      <c r="W48" s="143"/>
      <c r="X48" s="246" t="s">
        <v>1010</v>
      </c>
      <c r="Y48" s="142">
        <v>36848</v>
      </c>
    </row>
    <row r="49" spans="1:25">
      <c r="A49" s="1">
        <v>43</v>
      </c>
      <c r="B49" s="14">
        <v>1.650462962962963E-2</v>
      </c>
      <c r="C49" s="29">
        <f t="shared" si="4"/>
        <v>23.766666666666666</v>
      </c>
      <c r="D49" s="29">
        <f t="shared" si="9"/>
        <v>22.563619501145787</v>
      </c>
      <c r="E49" s="5">
        <f t="shared" si="8"/>
        <v>0.93882691703153553</v>
      </c>
      <c r="F49" s="29">
        <v>22.639391091364367</v>
      </c>
      <c r="G49" s="42">
        <f t="shared" si="6"/>
        <v>94.938090467654092</v>
      </c>
      <c r="H49" s="14">
        <v>1.7418981481481483E-2</v>
      </c>
      <c r="I49" s="29">
        <v>25.083333333333336</v>
      </c>
      <c r="J49" s="42">
        <f t="shared" si="11"/>
        <v>89.954629240448313</v>
      </c>
      <c r="K49" s="1">
        <v>43</v>
      </c>
      <c r="L49" s="42">
        <f t="shared" si="10"/>
        <v>94.938090467654092</v>
      </c>
      <c r="M49" s="246" t="s">
        <v>1075</v>
      </c>
      <c r="N49" s="143"/>
      <c r="O49" s="246">
        <v>23</v>
      </c>
      <c r="P49" s="246">
        <v>46</v>
      </c>
      <c r="Q49" s="246">
        <f t="shared" si="5"/>
        <v>1426</v>
      </c>
      <c r="R49" s="143">
        <v>1426</v>
      </c>
      <c r="S49" s="247" t="s">
        <v>459</v>
      </c>
      <c r="T49" s="247" t="s">
        <v>460</v>
      </c>
      <c r="U49" s="247" t="s">
        <v>461</v>
      </c>
      <c r="V49" s="142">
        <v>17935</v>
      </c>
      <c r="W49" s="143" t="s">
        <v>1066</v>
      </c>
      <c r="X49" s="246" t="s">
        <v>1067</v>
      </c>
      <c r="Y49" s="142">
        <v>33684</v>
      </c>
    </row>
    <row r="50" spans="1:25">
      <c r="A50" s="1">
        <v>44</v>
      </c>
      <c r="B50" s="14">
        <v>1.6469907407407405E-2</v>
      </c>
      <c r="C50" s="29">
        <f t="shared" si="4"/>
        <v>23.716666666666665</v>
      </c>
      <c r="D50" s="29">
        <f t="shared" si="9"/>
        <v>22.74139445463943</v>
      </c>
      <c r="E50" s="5">
        <f t="shared" si="8"/>
        <v>0.93148788107897929</v>
      </c>
      <c r="F50" s="29">
        <v>22.815522792763769</v>
      </c>
      <c r="G50" s="42">
        <f t="shared" si="6"/>
        <v>95.887819204382708</v>
      </c>
      <c r="H50" s="14">
        <v>1.7488425925925925E-2</v>
      </c>
      <c r="I50" s="29">
        <v>25.18333333333333</v>
      </c>
      <c r="J50" s="42">
        <f t="shared" si="11"/>
        <v>90.303353228217475</v>
      </c>
      <c r="K50" s="1">
        <v>44</v>
      </c>
      <c r="L50" s="42">
        <f t="shared" si="10"/>
        <v>95.887819204382708</v>
      </c>
      <c r="M50" s="246" t="s">
        <v>1076</v>
      </c>
      <c r="N50" s="143"/>
      <c r="O50" s="246">
        <v>23</v>
      </c>
      <c r="P50" s="246">
        <v>43</v>
      </c>
      <c r="Q50" s="246">
        <f t="shared" si="5"/>
        <v>1423</v>
      </c>
      <c r="R50" s="143">
        <v>1423</v>
      </c>
      <c r="S50" s="247" t="s">
        <v>754</v>
      </c>
      <c r="T50" s="247" t="s">
        <v>1077</v>
      </c>
      <c r="U50" s="247" t="s">
        <v>413</v>
      </c>
      <c r="V50" s="142">
        <v>17944</v>
      </c>
      <c r="W50" s="143"/>
      <c r="X50" s="246" t="s">
        <v>1078</v>
      </c>
      <c r="Y50" s="142">
        <v>34209</v>
      </c>
    </row>
    <row r="51" spans="1:25">
      <c r="A51" s="1">
        <v>45</v>
      </c>
      <c r="B51" s="14">
        <v>1.6840277777777777E-2</v>
      </c>
      <c r="C51" s="29">
        <f t="shared" si="4"/>
        <v>24.25</v>
      </c>
      <c r="D51" s="29">
        <f t="shared" si="9"/>
        <v>22.921992972285182</v>
      </c>
      <c r="E51" s="5">
        <f t="shared" si="8"/>
        <v>0.92414884512642292</v>
      </c>
      <c r="F51" s="29">
        <v>22.994416548921063</v>
      </c>
      <c r="G51" s="42">
        <f t="shared" si="6"/>
        <v>94.523682359938903</v>
      </c>
      <c r="H51" s="14">
        <v>1.7141203703703704E-2</v>
      </c>
      <c r="I51" s="29">
        <v>24.683333333333334</v>
      </c>
      <c r="J51" s="42">
        <f t="shared" si="11"/>
        <v>92.864252419791413</v>
      </c>
      <c r="K51" s="1">
        <v>45</v>
      </c>
      <c r="L51" s="42">
        <f t="shared" si="10"/>
        <v>94.523682359938903</v>
      </c>
      <c r="M51" s="246" t="s">
        <v>1079</v>
      </c>
      <c r="N51" s="143"/>
      <c r="O51" s="246">
        <v>24</v>
      </c>
      <c r="P51" s="246">
        <v>15</v>
      </c>
      <c r="Q51" s="246">
        <f t="shared" si="5"/>
        <v>1455</v>
      </c>
      <c r="R51" s="143">
        <v>1455</v>
      </c>
      <c r="S51" s="247" t="s">
        <v>907</v>
      </c>
      <c r="T51" s="247" t="s">
        <v>908</v>
      </c>
      <c r="U51" s="247" t="s">
        <v>617</v>
      </c>
      <c r="V51" s="142">
        <v>14817</v>
      </c>
      <c r="W51" s="143"/>
      <c r="X51" s="246" t="s">
        <v>1078</v>
      </c>
      <c r="Y51" s="142">
        <v>31283</v>
      </c>
    </row>
    <row r="52" spans="1:25">
      <c r="A52" s="1">
        <v>46</v>
      </c>
      <c r="B52" s="14">
        <v>1.7141203703703704E-2</v>
      </c>
      <c r="C52" s="29">
        <f t="shared" si="4"/>
        <v>24.683333333333334</v>
      </c>
      <c r="D52" s="29">
        <f t="shared" si="9"/>
        <v>23.105482861730664</v>
      </c>
      <c r="E52" s="5">
        <f t="shared" si="8"/>
        <v>0.91680980917386656</v>
      </c>
      <c r="F52" s="29">
        <v>23.176137844102854</v>
      </c>
      <c r="G52" s="42">
        <f t="shared" si="6"/>
        <v>93.60762806913165</v>
      </c>
      <c r="H52" s="14">
        <v>1.7164351851851851E-2</v>
      </c>
      <c r="I52" s="29">
        <v>24.716666666666665</v>
      </c>
      <c r="J52" s="42"/>
      <c r="K52" s="1">
        <v>46</v>
      </c>
      <c r="L52" s="42">
        <f t="shared" si="10"/>
        <v>93.60762806913165</v>
      </c>
      <c r="M52" s="246" t="s">
        <v>1080</v>
      </c>
      <c r="N52" s="143"/>
      <c r="O52" s="246">
        <v>24</v>
      </c>
      <c r="P52" s="246">
        <v>41</v>
      </c>
      <c r="Q52" s="246">
        <f t="shared" si="5"/>
        <v>1481</v>
      </c>
      <c r="R52" s="143">
        <v>1481</v>
      </c>
      <c r="S52" s="247" t="s">
        <v>1081</v>
      </c>
      <c r="T52" s="247" t="s">
        <v>1082</v>
      </c>
      <c r="U52" s="247" t="s">
        <v>373</v>
      </c>
      <c r="V52" s="142">
        <v>23836</v>
      </c>
      <c r="W52" s="143"/>
      <c r="X52" s="246" t="s">
        <v>1083</v>
      </c>
      <c r="Y52" s="142">
        <v>40684</v>
      </c>
    </row>
    <row r="53" spans="1:25">
      <c r="A53" s="1">
        <v>47</v>
      </c>
      <c r="B53" s="14">
        <v>1.6828703703703703E-2</v>
      </c>
      <c r="C53" s="29">
        <f t="shared" si="4"/>
        <v>24.233333333333334</v>
      </c>
      <c r="D53" s="29">
        <f t="shared" si="9"/>
        <v>23.291934119337103</v>
      </c>
      <c r="E53" s="5">
        <f t="shared" si="8"/>
        <v>0.90947077322131031</v>
      </c>
      <c r="F53" s="29">
        <v>23.36075424911321</v>
      </c>
      <c r="G53" s="42">
        <f t="shared" si="6"/>
        <v>96.115271469066442</v>
      </c>
      <c r="H53" s="14">
        <v>1.7326388888888888E-2</v>
      </c>
      <c r="I53" s="29">
        <v>24.95</v>
      </c>
      <c r="J53" s="42">
        <f>100*$D53/+I53</f>
        <v>93.354445368084583</v>
      </c>
      <c r="K53" s="1">
        <v>47</v>
      </c>
      <c r="L53" s="42">
        <f t="shared" si="10"/>
        <v>96.115271469066442</v>
      </c>
      <c r="M53" s="246" t="s">
        <v>1084</v>
      </c>
      <c r="N53" s="143"/>
      <c r="O53" s="246">
        <v>24</v>
      </c>
      <c r="P53" s="246">
        <v>14</v>
      </c>
      <c r="Q53" s="246">
        <f t="shared" si="5"/>
        <v>1454</v>
      </c>
      <c r="R53" s="143">
        <v>1454</v>
      </c>
      <c r="S53" s="247" t="s">
        <v>603</v>
      </c>
      <c r="T53" s="247" t="s">
        <v>1085</v>
      </c>
      <c r="U53" s="247" t="s">
        <v>373</v>
      </c>
      <c r="V53" s="142">
        <v>22822</v>
      </c>
      <c r="W53" s="143" t="s">
        <v>1066</v>
      </c>
      <c r="X53" s="246" t="s">
        <v>1067</v>
      </c>
      <c r="Y53" s="142">
        <v>40257</v>
      </c>
    </row>
    <row r="54" spans="1:25">
      <c r="A54" s="1">
        <v>48</v>
      </c>
      <c r="B54" s="14">
        <v>1.6655092592592593E-2</v>
      </c>
      <c r="C54" s="29">
        <f t="shared" si="4"/>
        <v>23.983333333333334</v>
      </c>
      <c r="D54" s="29">
        <f t="shared" si="9"/>
        <v>23.481419019207625</v>
      </c>
      <c r="E54" s="5">
        <f t="shared" si="8"/>
        <v>0.90213173726875395</v>
      </c>
      <c r="F54" s="29">
        <v>23.548335505065616</v>
      </c>
      <c r="G54" s="42">
        <f t="shared" ref="G54:G89" si="12">100*(+D54/C54)</f>
        <v>97.907237050205524</v>
      </c>
      <c r="H54" s="14">
        <v>1.7789351851851851E-2</v>
      </c>
      <c r="I54" s="29">
        <v>25.616666666666667</v>
      </c>
      <c r="J54" s="42">
        <f>100*$D54/+I54</f>
        <v>91.664615559691441</v>
      </c>
      <c r="K54" s="1">
        <v>48</v>
      </c>
      <c r="L54" s="42">
        <f t="shared" si="10"/>
        <v>97.907237050205524</v>
      </c>
      <c r="M54" s="246" t="s">
        <v>1086</v>
      </c>
      <c r="N54" s="143"/>
      <c r="O54" s="246">
        <v>23</v>
      </c>
      <c r="P54" s="246">
        <v>59</v>
      </c>
      <c r="Q54" s="246">
        <f t="shared" si="5"/>
        <v>1439</v>
      </c>
      <c r="R54" s="143">
        <v>1439</v>
      </c>
      <c r="S54" s="247" t="s">
        <v>1087</v>
      </c>
      <c r="T54" s="247" t="s">
        <v>1088</v>
      </c>
      <c r="U54" s="247" t="s">
        <v>461</v>
      </c>
      <c r="V54" s="142">
        <v>18457</v>
      </c>
      <c r="W54" s="143"/>
      <c r="X54" s="246" t="s">
        <v>1089</v>
      </c>
      <c r="Y54" s="142">
        <v>36261</v>
      </c>
    </row>
    <row r="55" spans="1:25">
      <c r="A55" s="1">
        <v>49</v>
      </c>
      <c r="B55" s="14">
        <v>1.7361111111111112E-2</v>
      </c>
      <c r="C55" s="29">
        <f t="shared" si="4"/>
        <v>25</v>
      </c>
      <c r="D55" s="29">
        <f t="shared" si="9"/>
        <v>23.674012206596743</v>
      </c>
      <c r="E55" s="5">
        <f t="shared" si="8"/>
        <v>0.89479270131619759</v>
      </c>
      <c r="F55" s="29">
        <v>23.73895361122365</v>
      </c>
      <c r="G55" s="42">
        <f t="shared" si="12"/>
        <v>94.696048826386971</v>
      </c>
      <c r="H55" s="14">
        <v>1.7592592592592594E-2</v>
      </c>
      <c r="I55" s="29">
        <v>25.333333333333336</v>
      </c>
      <c r="J55" s="42"/>
      <c r="K55" s="1">
        <v>49</v>
      </c>
      <c r="L55" s="42">
        <f t="shared" si="10"/>
        <v>94.696048826386971</v>
      </c>
      <c r="M55" s="246" t="s">
        <v>1090</v>
      </c>
      <c r="N55" s="143"/>
      <c r="O55" s="246">
        <v>25</v>
      </c>
      <c r="P55" s="246">
        <v>0</v>
      </c>
      <c r="Q55" s="246">
        <f t="shared" si="5"/>
        <v>1500</v>
      </c>
      <c r="R55" s="143">
        <v>1500</v>
      </c>
      <c r="S55" s="247" t="s">
        <v>474</v>
      </c>
      <c r="T55" s="247" t="s">
        <v>475</v>
      </c>
      <c r="U55" s="247" t="s">
        <v>476</v>
      </c>
      <c r="V55" s="142">
        <v>19418</v>
      </c>
      <c r="W55" s="143"/>
      <c r="X55" s="246" t="s">
        <v>1091</v>
      </c>
      <c r="Y55" s="142">
        <v>37616</v>
      </c>
    </row>
    <row r="56" spans="1:25">
      <c r="A56" s="1">
        <v>50</v>
      </c>
      <c r="B56" s="14">
        <v>1.7175925925925924E-2</v>
      </c>
      <c r="C56" s="29">
        <f t="shared" si="4"/>
        <v>24.733333333333331</v>
      </c>
      <c r="D56" s="29">
        <f t="shared" si="9"/>
        <v>23.869790795954728</v>
      </c>
      <c r="E56" s="5">
        <f t="shared" si="8"/>
        <v>0.88745366536364134</v>
      </c>
      <c r="F56" s="29">
        <v>23.932682917142753</v>
      </c>
      <c r="G56" s="42">
        <f t="shared" si="12"/>
        <v>96.508588123806177</v>
      </c>
      <c r="H56" s="14">
        <v>1.7719907407407406E-2</v>
      </c>
      <c r="I56" s="29">
        <v>25.516666666666666</v>
      </c>
      <c r="J56" s="42">
        <f>100*$D56/+I56</f>
        <v>93.545881630129571</v>
      </c>
      <c r="K56" s="1">
        <v>50</v>
      </c>
      <c r="L56" s="42">
        <f t="shared" si="10"/>
        <v>96.508588123806177</v>
      </c>
      <c r="M56" s="246" t="s">
        <v>1092</v>
      </c>
      <c r="N56" s="143"/>
      <c r="O56" s="246">
        <v>24</v>
      </c>
      <c r="P56" s="246">
        <v>44</v>
      </c>
      <c r="Q56" s="246">
        <f t="shared" si="5"/>
        <v>1484</v>
      </c>
      <c r="R56" s="143">
        <v>1484</v>
      </c>
      <c r="S56" s="247" t="s">
        <v>474</v>
      </c>
      <c r="T56" s="247" t="s">
        <v>475</v>
      </c>
      <c r="U56" s="247" t="s">
        <v>476</v>
      </c>
      <c r="V56" s="142">
        <v>19418</v>
      </c>
      <c r="W56" s="143"/>
      <c r="X56" s="246" t="s">
        <v>1093</v>
      </c>
      <c r="Y56" s="142">
        <v>37689</v>
      </c>
    </row>
    <row r="57" spans="1:25">
      <c r="A57" s="1">
        <v>51</v>
      </c>
      <c r="B57" s="14">
        <v>1.744212962962963E-2</v>
      </c>
      <c r="C57" s="29">
        <f t="shared" si="4"/>
        <v>25.116666666666667</v>
      </c>
      <c r="D57" s="29">
        <f t="shared" si="9"/>
        <v>24.068834473877377</v>
      </c>
      <c r="E57" s="5">
        <f t="shared" si="8"/>
        <v>0.88011462941108498</v>
      </c>
      <c r="F57" s="29">
        <v>24.129600219360832</v>
      </c>
      <c r="G57" s="42">
        <f t="shared" si="12"/>
        <v>95.82813990926627</v>
      </c>
      <c r="H57" s="14">
        <v>1.773148148148148E-2</v>
      </c>
      <c r="I57" s="29">
        <v>25.533333333333331</v>
      </c>
      <c r="J57" s="42">
        <f>100*$D57/+I57</f>
        <v>94.264364780198619</v>
      </c>
      <c r="K57" s="1">
        <v>51</v>
      </c>
      <c r="L57" s="42">
        <f t="shared" si="10"/>
        <v>95.82813990926627</v>
      </c>
      <c r="M57" s="246" t="s">
        <v>1094</v>
      </c>
      <c r="N57" s="143"/>
      <c r="O57" s="246">
        <v>25</v>
      </c>
      <c r="P57" s="246">
        <v>7</v>
      </c>
      <c r="Q57" s="246">
        <f t="shared" si="5"/>
        <v>1507</v>
      </c>
      <c r="R57" s="143">
        <v>1507</v>
      </c>
      <c r="S57" s="247" t="s">
        <v>474</v>
      </c>
      <c r="T57" s="247" t="s">
        <v>475</v>
      </c>
      <c r="U57" s="247" t="s">
        <v>476</v>
      </c>
      <c r="V57" s="142">
        <v>19418</v>
      </c>
      <c r="W57" s="143"/>
      <c r="X57" s="246" t="s">
        <v>785</v>
      </c>
      <c r="Y57" s="142">
        <v>38045</v>
      </c>
    </row>
    <row r="58" spans="1:25">
      <c r="A58" s="1">
        <v>52</v>
      </c>
      <c r="B58" s="14">
        <v>1.7627314814814814E-2</v>
      </c>
      <c r="C58" s="29">
        <f t="shared" si="4"/>
        <v>25.383333333333333</v>
      </c>
      <c r="D58" s="29">
        <f t="shared" si="9"/>
        <v>24.27122560724986</v>
      </c>
      <c r="E58" s="5">
        <f t="shared" si="8"/>
        <v>0.87277559345852862</v>
      </c>
      <c r="F58" s="29">
        <v>24.32978486290186</v>
      </c>
      <c r="G58" s="42">
        <f t="shared" si="12"/>
        <v>95.618748288574622</v>
      </c>
      <c r="H58" s="14">
        <v>1.7627314814814814E-2</v>
      </c>
      <c r="I58" s="29">
        <v>25.383333333333333</v>
      </c>
      <c r="J58" s="42"/>
      <c r="K58" s="1">
        <v>52</v>
      </c>
      <c r="L58" s="42">
        <f t="shared" si="10"/>
        <v>95.618748288574622</v>
      </c>
      <c r="M58" s="246" t="s">
        <v>1095</v>
      </c>
      <c r="N58" s="143"/>
      <c r="O58" s="246">
        <v>25</v>
      </c>
      <c r="P58" s="246">
        <v>23</v>
      </c>
      <c r="Q58" s="246">
        <f t="shared" si="5"/>
        <v>1523</v>
      </c>
      <c r="R58" s="143">
        <v>1523</v>
      </c>
      <c r="S58" s="247" t="s">
        <v>488</v>
      </c>
      <c r="T58" s="247" t="s">
        <v>382</v>
      </c>
      <c r="U58" s="247" t="s">
        <v>373</v>
      </c>
      <c r="V58" s="142">
        <v>13971</v>
      </c>
      <c r="W58" s="143"/>
      <c r="X58" s="246" t="s">
        <v>1096</v>
      </c>
      <c r="Y58" s="142">
        <v>33088</v>
      </c>
    </row>
    <row r="59" spans="1:25">
      <c r="A59" s="1">
        <v>53</v>
      </c>
      <c r="B59" s="14">
        <v>1.7569444444444447E-2</v>
      </c>
      <c r="C59" s="29">
        <f t="shared" si="4"/>
        <v>25.300000000000004</v>
      </c>
      <c r="D59" s="29">
        <f t="shared" si="9"/>
        <v>24.477049356893094</v>
      </c>
      <c r="E59" s="5">
        <f t="shared" si="8"/>
        <v>0.86543655750597237</v>
      </c>
      <c r="F59" s="29">
        <v>24.53331884787438</v>
      </c>
      <c r="G59" s="42">
        <f t="shared" si="12"/>
        <v>96.747230659656481</v>
      </c>
      <c r="H59" s="14">
        <v>1.8287037037037036E-2</v>
      </c>
      <c r="I59" s="29">
        <v>26.333333333333332</v>
      </c>
      <c r="J59" s="42">
        <f>100*$D59/+I59</f>
        <v>92.950820342632014</v>
      </c>
      <c r="K59" s="1">
        <v>53</v>
      </c>
      <c r="L59" s="42">
        <f t="shared" si="10"/>
        <v>96.747230659656481</v>
      </c>
      <c r="M59" s="246" t="s">
        <v>1097</v>
      </c>
      <c r="N59" s="143"/>
      <c r="O59" s="246">
        <v>25</v>
      </c>
      <c r="P59" s="246">
        <v>18</v>
      </c>
      <c r="Q59" s="246">
        <f t="shared" si="5"/>
        <v>1518</v>
      </c>
      <c r="R59" s="143">
        <v>1518</v>
      </c>
      <c r="S59" s="247" t="s">
        <v>474</v>
      </c>
      <c r="T59" s="247" t="s">
        <v>475</v>
      </c>
      <c r="U59" s="247" t="s">
        <v>476</v>
      </c>
      <c r="V59" s="142">
        <v>19418</v>
      </c>
      <c r="W59" s="143"/>
      <c r="X59" s="246" t="s">
        <v>498</v>
      </c>
      <c r="Y59" s="142">
        <v>38838</v>
      </c>
    </row>
    <row r="60" spans="1:25">
      <c r="A60" s="1">
        <v>54</v>
      </c>
      <c r="B60" s="14">
        <v>1.7858796296296296E-2</v>
      </c>
      <c r="C60" s="29">
        <f t="shared" si="4"/>
        <v>25.716666666666665</v>
      </c>
      <c r="D60" s="29">
        <f t="shared" si="9"/>
        <v>24.686393797041966</v>
      </c>
      <c r="E60" s="5">
        <f t="shared" si="8"/>
        <v>0.85809752155341601</v>
      </c>
      <c r="F60" s="29">
        <v>24.74028694146563</v>
      </c>
      <c r="G60" s="42">
        <f t="shared" si="12"/>
        <v>95.993754233474931</v>
      </c>
      <c r="H60" s="14">
        <v>1.7800925925925925E-2</v>
      </c>
      <c r="I60" s="29">
        <v>25.633333333333333</v>
      </c>
      <c r="J60" s="42"/>
      <c r="K60" s="1">
        <v>54</v>
      </c>
      <c r="L60" s="42">
        <f t="shared" si="10"/>
        <v>95.993754233474931</v>
      </c>
      <c r="M60" s="246" t="s">
        <v>1098</v>
      </c>
      <c r="N60" s="143"/>
      <c r="O60" s="246">
        <v>25</v>
      </c>
      <c r="P60" s="246">
        <v>43</v>
      </c>
      <c r="Q60" s="246">
        <f t="shared" si="5"/>
        <v>1543</v>
      </c>
      <c r="R60" s="143">
        <v>1543</v>
      </c>
      <c r="S60" s="247" t="s">
        <v>474</v>
      </c>
      <c r="T60" s="247" t="s">
        <v>475</v>
      </c>
      <c r="U60" s="247" t="s">
        <v>476</v>
      </c>
      <c r="V60" s="142">
        <v>19418</v>
      </c>
      <c r="W60" s="143"/>
      <c r="X60" s="246" t="s">
        <v>485</v>
      </c>
      <c r="Y60" s="142">
        <v>39340</v>
      </c>
    </row>
    <row r="61" spans="1:25">
      <c r="A61" s="1">
        <v>55</v>
      </c>
      <c r="B61" s="14">
        <v>1.818287037037037E-2</v>
      </c>
      <c r="C61" s="29">
        <f t="shared" si="4"/>
        <v>26.183333333333334</v>
      </c>
      <c r="D61" s="29">
        <f t="shared" si="9"/>
        <v>24.899350041007605</v>
      </c>
      <c r="E61" s="5">
        <f t="shared" si="8"/>
        <v>0.85075848560085965</v>
      </c>
      <c r="F61" s="29">
        <v>24.950776795652825</v>
      </c>
      <c r="G61" s="42">
        <f t="shared" si="12"/>
        <v>95.096180933192628</v>
      </c>
      <c r="H61" s="14">
        <v>1.8472222222222223E-2</v>
      </c>
      <c r="I61" s="29">
        <v>26.6</v>
      </c>
      <c r="J61" s="42"/>
      <c r="K61" s="1">
        <v>55</v>
      </c>
      <c r="L61" s="42">
        <f t="shared" si="10"/>
        <v>95.096180933192628</v>
      </c>
      <c r="M61" s="246" t="s">
        <v>1099</v>
      </c>
      <c r="N61" s="143"/>
      <c r="O61" s="246">
        <v>26</v>
      </c>
      <c r="P61" s="246">
        <v>11</v>
      </c>
      <c r="Q61" s="246">
        <f t="shared" si="5"/>
        <v>1571</v>
      </c>
      <c r="R61" s="143">
        <v>1571</v>
      </c>
      <c r="S61" s="247" t="s">
        <v>474</v>
      </c>
      <c r="T61" s="247" t="s">
        <v>475</v>
      </c>
      <c r="U61" s="247" t="s">
        <v>476</v>
      </c>
      <c r="V61" s="142">
        <v>19418</v>
      </c>
      <c r="W61" s="143"/>
      <c r="X61" s="246" t="s">
        <v>1091</v>
      </c>
      <c r="Y61" s="142">
        <v>39808</v>
      </c>
    </row>
    <row r="62" spans="1:25">
      <c r="A62" s="1">
        <v>56</v>
      </c>
      <c r="B62" s="14">
        <v>1.8518518518518521E-2</v>
      </c>
      <c r="C62" s="29">
        <f t="shared" si="4"/>
        <v>26.666666666666671</v>
      </c>
      <c r="D62" s="29">
        <f t="shared" si="9"/>
        <v>25.116012373400388</v>
      </c>
      <c r="E62" s="5">
        <f t="shared" si="8"/>
        <v>0.8434194496483034</v>
      </c>
      <c r="F62" s="29">
        <v>25.164879070974866</v>
      </c>
      <c r="G62" s="42">
        <f t="shared" si="12"/>
        <v>94.185046400251437</v>
      </c>
      <c r="H62" s="14">
        <v>1.9027777777777779E-2</v>
      </c>
      <c r="I62" s="29">
        <v>27.400000000000002</v>
      </c>
      <c r="J62" s="42"/>
      <c r="K62" s="1">
        <v>56</v>
      </c>
      <c r="L62" s="42">
        <f t="shared" si="10"/>
        <v>94.185046400251437</v>
      </c>
      <c r="M62" s="248" t="s">
        <v>1100</v>
      </c>
      <c r="N62" s="249"/>
      <c r="O62" s="248" t="s">
        <v>1101</v>
      </c>
      <c r="P62" s="248" t="s">
        <v>1102</v>
      </c>
      <c r="Q62" s="248">
        <f t="shared" si="5"/>
        <v>1600</v>
      </c>
      <c r="R62" s="249">
        <v>1600</v>
      </c>
      <c r="S62" s="250" t="s">
        <v>776</v>
      </c>
      <c r="T62" s="250" t="s">
        <v>1103</v>
      </c>
      <c r="U62" s="250" t="s">
        <v>373</v>
      </c>
      <c r="V62" s="251">
        <v>20690</v>
      </c>
      <c r="W62" s="249" t="s">
        <v>1104</v>
      </c>
      <c r="X62" s="248" t="s">
        <v>1105</v>
      </c>
      <c r="Y62" s="251">
        <v>41421</v>
      </c>
    </row>
    <row r="63" spans="1:25">
      <c r="A63" s="1">
        <v>57</v>
      </c>
      <c r="B63" s="14">
        <v>1.8541666666666668E-2</v>
      </c>
      <c r="C63" s="29">
        <f t="shared" si="4"/>
        <v>26.700000000000003</v>
      </c>
      <c r="D63" s="29">
        <f t="shared" si="9"/>
        <v>25.336478389316785</v>
      </c>
      <c r="E63" s="5">
        <f t="shared" si="8"/>
        <v>0.83608041369574715</v>
      </c>
      <c r="F63" s="29">
        <v>25.3826875667317</v>
      </c>
      <c r="G63" s="42">
        <f t="shared" si="12"/>
        <v>94.893177488077839</v>
      </c>
      <c r="H63" s="14">
        <v>1.8749999999999999E-2</v>
      </c>
      <c r="I63" s="29">
        <v>27</v>
      </c>
      <c r="J63" s="42"/>
      <c r="K63" s="1">
        <v>57</v>
      </c>
      <c r="L63" s="42">
        <f t="shared" si="10"/>
        <v>94.893177488077839</v>
      </c>
      <c r="M63" s="246" t="s">
        <v>1106</v>
      </c>
      <c r="N63" s="143"/>
      <c r="O63" s="246">
        <v>26</v>
      </c>
      <c r="P63" s="246">
        <v>42</v>
      </c>
      <c r="Q63" s="246">
        <f t="shared" si="5"/>
        <v>1602</v>
      </c>
      <c r="R63" s="143">
        <v>1602</v>
      </c>
      <c r="S63" s="247" t="s">
        <v>1107</v>
      </c>
      <c r="T63" s="247" t="s">
        <v>1108</v>
      </c>
      <c r="U63" s="247" t="s">
        <v>1109</v>
      </c>
      <c r="V63" s="142">
        <v>19378</v>
      </c>
      <c r="W63" s="143"/>
      <c r="X63" s="246" t="s">
        <v>1110</v>
      </c>
      <c r="Y63" s="142">
        <v>40375</v>
      </c>
    </row>
    <row r="64" spans="1:25">
      <c r="A64" s="1">
        <v>58</v>
      </c>
      <c r="B64" s="14">
        <v>1.9027777777777779E-2</v>
      </c>
      <c r="C64" s="29">
        <f t="shared" si="4"/>
        <v>27.400000000000002</v>
      </c>
      <c r="D64" s="29">
        <f t="shared" si="9"/>
        <v>25.560849140921739</v>
      </c>
      <c r="E64" s="5">
        <f t="shared" si="8"/>
        <v>0.82874137774319068</v>
      </c>
      <c r="F64" s="29">
        <v>25.604299358004198</v>
      </c>
      <c r="G64" s="42">
        <f t="shared" si="12"/>
        <v>93.287770587305602</v>
      </c>
      <c r="H64" s="14">
        <v>1.9155092592592592E-2</v>
      </c>
      <c r="I64" s="29">
        <v>27.583333333333332</v>
      </c>
      <c r="J64" s="42"/>
      <c r="K64" s="1">
        <v>58</v>
      </c>
      <c r="L64" s="42">
        <f t="shared" si="10"/>
        <v>93.287770587305602</v>
      </c>
      <c r="M64" s="246" t="s">
        <v>1111</v>
      </c>
      <c r="N64" s="143"/>
      <c r="O64" s="246">
        <v>27</v>
      </c>
      <c r="P64" s="246">
        <v>24</v>
      </c>
      <c r="Q64" s="246">
        <f t="shared" si="5"/>
        <v>1644</v>
      </c>
      <c r="R64" s="143">
        <v>1644</v>
      </c>
      <c r="S64" s="247" t="s">
        <v>776</v>
      </c>
      <c r="T64" s="247" t="s">
        <v>1103</v>
      </c>
      <c r="U64" s="247" t="s">
        <v>373</v>
      </c>
      <c r="V64" s="142">
        <v>20690</v>
      </c>
      <c r="W64" s="143" t="s">
        <v>1112</v>
      </c>
      <c r="X64" s="246" t="s">
        <v>989</v>
      </c>
      <c r="Y64" s="142">
        <v>42057</v>
      </c>
    </row>
    <row r="65" spans="1:25">
      <c r="A65" s="1">
        <v>59</v>
      </c>
      <c r="B65" s="14">
        <v>1.8414351851851852E-2</v>
      </c>
      <c r="C65" s="29">
        <f t="shared" si="4"/>
        <v>26.516666666666666</v>
      </c>
      <c r="D65" s="29">
        <f t="shared" si="9"/>
        <v>25.789229291889104</v>
      </c>
      <c r="E65" s="5">
        <f t="shared" si="8"/>
        <v>0.82140234179063443</v>
      </c>
      <c r="F65" s="29">
        <v>25.829814939915007</v>
      </c>
      <c r="G65" s="42">
        <f t="shared" si="12"/>
        <v>97.256678662058221</v>
      </c>
      <c r="H65" s="14">
        <v>1.9016203703703705E-2</v>
      </c>
      <c r="I65" s="29">
        <v>27.383333333333336</v>
      </c>
      <c r="J65" s="42"/>
      <c r="K65" s="1">
        <v>59</v>
      </c>
      <c r="L65" s="42">
        <f t="shared" si="10"/>
        <v>97.256678662058221</v>
      </c>
      <c r="M65" s="246" t="s">
        <v>1113</v>
      </c>
      <c r="N65" s="143"/>
      <c r="O65" s="246">
        <v>26</v>
      </c>
      <c r="P65" s="246">
        <v>31</v>
      </c>
      <c r="Q65" s="246">
        <f t="shared" si="5"/>
        <v>1591</v>
      </c>
      <c r="R65" s="143">
        <v>1591</v>
      </c>
      <c r="S65" s="247" t="s">
        <v>474</v>
      </c>
      <c r="T65" s="247" t="s">
        <v>475</v>
      </c>
      <c r="U65" s="247" t="s">
        <v>476</v>
      </c>
      <c r="V65" s="142">
        <v>19418</v>
      </c>
      <c r="W65" s="143"/>
      <c r="X65" s="246" t="s">
        <v>785</v>
      </c>
      <c r="Y65" s="142">
        <v>41167</v>
      </c>
    </row>
    <row r="66" spans="1:25">
      <c r="A66" s="1">
        <v>60</v>
      </c>
      <c r="B66" s="14">
        <v>1.8171296296296297E-2</v>
      </c>
      <c r="C66" s="29">
        <f t="shared" si="4"/>
        <v>26.166666666666668</v>
      </c>
      <c r="D66" s="29">
        <f t="shared" si="9"/>
        <v>26.021727280196092</v>
      </c>
      <c r="E66" s="5">
        <f t="shared" ref="E66:E97" si="13">1-IF(A66&lt;I$3,0,IF(A66&lt;I$4,G$3*(A66-I$3)^2,G$2+G$4*(A66-I$4)+(A66&gt;I$5)*G$5*(A66-I$5)^2))</f>
        <v>0.81406330583807818</v>
      </c>
      <c r="F66" s="29">
        <v>26.059338379580804</v>
      </c>
      <c r="G66" s="42">
        <f t="shared" si="12"/>
        <v>99.446091516672965</v>
      </c>
      <c r="H66" s="14">
        <v>1.9444444444444445E-2</v>
      </c>
      <c r="I66" s="29">
        <v>28</v>
      </c>
      <c r="J66" s="42"/>
      <c r="K66" s="1">
        <v>60</v>
      </c>
      <c r="L66" s="42">
        <f t="shared" si="10"/>
        <v>99.446091516672965</v>
      </c>
      <c r="M66" s="246" t="s">
        <v>1114</v>
      </c>
      <c r="N66" s="143"/>
      <c r="O66" s="246">
        <v>26</v>
      </c>
      <c r="P66" s="246">
        <v>10</v>
      </c>
      <c r="Q66" s="246">
        <f t="shared" si="5"/>
        <v>1570</v>
      </c>
      <c r="R66" s="143">
        <v>1570</v>
      </c>
      <c r="S66" s="247" t="s">
        <v>474</v>
      </c>
      <c r="T66" s="247" t="s">
        <v>475</v>
      </c>
      <c r="U66" s="247" t="s">
        <v>476</v>
      </c>
      <c r="V66" s="142">
        <v>19418</v>
      </c>
      <c r="W66" s="143"/>
      <c r="X66" s="246" t="s">
        <v>785</v>
      </c>
      <c r="Y66" s="142">
        <v>41531</v>
      </c>
    </row>
    <row r="67" spans="1:25">
      <c r="A67" s="1">
        <v>61</v>
      </c>
      <c r="B67" s="14">
        <v>1.8749999999999999E-2</v>
      </c>
      <c r="C67" s="29">
        <f t="shared" si="4"/>
        <v>27</v>
      </c>
      <c r="D67" s="29">
        <f t="shared" si="9"/>
        <v>26.258455489803666</v>
      </c>
      <c r="E67" s="5">
        <f t="shared" si="13"/>
        <v>0.80672426988552182</v>
      </c>
      <c r="F67" s="29">
        <v>26.292977476238665</v>
      </c>
      <c r="G67" s="42">
        <f t="shared" si="12"/>
        <v>97.253538851124688</v>
      </c>
      <c r="H67" s="14">
        <v>2.0092592592592592E-2</v>
      </c>
      <c r="I67" s="29">
        <v>28.933333333333334</v>
      </c>
      <c r="J67" s="42"/>
      <c r="K67" s="1">
        <v>61</v>
      </c>
      <c r="L67" s="42">
        <f t="shared" si="10"/>
        <v>97.253538851124688</v>
      </c>
      <c r="M67" s="246" t="s">
        <v>1115</v>
      </c>
      <c r="N67" s="143"/>
      <c r="O67" s="246">
        <v>27</v>
      </c>
      <c r="P67" s="246">
        <v>0</v>
      </c>
      <c r="Q67" s="246">
        <f t="shared" si="5"/>
        <v>1620</v>
      </c>
      <c r="R67" s="143">
        <v>1620</v>
      </c>
      <c r="S67" s="247" t="s">
        <v>474</v>
      </c>
      <c r="T67" s="247" t="s">
        <v>475</v>
      </c>
      <c r="U67" s="247" t="s">
        <v>476</v>
      </c>
      <c r="V67" s="142">
        <v>19418</v>
      </c>
      <c r="W67" s="143"/>
      <c r="X67" s="246" t="s">
        <v>498</v>
      </c>
      <c r="Y67" s="142">
        <v>41764</v>
      </c>
    </row>
    <row r="68" spans="1:25">
      <c r="A68" s="1">
        <v>62</v>
      </c>
      <c r="B68" s="14">
        <v>1.8807870370370371E-2</v>
      </c>
      <c r="C68" s="29">
        <f t="shared" si="4"/>
        <v>27.083333333333332</v>
      </c>
      <c r="D68" s="29">
        <f t="shared" si="9"/>
        <v>26.499530431793936</v>
      </c>
      <c r="E68" s="5">
        <f t="shared" si="13"/>
        <v>0.79938523393296546</v>
      </c>
      <c r="F68" s="29">
        <v>26.530843930064222</v>
      </c>
      <c r="G68" s="42">
        <f t="shared" si="12"/>
        <v>97.844420055854528</v>
      </c>
      <c r="H68" s="14">
        <v>2.0324074074074074E-2</v>
      </c>
      <c r="I68" s="29">
        <v>29.266666666666666</v>
      </c>
      <c r="J68" s="42"/>
      <c r="K68" s="1">
        <v>62</v>
      </c>
      <c r="L68" s="42">
        <f t="shared" si="10"/>
        <v>97.844420055854528</v>
      </c>
      <c r="M68" s="246" t="s">
        <v>1116</v>
      </c>
      <c r="N68" s="143"/>
      <c r="O68" s="246">
        <v>27</v>
      </c>
      <c r="P68" s="246">
        <v>5</v>
      </c>
      <c r="Q68" s="246">
        <f t="shared" si="5"/>
        <v>1625</v>
      </c>
      <c r="R68" s="143">
        <v>1625</v>
      </c>
      <c r="S68" s="247" t="s">
        <v>474</v>
      </c>
      <c r="T68" s="247" t="s">
        <v>475</v>
      </c>
      <c r="U68" s="247" t="s">
        <v>476</v>
      </c>
      <c r="V68" s="142">
        <v>19418</v>
      </c>
      <c r="W68" s="143"/>
      <c r="X68" s="246" t="s">
        <v>498</v>
      </c>
      <c r="Y68" s="142">
        <v>42128</v>
      </c>
    </row>
    <row r="69" spans="1:25">
      <c r="A69" s="1">
        <v>63</v>
      </c>
      <c r="B69" s="14">
        <v>1.9432870370370371E-2</v>
      </c>
      <c r="C69" s="29">
        <f t="shared" si="4"/>
        <v>27.983333333333334</v>
      </c>
      <c r="D69" s="29">
        <f t="shared" si="9"/>
        <v>26.745072935578047</v>
      </c>
      <c r="E69" s="5">
        <f t="shared" si="13"/>
        <v>0.79204619798040921</v>
      </c>
      <c r="F69" s="29">
        <v>26.77305352023695</v>
      </c>
      <c r="G69" s="42">
        <f t="shared" si="12"/>
        <v>95.575007512488554</v>
      </c>
      <c r="H69" s="14">
        <v>2.0358796296296295E-2</v>
      </c>
      <c r="I69" s="29">
        <v>29.316666666666666</v>
      </c>
      <c r="J69" s="42"/>
      <c r="K69" s="1">
        <v>63</v>
      </c>
      <c r="L69" s="42">
        <f t="shared" si="10"/>
        <v>95.575007512488554</v>
      </c>
      <c r="M69" s="246" t="s">
        <v>1117</v>
      </c>
      <c r="N69" s="143"/>
      <c r="O69" s="246">
        <v>27</v>
      </c>
      <c r="P69" s="246">
        <v>59</v>
      </c>
      <c r="Q69" s="246">
        <f t="shared" si="5"/>
        <v>1679</v>
      </c>
      <c r="R69" s="143">
        <v>1679</v>
      </c>
      <c r="S69" s="247" t="s">
        <v>511</v>
      </c>
      <c r="T69" s="247" t="s">
        <v>512</v>
      </c>
      <c r="U69" s="247" t="s">
        <v>513</v>
      </c>
      <c r="V69" s="142">
        <v>11388</v>
      </c>
      <c r="W69" s="143"/>
      <c r="X69" s="246" t="s">
        <v>514</v>
      </c>
      <c r="Y69" s="142">
        <v>34490</v>
      </c>
    </row>
    <row r="70" spans="1:25">
      <c r="A70" s="1">
        <v>64</v>
      </c>
      <c r="B70" s="14">
        <v>1.9722222222222221E-2</v>
      </c>
      <c r="C70" s="29">
        <f t="shared" si="4"/>
        <v>28.4</v>
      </c>
      <c r="D70" s="29">
        <f t="shared" si="9"/>
        <v>26.995208350833735</v>
      </c>
      <c r="E70" s="5">
        <f t="shared" si="13"/>
        <v>0.78470716202785284</v>
      </c>
      <c r="F70" s="29">
        <v>27.019726292849136</v>
      </c>
      <c r="G70" s="42">
        <f t="shared" si="12"/>
        <v>95.053550531104705</v>
      </c>
      <c r="H70" s="14">
        <v>2.060185185185185E-2</v>
      </c>
      <c r="I70" s="29">
        <v>29.666666666666664</v>
      </c>
      <c r="J70" s="42"/>
      <c r="K70" s="1">
        <v>64</v>
      </c>
      <c r="L70" s="42">
        <f t="shared" si="10"/>
        <v>95.053550531104705</v>
      </c>
      <c r="M70" s="246" t="s">
        <v>1118</v>
      </c>
      <c r="N70" s="143"/>
      <c r="O70" s="246">
        <v>28</v>
      </c>
      <c r="P70" s="246">
        <v>24</v>
      </c>
      <c r="Q70" s="246">
        <f t="shared" si="5"/>
        <v>1704</v>
      </c>
      <c r="R70" s="143">
        <v>1704</v>
      </c>
      <c r="S70" s="247" t="s">
        <v>511</v>
      </c>
      <c r="T70" s="247" t="s">
        <v>512</v>
      </c>
      <c r="U70" s="247" t="s">
        <v>513</v>
      </c>
      <c r="V70" s="142">
        <v>11388</v>
      </c>
      <c r="W70" s="143"/>
      <c r="X70" s="246" t="s">
        <v>1119</v>
      </c>
      <c r="Y70" s="142">
        <v>35085</v>
      </c>
    </row>
    <row r="71" spans="1:25">
      <c r="A71" s="1">
        <v>65</v>
      </c>
      <c r="B71" s="14">
        <v>1.9861111111111111E-2</v>
      </c>
      <c r="C71" s="29">
        <f t="shared" si="4"/>
        <v>28.599999999999998</v>
      </c>
      <c r="D71" s="29">
        <f t="shared" si="9"/>
        <v>27.250066760881701</v>
      </c>
      <c r="E71" s="5">
        <f t="shared" si="13"/>
        <v>0.77736812607529648</v>
      </c>
      <c r="F71" s="29">
        <v>27.270986759299177</v>
      </c>
      <c r="G71" s="42">
        <f t="shared" si="12"/>
        <v>95.279953709376585</v>
      </c>
      <c r="H71" s="14">
        <v>2.0613425925925927E-2</v>
      </c>
      <c r="I71" s="29">
        <v>29.683333333333337</v>
      </c>
      <c r="J71" s="42"/>
      <c r="K71" s="1">
        <v>65</v>
      </c>
      <c r="L71" s="42">
        <f t="shared" si="10"/>
        <v>95.279953709376585</v>
      </c>
      <c r="M71" s="246" t="s">
        <v>1120</v>
      </c>
      <c r="N71" s="143"/>
      <c r="O71" s="246">
        <v>28</v>
      </c>
      <c r="P71" s="246">
        <v>36</v>
      </c>
      <c r="Q71" s="246">
        <f t="shared" si="5"/>
        <v>1716</v>
      </c>
      <c r="R71" s="143">
        <v>1716</v>
      </c>
      <c r="S71" s="247" t="s">
        <v>511</v>
      </c>
      <c r="T71" s="247" t="s">
        <v>512</v>
      </c>
      <c r="U71" s="247" t="s">
        <v>513</v>
      </c>
      <c r="V71" s="142">
        <v>11388</v>
      </c>
      <c r="W71" s="143"/>
      <c r="X71" s="246" t="s">
        <v>514</v>
      </c>
      <c r="Y71" s="142">
        <v>35254</v>
      </c>
    </row>
    <row r="72" spans="1:25">
      <c r="A72" s="1">
        <v>66</v>
      </c>
      <c r="B72" s="14">
        <v>2.0104166666666666E-2</v>
      </c>
      <c r="C72" s="29">
        <f t="shared" si="4"/>
        <v>28.95</v>
      </c>
      <c r="D72" s="29">
        <f t="shared" si="9"/>
        <v>27.509783208263958</v>
      </c>
      <c r="E72" s="5">
        <f t="shared" si="13"/>
        <v>0.77002909012274023</v>
      </c>
      <c r="F72" s="29">
        <v>27.526964105858081</v>
      </c>
      <c r="G72" s="42">
        <f t="shared" si="12"/>
        <v>95.025157886922145</v>
      </c>
      <c r="H72" s="14">
        <v>2.105324074074074E-2</v>
      </c>
      <c r="I72" s="29">
        <v>30.316666666666666</v>
      </c>
      <c r="J72" s="42"/>
      <c r="K72" s="1">
        <v>66</v>
      </c>
      <c r="L72" s="42">
        <f t="shared" si="10"/>
        <v>95.025157886922145</v>
      </c>
      <c r="M72" s="246" t="s">
        <v>1121</v>
      </c>
      <c r="N72" s="143"/>
      <c r="O72" s="246">
        <v>28</v>
      </c>
      <c r="P72" s="246">
        <v>57</v>
      </c>
      <c r="Q72" s="246">
        <f t="shared" si="5"/>
        <v>1737</v>
      </c>
      <c r="R72" s="143">
        <v>1737</v>
      </c>
      <c r="S72" s="247" t="s">
        <v>511</v>
      </c>
      <c r="T72" s="247" t="s">
        <v>512</v>
      </c>
      <c r="U72" s="247" t="s">
        <v>513</v>
      </c>
      <c r="V72" s="142">
        <v>11388</v>
      </c>
      <c r="W72" s="143"/>
      <c r="X72" s="246" t="s">
        <v>514</v>
      </c>
      <c r="Y72" s="142">
        <v>35599</v>
      </c>
    </row>
    <row r="73" spans="1:25">
      <c r="A73" s="1">
        <v>67</v>
      </c>
      <c r="B73" s="14">
        <v>2.0659722222222222E-2</v>
      </c>
      <c r="C73" s="29">
        <f t="shared" si="4"/>
        <v>29.75</v>
      </c>
      <c r="D73" s="29">
        <f t="shared" ref="D73:D104" si="14">E$4/E73</f>
        <v>27.774497933346016</v>
      </c>
      <c r="E73" s="5">
        <f t="shared" si="13"/>
        <v>0.76269005417018387</v>
      </c>
      <c r="F73" s="29">
        <v>27.787792415150353</v>
      </c>
      <c r="G73" s="42">
        <f t="shared" si="12"/>
        <v>93.359656918810145</v>
      </c>
      <c r="H73" s="14">
        <v>2.0659722222222222E-2</v>
      </c>
      <c r="I73" s="29">
        <v>29.75</v>
      </c>
      <c r="J73" s="42"/>
      <c r="K73" s="1">
        <v>67</v>
      </c>
      <c r="L73" s="42">
        <f t="shared" si="10"/>
        <v>93.359656918810145</v>
      </c>
      <c r="M73" s="248" t="s">
        <v>1122</v>
      </c>
      <c r="N73" s="249"/>
      <c r="O73" s="248" t="s">
        <v>1123</v>
      </c>
      <c r="P73" s="248" t="s">
        <v>1124</v>
      </c>
      <c r="Q73" s="248">
        <f t="shared" si="5"/>
        <v>1785</v>
      </c>
      <c r="R73" s="249">
        <v>1785</v>
      </c>
      <c r="S73" s="250" t="s">
        <v>654</v>
      </c>
      <c r="T73" s="250" t="s">
        <v>1125</v>
      </c>
      <c r="U73" s="250" t="s">
        <v>373</v>
      </c>
      <c r="V73" s="251"/>
      <c r="W73" s="249" t="s">
        <v>1126</v>
      </c>
      <c r="X73" s="248" t="s">
        <v>1127</v>
      </c>
      <c r="Y73" s="251">
        <v>30458</v>
      </c>
    </row>
    <row r="74" spans="1:25">
      <c r="A74" s="1">
        <v>68</v>
      </c>
      <c r="B74" s="14">
        <v>2.0706018518518519E-2</v>
      </c>
      <c r="C74" s="29">
        <f t="shared" si="4"/>
        <v>29.816666666666666</v>
      </c>
      <c r="D74" s="29">
        <f t="shared" si="14"/>
        <v>28.044356626828709</v>
      </c>
      <c r="E74" s="5">
        <f t="shared" si="13"/>
        <v>0.75535101821762751</v>
      </c>
      <c r="F74" s="29">
        <v>28.05361090034696</v>
      </c>
      <c r="G74" s="42">
        <f t="shared" si="12"/>
        <v>94.055975271644627</v>
      </c>
      <c r="H74" s="14">
        <v>2.1365740740740741E-2</v>
      </c>
      <c r="I74" s="29">
        <v>30.766666666666666</v>
      </c>
      <c r="J74" s="42"/>
      <c r="K74" s="1">
        <v>68</v>
      </c>
      <c r="L74" s="42">
        <f t="shared" ref="L74:L97" si="15">MAX(G74,J74)</f>
        <v>94.055975271644627</v>
      </c>
      <c r="M74" s="246" t="s">
        <v>1128</v>
      </c>
      <c r="N74" s="143"/>
      <c r="O74" s="246">
        <v>29</v>
      </c>
      <c r="P74" s="246">
        <v>49</v>
      </c>
      <c r="Q74" s="246">
        <f t="shared" si="5"/>
        <v>1789</v>
      </c>
      <c r="R74" s="143">
        <v>1789</v>
      </c>
      <c r="S74" s="247" t="s">
        <v>511</v>
      </c>
      <c r="T74" s="247" t="s">
        <v>512</v>
      </c>
      <c r="U74" s="247" t="s">
        <v>513</v>
      </c>
      <c r="V74" s="142">
        <v>11388</v>
      </c>
      <c r="W74" s="143"/>
      <c r="X74" s="246" t="s">
        <v>1119</v>
      </c>
      <c r="Y74" s="142">
        <v>36548</v>
      </c>
    </row>
    <row r="75" spans="1:25">
      <c r="A75" s="1">
        <v>69</v>
      </c>
      <c r="B75" s="14">
        <v>2.1226851851851854E-2</v>
      </c>
      <c r="C75" s="29">
        <f t="shared" ref="C75:C100" si="16">B75*1440</f>
        <v>30.56666666666667</v>
      </c>
      <c r="D75" s="29">
        <f t="shared" si="14"/>
        <v>28.319510697124961</v>
      </c>
      <c r="E75" s="5">
        <f t="shared" si="13"/>
        <v>0.74801198226507126</v>
      </c>
      <c r="F75" s="29">
        <v>28.333425695400667</v>
      </c>
      <c r="G75" s="42">
        <f t="shared" si="12"/>
        <v>92.648344701608366</v>
      </c>
      <c r="H75" s="14">
        <v>2.1874999999999999E-2</v>
      </c>
      <c r="I75" s="29">
        <v>31.499999999999996</v>
      </c>
      <c r="J75" s="42"/>
      <c r="K75" s="1">
        <v>69</v>
      </c>
      <c r="L75" s="42">
        <f t="shared" si="15"/>
        <v>92.648344701608366</v>
      </c>
      <c r="M75" s="246" t="s">
        <v>1129</v>
      </c>
      <c r="N75" s="143"/>
      <c r="O75" s="246">
        <v>30</v>
      </c>
      <c r="P75" s="246">
        <v>34</v>
      </c>
      <c r="Q75" s="246">
        <f t="shared" si="5"/>
        <v>1834</v>
      </c>
      <c r="R75" s="143">
        <v>1834</v>
      </c>
      <c r="S75" s="247" t="s">
        <v>511</v>
      </c>
      <c r="T75" s="247" t="s">
        <v>512</v>
      </c>
      <c r="U75" s="247" t="s">
        <v>513</v>
      </c>
      <c r="V75" s="142">
        <v>11388</v>
      </c>
      <c r="W75" s="143"/>
      <c r="X75" s="246" t="s">
        <v>514</v>
      </c>
      <c r="Y75" s="142">
        <v>36624</v>
      </c>
    </row>
    <row r="76" spans="1:25">
      <c r="A76" s="1">
        <v>70</v>
      </c>
      <c r="B76" s="14">
        <v>2.1122685185185185E-2</v>
      </c>
      <c r="C76" s="29">
        <f t="shared" si="16"/>
        <v>30.416666666666668</v>
      </c>
      <c r="D76" s="29">
        <f t="shared" si="14"/>
        <v>28.607743603712638</v>
      </c>
      <c r="E76" s="5">
        <f t="shared" si="13"/>
        <v>0.74047550295383013</v>
      </c>
      <c r="F76" s="29">
        <v>28.643653234232236</v>
      </c>
      <c r="G76" s="42">
        <f t="shared" si="12"/>
        <v>94.052855683438807</v>
      </c>
      <c r="H76" s="14">
        <v>2.1122685185185185E-2</v>
      </c>
      <c r="I76" s="29">
        <v>30.416666666666668</v>
      </c>
      <c r="J76" s="42"/>
      <c r="K76" s="1">
        <v>70</v>
      </c>
      <c r="L76" s="42">
        <f t="shared" si="15"/>
        <v>94.052855683438807</v>
      </c>
      <c r="M76" s="248" t="s">
        <v>1130</v>
      </c>
      <c r="N76" s="249"/>
      <c r="O76" s="248" t="s">
        <v>1131</v>
      </c>
      <c r="P76" s="248" t="s">
        <v>1132</v>
      </c>
      <c r="Q76" s="248">
        <f t="shared" si="5"/>
        <v>1825</v>
      </c>
      <c r="R76" s="249">
        <v>1825</v>
      </c>
      <c r="S76" s="250" t="s">
        <v>523</v>
      </c>
      <c r="T76" s="250" t="s">
        <v>524</v>
      </c>
      <c r="U76" s="250" t="s">
        <v>373</v>
      </c>
      <c r="V76" s="251">
        <v>7482</v>
      </c>
      <c r="W76" s="249" t="s">
        <v>1133</v>
      </c>
      <c r="X76" s="248" t="s">
        <v>1134</v>
      </c>
      <c r="Y76" s="251">
        <v>33307</v>
      </c>
    </row>
    <row r="77" spans="1:25">
      <c r="A77" s="1">
        <v>71</v>
      </c>
      <c r="B77" s="14">
        <v>2.1597222222222223E-2</v>
      </c>
      <c r="C77" s="29">
        <f t="shared" si="16"/>
        <v>31.1</v>
      </c>
      <c r="D77" s="29">
        <f t="shared" si="14"/>
        <v>28.927963191767486</v>
      </c>
      <c r="E77" s="5">
        <f t="shared" si="13"/>
        <v>0.73227877099075644</v>
      </c>
      <c r="F77" s="29">
        <v>28.986408662653858</v>
      </c>
      <c r="G77" s="42">
        <f t="shared" si="12"/>
        <v>93.015958815972624</v>
      </c>
      <c r="H77" s="14">
        <v>2.1597222222222223E-2</v>
      </c>
      <c r="I77" s="29">
        <v>31.1</v>
      </c>
      <c r="J77" s="42"/>
      <c r="K77" s="1">
        <v>71</v>
      </c>
      <c r="L77" s="42">
        <f t="shared" si="15"/>
        <v>93.015958815972624</v>
      </c>
      <c r="M77" s="248" t="s">
        <v>1135</v>
      </c>
      <c r="N77" s="249"/>
      <c r="O77" s="248" t="s">
        <v>1136</v>
      </c>
      <c r="P77" s="248" t="s">
        <v>1137</v>
      </c>
      <c r="Q77" s="248">
        <f t="shared" si="5"/>
        <v>1866</v>
      </c>
      <c r="R77" s="249">
        <v>1866</v>
      </c>
      <c r="S77" s="250" t="s">
        <v>523</v>
      </c>
      <c r="T77" s="250" t="s">
        <v>524</v>
      </c>
      <c r="U77" s="250" t="s">
        <v>373</v>
      </c>
      <c r="V77" s="251">
        <v>7482</v>
      </c>
      <c r="W77" s="249" t="s">
        <v>1133</v>
      </c>
      <c r="X77" s="248" t="s">
        <v>1134</v>
      </c>
      <c r="Y77" s="251">
        <v>33675</v>
      </c>
    </row>
    <row r="78" spans="1:25">
      <c r="A78" s="1">
        <v>72</v>
      </c>
      <c r="B78" s="14">
        <v>2.2199074074074076E-2</v>
      </c>
      <c r="C78" s="29">
        <f t="shared" si="16"/>
        <v>31.966666666666669</v>
      </c>
      <c r="D78" s="29">
        <f t="shared" si="14"/>
        <v>29.282910063794553</v>
      </c>
      <c r="E78" s="5">
        <f t="shared" si="13"/>
        <v>0.72340260196763873</v>
      </c>
      <c r="F78" s="29">
        <v>29.363797793381234</v>
      </c>
      <c r="G78" s="42">
        <f t="shared" si="12"/>
        <v>91.604515319482431</v>
      </c>
      <c r="H78" s="14">
        <v>2.2199074074074072E-2</v>
      </c>
      <c r="I78" s="29">
        <v>31.966666666666665</v>
      </c>
      <c r="J78" s="42"/>
      <c r="K78" s="1">
        <v>72</v>
      </c>
      <c r="L78" s="42">
        <f t="shared" si="15"/>
        <v>91.604515319482431</v>
      </c>
      <c r="M78" s="248" t="s">
        <v>1138</v>
      </c>
      <c r="N78" s="249"/>
      <c r="O78" s="248" t="s">
        <v>1136</v>
      </c>
      <c r="P78" s="248" t="s">
        <v>1139</v>
      </c>
      <c r="Q78" s="248">
        <f t="shared" si="5"/>
        <v>1918</v>
      </c>
      <c r="R78" s="249">
        <v>1918</v>
      </c>
      <c r="S78" s="250" t="s">
        <v>523</v>
      </c>
      <c r="T78" s="250" t="s">
        <v>524</v>
      </c>
      <c r="U78" s="250" t="s">
        <v>373</v>
      </c>
      <c r="V78" s="251">
        <v>7482</v>
      </c>
      <c r="W78" s="249" t="s">
        <v>1133</v>
      </c>
      <c r="X78" s="248" t="s">
        <v>1134</v>
      </c>
      <c r="Y78" s="251">
        <v>34042</v>
      </c>
    </row>
    <row r="79" spans="1:25">
      <c r="A79" s="1">
        <v>73</v>
      </c>
      <c r="B79" s="14">
        <v>2.2870370370370371E-2</v>
      </c>
      <c r="C79" s="29">
        <f t="shared" si="16"/>
        <v>32.933333333333337</v>
      </c>
      <c r="D79" s="29">
        <f t="shared" si="14"/>
        <v>29.674893157022513</v>
      </c>
      <c r="E79" s="5">
        <f t="shared" si="13"/>
        <v>0.71384699588447664</v>
      </c>
      <c r="F79" s="29">
        <v>29.778222962211061</v>
      </c>
      <c r="G79" s="42">
        <f t="shared" si="12"/>
        <v>90.105950881647303</v>
      </c>
      <c r="H79" s="14">
        <v>2.3738425925925927E-2</v>
      </c>
      <c r="I79" s="29">
        <v>34.183333333333337</v>
      </c>
      <c r="J79" s="42"/>
      <c r="K79" s="1">
        <v>73</v>
      </c>
      <c r="L79" s="42">
        <f t="shared" si="15"/>
        <v>90.105950881647303</v>
      </c>
      <c r="M79" s="246" t="s">
        <v>1140</v>
      </c>
      <c r="N79" s="143"/>
      <c r="O79" s="246">
        <v>32</v>
      </c>
      <c r="P79" s="246">
        <v>56</v>
      </c>
      <c r="Q79" s="246">
        <f t="shared" ref="Q79:Q105" si="17">N79*3600+O79*60+P79</f>
        <v>1976</v>
      </c>
      <c r="R79" s="143">
        <v>1976</v>
      </c>
      <c r="S79" s="247" t="s">
        <v>1141</v>
      </c>
      <c r="T79" s="247" t="s">
        <v>1142</v>
      </c>
      <c r="U79" s="247" t="s">
        <v>496</v>
      </c>
      <c r="V79" s="142">
        <v>15438</v>
      </c>
      <c r="W79" s="143"/>
      <c r="X79" s="246" t="s">
        <v>1143</v>
      </c>
      <c r="Y79" s="142">
        <v>42211</v>
      </c>
    </row>
    <row r="80" spans="1:25">
      <c r="A80" s="1">
        <v>74</v>
      </c>
      <c r="B80" s="14">
        <v>2.2222222222222223E-2</v>
      </c>
      <c r="C80" s="29">
        <f t="shared" si="16"/>
        <v>32</v>
      </c>
      <c r="D80" s="29">
        <f t="shared" si="14"/>
        <v>30.106556960556336</v>
      </c>
      <c r="E80" s="5">
        <f t="shared" si="13"/>
        <v>0.70361195274127053</v>
      </c>
      <c r="F80" s="29">
        <v>30.232425101608932</v>
      </c>
      <c r="G80" s="42">
        <f t="shared" si="12"/>
        <v>94.08299050173855</v>
      </c>
      <c r="H80" s="14">
        <v>2.2222222222222223E-2</v>
      </c>
      <c r="I80" s="29">
        <v>32</v>
      </c>
      <c r="J80" s="42"/>
      <c r="K80" s="1">
        <v>74</v>
      </c>
      <c r="L80" s="42">
        <f t="shared" si="15"/>
        <v>94.08299050173855</v>
      </c>
      <c r="M80" s="248" t="s">
        <v>1144</v>
      </c>
      <c r="N80" s="249"/>
      <c r="O80" s="248" t="s">
        <v>1145</v>
      </c>
      <c r="P80" s="248" t="s">
        <v>1146</v>
      </c>
      <c r="Q80" s="248">
        <f t="shared" si="17"/>
        <v>1920</v>
      </c>
      <c r="R80" s="249">
        <v>1920</v>
      </c>
      <c r="S80" s="250" t="s">
        <v>523</v>
      </c>
      <c r="T80" s="250" t="s">
        <v>524</v>
      </c>
      <c r="U80" s="250" t="s">
        <v>373</v>
      </c>
      <c r="V80" s="251">
        <v>7482</v>
      </c>
      <c r="W80" s="249" t="s">
        <v>1147</v>
      </c>
      <c r="X80" s="248" t="s">
        <v>1148</v>
      </c>
      <c r="Y80" s="251">
        <v>34791</v>
      </c>
    </row>
    <row r="81" spans="1:25">
      <c r="A81" s="1">
        <v>75</v>
      </c>
      <c r="B81" s="14">
        <v>2.2129629629629628E-2</v>
      </c>
      <c r="C81" s="29">
        <f t="shared" si="16"/>
        <v>31.866666666666664</v>
      </c>
      <c r="D81" s="29">
        <f t="shared" si="14"/>
        <v>30.580930598343773</v>
      </c>
      <c r="E81" s="5">
        <f t="shared" si="13"/>
        <v>0.69269747253802005</v>
      </c>
      <c r="F81" s="29">
        <v>30.729534142943979</v>
      </c>
      <c r="G81" s="42">
        <f t="shared" si="12"/>
        <v>95.965263383923983</v>
      </c>
      <c r="H81" s="14">
        <v>2.2129629629629631E-2</v>
      </c>
      <c r="I81" s="29">
        <v>31.866666666666667</v>
      </c>
      <c r="J81" s="42"/>
      <c r="K81" s="1">
        <v>75</v>
      </c>
      <c r="L81" s="42">
        <f t="shared" si="15"/>
        <v>95.965263383923983</v>
      </c>
      <c r="M81" s="246" t="s">
        <v>1149</v>
      </c>
      <c r="N81" s="143"/>
      <c r="O81" s="246">
        <v>31</v>
      </c>
      <c r="P81" s="246">
        <v>52</v>
      </c>
      <c r="Q81" s="246">
        <f t="shared" si="17"/>
        <v>1912</v>
      </c>
      <c r="R81" s="143">
        <v>1912</v>
      </c>
      <c r="S81" s="247" t="s">
        <v>523</v>
      </c>
      <c r="T81" s="247" t="s">
        <v>524</v>
      </c>
      <c r="U81" s="247" t="s">
        <v>373</v>
      </c>
      <c r="V81" s="142">
        <v>7482</v>
      </c>
      <c r="W81" s="143"/>
      <c r="X81" s="246" t="s">
        <v>1150</v>
      </c>
      <c r="Y81" s="142">
        <v>34884</v>
      </c>
    </row>
    <row r="82" spans="1:25">
      <c r="A82" s="1">
        <v>76</v>
      </c>
      <c r="B82" s="14">
        <v>2.3009259259259257E-2</v>
      </c>
      <c r="C82" s="29">
        <f t="shared" si="16"/>
        <v>33.133333333333333</v>
      </c>
      <c r="D82" s="29">
        <f t="shared" si="14"/>
        <v>31.101486946120787</v>
      </c>
      <c r="E82" s="5">
        <f t="shared" si="13"/>
        <v>0.68110355527472555</v>
      </c>
      <c r="F82" s="29">
        <v>31.273129623264776</v>
      </c>
      <c r="G82" s="42">
        <f t="shared" si="12"/>
        <v>93.867666839398751</v>
      </c>
      <c r="H82" s="14">
        <v>2.3009259259259261E-2</v>
      </c>
      <c r="I82" s="29">
        <v>33.133333333333333</v>
      </c>
      <c r="J82" s="42"/>
      <c r="K82" s="1">
        <v>76</v>
      </c>
      <c r="L82" s="42">
        <f t="shared" si="15"/>
        <v>93.867666839398751</v>
      </c>
      <c r="M82" s="246" t="s">
        <v>1151</v>
      </c>
      <c r="N82" s="143"/>
      <c r="O82" s="246">
        <v>33</v>
      </c>
      <c r="P82" s="246">
        <v>8</v>
      </c>
      <c r="Q82" s="246">
        <f t="shared" si="17"/>
        <v>1988</v>
      </c>
      <c r="R82" s="143">
        <v>1988</v>
      </c>
      <c r="S82" s="247" t="s">
        <v>523</v>
      </c>
      <c r="T82" s="247" t="s">
        <v>524</v>
      </c>
      <c r="U82" s="247" t="s">
        <v>373</v>
      </c>
      <c r="V82" s="142">
        <v>7482</v>
      </c>
      <c r="W82" s="143" t="s">
        <v>1133</v>
      </c>
      <c r="X82" s="246" t="s">
        <v>566</v>
      </c>
      <c r="Y82" s="142">
        <v>35512</v>
      </c>
    </row>
    <row r="83" spans="1:25">
      <c r="A83" s="1">
        <v>77</v>
      </c>
      <c r="B83" s="14">
        <v>2.3229166666666665E-2</v>
      </c>
      <c r="C83" s="29">
        <f t="shared" si="16"/>
        <v>33.449999999999996</v>
      </c>
      <c r="D83" s="29">
        <f t="shared" si="14"/>
        <v>31.672214118323023</v>
      </c>
      <c r="E83" s="5">
        <f t="shared" si="13"/>
        <v>0.66883020095138668</v>
      </c>
      <c r="F83" s="29">
        <v>31.867313884796847</v>
      </c>
      <c r="G83" s="42">
        <f t="shared" si="12"/>
        <v>94.685244000965696</v>
      </c>
      <c r="H83" s="14">
        <v>2.3229166666666665E-2</v>
      </c>
      <c r="I83" s="29">
        <v>33.449999999999996</v>
      </c>
      <c r="J83" s="42"/>
      <c r="K83" s="1">
        <v>77</v>
      </c>
      <c r="L83" s="42">
        <f t="shared" si="15"/>
        <v>94.685244000965696</v>
      </c>
      <c r="M83" s="246" t="s">
        <v>1152</v>
      </c>
      <c r="N83" s="143"/>
      <c r="O83" s="246">
        <v>33</v>
      </c>
      <c r="P83" s="246">
        <v>27</v>
      </c>
      <c r="Q83" s="246">
        <f t="shared" si="17"/>
        <v>2007</v>
      </c>
      <c r="R83" s="143">
        <v>2007</v>
      </c>
      <c r="S83" s="247" t="s">
        <v>523</v>
      </c>
      <c r="T83" s="247" t="s">
        <v>524</v>
      </c>
      <c r="U83" s="247" t="s">
        <v>373</v>
      </c>
      <c r="V83" s="142">
        <v>7482</v>
      </c>
      <c r="W83" s="143" t="s">
        <v>1153</v>
      </c>
      <c r="X83" s="246" t="s">
        <v>1154</v>
      </c>
      <c r="Y83" s="142">
        <v>35623</v>
      </c>
    </row>
    <row r="84" spans="1:25">
      <c r="A84" s="1">
        <v>78</v>
      </c>
      <c r="B84" s="14">
        <v>2.3854166666666666E-2</v>
      </c>
      <c r="C84" s="29">
        <f t="shared" si="16"/>
        <v>34.35</v>
      </c>
      <c r="D84" s="29">
        <f t="shared" si="14"/>
        <v>32.297702321056946</v>
      </c>
      <c r="E84" s="5">
        <f t="shared" si="13"/>
        <v>0.65587740956800378</v>
      </c>
      <c r="F84" s="29">
        <v>32.516800928716648</v>
      </c>
      <c r="G84" s="42">
        <f t="shared" si="12"/>
        <v>94.025334267996925</v>
      </c>
      <c r="H84" s="14">
        <v>2.3854166666666666E-2</v>
      </c>
      <c r="I84" s="29">
        <v>34.35</v>
      </c>
      <c r="J84" s="42"/>
      <c r="K84" s="1">
        <v>78</v>
      </c>
      <c r="L84" s="42">
        <f t="shared" si="15"/>
        <v>94.025334267996925</v>
      </c>
      <c r="M84" s="248" t="s">
        <v>1155</v>
      </c>
      <c r="N84" s="249"/>
      <c r="O84" s="248" t="s">
        <v>1156</v>
      </c>
      <c r="P84" s="248" t="s">
        <v>1157</v>
      </c>
      <c r="Q84" s="248">
        <f t="shared" si="17"/>
        <v>2061</v>
      </c>
      <c r="R84" s="249">
        <v>2061</v>
      </c>
      <c r="S84" s="250" t="s">
        <v>511</v>
      </c>
      <c r="T84" s="250" t="s">
        <v>943</v>
      </c>
      <c r="U84" s="250" t="s">
        <v>373</v>
      </c>
      <c r="V84" s="251">
        <v>2750</v>
      </c>
      <c r="W84" s="249" t="s">
        <v>1158</v>
      </c>
      <c r="X84" s="248" t="s">
        <v>1159</v>
      </c>
      <c r="Y84" s="251">
        <v>31319</v>
      </c>
    </row>
    <row r="85" spans="1:25">
      <c r="A85" s="1">
        <v>79</v>
      </c>
      <c r="B85" s="14">
        <v>2.6157407407407407E-2</v>
      </c>
      <c r="C85" s="29">
        <f t="shared" si="16"/>
        <v>37.666666666666664</v>
      </c>
      <c r="D85" s="29">
        <f t="shared" si="14"/>
        <v>32.983249942399162</v>
      </c>
      <c r="E85" s="5">
        <f t="shared" si="13"/>
        <v>0.64224518112457663</v>
      </c>
      <c r="F85" s="29">
        <v>33.227024877817996</v>
      </c>
      <c r="G85" s="42">
        <f t="shared" si="12"/>
        <v>87.566150289555296</v>
      </c>
      <c r="H85" s="14">
        <v>2.6493055555555554E-2</v>
      </c>
      <c r="I85" s="29">
        <v>38.15</v>
      </c>
      <c r="J85" s="42"/>
      <c r="K85" s="1">
        <v>79</v>
      </c>
      <c r="L85" s="42">
        <f t="shared" si="15"/>
        <v>87.566150289555296</v>
      </c>
      <c r="M85" s="246" t="s">
        <v>1160</v>
      </c>
      <c r="N85" s="143"/>
      <c r="O85" s="246">
        <v>37</v>
      </c>
      <c r="P85" s="246">
        <v>40</v>
      </c>
      <c r="Q85" s="246">
        <f t="shared" si="17"/>
        <v>2260</v>
      </c>
      <c r="R85" s="143">
        <v>2260</v>
      </c>
      <c r="S85" s="247" t="s">
        <v>1161</v>
      </c>
      <c r="T85" s="247" t="s">
        <v>1162</v>
      </c>
      <c r="U85" s="247" t="s">
        <v>513</v>
      </c>
      <c r="V85" s="142">
        <v>10962</v>
      </c>
      <c r="W85" s="143"/>
      <c r="X85" s="246" t="s">
        <v>1163</v>
      </c>
      <c r="Y85" s="142">
        <v>39824</v>
      </c>
    </row>
    <row r="86" spans="1:25">
      <c r="A86" s="1">
        <v>80</v>
      </c>
      <c r="B86" s="14">
        <v>2.478009259259259E-2</v>
      </c>
      <c r="C86" s="29">
        <f t="shared" si="16"/>
        <v>35.68333333333333</v>
      </c>
      <c r="D86" s="29">
        <f t="shared" si="14"/>
        <v>33.734993922693157</v>
      </c>
      <c r="E86" s="5">
        <f t="shared" si="13"/>
        <v>0.62793351562110522</v>
      </c>
      <c r="F86" s="29">
        <v>34.004273198318664</v>
      </c>
      <c r="G86" s="42">
        <f t="shared" si="12"/>
        <v>94.539917578775786</v>
      </c>
      <c r="H86" s="14">
        <v>2.5694444444444447E-2</v>
      </c>
      <c r="I86" s="29">
        <v>37</v>
      </c>
      <c r="J86" s="42"/>
      <c r="K86" s="1">
        <v>80</v>
      </c>
      <c r="L86" s="42">
        <f t="shared" si="15"/>
        <v>94.539917578775786</v>
      </c>
      <c r="M86" s="246" t="s">
        <v>1164</v>
      </c>
      <c r="N86" s="143"/>
      <c r="O86" s="246">
        <v>35</v>
      </c>
      <c r="P86" s="246">
        <v>41</v>
      </c>
      <c r="Q86" s="246">
        <f t="shared" si="17"/>
        <v>2141</v>
      </c>
      <c r="R86" s="143">
        <v>2141</v>
      </c>
      <c r="S86" s="247" t="s">
        <v>813</v>
      </c>
      <c r="T86" s="247" t="s">
        <v>939</v>
      </c>
      <c r="U86" s="247" t="s">
        <v>496</v>
      </c>
      <c r="V86" s="142">
        <v>9774</v>
      </c>
      <c r="W86" s="143"/>
      <c r="X86" s="246" t="s">
        <v>598</v>
      </c>
      <c r="Y86" s="142">
        <v>39189</v>
      </c>
    </row>
    <row r="87" spans="1:25">
      <c r="A87" s="1">
        <v>81</v>
      </c>
      <c r="B87" s="14">
        <v>2.5289351851851851E-2</v>
      </c>
      <c r="C87" s="29">
        <f t="shared" si="16"/>
        <v>36.416666666666664</v>
      </c>
      <c r="D87" s="29">
        <f t="shared" si="14"/>
        <v>34.560071031245528</v>
      </c>
      <c r="E87" s="5">
        <f t="shared" si="13"/>
        <v>0.61294241305758967</v>
      </c>
      <c r="F87" s="29">
        <v>34.85585144784671</v>
      </c>
      <c r="G87" s="42">
        <f t="shared" si="12"/>
        <v>94.901796882138754</v>
      </c>
      <c r="H87" s="14">
        <v>2.5405092592592594E-2</v>
      </c>
      <c r="I87" s="29">
        <v>36.583333333333336</v>
      </c>
      <c r="J87" s="42"/>
      <c r="K87" s="1">
        <v>81</v>
      </c>
      <c r="L87" s="42">
        <f t="shared" si="15"/>
        <v>94.901796882138754</v>
      </c>
      <c r="M87" s="248" t="s">
        <v>1165</v>
      </c>
      <c r="N87" s="249"/>
      <c r="O87" s="248" t="s">
        <v>1166</v>
      </c>
      <c r="P87" s="248" t="s">
        <v>1167</v>
      </c>
      <c r="Q87" s="248">
        <f t="shared" si="17"/>
        <v>2195</v>
      </c>
      <c r="R87" s="249">
        <v>2195</v>
      </c>
      <c r="S87" s="250" t="s">
        <v>511</v>
      </c>
      <c r="T87" s="250" t="s">
        <v>943</v>
      </c>
      <c r="U87" s="250" t="s">
        <v>373</v>
      </c>
      <c r="V87" s="251">
        <v>2750</v>
      </c>
      <c r="W87" s="249" t="s">
        <v>1066</v>
      </c>
      <c r="X87" s="248" t="s">
        <v>1168</v>
      </c>
      <c r="Y87" s="251">
        <v>32585</v>
      </c>
    </row>
    <row r="88" spans="1:25">
      <c r="A88" s="1">
        <v>82</v>
      </c>
      <c r="B88" s="14">
        <v>2.5497685185185189E-2</v>
      </c>
      <c r="C88" s="29">
        <f t="shared" si="16"/>
        <v>36.716666666666676</v>
      </c>
      <c r="D88" s="29">
        <f t="shared" si="14"/>
        <v>35.466818840035465</v>
      </c>
      <c r="E88" s="5">
        <f t="shared" si="13"/>
        <v>0.59727187343402999</v>
      </c>
      <c r="F88" s="29">
        <v>35.790288526365337</v>
      </c>
      <c r="G88" s="42">
        <f t="shared" si="12"/>
        <v>96.595965973768841</v>
      </c>
      <c r="H88" s="14">
        <v>2.5497685185185186E-2</v>
      </c>
      <c r="I88" s="29">
        <v>36.716666666666669</v>
      </c>
      <c r="J88" s="42"/>
      <c r="K88" s="1">
        <v>82</v>
      </c>
      <c r="L88" s="42">
        <f t="shared" si="15"/>
        <v>96.595965973768841</v>
      </c>
      <c r="M88" s="248" t="s">
        <v>1169</v>
      </c>
      <c r="N88" s="249"/>
      <c r="O88" s="248" t="s">
        <v>1166</v>
      </c>
      <c r="P88" s="248" t="s">
        <v>1170</v>
      </c>
      <c r="Q88" s="248">
        <f t="shared" si="17"/>
        <v>2203</v>
      </c>
      <c r="R88" s="249">
        <v>2203</v>
      </c>
      <c r="S88" s="250" t="s">
        <v>511</v>
      </c>
      <c r="T88" s="250" t="s">
        <v>943</v>
      </c>
      <c r="U88" s="250" t="s">
        <v>373</v>
      </c>
      <c r="V88" s="251">
        <v>2750</v>
      </c>
      <c r="W88" s="249" t="s">
        <v>1171</v>
      </c>
      <c r="X88" s="248" t="s">
        <v>1172</v>
      </c>
      <c r="Y88" s="251">
        <v>32886</v>
      </c>
    </row>
    <row r="89" spans="1:25">
      <c r="A89" s="1">
        <v>83</v>
      </c>
      <c r="B89" s="14">
        <v>2.9259259259259259E-2</v>
      </c>
      <c r="C89" s="29">
        <f t="shared" si="16"/>
        <v>42.133333333333333</v>
      </c>
      <c r="D89" s="29">
        <f t="shared" si="14"/>
        <v>36.465028176471129</v>
      </c>
      <c r="E89" s="5">
        <f t="shared" si="13"/>
        <v>0.58092189675042594</v>
      </c>
      <c r="F89" s="29">
        <v>36.817594461508421</v>
      </c>
      <c r="G89" s="42">
        <f t="shared" si="12"/>
        <v>86.546744089725777</v>
      </c>
      <c r="H89" s="14">
        <v>2.9259259259259259E-2</v>
      </c>
      <c r="I89" s="29">
        <v>42.133333333333333</v>
      </c>
      <c r="J89" s="42"/>
      <c r="K89" s="1">
        <v>83</v>
      </c>
      <c r="L89" s="42">
        <f t="shared" si="15"/>
        <v>86.546744089725777</v>
      </c>
      <c r="M89" s="248" t="s">
        <v>1173</v>
      </c>
      <c r="N89" s="249"/>
      <c r="O89" s="248" t="s">
        <v>1174</v>
      </c>
      <c r="P89" s="248" t="s">
        <v>1175</v>
      </c>
      <c r="Q89" s="248">
        <f t="shared" si="17"/>
        <v>2528</v>
      </c>
      <c r="R89" s="249">
        <v>2528</v>
      </c>
      <c r="S89" s="250" t="s">
        <v>459</v>
      </c>
      <c r="T89" s="250" t="s">
        <v>1176</v>
      </c>
      <c r="U89" s="250"/>
      <c r="V89" s="251"/>
      <c r="W89" s="249" t="s">
        <v>1177</v>
      </c>
      <c r="X89" s="248" t="s">
        <v>1178</v>
      </c>
      <c r="Y89" s="251">
        <v>32789</v>
      </c>
    </row>
    <row r="90" spans="1:25">
      <c r="A90" s="1">
        <v>84</v>
      </c>
      <c r="B90" s="14"/>
      <c r="C90" s="29"/>
      <c r="D90" s="29">
        <f t="shared" si="14"/>
        <v>37.566263023014464</v>
      </c>
      <c r="E90" s="5">
        <f t="shared" si="13"/>
        <v>0.56389248300677797</v>
      </c>
      <c r="F90" s="29">
        <v>37.949587034652474</v>
      </c>
      <c r="G90" s="42"/>
      <c r="H90" s="14">
        <v>2.6342592592592591E-2</v>
      </c>
      <c r="I90" s="29">
        <v>37.93333333333333</v>
      </c>
      <c r="J90" s="42"/>
      <c r="K90" s="1">
        <v>84</v>
      </c>
      <c r="L90" s="42">
        <f t="shared" si="15"/>
        <v>0</v>
      </c>
      <c r="M90" s="248"/>
      <c r="N90" s="249"/>
      <c r="O90" s="248"/>
      <c r="P90" s="248"/>
      <c r="Q90" s="248"/>
      <c r="R90" s="249"/>
      <c r="S90" s="250" t="s">
        <v>511</v>
      </c>
      <c r="T90" s="250" t="s">
        <v>943</v>
      </c>
      <c r="U90" s="250" t="s">
        <v>373</v>
      </c>
      <c r="V90" s="251">
        <v>2750</v>
      </c>
      <c r="W90" s="249" t="s">
        <v>1179</v>
      </c>
      <c r="X90" s="248" t="s">
        <v>1168</v>
      </c>
      <c r="Y90" s="251">
        <v>33684</v>
      </c>
    </row>
    <row r="91" spans="1:25">
      <c r="A91" s="1">
        <v>85</v>
      </c>
      <c r="B91" s="14">
        <v>2.8634259259259262E-2</v>
      </c>
      <c r="C91" s="29">
        <f t="shared" si="16"/>
        <v>41.233333333333334</v>
      </c>
      <c r="D91" s="29">
        <f t="shared" si="14"/>
        <v>38.784269766357269</v>
      </c>
      <c r="E91" s="5">
        <f t="shared" si="13"/>
        <v>0.54618363220308563</v>
      </c>
      <c r="F91" s="29">
        <v>39.200309615879405</v>
      </c>
      <c r="G91" s="42">
        <f t="shared" ref="G91:G97" si="18">100*(+D91/C91)</f>
        <v>94.060476393752467</v>
      </c>
      <c r="H91" s="14">
        <v>3.2673611111111112E-2</v>
      </c>
      <c r="I91" s="29">
        <v>47.05</v>
      </c>
      <c r="J91" s="42"/>
      <c r="K91" s="1">
        <v>85</v>
      </c>
      <c r="L91" s="42">
        <f t="shared" si="15"/>
        <v>94.060476393752467</v>
      </c>
      <c r="M91" s="246" t="s">
        <v>1180</v>
      </c>
      <c r="N91" s="143"/>
      <c r="O91" s="246">
        <v>41</v>
      </c>
      <c r="P91" s="246">
        <v>14</v>
      </c>
      <c r="Q91" s="246">
        <f t="shared" si="17"/>
        <v>2474</v>
      </c>
      <c r="R91" s="143">
        <v>2474</v>
      </c>
      <c r="S91" s="247" t="s">
        <v>813</v>
      </c>
      <c r="T91" s="247" t="s">
        <v>939</v>
      </c>
      <c r="U91" s="247" t="s">
        <v>496</v>
      </c>
      <c r="V91" s="142">
        <v>9774</v>
      </c>
      <c r="W91" s="143"/>
      <c r="X91" s="246" t="s">
        <v>598</v>
      </c>
      <c r="Y91" s="142">
        <v>41121</v>
      </c>
    </row>
    <row r="92" spans="1:25">
      <c r="A92" s="1">
        <v>86</v>
      </c>
      <c r="B92" s="14">
        <v>3.5289351851851856E-2</v>
      </c>
      <c r="C92" s="29">
        <f t="shared" si="16"/>
        <v>50.81666666666667</v>
      </c>
      <c r="D92" s="29">
        <f t="shared" si="14"/>
        <v>40.135506234616173</v>
      </c>
      <c r="E92" s="5">
        <f t="shared" si="13"/>
        <v>0.52779534433934905</v>
      </c>
      <c r="F92" s="29">
        <v>40.586571295371442</v>
      </c>
      <c r="G92" s="42">
        <f t="shared" si="18"/>
        <v>78.98098963847066</v>
      </c>
      <c r="H92" s="14">
        <v>3.996527777777778E-2</v>
      </c>
      <c r="I92" s="29">
        <v>57.550000000000004</v>
      </c>
      <c r="J92" s="42"/>
      <c r="K92" s="1">
        <v>86</v>
      </c>
      <c r="L92" s="42">
        <f t="shared" si="15"/>
        <v>78.98098963847066</v>
      </c>
      <c r="M92" s="248" t="s">
        <v>1181</v>
      </c>
      <c r="N92" s="249"/>
      <c r="O92" s="248" t="s">
        <v>1182</v>
      </c>
      <c r="P92" s="248" t="s">
        <v>1183</v>
      </c>
      <c r="Q92" s="248">
        <f t="shared" si="17"/>
        <v>3049</v>
      </c>
      <c r="R92" s="249">
        <v>3049</v>
      </c>
      <c r="S92" s="250" t="s">
        <v>1184</v>
      </c>
      <c r="T92" s="250" t="s">
        <v>1185</v>
      </c>
      <c r="U92" s="250" t="s">
        <v>373</v>
      </c>
      <c r="V92" s="251"/>
      <c r="W92" s="249" t="s">
        <v>1186</v>
      </c>
      <c r="X92" s="248" t="s">
        <v>1187</v>
      </c>
      <c r="Y92" s="251">
        <v>40355</v>
      </c>
    </row>
    <row r="93" spans="1:25">
      <c r="A93" s="1">
        <v>87</v>
      </c>
      <c r="B93" s="14">
        <v>3.3935185185185186E-2</v>
      </c>
      <c r="C93" s="29">
        <f t="shared" si="16"/>
        <v>48.866666666666667</v>
      </c>
      <c r="D93" s="29">
        <f t="shared" si="14"/>
        <v>41.639833429270013</v>
      </c>
      <c r="E93" s="5">
        <f t="shared" si="13"/>
        <v>0.50872761941556832</v>
      </c>
      <c r="F93" s="29">
        <v>42.128653136725127</v>
      </c>
      <c r="G93" s="42">
        <f t="shared" si="18"/>
        <v>85.211118886637138</v>
      </c>
      <c r="H93" s="14">
        <v>4.0023148148148148E-2</v>
      </c>
      <c r="I93" s="29">
        <v>57.633333333333333</v>
      </c>
      <c r="J93" s="42"/>
      <c r="K93" s="1">
        <v>87</v>
      </c>
      <c r="L93" s="42">
        <f t="shared" si="15"/>
        <v>85.211118886637138</v>
      </c>
      <c r="M93" s="252">
        <v>2.036111111111111</v>
      </c>
      <c r="N93" s="249"/>
      <c r="O93" s="248" t="s">
        <v>1188</v>
      </c>
      <c r="P93" s="248" t="s">
        <v>1189</v>
      </c>
      <c r="Q93" s="248">
        <f t="shared" si="17"/>
        <v>2932</v>
      </c>
      <c r="R93" s="249">
        <v>2932</v>
      </c>
      <c r="S93" s="253" t="s">
        <v>831</v>
      </c>
      <c r="T93" s="253" t="s">
        <v>460</v>
      </c>
      <c r="U93" s="250" t="s">
        <v>373</v>
      </c>
      <c r="V93" s="251"/>
      <c r="W93" s="249" t="s">
        <v>1190</v>
      </c>
      <c r="X93" s="249" t="s">
        <v>1191</v>
      </c>
      <c r="Y93" s="251">
        <v>41062</v>
      </c>
    </row>
    <row r="94" spans="1:25">
      <c r="A94" s="1">
        <v>88</v>
      </c>
      <c r="B94" s="14">
        <v>3.3101851851851848E-2</v>
      </c>
      <c r="C94" s="29">
        <f t="shared" si="16"/>
        <v>47.666666666666657</v>
      </c>
      <c r="D94" s="29">
        <f t="shared" si="14"/>
        <v>43.321431381110571</v>
      </c>
      <c r="E94" s="5">
        <f t="shared" si="13"/>
        <v>0.48898045743174345</v>
      </c>
      <c r="F94" s="29">
        <v>43.851243303235144</v>
      </c>
      <c r="G94" s="42">
        <f t="shared" si="18"/>
        <v>90.884121778553663</v>
      </c>
      <c r="H94" s="14">
        <v>4.1192129629629627E-2</v>
      </c>
      <c r="I94" s="29">
        <v>59.316666666666663</v>
      </c>
      <c r="J94" s="42"/>
      <c r="K94" s="1">
        <v>88</v>
      </c>
      <c r="L94" s="42">
        <f t="shared" si="15"/>
        <v>90.884121778553663</v>
      </c>
      <c r="M94" s="248" t="s">
        <v>1192</v>
      </c>
      <c r="N94" s="249"/>
      <c r="O94" s="248">
        <v>47</v>
      </c>
      <c r="P94" s="248" t="s">
        <v>1102</v>
      </c>
      <c r="Q94" s="248">
        <f t="shared" si="17"/>
        <v>2860</v>
      </c>
      <c r="R94" s="249">
        <v>2860</v>
      </c>
      <c r="S94" s="247" t="s">
        <v>831</v>
      </c>
      <c r="T94" s="247" t="s">
        <v>460</v>
      </c>
      <c r="U94" s="247" t="s">
        <v>373</v>
      </c>
      <c r="V94" s="142">
        <v>9004</v>
      </c>
      <c r="W94" s="143"/>
      <c r="X94" s="246" t="s">
        <v>402</v>
      </c>
      <c r="Y94" s="142">
        <v>41230</v>
      </c>
    </row>
    <row r="95" spans="1:25">
      <c r="A95" s="1">
        <v>89</v>
      </c>
      <c r="B95" s="14">
        <v>4.4166666666666667E-2</v>
      </c>
      <c r="C95" s="29">
        <f t="shared" si="16"/>
        <v>63.6</v>
      </c>
      <c r="D95" s="29">
        <f t="shared" si="14"/>
        <v>45.210028589280164</v>
      </c>
      <c r="E95" s="5">
        <f t="shared" si="13"/>
        <v>0.46855385838787444</v>
      </c>
      <c r="F95" s="29">
        <v>45.784692451748789</v>
      </c>
      <c r="G95" s="42">
        <f t="shared" si="18"/>
        <v>71.08495061207573</v>
      </c>
      <c r="H95" s="14">
        <v>4.4930555555555557E-2</v>
      </c>
      <c r="I95" s="29">
        <v>64.7</v>
      </c>
      <c r="J95" s="42"/>
      <c r="K95" s="1">
        <v>89</v>
      </c>
      <c r="L95" s="42">
        <f t="shared" si="15"/>
        <v>71.08495061207573</v>
      </c>
      <c r="M95" s="248" t="s">
        <v>1193</v>
      </c>
      <c r="N95" s="249">
        <v>1</v>
      </c>
      <c r="O95" s="248" t="s">
        <v>1194</v>
      </c>
      <c r="P95" s="248" t="s">
        <v>1166</v>
      </c>
      <c r="Q95" s="248">
        <f t="shared" si="17"/>
        <v>3816</v>
      </c>
      <c r="R95" s="249">
        <v>3816</v>
      </c>
      <c r="S95" s="250" t="s">
        <v>1184</v>
      </c>
      <c r="T95" s="250" t="s">
        <v>1185</v>
      </c>
      <c r="U95" s="250" t="s">
        <v>373</v>
      </c>
      <c r="V95" s="251"/>
      <c r="W95" s="249" t="s">
        <v>1112</v>
      </c>
      <c r="X95" s="248" t="s">
        <v>1195</v>
      </c>
      <c r="Y95" s="251">
        <v>41426</v>
      </c>
    </row>
    <row r="96" spans="1:25">
      <c r="A96" s="1">
        <v>90</v>
      </c>
      <c r="B96" s="14">
        <v>4.1388888888888892E-2</v>
      </c>
      <c r="C96" s="29">
        <f t="shared" si="16"/>
        <v>59.6</v>
      </c>
      <c r="D96" s="29">
        <f t="shared" si="14"/>
        <v>47.342577789751495</v>
      </c>
      <c r="E96" s="5">
        <f t="shared" si="13"/>
        <v>0.44744782228396118</v>
      </c>
      <c r="F96" s="29">
        <v>47.966725030330181</v>
      </c>
      <c r="G96" s="42">
        <f t="shared" si="18"/>
        <v>79.433855351932039</v>
      </c>
      <c r="H96" s="14">
        <v>4.1388888888888892E-2</v>
      </c>
      <c r="I96" s="29">
        <v>59.6</v>
      </c>
      <c r="J96" s="42"/>
      <c r="K96" s="1">
        <v>90</v>
      </c>
      <c r="L96" s="42">
        <f t="shared" si="15"/>
        <v>79.433855351932039</v>
      </c>
      <c r="M96" s="248" t="s">
        <v>1196</v>
      </c>
      <c r="N96" s="249"/>
      <c r="O96" s="248" t="s">
        <v>1197</v>
      </c>
      <c r="P96" s="248" t="s">
        <v>1166</v>
      </c>
      <c r="Q96" s="248">
        <f t="shared" si="17"/>
        <v>3576</v>
      </c>
      <c r="R96" s="249">
        <v>3576</v>
      </c>
      <c r="S96" s="250" t="s">
        <v>437</v>
      </c>
      <c r="T96" s="250" t="s">
        <v>961</v>
      </c>
      <c r="U96" s="250" t="s">
        <v>373</v>
      </c>
      <c r="V96" s="251"/>
      <c r="W96" s="249" t="s">
        <v>1198</v>
      </c>
      <c r="X96" s="248" t="s">
        <v>1199</v>
      </c>
      <c r="Y96" s="251">
        <v>32586</v>
      </c>
    </row>
    <row r="97" spans="1:25">
      <c r="A97" s="1">
        <v>91</v>
      </c>
      <c r="B97" s="14">
        <v>3.9004629629629632E-2</v>
      </c>
      <c r="C97" s="29">
        <f t="shared" si="16"/>
        <v>56.166666666666671</v>
      </c>
      <c r="D97" s="29">
        <f t="shared" si="14"/>
        <v>49.765579166508054</v>
      </c>
      <c r="E97" s="5">
        <f t="shared" si="13"/>
        <v>0.42566234912000367</v>
      </c>
      <c r="F97" s="29">
        <v>50.444812001525101</v>
      </c>
      <c r="G97" s="42">
        <f t="shared" si="18"/>
        <v>88.603405044227983</v>
      </c>
      <c r="H97" s="14">
        <v>3.9004629629629632E-2</v>
      </c>
      <c r="I97" s="29">
        <v>56.166666666666671</v>
      </c>
      <c r="J97" s="42"/>
      <c r="K97" s="1">
        <v>91</v>
      </c>
      <c r="L97" s="42">
        <f t="shared" si="15"/>
        <v>88.603405044227983</v>
      </c>
      <c r="M97" s="246" t="s">
        <v>1200</v>
      </c>
      <c r="N97" s="143">
        <v>1</v>
      </c>
      <c r="O97" s="246">
        <v>8</v>
      </c>
      <c r="P97" s="246">
        <v>37</v>
      </c>
      <c r="Q97" s="246">
        <f t="shared" si="17"/>
        <v>4117</v>
      </c>
      <c r="R97" s="143">
        <v>4117</v>
      </c>
      <c r="S97" s="247" t="s">
        <v>826</v>
      </c>
      <c r="T97" s="247" t="s">
        <v>1201</v>
      </c>
      <c r="U97" s="247" t="s">
        <v>373</v>
      </c>
      <c r="V97" s="142">
        <v>6763</v>
      </c>
      <c r="W97" s="143"/>
      <c r="X97" s="246" t="s">
        <v>790</v>
      </c>
      <c r="Y97" s="142">
        <v>39879</v>
      </c>
    </row>
    <row r="98" spans="1:25">
      <c r="A98" s="1">
        <v>92</v>
      </c>
      <c r="B98" s="14">
        <v>5.62037037037037E-2</v>
      </c>
      <c r="C98" s="29">
        <f t="shared" si="16"/>
        <v>80.933333333333323</v>
      </c>
      <c r="D98" s="29">
        <f t="shared" si="14"/>
        <v>52.538362821290683</v>
      </c>
      <c r="E98" s="5">
        <f t="shared" ref="E98:E106" si="19">1-IF(A98&lt;I$3,0,IF(A98&lt;I$4,G$3*(A98-I$3)^2,G$2+G$4*(A98-I$4)+(A98&gt;I$5)*G$5*(A98-I$5)^2))</f>
        <v>0.40319743889600201</v>
      </c>
      <c r="F98" s="29">
        <v>53.279523695131992</v>
      </c>
      <c r="G98" s="42"/>
      <c r="H98" s="14"/>
      <c r="I98" s="29">
        <v>0</v>
      </c>
      <c r="J98" s="42"/>
      <c r="K98" s="1">
        <v>92</v>
      </c>
      <c r="L98" s="42"/>
      <c r="M98" s="248" t="s">
        <v>1202</v>
      </c>
      <c r="N98" s="249"/>
      <c r="O98" s="248" t="s">
        <v>1203</v>
      </c>
      <c r="P98" s="248" t="s">
        <v>1204</v>
      </c>
      <c r="Q98" s="248">
        <f t="shared" si="17"/>
        <v>3370</v>
      </c>
      <c r="R98" s="249">
        <v>3576</v>
      </c>
      <c r="S98" s="250" t="s">
        <v>437</v>
      </c>
      <c r="T98" s="250" t="s">
        <v>961</v>
      </c>
      <c r="U98" s="250" t="s">
        <v>373</v>
      </c>
      <c r="V98" s="251"/>
      <c r="W98" s="249" t="s">
        <v>1198</v>
      </c>
      <c r="X98" s="248" t="s">
        <v>1199</v>
      </c>
      <c r="Y98" s="251">
        <v>32586</v>
      </c>
    </row>
    <row r="99" spans="1:25">
      <c r="A99" s="1">
        <v>93</v>
      </c>
      <c r="B99" s="14">
        <v>5.6064814814814817E-2</v>
      </c>
      <c r="C99" s="29">
        <f t="shared" si="16"/>
        <v>80.733333333333334</v>
      </c>
      <c r="D99" s="29">
        <f t="shared" si="14"/>
        <v>55.737826637553184</v>
      </c>
      <c r="E99" s="5">
        <f t="shared" si="19"/>
        <v>0.38005309161195622</v>
      </c>
      <c r="F99" s="29">
        <v>56.549369980668239</v>
      </c>
      <c r="G99" s="42">
        <f>100*(+D99/C99)</f>
        <v>69.039421929256633</v>
      </c>
      <c r="H99" s="14">
        <v>5.6064814814814817E-2</v>
      </c>
      <c r="I99" s="29">
        <v>80.733333333333334</v>
      </c>
      <c r="J99" s="42"/>
      <c r="K99" s="1">
        <v>93</v>
      </c>
      <c r="L99" s="42">
        <f>MAX(G99,J99)</f>
        <v>69.039421929256633</v>
      </c>
      <c r="M99" s="248" t="s">
        <v>1205</v>
      </c>
      <c r="N99" s="249">
        <v>1</v>
      </c>
      <c r="O99" s="248" t="s">
        <v>1206</v>
      </c>
      <c r="P99" s="248" t="s">
        <v>1203</v>
      </c>
      <c r="Q99" s="248">
        <f t="shared" si="17"/>
        <v>4856</v>
      </c>
      <c r="R99" s="249">
        <v>4856</v>
      </c>
      <c r="S99" s="250" t="s">
        <v>733</v>
      </c>
      <c r="T99" s="250" t="s">
        <v>1207</v>
      </c>
      <c r="U99" s="250" t="s">
        <v>373</v>
      </c>
      <c r="V99" s="251"/>
      <c r="W99" s="249" t="s">
        <v>1112</v>
      </c>
      <c r="X99" s="248" t="s">
        <v>1168</v>
      </c>
      <c r="Y99" s="251">
        <v>43540</v>
      </c>
    </row>
    <row r="100" spans="1:25">
      <c r="A100" s="1">
        <v>94</v>
      </c>
      <c r="B100" s="14">
        <v>5.8900462962962967E-2</v>
      </c>
      <c r="C100" s="29">
        <f t="shared" si="16"/>
        <v>84.816666666666677</v>
      </c>
      <c r="D100" s="29">
        <f t="shared" si="14"/>
        <v>59.465442346113747</v>
      </c>
      <c r="E100" s="5">
        <f t="shared" si="19"/>
        <v>0.35622930726786617</v>
      </c>
      <c r="F100" s="29">
        <v>60.357958853837083</v>
      </c>
      <c r="G100" s="42">
        <f>100*(+D100/C100)</f>
        <v>70.110562797540268</v>
      </c>
      <c r="H100" s="14">
        <v>5.890046296296296E-2</v>
      </c>
      <c r="I100" s="29">
        <v>84.816666666666663</v>
      </c>
      <c r="J100" s="42"/>
      <c r="K100" s="1">
        <v>94</v>
      </c>
      <c r="L100" s="42">
        <f>MAX(G100,J100)</f>
        <v>70.110562797540268</v>
      </c>
      <c r="M100" s="248" t="s">
        <v>1208</v>
      </c>
      <c r="N100" s="249">
        <v>1</v>
      </c>
      <c r="O100" s="248" t="s">
        <v>1206</v>
      </c>
      <c r="P100" s="248" t="s">
        <v>1209</v>
      </c>
      <c r="Q100" s="248">
        <f t="shared" si="17"/>
        <v>4844</v>
      </c>
      <c r="R100" s="249">
        <v>4844</v>
      </c>
      <c r="S100" s="250" t="s">
        <v>437</v>
      </c>
      <c r="T100" s="250" t="s">
        <v>961</v>
      </c>
      <c r="U100" s="250" t="s">
        <v>373</v>
      </c>
      <c r="V100" s="251"/>
      <c r="W100" s="249" t="s">
        <v>1198</v>
      </c>
      <c r="X100" s="248" t="s">
        <v>1199</v>
      </c>
      <c r="Y100" s="251">
        <v>33685</v>
      </c>
    </row>
    <row r="101" spans="1:25">
      <c r="A101" s="1">
        <v>95</v>
      </c>
      <c r="B101" s="14"/>
      <c r="C101" s="29"/>
      <c r="D101" s="29">
        <f t="shared" si="14"/>
        <v>63.85790637530728</v>
      </c>
      <c r="E101" s="5">
        <f t="shared" si="19"/>
        <v>0.33172608586373187</v>
      </c>
      <c r="F101" s="29">
        <v>64.844881332414261</v>
      </c>
      <c r="I101" s="231"/>
      <c r="K101" s="1">
        <v>95</v>
      </c>
      <c r="M101" s="248" t="s">
        <v>1210</v>
      </c>
      <c r="N101" s="249">
        <v>1</v>
      </c>
      <c r="O101" s="248" t="s">
        <v>1211</v>
      </c>
      <c r="P101" s="248" t="s">
        <v>1183</v>
      </c>
      <c r="Q101" s="248">
        <f t="shared" si="17"/>
        <v>5089</v>
      </c>
      <c r="R101" s="249">
        <v>5089</v>
      </c>
      <c r="S101" s="250" t="s">
        <v>437</v>
      </c>
      <c r="T101" s="250" t="s">
        <v>961</v>
      </c>
      <c r="U101" s="250" t="s">
        <v>373</v>
      </c>
      <c r="V101" s="251"/>
      <c r="W101" s="249" t="s">
        <v>1198</v>
      </c>
      <c r="X101" s="248" t="s">
        <v>1199</v>
      </c>
      <c r="Y101" s="251">
        <v>34049</v>
      </c>
    </row>
    <row r="102" spans="1:25">
      <c r="A102" s="1">
        <v>96</v>
      </c>
      <c r="C102" s="29"/>
      <c r="D102" s="29">
        <f t="shared" si="14"/>
        <v>69.10385752855386</v>
      </c>
      <c r="E102" s="5">
        <f t="shared" si="19"/>
        <v>0.30654342739955343</v>
      </c>
      <c r="F102" s="29">
        <v>70.202800492366677</v>
      </c>
      <c r="I102" s="231"/>
      <c r="K102" s="1">
        <v>96</v>
      </c>
      <c r="M102" s="248"/>
      <c r="N102" s="249"/>
      <c r="O102" s="248"/>
      <c r="P102" s="248"/>
      <c r="Q102" s="248"/>
      <c r="R102" s="249"/>
      <c r="S102" s="250"/>
      <c r="T102" s="250"/>
      <c r="U102" s="250"/>
      <c r="V102" s="251"/>
      <c r="W102" s="249"/>
      <c r="X102" s="248"/>
      <c r="Y102" s="251"/>
    </row>
    <row r="103" spans="1:25">
      <c r="A103" s="1">
        <v>97</v>
      </c>
      <c r="C103" s="29"/>
      <c r="D103" s="29">
        <f t="shared" si="14"/>
        <v>75.47111591568995</v>
      </c>
      <c r="E103" s="5">
        <f t="shared" si="19"/>
        <v>0.28068133187533084</v>
      </c>
      <c r="F103" s="29">
        <v>76.70530316405214</v>
      </c>
      <c r="I103" s="231"/>
      <c r="K103" s="1">
        <v>97</v>
      </c>
      <c r="M103" s="248"/>
      <c r="N103" s="249"/>
      <c r="O103" s="248"/>
      <c r="P103" s="248"/>
      <c r="Q103" s="248"/>
      <c r="R103" s="249"/>
      <c r="S103" s="250"/>
      <c r="T103" s="250"/>
      <c r="U103" s="250"/>
      <c r="V103" s="251"/>
      <c r="W103" s="249"/>
      <c r="X103" s="248"/>
      <c r="Y103" s="251"/>
    </row>
    <row r="104" spans="1:25">
      <c r="A104" s="1">
        <v>98</v>
      </c>
      <c r="B104" s="123">
        <v>8.3819444444444446E-2</v>
      </c>
      <c r="C104" s="29">
        <f t="shared" ref="C104" si="20">B104*1440</f>
        <v>120.7</v>
      </c>
      <c r="D104" s="29">
        <f t="shared" si="14"/>
        <v>83.353073357362049</v>
      </c>
      <c r="E104" s="5">
        <f t="shared" si="19"/>
        <v>0.25413979929106412</v>
      </c>
      <c r="F104" s="29">
        <v>84.75434961221184</v>
      </c>
      <c r="I104" s="231"/>
      <c r="K104" s="1">
        <v>98</v>
      </c>
      <c r="M104" s="248"/>
      <c r="N104" s="249"/>
      <c r="O104" s="248"/>
      <c r="P104" s="248"/>
      <c r="Q104" s="248"/>
      <c r="R104" s="249"/>
      <c r="S104" s="250"/>
      <c r="T104" s="250"/>
      <c r="U104" s="250"/>
      <c r="V104" s="251"/>
      <c r="W104" s="249"/>
      <c r="X104" s="248"/>
      <c r="Y104" s="251"/>
    </row>
    <row r="105" spans="1:25">
      <c r="A105" s="1">
        <v>99</v>
      </c>
      <c r="B105" s="1" t="s">
        <v>106</v>
      </c>
      <c r="C105" s="29"/>
      <c r="D105" s="29">
        <f>E$4/E105</f>
        <v>93.352029738165214</v>
      </c>
      <c r="E105" s="5">
        <f t="shared" si="19"/>
        <v>0.22691882964675303</v>
      </c>
      <c r="F105" s="29">
        <v>94.965547104243981</v>
      </c>
      <c r="I105" s="231"/>
      <c r="K105" s="1">
        <v>99</v>
      </c>
      <c r="M105" s="246" t="s">
        <v>1212</v>
      </c>
      <c r="N105" s="143">
        <v>2</v>
      </c>
      <c r="O105" s="246">
        <v>0</v>
      </c>
      <c r="P105" s="246">
        <v>42</v>
      </c>
      <c r="Q105" s="246">
        <f t="shared" si="17"/>
        <v>7242</v>
      </c>
      <c r="R105" s="143">
        <v>7242</v>
      </c>
      <c r="S105" s="247" t="s">
        <v>430</v>
      </c>
      <c r="T105" s="247" t="s">
        <v>1213</v>
      </c>
      <c r="U105" s="247" t="s">
        <v>373</v>
      </c>
      <c r="V105" s="142">
        <v>3687</v>
      </c>
      <c r="W105" s="143"/>
      <c r="X105" s="246" t="s">
        <v>1214</v>
      </c>
      <c r="Y105" s="142">
        <v>39614</v>
      </c>
    </row>
    <row r="106" spans="1:25">
      <c r="A106" s="1">
        <v>100</v>
      </c>
      <c r="D106" s="29">
        <f>E$4/E106</f>
        <v>106.439057350306</v>
      </c>
      <c r="E106" s="5">
        <f t="shared" si="19"/>
        <v>0.1990184229423978</v>
      </c>
      <c r="F106" s="29">
        <v>108.33181247221599</v>
      </c>
      <c r="I106" s="231"/>
    </row>
  </sheetData>
  <pageMargins left="0.5" right="1" top="0.25" bottom="0.3" header="0" footer="0"/>
  <pageSetup orientation="portrait" vertic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6"/>
  <sheetViews>
    <sheetView zoomScale="87" zoomScaleNormal="87" workbookViewId="0">
      <selection activeCell="H4" sqref="H4"/>
    </sheetView>
  </sheetViews>
  <sheetFormatPr defaultColWidth="9.6640625" defaultRowHeight="15"/>
  <cols>
    <col min="1" max="5" width="9.6640625" style="1" customWidth="1"/>
    <col min="6" max="7" width="10.6640625" style="1" customWidth="1"/>
    <col min="8" max="16384" width="9.6640625" style="1"/>
  </cols>
  <sheetData>
    <row r="1" spans="1:9" ht="47.25">
      <c r="A1" s="31" t="s">
        <v>112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9" ht="22.5">
      <c r="A2" s="31"/>
      <c r="B2" s="26"/>
      <c r="C2" s="28"/>
      <c r="D2" s="32"/>
      <c r="E2" s="32"/>
      <c r="F2" s="33">
        <f>(+H$3-H$4)*F$4/2</f>
        <v>1.8000000000000002E-2</v>
      </c>
      <c r="G2" s="34">
        <f>(+I$4-I$3)*G$4/2</f>
        <v>3.5344545575131364E-2</v>
      </c>
      <c r="H2" s="32"/>
      <c r="I2" s="32"/>
    </row>
    <row r="3" spans="1:9" ht="22.5">
      <c r="A3" s="31"/>
      <c r="B3" s="26"/>
      <c r="C3" s="28"/>
      <c r="D3" s="32"/>
      <c r="E3" s="32"/>
      <c r="F3" s="33">
        <f>F4/(2*(+H3-H4))</f>
        <v>2E-3</v>
      </c>
      <c r="G3" s="34">
        <f>G4/(2*(+I4-I3))</f>
        <v>3.8141047996296775E-4</v>
      </c>
      <c r="H3" s="26">
        <v>19</v>
      </c>
      <c r="I3" s="152">
        <f>Parameters!Z$19</f>
        <v>29.874589095011039</v>
      </c>
    </row>
    <row r="4" spans="1:9" ht="15.75">
      <c r="A4" s="26"/>
      <c r="B4" s="26"/>
      <c r="C4" s="26"/>
      <c r="D4" s="35">
        <f>Parameters!F19</f>
        <v>1.480324074074074E-2</v>
      </c>
      <c r="E4" s="36">
        <f>D4*1440</f>
        <v>21.316666666666666</v>
      </c>
      <c r="F4" s="33">
        <v>1.2E-2</v>
      </c>
      <c r="G4" s="243">
        <f>Parameters!AC$19</f>
        <v>7.3432363687638003E-3</v>
      </c>
      <c r="H4" s="26">
        <v>16</v>
      </c>
      <c r="I4" s="152">
        <f>Parameters!AA$19</f>
        <v>39.501010961390769</v>
      </c>
    </row>
    <row r="5" spans="1:9" ht="15.75">
      <c r="A5" s="26"/>
      <c r="B5" s="26"/>
      <c r="C5" s="26"/>
      <c r="D5" s="35"/>
      <c r="E5" s="37">
        <f>E4*60</f>
        <v>1279</v>
      </c>
      <c r="F5" s="33">
        <v>2E-3</v>
      </c>
      <c r="G5" s="243">
        <f>Parameters!AD$19</f>
        <v>3.4024778246423892E-4</v>
      </c>
      <c r="H5" s="26">
        <v>16</v>
      </c>
      <c r="I5" s="152">
        <f>Parameters!AB$19</f>
        <v>69.265360033841091</v>
      </c>
    </row>
    <row r="6" spans="1:9" ht="47.25">
      <c r="A6" s="27" t="s">
        <v>84</v>
      </c>
      <c r="B6" s="27" t="s">
        <v>85</v>
      </c>
      <c r="C6" s="27" t="s">
        <v>86</v>
      </c>
      <c r="D6" s="27" t="s">
        <v>87</v>
      </c>
      <c r="E6" s="27" t="s">
        <v>89</v>
      </c>
    </row>
    <row r="7" spans="1:9">
      <c r="A7" s="1">
        <v>1</v>
      </c>
    </row>
    <row r="8" spans="1:9">
      <c r="A8" s="1">
        <v>2</v>
      </c>
    </row>
    <row r="9" spans="1:9">
      <c r="A9" s="1">
        <v>3</v>
      </c>
      <c r="B9" s="40"/>
      <c r="C9" s="29"/>
      <c r="D9" s="29">
        <f t="shared" ref="D9:D40" si="0">E$4/E9</f>
        <v>43.681693989071036</v>
      </c>
      <c r="E9" s="5">
        <f t="shared" ref="E9:E33" si="1">1-IF(A9&gt;=H$3,0,IF(A9&gt;=H$4,F$3*(A9-H$3)^2,F$2+F$4*(H$4-A9)+(A9&lt;H$5)*F$5*(H$5-A9)^2))</f>
        <v>0.48799999999999999</v>
      </c>
    </row>
    <row r="10" spans="1:9">
      <c r="A10" s="1">
        <v>4</v>
      </c>
      <c r="B10" s="14"/>
      <c r="C10" s="29"/>
      <c r="D10" s="29">
        <f t="shared" si="0"/>
        <v>38.757575757575765</v>
      </c>
      <c r="E10" s="5">
        <f t="shared" si="1"/>
        <v>0.54999999999999993</v>
      </c>
    </row>
    <row r="11" spans="1:9">
      <c r="A11" s="1">
        <v>5</v>
      </c>
      <c r="B11" s="14"/>
      <c r="C11" s="29"/>
      <c r="D11" s="29">
        <f t="shared" si="0"/>
        <v>35.060307017543863</v>
      </c>
      <c r="E11" s="5">
        <f t="shared" si="1"/>
        <v>0.60799999999999998</v>
      </c>
    </row>
    <row r="12" spans="1:9">
      <c r="A12" s="1">
        <v>6</v>
      </c>
      <c r="B12" s="14"/>
      <c r="C12" s="29"/>
      <c r="D12" s="29">
        <f t="shared" si="0"/>
        <v>32.200402819738173</v>
      </c>
      <c r="E12" s="5">
        <f t="shared" si="1"/>
        <v>0.66199999999999992</v>
      </c>
    </row>
    <row r="13" spans="1:9">
      <c r="A13" s="1">
        <v>7</v>
      </c>
      <c r="B13" s="14"/>
      <c r="C13" s="29"/>
      <c r="D13" s="29">
        <f t="shared" si="0"/>
        <v>29.939138576779026</v>
      </c>
      <c r="E13" s="5">
        <f t="shared" si="1"/>
        <v>0.71199999999999997</v>
      </c>
    </row>
    <row r="14" spans="1:9">
      <c r="A14" s="1">
        <v>8</v>
      </c>
      <c r="B14" s="14"/>
      <c r="C14" s="29"/>
      <c r="D14" s="29">
        <f t="shared" si="0"/>
        <v>28.122251539138084</v>
      </c>
      <c r="E14" s="5">
        <f t="shared" si="1"/>
        <v>0.75800000000000001</v>
      </c>
    </row>
    <row r="15" spans="1:9">
      <c r="A15" s="1">
        <v>9</v>
      </c>
      <c r="B15" s="14"/>
      <c r="C15" s="29"/>
      <c r="D15" s="29">
        <f t="shared" si="0"/>
        <v>26.645833333333332</v>
      </c>
      <c r="E15" s="5">
        <f t="shared" si="1"/>
        <v>0.8</v>
      </c>
    </row>
    <row r="16" spans="1:9">
      <c r="A16" s="1">
        <v>10</v>
      </c>
      <c r="B16" s="14"/>
      <c r="C16" s="29"/>
      <c r="D16" s="29">
        <f t="shared" si="0"/>
        <v>25.437549721559268</v>
      </c>
      <c r="E16" s="5">
        <f t="shared" si="1"/>
        <v>0.83799999999999997</v>
      </c>
    </row>
    <row r="17" spans="1:5">
      <c r="A17" s="1">
        <v>11</v>
      </c>
      <c r="B17" s="14"/>
      <c r="C17" s="29"/>
      <c r="D17" s="29">
        <f t="shared" si="0"/>
        <v>24.445718654434252</v>
      </c>
      <c r="E17" s="5">
        <f t="shared" si="1"/>
        <v>0.872</v>
      </c>
    </row>
    <row r="18" spans="1:5">
      <c r="A18" s="1">
        <v>12</v>
      </c>
      <c r="B18" s="14"/>
      <c r="C18" s="29"/>
      <c r="D18" s="29">
        <f t="shared" si="0"/>
        <v>23.632668144863267</v>
      </c>
      <c r="E18" s="5">
        <f t="shared" si="1"/>
        <v>0.90200000000000002</v>
      </c>
    </row>
    <row r="19" spans="1:5">
      <c r="A19" s="1">
        <v>13</v>
      </c>
      <c r="B19" s="14"/>
      <c r="C19" s="29"/>
      <c r="D19" s="29">
        <f t="shared" si="0"/>
        <v>22.970545977011497</v>
      </c>
      <c r="E19" s="5">
        <f t="shared" si="1"/>
        <v>0.92799999999999994</v>
      </c>
    </row>
    <row r="20" spans="1:5">
      <c r="A20" s="1">
        <v>14</v>
      </c>
      <c r="B20" s="14"/>
      <c r="C20" s="29"/>
      <c r="D20" s="29">
        <f t="shared" si="0"/>
        <v>22.438596491228072</v>
      </c>
      <c r="E20" s="5">
        <f t="shared" si="1"/>
        <v>0.95</v>
      </c>
    </row>
    <row r="21" spans="1:5">
      <c r="A21" s="1">
        <v>15</v>
      </c>
      <c r="B21" s="14"/>
      <c r="C21" s="29"/>
      <c r="D21" s="29">
        <f t="shared" si="0"/>
        <v>22.021349862258955</v>
      </c>
      <c r="E21" s="5">
        <f t="shared" si="1"/>
        <v>0.96799999999999997</v>
      </c>
    </row>
    <row r="22" spans="1:5">
      <c r="A22" s="1">
        <v>16</v>
      </c>
      <c r="B22" s="14"/>
      <c r="C22" s="29"/>
      <c r="D22" s="29">
        <f t="shared" si="0"/>
        <v>21.707399864222676</v>
      </c>
      <c r="E22" s="5">
        <f t="shared" si="1"/>
        <v>0.98199999999999998</v>
      </c>
    </row>
    <row r="23" spans="1:5">
      <c r="A23" s="1">
        <v>17</v>
      </c>
      <c r="B23" s="14"/>
      <c r="C23" s="29"/>
      <c r="D23" s="29">
        <f t="shared" si="0"/>
        <v>21.488575268817204</v>
      </c>
      <c r="E23" s="5">
        <f t="shared" si="1"/>
        <v>0.99199999999999999</v>
      </c>
    </row>
    <row r="24" spans="1:5">
      <c r="A24" s="1">
        <v>18</v>
      </c>
      <c r="B24" s="14"/>
      <c r="C24" s="29"/>
      <c r="D24" s="29">
        <f t="shared" si="0"/>
        <v>21.35938543754175</v>
      </c>
      <c r="E24" s="5">
        <f t="shared" si="1"/>
        <v>0.998</v>
      </c>
    </row>
    <row r="25" spans="1:5">
      <c r="A25" s="1">
        <v>19</v>
      </c>
      <c r="B25" s="14"/>
      <c r="C25" s="29"/>
      <c r="D25" s="29">
        <f t="shared" si="0"/>
        <v>21.316666666666666</v>
      </c>
      <c r="E25" s="5">
        <f t="shared" si="1"/>
        <v>1</v>
      </c>
    </row>
    <row r="26" spans="1:5">
      <c r="A26" s="1">
        <v>20</v>
      </c>
      <c r="B26" s="14"/>
      <c r="C26" s="29"/>
      <c r="D26" s="29">
        <f t="shared" si="0"/>
        <v>21.316666666666666</v>
      </c>
      <c r="E26" s="5">
        <f t="shared" si="1"/>
        <v>1</v>
      </c>
    </row>
    <row r="27" spans="1:5">
      <c r="A27" s="1">
        <v>21</v>
      </c>
      <c r="B27" s="14"/>
      <c r="C27" s="29"/>
      <c r="D27" s="29">
        <f t="shared" si="0"/>
        <v>21.316666666666666</v>
      </c>
      <c r="E27" s="5">
        <f t="shared" si="1"/>
        <v>1</v>
      </c>
    </row>
    <row r="28" spans="1:5">
      <c r="A28" s="1">
        <v>22</v>
      </c>
      <c r="B28" s="14"/>
      <c r="C28" s="29"/>
      <c r="D28" s="29">
        <f t="shared" si="0"/>
        <v>21.316666666666666</v>
      </c>
      <c r="E28" s="5">
        <f t="shared" si="1"/>
        <v>1</v>
      </c>
    </row>
    <row r="29" spans="1:5">
      <c r="A29" s="1">
        <v>23</v>
      </c>
      <c r="B29" s="14"/>
      <c r="C29" s="29"/>
      <c r="D29" s="29">
        <f t="shared" si="0"/>
        <v>21.316666666666666</v>
      </c>
      <c r="E29" s="5">
        <f t="shared" si="1"/>
        <v>1</v>
      </c>
    </row>
    <row r="30" spans="1:5">
      <c r="A30" s="1">
        <v>24</v>
      </c>
      <c r="B30" s="14"/>
      <c r="C30" s="29"/>
      <c r="D30" s="29">
        <f t="shared" si="0"/>
        <v>21.316666666666666</v>
      </c>
      <c r="E30" s="5">
        <f t="shared" si="1"/>
        <v>1</v>
      </c>
    </row>
    <row r="31" spans="1:5">
      <c r="A31" s="1">
        <v>25</v>
      </c>
      <c r="B31" s="14"/>
      <c r="C31" s="29"/>
      <c r="D31" s="29">
        <f t="shared" si="0"/>
        <v>21.316666666666666</v>
      </c>
      <c r="E31" s="5">
        <f t="shared" si="1"/>
        <v>1</v>
      </c>
    </row>
    <row r="32" spans="1:5">
      <c r="A32" s="1">
        <v>26</v>
      </c>
      <c r="B32" s="14"/>
      <c r="C32" s="29"/>
      <c r="D32" s="29">
        <f t="shared" si="0"/>
        <v>21.316666666666666</v>
      </c>
      <c r="E32" s="5">
        <f t="shared" si="1"/>
        <v>1</v>
      </c>
    </row>
    <row r="33" spans="1:5">
      <c r="A33" s="1">
        <v>27</v>
      </c>
      <c r="B33" s="14"/>
      <c r="C33" s="29"/>
      <c r="D33" s="29">
        <f t="shared" si="0"/>
        <v>21.316666666666666</v>
      </c>
      <c r="E33" s="5">
        <f t="shared" si="1"/>
        <v>1</v>
      </c>
    </row>
    <row r="34" spans="1:5">
      <c r="A34" s="1">
        <v>28</v>
      </c>
      <c r="B34" s="14"/>
      <c r="C34" s="29"/>
      <c r="D34" s="29">
        <f t="shared" si="0"/>
        <v>21.316666666666666</v>
      </c>
      <c r="E34" s="5">
        <f t="shared" ref="E34:E65" si="2">1-IF(A34&lt;I$3,0,IF(A34&lt;I$4,G$3*(A34-I$3)^2,G$2+G$4*(A34-I$4)+(A34&gt;I$5)*G$5*(A34-I$5)^2))</f>
        <v>1</v>
      </c>
    </row>
    <row r="35" spans="1:5">
      <c r="A35" s="1">
        <v>29</v>
      </c>
      <c r="B35" s="14"/>
      <c r="C35" s="29"/>
      <c r="D35" s="29">
        <f t="shared" si="0"/>
        <v>21.316666666666666</v>
      </c>
      <c r="E35" s="5">
        <f t="shared" si="2"/>
        <v>1</v>
      </c>
    </row>
    <row r="36" spans="1:5">
      <c r="A36" s="1">
        <v>30</v>
      </c>
      <c r="B36" s="14"/>
      <c r="C36" s="29"/>
      <c r="D36" s="29">
        <f t="shared" si="0"/>
        <v>21.316794541513016</v>
      </c>
      <c r="E36" s="5">
        <f t="shared" si="2"/>
        <v>0.99999400121598481</v>
      </c>
    </row>
    <row r="37" spans="1:5">
      <c r="A37" s="1">
        <v>31</v>
      </c>
      <c r="B37" s="14"/>
      <c r="C37" s="29"/>
      <c r="D37" s="29">
        <f t="shared" si="0"/>
        <v>21.326969199369895</v>
      </c>
      <c r="E37" s="5">
        <f t="shared" si="2"/>
        <v>0.99951692466909303</v>
      </c>
    </row>
    <row r="38" spans="1:5">
      <c r="A38" s="1">
        <v>32</v>
      </c>
      <c r="B38" s="14"/>
      <c r="C38" s="29"/>
      <c r="D38" s="29">
        <f t="shared" si="0"/>
        <v>21.353458094955769</v>
      </c>
      <c r="E38" s="5">
        <f t="shared" si="2"/>
        <v>0.99827702716227529</v>
      </c>
    </row>
    <row r="39" spans="1:5">
      <c r="A39" s="1">
        <v>33</v>
      </c>
      <c r="B39" s="14"/>
      <c r="C39" s="29"/>
      <c r="D39" s="29">
        <f t="shared" si="0"/>
        <v>21.396382984699837</v>
      </c>
      <c r="E39" s="5">
        <f t="shared" si="2"/>
        <v>0.99627430869553157</v>
      </c>
    </row>
    <row r="40" spans="1:5">
      <c r="A40" s="1">
        <v>34</v>
      </c>
      <c r="B40" s="14"/>
      <c r="C40" s="29"/>
      <c r="D40" s="29">
        <f t="shared" si="0"/>
        <v>21.455942137636011</v>
      </c>
      <c r="E40" s="5">
        <f t="shared" si="2"/>
        <v>0.99350876926886189</v>
      </c>
    </row>
    <row r="41" spans="1:5">
      <c r="A41" s="1">
        <v>35</v>
      </c>
      <c r="B41" s="14"/>
      <c r="C41" s="29"/>
      <c r="D41" s="29">
        <f t="shared" ref="D41:D72" si="3">E$4/E41</f>
        <v>21.532412637068411</v>
      </c>
      <c r="E41" s="5">
        <f t="shared" si="2"/>
        <v>0.98998040888226635</v>
      </c>
    </row>
    <row r="42" spans="1:5">
      <c r="A42" s="1">
        <v>36</v>
      </c>
      <c r="B42" s="14"/>
      <c r="C42" s="29"/>
      <c r="D42" s="29">
        <f t="shared" si="3"/>
        <v>21.626153630550501</v>
      </c>
      <c r="E42" s="5">
        <f t="shared" si="2"/>
        <v>0.98568922753574484</v>
      </c>
    </row>
    <row r="43" spans="1:5">
      <c r="A43" s="1">
        <v>37</v>
      </c>
      <c r="B43" s="14"/>
      <c r="C43" s="29"/>
      <c r="D43" s="29">
        <f t="shared" si="3"/>
        <v>21.737610599988685</v>
      </c>
      <c r="E43" s="5">
        <f t="shared" si="2"/>
        <v>0.98063522522929747</v>
      </c>
    </row>
    <row r="44" spans="1:5">
      <c r="A44" s="1">
        <v>38</v>
      </c>
      <c r="B44" s="14"/>
      <c r="C44" s="29"/>
      <c r="D44" s="29">
        <f t="shared" si="3"/>
        <v>21.867320747887788</v>
      </c>
      <c r="E44" s="5">
        <f t="shared" si="2"/>
        <v>0.97481840196292402</v>
      </c>
    </row>
    <row r="45" spans="1:5">
      <c r="A45" s="1">
        <v>39</v>
      </c>
      <c r="B45" s="14"/>
      <c r="C45" s="29"/>
      <c r="D45" s="29">
        <f t="shared" si="3"/>
        <v>22.015919623478979</v>
      </c>
      <c r="E45" s="5">
        <f t="shared" si="2"/>
        <v>0.96823875773662471</v>
      </c>
    </row>
    <row r="46" spans="1:5">
      <c r="A46" s="1">
        <v>40</v>
      </c>
      <c r="B46" s="14"/>
      <c r="C46" s="29"/>
      <c r="D46" s="29">
        <f t="shared" si="3"/>
        <v>22.181956855003722</v>
      </c>
      <c r="E46" s="5">
        <f t="shared" si="2"/>
        <v>0.96099125996893886</v>
      </c>
    </row>
    <row r="47" spans="1:5">
      <c r="A47" s="1">
        <v>41</v>
      </c>
      <c r="B47" s="14"/>
      <c r="C47" s="29"/>
      <c r="D47" s="29">
        <f t="shared" si="3"/>
        <v>22.352761332417817</v>
      </c>
      <c r="E47" s="5">
        <f t="shared" si="2"/>
        <v>0.95364802360017509</v>
      </c>
    </row>
    <row r="48" spans="1:5">
      <c r="A48" s="1">
        <v>42</v>
      </c>
      <c r="B48" s="14"/>
      <c r="C48" s="29"/>
      <c r="D48" s="29">
        <f t="shared" si="3"/>
        <v>22.526216663272407</v>
      </c>
      <c r="E48" s="5">
        <f t="shared" si="2"/>
        <v>0.9463047872314112</v>
      </c>
    </row>
    <row r="49" spans="1:5">
      <c r="A49" s="1">
        <v>43</v>
      </c>
      <c r="B49" s="14"/>
      <c r="C49" s="29"/>
      <c r="D49" s="29">
        <f t="shared" si="3"/>
        <v>22.702385041307082</v>
      </c>
      <c r="E49" s="5">
        <f t="shared" si="2"/>
        <v>0.93896155086264743</v>
      </c>
    </row>
    <row r="50" spans="1:5">
      <c r="A50" s="1">
        <v>44</v>
      </c>
      <c r="B50" s="14"/>
      <c r="C50" s="29"/>
      <c r="D50" s="29">
        <f t="shared" si="3"/>
        <v>22.881330621164615</v>
      </c>
      <c r="E50" s="5">
        <f t="shared" si="2"/>
        <v>0.93161831449388366</v>
      </c>
    </row>
    <row r="51" spans="1:5">
      <c r="A51" s="1">
        <v>45</v>
      </c>
      <c r="B51" s="14"/>
      <c r="C51" s="29"/>
      <c r="D51" s="29">
        <f t="shared" si="3"/>
        <v>23.063119596286477</v>
      </c>
      <c r="E51" s="5">
        <f t="shared" si="2"/>
        <v>0.92427507812511989</v>
      </c>
    </row>
    <row r="52" spans="1:5">
      <c r="A52" s="1">
        <v>46</v>
      </c>
      <c r="B52" s="14"/>
      <c r="C52" s="29"/>
      <c r="D52" s="29">
        <f t="shared" si="3"/>
        <v>23.247820280551299</v>
      </c>
      <c r="E52" s="5">
        <f t="shared" si="2"/>
        <v>0.916931841756356</v>
      </c>
    </row>
    <row r="53" spans="1:5">
      <c r="A53" s="1">
        <v>47</v>
      </c>
      <c r="B53" s="14"/>
      <c r="C53" s="29"/>
      <c r="D53" s="29">
        <f t="shared" si="3"/>
        <v>23.435503193867788</v>
      </c>
      <c r="E53" s="5">
        <f t="shared" si="2"/>
        <v>0.90958860538759223</v>
      </c>
    </row>
    <row r="54" spans="1:5">
      <c r="A54" s="1">
        <v>48</v>
      </c>
      <c r="B54" s="14"/>
      <c r="C54" s="29"/>
      <c r="D54" s="29">
        <f t="shared" si="3"/>
        <v>23.626241151947461</v>
      </c>
      <c r="E54" s="5">
        <f t="shared" si="2"/>
        <v>0.90224536901882846</v>
      </c>
    </row>
    <row r="55" spans="1:5">
      <c r="A55" s="1">
        <v>49</v>
      </c>
      <c r="B55" s="14"/>
      <c r="C55" s="29"/>
      <c r="D55" s="29">
        <f t="shared" si="3"/>
        <v>23.820109360497149</v>
      </c>
      <c r="E55" s="5">
        <f t="shared" si="2"/>
        <v>0.89490213265006469</v>
      </c>
    </row>
    <row r="56" spans="1:5">
      <c r="A56" s="1">
        <v>50</v>
      </c>
      <c r="B56" s="14"/>
      <c r="C56" s="29"/>
      <c r="D56" s="29">
        <f t="shared" si="3"/>
        <v>24.017185514087409</v>
      </c>
      <c r="E56" s="5">
        <f t="shared" si="2"/>
        <v>0.8875588962813008</v>
      </c>
    </row>
    <row r="57" spans="1:5">
      <c r="A57" s="1">
        <v>51</v>
      </c>
      <c r="B57" s="14"/>
      <c r="C57" s="29"/>
      <c r="D57" s="29">
        <f t="shared" si="3"/>
        <v>24.217549899969747</v>
      </c>
      <c r="E57" s="5">
        <f t="shared" si="2"/>
        <v>0.88021565991253703</v>
      </c>
    </row>
    <row r="58" spans="1:5">
      <c r="A58" s="1">
        <v>52</v>
      </c>
      <c r="B58" s="14"/>
      <c r="C58" s="29"/>
      <c r="D58" s="29">
        <f t="shared" si="3"/>
        <v>24.421285507134215</v>
      </c>
      <c r="E58" s="5">
        <f t="shared" si="2"/>
        <v>0.87287242354377326</v>
      </c>
    </row>
    <row r="59" spans="1:5">
      <c r="A59" s="1">
        <v>53</v>
      </c>
      <c r="B59" s="14"/>
      <c r="C59" s="29"/>
      <c r="D59" s="29">
        <f t="shared" si="3"/>
        <v>24.628478140918485</v>
      </c>
      <c r="E59" s="5">
        <f t="shared" si="2"/>
        <v>0.86552918717500948</v>
      </c>
    </row>
    <row r="60" spans="1:5">
      <c r="A60" s="1">
        <v>54</v>
      </c>
      <c r="B60" s="14"/>
      <c r="C60" s="29"/>
      <c r="D60" s="29">
        <f t="shared" si="3"/>
        <v>24.839216543501038</v>
      </c>
      <c r="E60" s="5">
        <f t="shared" si="2"/>
        <v>0.85818595080624571</v>
      </c>
    </row>
    <row r="61" spans="1:5">
      <c r="A61" s="1">
        <v>55</v>
      </c>
      <c r="B61" s="14"/>
      <c r="C61" s="29"/>
      <c r="D61" s="29">
        <f t="shared" si="3"/>
        <v>25.053592520633813</v>
      </c>
      <c r="E61" s="5">
        <f t="shared" si="2"/>
        <v>0.85084271443748183</v>
      </c>
    </row>
    <row r="62" spans="1:5">
      <c r="A62" s="1">
        <v>56</v>
      </c>
      <c r="B62" s="14"/>
      <c r="C62" s="29"/>
      <c r="D62" s="29">
        <f t="shared" si="3"/>
        <v>25.27170107499467</v>
      </c>
      <c r="E62" s="5">
        <f t="shared" si="2"/>
        <v>0.84349947806871806</v>
      </c>
    </row>
    <row r="63" spans="1:5">
      <c r="A63" s="1">
        <v>57</v>
      </c>
      <c r="B63" s="14"/>
      <c r="C63" s="29"/>
      <c r="D63" s="29">
        <f t="shared" si="3"/>
        <v>25.493640546566567</v>
      </c>
      <c r="E63" s="5">
        <f t="shared" si="2"/>
        <v>0.83615624169995417</v>
      </c>
    </row>
    <row r="64" spans="1:5">
      <c r="A64" s="1">
        <v>58</v>
      </c>
      <c r="B64" s="14"/>
      <c r="C64" s="29"/>
      <c r="D64" s="29">
        <f t="shared" si="3"/>
        <v>25.719512760479201</v>
      </c>
      <c r="E64" s="5">
        <f t="shared" si="2"/>
        <v>0.8288130053311904</v>
      </c>
    </row>
    <row r="65" spans="1:5">
      <c r="A65" s="1">
        <v>59</v>
      </c>
      <c r="B65" s="14"/>
      <c r="C65" s="29"/>
      <c r="D65" s="29">
        <f t="shared" si="3"/>
        <v>25.949423182780173</v>
      </c>
      <c r="E65" s="5">
        <f t="shared" si="2"/>
        <v>0.82146976896242663</v>
      </c>
    </row>
    <row r="66" spans="1:5">
      <c r="A66" s="1">
        <v>60</v>
      </c>
      <c r="B66" s="14"/>
      <c r="C66" s="29"/>
      <c r="D66" s="29">
        <f t="shared" si="3"/>
        <v>26.183481084636249</v>
      </c>
      <c r="E66" s="5">
        <f t="shared" ref="E66:E97" si="4">1-IF(A66&lt;I$3,0,IF(A66&lt;I$4,G$3*(A66-I$3)^2,G$2+G$4*(A66-I$4)+(A66&gt;I$5)*G$5*(A66-I$5)^2))</f>
        <v>0.81412653259366285</v>
      </c>
    </row>
    <row r="67" spans="1:5">
      <c r="A67" s="1">
        <v>61</v>
      </c>
      <c r="B67" s="14"/>
      <c r="C67" s="29"/>
      <c r="D67" s="29">
        <f t="shared" si="3"/>
        <v>26.42179971550183</v>
      </c>
      <c r="E67" s="5">
        <f t="shared" si="4"/>
        <v>0.80678329622489908</v>
      </c>
    </row>
    <row r="68" spans="1:5">
      <c r="A68" s="1">
        <v>62</v>
      </c>
      <c r="B68" s="14"/>
      <c r="C68" s="29"/>
      <c r="D68" s="29">
        <f t="shared" si="3"/>
        <v>26.664496485831283</v>
      </c>
      <c r="E68" s="5">
        <f t="shared" si="4"/>
        <v>0.7994400598561352</v>
      </c>
    </row>
    <row r="69" spans="1:5">
      <c r="A69" s="1">
        <v>63</v>
      </c>
      <c r="B69" s="14"/>
      <c r="C69" s="29"/>
      <c r="D69" s="29">
        <f t="shared" si="3"/>
        <v>26.911693159954357</v>
      </c>
      <c r="E69" s="5">
        <f t="shared" si="4"/>
        <v>0.79209682348737143</v>
      </c>
    </row>
    <row r="70" spans="1:5">
      <c r="A70" s="1">
        <v>64</v>
      </c>
      <c r="B70" s="14"/>
      <c r="C70" s="29"/>
      <c r="D70" s="29">
        <f t="shared" si="3"/>
        <v>27.163516059780516</v>
      </c>
      <c r="E70" s="5">
        <f t="shared" si="4"/>
        <v>0.78475358711860765</v>
      </c>
    </row>
    <row r="71" spans="1:5">
      <c r="A71" s="1">
        <v>65</v>
      </c>
      <c r="B71" s="14"/>
      <c r="C71" s="29"/>
      <c r="D71" s="29">
        <f t="shared" si="3"/>
        <v>27.420096280048082</v>
      </c>
      <c r="E71" s="5">
        <f t="shared" si="4"/>
        <v>0.77741035074984377</v>
      </c>
    </row>
    <row r="72" spans="1:5">
      <c r="A72" s="1">
        <v>66</v>
      </c>
      <c r="B72" s="14"/>
      <c r="C72" s="29"/>
      <c r="D72" s="29">
        <f t="shared" si="3"/>
        <v>27.681569915888883</v>
      </c>
      <c r="E72" s="5">
        <f t="shared" si="4"/>
        <v>0.77006711438108</v>
      </c>
    </row>
    <row r="73" spans="1:5">
      <c r="A73" s="1">
        <v>67</v>
      </c>
      <c r="B73" s="14"/>
      <c r="C73" s="29"/>
      <c r="D73" s="29">
        <f t="shared" ref="D73:D104" si="5">E$4/E73</f>
        <v>27.948078303538377</v>
      </c>
      <c r="E73" s="5">
        <f t="shared" si="4"/>
        <v>0.76272387801231623</v>
      </c>
    </row>
    <row r="74" spans="1:5">
      <c r="A74" s="1">
        <v>68</v>
      </c>
      <c r="B74" s="14"/>
      <c r="C74" s="29"/>
      <c r="D74" s="29">
        <f t="shared" si="5"/>
        <v>28.219768275085787</v>
      </c>
      <c r="E74" s="5">
        <f t="shared" si="4"/>
        <v>0.75538064164355245</v>
      </c>
    </row>
    <row r="75" spans="1:5">
      <c r="A75" s="1">
        <v>69</v>
      </c>
      <c r="B75" s="14"/>
      <c r="C75" s="29"/>
      <c r="D75" s="29">
        <f t="shared" si="5"/>
        <v>28.496792428229</v>
      </c>
      <c r="E75" s="5">
        <f t="shared" si="4"/>
        <v>0.74803740527478868</v>
      </c>
    </row>
    <row r="76" spans="1:5">
      <c r="A76" s="1">
        <v>70</v>
      </c>
      <c r="B76" s="14"/>
      <c r="C76" s="29"/>
      <c r="D76" s="29">
        <f t="shared" si="5"/>
        <v>28.786446047820341</v>
      </c>
      <c r="E76" s="5">
        <f t="shared" si="4"/>
        <v>0.74051053857969129</v>
      </c>
    </row>
    <row r="77" spans="1:5">
      <c r="A77" s="1">
        <v>71</v>
      </c>
      <c r="B77" s="14"/>
      <c r="C77" s="29"/>
      <c r="D77" s="29">
        <f t="shared" si="5"/>
        <v>29.108120732335891</v>
      </c>
      <c r="E77" s="5">
        <f t="shared" si="4"/>
        <v>0.73232713518967285</v>
      </c>
    </row>
    <row r="78" spans="1:5">
      <c r="A78" s="1">
        <v>72</v>
      </c>
      <c r="B78" s="14"/>
      <c r="C78" s="29"/>
      <c r="D78" s="29">
        <f t="shared" si="5"/>
        <v>29.464754529351818</v>
      </c>
      <c r="E78" s="5">
        <f t="shared" si="4"/>
        <v>0.72346323623472597</v>
      </c>
    </row>
    <row r="79" spans="1:5">
      <c r="A79" s="1">
        <v>73</v>
      </c>
      <c r="B79" s="14"/>
      <c r="C79" s="29"/>
      <c r="D79" s="29">
        <f t="shared" si="5"/>
        <v>29.858669390856122</v>
      </c>
      <c r="E79" s="5">
        <f t="shared" si="4"/>
        <v>0.71391884171485065</v>
      </c>
    </row>
    <row r="80" spans="1:5">
      <c r="A80" s="1">
        <v>74</v>
      </c>
      <c r="B80" s="14"/>
      <c r="C80" s="29"/>
      <c r="D80" s="29">
        <f t="shared" si="5"/>
        <v>30.292525063329634</v>
      </c>
      <c r="E80" s="5">
        <f t="shared" si="4"/>
        <v>0.70369395163004689</v>
      </c>
    </row>
    <row r="81" spans="1:5">
      <c r="A81" s="1">
        <v>75</v>
      </c>
      <c r="B81" s="14"/>
      <c r="C81" s="29"/>
      <c r="D81" s="29">
        <f t="shared" si="5"/>
        <v>30.769368481858539</v>
      </c>
      <c r="E81" s="5">
        <f t="shared" si="4"/>
        <v>0.69278856598031457</v>
      </c>
    </row>
    <row r="82" spans="1:5">
      <c r="A82" s="1">
        <v>76</v>
      </c>
      <c r="B82" s="14"/>
      <c r="C82" s="29"/>
      <c r="D82" s="29">
        <f t="shared" si="5"/>
        <v>31.292693266468834</v>
      </c>
      <c r="E82" s="5">
        <f t="shared" si="4"/>
        <v>0.68120268476565382</v>
      </c>
    </row>
    <row r="83" spans="1:5">
      <c r="A83" s="1">
        <v>77</v>
      </c>
      <c r="B83" s="14"/>
      <c r="C83" s="29"/>
      <c r="D83" s="29">
        <f t="shared" si="5"/>
        <v>31.866511672604169</v>
      </c>
      <c r="E83" s="5">
        <f t="shared" si="4"/>
        <v>0.66893630798606463</v>
      </c>
    </row>
    <row r="84" spans="1:5">
      <c r="A84" s="1">
        <v>78</v>
      </c>
      <c r="B84" s="14"/>
      <c r="C84" s="29"/>
      <c r="D84" s="29">
        <f t="shared" si="5"/>
        <v>32.495442012445402</v>
      </c>
      <c r="E84" s="5">
        <f t="shared" si="4"/>
        <v>0.65598943564154677</v>
      </c>
    </row>
    <row r="85" spans="1:5">
      <c r="A85" s="1">
        <v>79</v>
      </c>
      <c r="B85" s="14"/>
      <c r="C85" s="29"/>
      <c r="D85" s="29">
        <f t="shared" si="5"/>
        <v>33.184815445168624</v>
      </c>
      <c r="E85" s="5">
        <f t="shared" si="4"/>
        <v>0.64236206773210058</v>
      </c>
    </row>
    <row r="86" spans="1:5">
      <c r="A86" s="1">
        <v>80</v>
      </c>
      <c r="B86" s="14"/>
      <c r="C86" s="29"/>
      <c r="D86" s="29">
        <f t="shared" si="5"/>
        <v>33.940807214020715</v>
      </c>
      <c r="E86" s="5">
        <f t="shared" si="4"/>
        <v>0.62805420425772596</v>
      </c>
    </row>
    <row r="87" spans="1:5">
      <c r="A87" s="1">
        <v>81</v>
      </c>
      <c r="B87" s="14"/>
      <c r="C87" s="29"/>
      <c r="D87" s="29">
        <f t="shared" si="5"/>
        <v>34.770599003231005</v>
      </c>
      <c r="E87" s="5">
        <f t="shared" si="4"/>
        <v>0.61306584521842278</v>
      </c>
    </row>
    <row r="88" spans="1:5">
      <c r="A88" s="1">
        <v>82</v>
      </c>
      <c r="B88" s="14"/>
      <c r="C88" s="29"/>
      <c r="D88" s="29">
        <f t="shared" si="5"/>
        <v>35.682581267693934</v>
      </c>
      <c r="E88" s="5">
        <f t="shared" si="4"/>
        <v>0.59739699061419116</v>
      </c>
    </row>
    <row r="89" spans="1:5">
      <c r="A89" s="1">
        <v>83</v>
      </c>
      <c r="B89" s="14"/>
      <c r="C89" s="29"/>
      <c r="D89" s="29">
        <f t="shared" si="5"/>
        <v>36.686607401658129</v>
      </c>
      <c r="E89" s="5">
        <f t="shared" si="4"/>
        <v>0.58104764044503099</v>
      </c>
    </row>
    <row r="90" spans="1:5">
      <c r="A90" s="1">
        <v>84</v>
      </c>
      <c r="B90" s="14"/>
      <c r="C90" s="29"/>
      <c r="D90" s="29">
        <f t="shared" si="5"/>
        <v>37.794315829328404</v>
      </c>
      <c r="E90" s="5">
        <f t="shared" si="4"/>
        <v>0.56401779471094238</v>
      </c>
    </row>
    <row r="91" spans="1:5">
      <c r="A91" s="1">
        <v>85</v>
      </c>
      <c r="B91" s="14"/>
      <c r="C91" s="29"/>
      <c r="D91" s="29">
        <f t="shared" si="5"/>
        <v>39.019542079345428</v>
      </c>
      <c r="E91" s="5">
        <f t="shared" si="4"/>
        <v>0.54630745341192544</v>
      </c>
    </row>
    <row r="92" spans="1:5">
      <c r="A92" s="1">
        <v>86</v>
      </c>
      <c r="B92" s="14"/>
      <c r="C92" s="29"/>
      <c r="D92" s="29">
        <f t="shared" si="5"/>
        <v>40.378851505101849</v>
      </c>
      <c r="E92" s="5">
        <f t="shared" si="4"/>
        <v>0.52791661654797972</v>
      </c>
    </row>
    <row r="93" spans="1:5">
      <c r="A93" s="1">
        <v>87</v>
      </c>
      <c r="B93" s="14"/>
      <c r="C93" s="29"/>
      <c r="D93" s="29">
        <f t="shared" si="5"/>
        <v>41.892235875919127</v>
      </c>
      <c r="E93" s="5">
        <f t="shared" si="4"/>
        <v>0.50884528411910579</v>
      </c>
    </row>
    <row r="94" spans="1:5">
      <c r="A94" s="1">
        <v>88</v>
      </c>
      <c r="B94" s="14"/>
      <c r="C94" s="29"/>
      <c r="D94" s="29">
        <f t="shared" si="5"/>
        <v>43.584035729166338</v>
      </c>
      <c r="E94" s="5">
        <f t="shared" si="4"/>
        <v>0.48909345612530331</v>
      </c>
    </row>
    <row r="95" spans="1:5">
      <c r="A95" s="1">
        <v>89</v>
      </c>
      <c r="B95" s="14"/>
      <c r="C95" s="29"/>
      <c r="D95" s="29">
        <f t="shared" si="5"/>
        <v>45.484178621615641</v>
      </c>
      <c r="E95" s="5">
        <f t="shared" si="4"/>
        <v>0.46866113256657238</v>
      </c>
    </row>
    <row r="96" spans="1:5">
      <c r="A96" s="1">
        <v>90</v>
      </c>
      <c r="B96" s="14"/>
      <c r="C96" s="29"/>
      <c r="D96" s="29">
        <f t="shared" si="5"/>
        <v>47.629867047606965</v>
      </c>
      <c r="E96" s="5">
        <f t="shared" si="4"/>
        <v>0.44754831344291279</v>
      </c>
    </row>
    <row r="97" spans="1:5">
      <c r="A97" s="1">
        <v>91</v>
      </c>
      <c r="B97" s="14"/>
      <c r="C97" s="29"/>
      <c r="D97" s="29">
        <f t="shared" si="5"/>
        <v>50.06791870685025</v>
      </c>
      <c r="E97" s="5">
        <f t="shared" si="4"/>
        <v>0.42575499875432488</v>
      </c>
    </row>
    <row r="98" spans="1:5">
      <c r="A98" s="1">
        <v>92</v>
      </c>
      <c r="B98" s="14"/>
      <c r="C98" s="29"/>
      <c r="D98" s="29">
        <f t="shared" si="5"/>
        <v>52.858073410046821</v>
      </c>
      <c r="E98" s="5">
        <f t="shared" ref="E98:E106" si="6">1-IF(A98&lt;I$3,0,IF(A98&lt;I$4,G$3*(A98-I$3)^2,G$2+G$4*(A98-I$4)+(A98&gt;I$5)*G$5*(A98-I$5)^2))</f>
        <v>0.40328118850080852</v>
      </c>
    </row>
    <row r="99" spans="1:5">
      <c r="A99" s="1">
        <v>93</v>
      </c>
      <c r="B99" s="14"/>
      <c r="C99" s="29"/>
      <c r="D99" s="29">
        <f t="shared" si="5"/>
        <v>56.077766761050164</v>
      </c>
      <c r="E99" s="5">
        <f t="shared" si="6"/>
        <v>0.38012688268236361</v>
      </c>
    </row>
    <row r="100" spans="1:5">
      <c r="A100" s="1">
        <v>94</v>
      </c>
      <c r="C100" s="29"/>
      <c r="D100" s="29">
        <f t="shared" si="5"/>
        <v>59.829190109836674</v>
      </c>
      <c r="E100" s="5">
        <f t="shared" si="6"/>
        <v>0.35629208129899015</v>
      </c>
    </row>
    <row r="101" spans="1:5">
      <c r="A101" s="1">
        <v>95</v>
      </c>
      <c r="B101" s="14"/>
      <c r="C101" s="29"/>
      <c r="D101" s="29">
        <f t="shared" si="5"/>
        <v>64.25002493283236</v>
      </c>
      <c r="E101" s="5">
        <f t="shared" si="6"/>
        <v>0.33177678435068825</v>
      </c>
    </row>
    <row r="102" spans="1:5">
      <c r="A102" s="1">
        <v>96</v>
      </c>
      <c r="C102" s="29"/>
      <c r="D102" s="29">
        <f t="shared" si="5"/>
        <v>69.530294552534613</v>
      </c>
      <c r="E102" s="5">
        <f t="shared" si="6"/>
        <v>0.30658099183745802</v>
      </c>
    </row>
    <row r="103" spans="1:5">
      <c r="A103" s="1">
        <v>97</v>
      </c>
      <c r="C103" s="29"/>
      <c r="D103" s="29">
        <f t="shared" si="5"/>
        <v>75.939827089415076</v>
      </c>
      <c r="E103" s="5">
        <f t="shared" si="6"/>
        <v>0.28070470375929923</v>
      </c>
    </row>
    <row r="104" spans="1:5">
      <c r="A104" s="1">
        <v>98</v>
      </c>
      <c r="C104" s="29"/>
      <c r="D104" s="29">
        <f t="shared" si="5"/>
        <v>83.875038823530005</v>
      </c>
      <c r="E104" s="5">
        <f t="shared" si="6"/>
        <v>0.25414792011621179</v>
      </c>
    </row>
    <row r="105" spans="1:5">
      <c r="A105" s="1">
        <v>99</v>
      </c>
      <c r="C105" s="29"/>
      <c r="D105" s="29">
        <f>E$4/E105</f>
        <v>93.943001444744922</v>
      </c>
      <c r="E105" s="5">
        <f t="shared" si="6"/>
        <v>0.22691064090819613</v>
      </c>
    </row>
    <row r="106" spans="1:5">
      <c r="A106" s="1">
        <v>100</v>
      </c>
      <c r="D106" s="29">
        <f>E$4/E106</f>
        <v>107.12276817088562</v>
      </c>
      <c r="E106" s="5">
        <f t="shared" si="6"/>
        <v>0.19899286613525191</v>
      </c>
    </row>
  </sheetData>
  <pageMargins left="0.5" right="1" top="0.25" bottom="0.3" header="0" footer="0"/>
  <pageSetup orientation="portrait" horizontalDpi="0" verticalDpi="0" copies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06"/>
  <sheetViews>
    <sheetView zoomScale="87" zoomScaleNormal="87" workbookViewId="0">
      <selection activeCell="E11" sqref="E11"/>
    </sheetView>
  </sheetViews>
  <sheetFormatPr defaultColWidth="9.6640625" defaultRowHeight="15"/>
  <cols>
    <col min="1" max="3" width="9.6640625" style="1" customWidth="1"/>
    <col min="4" max="4" width="12.109375" style="1" customWidth="1"/>
    <col min="5" max="5" width="9.6640625" style="1" customWidth="1"/>
    <col min="6" max="7" width="10.6640625" style="1" customWidth="1"/>
    <col min="8" max="8" width="10.21875" style="1" customWidth="1"/>
    <col min="9" max="9" width="12.77734375" style="1" customWidth="1"/>
    <col min="10" max="10" width="12.109375" style="1" customWidth="1"/>
    <col min="11" max="16384" width="9.6640625" style="1"/>
  </cols>
  <sheetData>
    <row r="1" spans="1:21" ht="31.5">
      <c r="A1" s="31" t="s">
        <v>113</v>
      </c>
      <c r="B1" s="26"/>
      <c r="C1" s="28"/>
      <c r="D1" s="32" t="s">
        <v>39</v>
      </c>
      <c r="E1" s="32" t="s">
        <v>88</v>
      </c>
      <c r="F1" s="32" t="s">
        <v>90</v>
      </c>
      <c r="G1" s="47" t="s">
        <v>92</v>
      </c>
      <c r="H1" s="32" t="s">
        <v>94</v>
      </c>
      <c r="I1" s="32" t="s">
        <v>95</v>
      </c>
    </row>
    <row r="2" spans="1:21" ht="15.95" customHeight="1">
      <c r="A2" s="31"/>
      <c r="B2" s="26"/>
      <c r="C2" s="28"/>
      <c r="D2" s="32"/>
      <c r="E2" s="32"/>
      <c r="F2" s="33">
        <f>(+H$3-H$4)*F$4/2</f>
        <v>1.8000000000000002E-2</v>
      </c>
      <c r="G2" s="34">
        <f>(+I$4-I$3)*G$4/2</f>
        <v>4.1625000000000002E-2</v>
      </c>
      <c r="H2" s="32"/>
      <c r="I2" s="32"/>
    </row>
    <row r="3" spans="1:21" ht="15.95" customHeight="1">
      <c r="A3" s="31"/>
      <c r="B3" s="26"/>
      <c r="C3" s="28"/>
      <c r="D3" s="32"/>
      <c r="E3" s="32"/>
      <c r="F3" s="33">
        <f>F4/(2*(+H3-H4))</f>
        <v>2E-3</v>
      </c>
      <c r="G3" s="34">
        <f>G4/(2*(+I4-I3))</f>
        <v>3.378378378378378E-4</v>
      </c>
      <c r="H3" s="26">
        <v>19</v>
      </c>
      <c r="I3" s="26">
        <v>30</v>
      </c>
    </row>
    <row r="4" spans="1:21" ht="12.75" customHeight="1">
      <c r="A4" s="26"/>
      <c r="B4" s="26"/>
      <c r="C4" s="26"/>
      <c r="D4" s="35">
        <f>Parameters!F20</f>
        <v>1.8553240740740742E-2</v>
      </c>
      <c r="E4" s="36">
        <f>D4*1440</f>
        <v>26.716666666666669</v>
      </c>
      <c r="F4" s="33">
        <v>1.2E-2</v>
      </c>
      <c r="G4" s="34">
        <v>7.4999999999999997E-3</v>
      </c>
      <c r="H4" s="26">
        <v>16</v>
      </c>
      <c r="I4" s="26">
        <v>41.1</v>
      </c>
    </row>
    <row r="5" spans="1:21" ht="15" customHeight="1">
      <c r="A5" s="26"/>
      <c r="B5" s="26"/>
      <c r="C5" s="26"/>
      <c r="D5" s="35"/>
      <c r="E5" s="37">
        <f>E4*60</f>
        <v>1603</v>
      </c>
      <c r="F5" s="33">
        <v>2E-3</v>
      </c>
      <c r="G5" s="34">
        <v>3.6000000000000002E-4</v>
      </c>
      <c r="H5" s="26">
        <v>16</v>
      </c>
      <c r="I5" s="26">
        <v>70.3</v>
      </c>
    </row>
    <row r="6" spans="1:21" ht="68.25" customHeight="1">
      <c r="A6" s="27" t="s">
        <v>84</v>
      </c>
      <c r="B6" s="140" t="s">
        <v>972</v>
      </c>
      <c r="C6" s="140" t="s">
        <v>970</v>
      </c>
      <c r="D6" s="140" t="s">
        <v>557</v>
      </c>
      <c r="E6" s="140" t="s">
        <v>359</v>
      </c>
      <c r="F6" s="140" t="s">
        <v>694</v>
      </c>
      <c r="G6" s="27" t="s">
        <v>361</v>
      </c>
      <c r="H6" s="140" t="s">
        <v>1270</v>
      </c>
      <c r="I6" s="189" t="s">
        <v>84</v>
      </c>
      <c r="J6" s="211" t="s">
        <v>556</v>
      </c>
      <c r="K6" s="212" t="s">
        <v>558</v>
      </c>
      <c r="L6" s="168" t="s">
        <v>972</v>
      </c>
      <c r="M6" s="227" t="s">
        <v>364</v>
      </c>
      <c r="N6" s="227" t="s">
        <v>365</v>
      </c>
      <c r="O6" s="228" t="s">
        <v>366</v>
      </c>
      <c r="P6" s="228" t="s">
        <v>367</v>
      </c>
      <c r="Q6" s="229" t="s">
        <v>368</v>
      </c>
      <c r="R6" s="228" t="s">
        <v>369</v>
      </c>
      <c r="S6" s="228" t="s">
        <v>370</v>
      </c>
      <c r="T6" s="230" t="s">
        <v>695</v>
      </c>
    </row>
    <row r="7" spans="1:21">
      <c r="A7" s="1">
        <v>1</v>
      </c>
      <c r="B7" s="125"/>
      <c r="D7" s="42"/>
      <c r="F7" s="39"/>
      <c r="G7" s="42"/>
      <c r="I7" s="170">
        <v>1</v>
      </c>
      <c r="J7" s="223"/>
      <c r="K7" s="164"/>
      <c r="L7" s="213"/>
      <c r="M7" s="170"/>
      <c r="N7" s="170"/>
      <c r="O7" s="170"/>
      <c r="P7" s="170"/>
      <c r="Q7" s="170"/>
      <c r="R7" s="170"/>
      <c r="S7" s="170"/>
      <c r="T7" s="170"/>
    </row>
    <row r="8" spans="1:21">
      <c r="A8" s="1">
        <v>2</v>
      </c>
      <c r="B8" s="125"/>
      <c r="D8" s="42"/>
      <c r="F8" s="39"/>
      <c r="G8" s="42"/>
      <c r="I8" s="170">
        <v>2</v>
      </c>
      <c r="J8" s="223"/>
      <c r="K8" s="164"/>
      <c r="L8" s="213"/>
      <c r="M8" s="170"/>
      <c r="N8" s="170"/>
      <c r="O8" s="170"/>
      <c r="P8" s="170"/>
      <c r="Q8" s="170"/>
      <c r="R8" s="170"/>
      <c r="S8" s="170"/>
      <c r="T8" s="170"/>
    </row>
    <row r="9" spans="1:21">
      <c r="A9" s="1">
        <v>3</v>
      </c>
      <c r="B9" s="126"/>
      <c r="C9" s="29"/>
      <c r="D9" s="5">
        <f t="shared" ref="D9:D40" si="0">E$4/E9</f>
        <v>54.747267759562845</v>
      </c>
      <c r="E9" s="5">
        <f t="shared" ref="E9:E33" si="1">1-IF(A9&gt;=H$3,0,IF(A9&gt;=H$4,F$3*(A9-H$3)^2,F$2+F$4*(H$4-A9)+(A9&lt;H$5)*F$5*(H$5-A9)^2))</f>
        <v>0.48799999999999999</v>
      </c>
      <c r="F9" s="39">
        <v>55.017847336628229</v>
      </c>
      <c r="G9" s="42"/>
      <c r="H9" s="283">
        <f>((F9-D9)/F9)</f>
        <v>4.9180327868852255E-3</v>
      </c>
      <c r="I9" s="170">
        <v>3</v>
      </c>
      <c r="J9" s="165"/>
      <c r="K9" s="164"/>
      <c r="L9" s="214"/>
      <c r="U9" s="143"/>
    </row>
    <row r="10" spans="1:21">
      <c r="A10" s="1">
        <v>4</v>
      </c>
      <c r="B10" s="128">
        <v>4.8958333333333333E-2</v>
      </c>
      <c r="C10" s="5">
        <f t="shared" ref="C10:C75" si="2">B10*1440</f>
        <v>70.5</v>
      </c>
      <c r="D10" s="5">
        <f t="shared" si="0"/>
        <v>48.575757575757585</v>
      </c>
      <c r="E10" s="5">
        <f t="shared" si="1"/>
        <v>0.54999999999999993</v>
      </c>
      <c r="F10" s="39">
        <v>48.788653518383256</v>
      </c>
      <c r="G10" s="42"/>
      <c r="H10" s="283">
        <f t="shared" ref="H10:H73" si="3">((F10-D10)/F10)</f>
        <v>4.3636363636363421E-3</v>
      </c>
      <c r="I10" s="170">
        <v>4</v>
      </c>
      <c r="J10" s="165">
        <f>100*(+F10/+C10)</f>
        <v>69.203763855862775</v>
      </c>
      <c r="K10" s="166">
        <f>100*(+D10/+C10)</f>
        <v>68.901783795400831</v>
      </c>
      <c r="L10" s="198">
        <v>4.8958333333333333E-2</v>
      </c>
      <c r="M10" s="215" t="s">
        <v>696</v>
      </c>
      <c r="N10" s="216" t="s">
        <v>841</v>
      </c>
      <c r="O10" s="215" t="s">
        <v>373</v>
      </c>
      <c r="P10" s="217">
        <v>41414</v>
      </c>
      <c r="Q10" s="216"/>
      <c r="R10" s="215" t="s">
        <v>842</v>
      </c>
      <c r="S10" s="217">
        <v>43057</v>
      </c>
      <c r="T10" s="216"/>
      <c r="U10" s="154"/>
    </row>
    <row r="11" spans="1:21">
      <c r="A11" s="1">
        <v>5</v>
      </c>
      <c r="B11" s="128" t="s">
        <v>307</v>
      </c>
      <c r="C11" s="5"/>
      <c r="D11" s="5">
        <f t="shared" si="0"/>
        <v>43.941885964912288</v>
      </c>
      <c r="E11" s="5">
        <f t="shared" si="1"/>
        <v>0.60799999999999998</v>
      </c>
      <c r="F11" s="39">
        <v>44.116028181417882</v>
      </c>
      <c r="G11" s="5"/>
      <c r="H11" s="283">
        <f t="shared" si="3"/>
        <v>3.9473684210525588E-3</v>
      </c>
      <c r="I11" s="170">
        <v>5</v>
      </c>
      <c r="J11" s="165"/>
      <c r="K11" s="166"/>
      <c r="L11" s="198" t="s">
        <v>307</v>
      </c>
      <c r="M11" s="215"/>
      <c r="N11" s="216"/>
      <c r="O11" s="215"/>
      <c r="P11" s="217"/>
      <c r="Q11" s="216"/>
      <c r="R11" s="215"/>
      <c r="S11" s="217"/>
      <c r="T11" s="216"/>
      <c r="U11" s="154"/>
    </row>
    <row r="12" spans="1:21">
      <c r="A12" s="1">
        <v>6</v>
      </c>
      <c r="B12" s="128">
        <v>3.2523148148148148E-2</v>
      </c>
      <c r="C12" s="5">
        <f t="shared" si="2"/>
        <v>46.833333333333336</v>
      </c>
      <c r="D12" s="5">
        <f t="shared" si="0"/>
        <v>40.357502517623374</v>
      </c>
      <c r="E12" s="5">
        <f t="shared" si="1"/>
        <v>0.66199999999999992</v>
      </c>
      <c r="F12" s="39">
        <v>40.504346068324239</v>
      </c>
      <c r="G12" s="5">
        <v>47.633333333333326</v>
      </c>
      <c r="H12" s="283">
        <f t="shared" si="3"/>
        <v>3.625377643504324E-3</v>
      </c>
      <c r="I12" s="170">
        <v>6</v>
      </c>
      <c r="J12" s="165">
        <f t="shared" ref="J12:J18" si="4">100*(+F12/+C12)</f>
        <v>86.486148188592665</v>
      </c>
      <c r="K12" s="166">
        <f t="shared" ref="K12:K18" si="5">100*(+D12/+C12)</f>
        <v>86.172603240476946</v>
      </c>
      <c r="L12" s="198">
        <v>3.2523148148148148E-2</v>
      </c>
      <c r="M12" s="215" t="s">
        <v>843</v>
      </c>
      <c r="N12" s="216" t="s">
        <v>844</v>
      </c>
      <c r="O12" s="215" t="s">
        <v>373</v>
      </c>
      <c r="P12" s="217">
        <v>40378</v>
      </c>
      <c r="Q12" s="216"/>
      <c r="R12" s="215" t="s">
        <v>845</v>
      </c>
      <c r="S12" s="217">
        <v>42925</v>
      </c>
      <c r="T12" s="216"/>
      <c r="U12" s="154"/>
    </row>
    <row r="13" spans="1:21">
      <c r="A13" s="1">
        <v>7</v>
      </c>
      <c r="B13" s="128">
        <v>2.9641203703703701E-2</v>
      </c>
      <c r="C13" s="5">
        <f t="shared" si="2"/>
        <v>42.68333333333333</v>
      </c>
      <c r="D13" s="5">
        <f t="shared" si="0"/>
        <v>37.52340823970038</v>
      </c>
      <c r="E13" s="5">
        <f t="shared" si="1"/>
        <v>0.71199999999999997</v>
      </c>
      <c r="F13" s="39">
        <v>37.650319428786176</v>
      </c>
      <c r="G13" s="5">
        <v>43.266666666666666</v>
      </c>
      <c r="H13" s="283">
        <f t="shared" si="3"/>
        <v>3.3707865168539214E-3</v>
      </c>
      <c r="I13" s="170">
        <v>7</v>
      </c>
      <c r="J13" s="165">
        <f t="shared" si="4"/>
        <v>88.208479723825491</v>
      </c>
      <c r="K13" s="166">
        <f t="shared" si="5"/>
        <v>87.911147769700236</v>
      </c>
      <c r="L13" s="198">
        <v>2.9641203703703701E-2</v>
      </c>
      <c r="M13" s="215" t="s">
        <v>381</v>
      </c>
      <c r="N13" s="216" t="s">
        <v>382</v>
      </c>
      <c r="O13" s="215" t="s">
        <v>373</v>
      </c>
      <c r="P13" s="217">
        <v>39139</v>
      </c>
      <c r="Q13" s="216"/>
      <c r="R13" s="215" t="s">
        <v>846</v>
      </c>
      <c r="S13" s="217">
        <v>41965</v>
      </c>
      <c r="T13" s="216"/>
      <c r="U13" s="154"/>
    </row>
    <row r="14" spans="1:21">
      <c r="A14" s="1">
        <v>8</v>
      </c>
      <c r="B14" s="128">
        <v>2.8287037037037038E-2</v>
      </c>
      <c r="C14" s="5">
        <f t="shared" si="2"/>
        <v>40.733333333333334</v>
      </c>
      <c r="D14" s="5">
        <f t="shared" si="0"/>
        <v>35.246262093227791</v>
      </c>
      <c r="E14" s="5">
        <f t="shared" si="1"/>
        <v>0.75800000000000001</v>
      </c>
      <c r="F14" s="39">
        <v>35.35821422269278</v>
      </c>
      <c r="G14" s="5">
        <v>42.866666666666667</v>
      </c>
      <c r="H14" s="283">
        <f t="shared" si="3"/>
        <v>3.1662269129287099E-3</v>
      </c>
      <c r="I14" s="170">
        <v>8</v>
      </c>
      <c r="J14" s="165">
        <f t="shared" si="4"/>
        <v>86.804126569622213</v>
      </c>
      <c r="K14" s="166">
        <f t="shared" si="5"/>
        <v>86.529285007924202</v>
      </c>
      <c r="L14" s="198">
        <v>2.8287037037037038E-2</v>
      </c>
      <c r="M14" s="215" t="s">
        <v>381</v>
      </c>
      <c r="N14" s="216" t="s">
        <v>382</v>
      </c>
      <c r="O14" s="215" t="s">
        <v>373</v>
      </c>
      <c r="P14" s="217">
        <v>39139</v>
      </c>
      <c r="Q14" s="216"/>
      <c r="R14" s="215" t="s">
        <v>846</v>
      </c>
      <c r="S14" s="217">
        <v>42329</v>
      </c>
      <c r="T14" s="216"/>
      <c r="U14" s="154"/>
    </row>
    <row r="15" spans="1:21">
      <c r="A15" s="1">
        <v>9</v>
      </c>
      <c r="B15" s="128">
        <v>2.6759259259259257E-2</v>
      </c>
      <c r="C15" s="5">
        <f t="shared" si="2"/>
        <v>38.533333333333331</v>
      </c>
      <c r="D15" s="5">
        <f t="shared" si="0"/>
        <v>33.395833333333336</v>
      </c>
      <c r="E15" s="5">
        <f t="shared" si="1"/>
        <v>0.8</v>
      </c>
      <c r="F15" s="39">
        <v>33.496322300234041</v>
      </c>
      <c r="G15" s="5">
        <v>38.533333333333331</v>
      </c>
      <c r="H15" s="283">
        <f t="shared" si="3"/>
        <v>3.0000000000001046E-3</v>
      </c>
      <c r="I15" s="170">
        <v>9</v>
      </c>
      <c r="J15" s="165">
        <f t="shared" si="4"/>
        <v>86.928172059430906</v>
      </c>
      <c r="K15" s="166">
        <f t="shared" si="5"/>
        <v>86.667387543252602</v>
      </c>
      <c r="L15" s="198">
        <v>2.6759259259259257E-2</v>
      </c>
      <c r="M15" s="215" t="s">
        <v>847</v>
      </c>
      <c r="N15" s="216" t="s">
        <v>848</v>
      </c>
      <c r="O15" s="215" t="s">
        <v>373</v>
      </c>
      <c r="P15" s="217">
        <v>26414</v>
      </c>
      <c r="Q15" s="216"/>
      <c r="R15" s="215" t="s">
        <v>849</v>
      </c>
      <c r="S15" s="217">
        <v>30016</v>
      </c>
      <c r="T15" s="216"/>
      <c r="U15" s="154"/>
    </row>
    <row r="16" spans="1:21">
      <c r="A16" s="1">
        <v>10</v>
      </c>
      <c r="B16" s="128">
        <v>2.5902777777777775E-2</v>
      </c>
      <c r="C16" s="5">
        <f t="shared" si="2"/>
        <v>37.299999999999997</v>
      </c>
      <c r="D16" s="5">
        <f t="shared" si="0"/>
        <v>31.881463802704857</v>
      </c>
      <c r="E16" s="5">
        <f t="shared" si="1"/>
        <v>0.83799999999999997</v>
      </c>
      <c r="F16" s="39">
        <v>31.973033349289935</v>
      </c>
      <c r="G16" s="5">
        <v>39.733333333333334</v>
      </c>
      <c r="H16" s="283">
        <f t="shared" si="3"/>
        <v>2.8639618138424465E-3</v>
      </c>
      <c r="I16" s="170">
        <v>10</v>
      </c>
      <c r="J16" s="165">
        <f t="shared" si="4"/>
        <v>85.718588067801434</v>
      </c>
      <c r="K16" s="166">
        <f t="shared" si="5"/>
        <v>85.47309330483877</v>
      </c>
      <c r="L16" s="198">
        <v>2.5902777777777775E-2</v>
      </c>
      <c r="M16" s="215" t="s">
        <v>850</v>
      </c>
      <c r="N16" s="216" t="s">
        <v>851</v>
      </c>
      <c r="O16" s="215" t="s">
        <v>373</v>
      </c>
      <c r="P16" s="217">
        <v>36319</v>
      </c>
      <c r="Q16" s="216"/>
      <c r="R16" s="215" t="s">
        <v>852</v>
      </c>
      <c r="S16" s="217">
        <v>40314</v>
      </c>
      <c r="T16" s="216"/>
      <c r="U16" s="154"/>
    </row>
    <row r="17" spans="1:21">
      <c r="A17" s="1">
        <v>11</v>
      </c>
      <c r="B17" s="128">
        <v>2.6215277777777778E-2</v>
      </c>
      <c r="C17" s="5">
        <f t="shared" si="2"/>
        <v>37.75</v>
      </c>
      <c r="D17" s="5">
        <f t="shared" si="0"/>
        <v>30.638379204892967</v>
      </c>
      <c r="E17" s="5">
        <f t="shared" si="1"/>
        <v>0.872</v>
      </c>
      <c r="F17" s="39">
        <v>30.722937749156706</v>
      </c>
      <c r="G17" s="5">
        <v>39.416666666666664</v>
      </c>
      <c r="H17" s="283">
        <f t="shared" si="3"/>
        <v>2.7522935779818228E-3</v>
      </c>
      <c r="I17" s="170">
        <v>11</v>
      </c>
      <c r="J17" s="165">
        <f t="shared" si="4"/>
        <v>81.385265560680025</v>
      </c>
      <c r="K17" s="166">
        <f t="shared" si="5"/>
        <v>81.161269416935014</v>
      </c>
      <c r="L17" s="198">
        <v>2.6215277777777778E-2</v>
      </c>
      <c r="M17" s="215" t="s">
        <v>853</v>
      </c>
      <c r="N17" s="216" t="s">
        <v>854</v>
      </c>
      <c r="O17" s="215" t="s">
        <v>373</v>
      </c>
      <c r="P17" s="217">
        <v>38397</v>
      </c>
      <c r="Q17" s="216"/>
      <c r="R17" s="215" t="s">
        <v>855</v>
      </c>
      <c r="S17" s="217">
        <v>42770</v>
      </c>
      <c r="T17" s="216"/>
      <c r="U17" s="154"/>
    </row>
    <row r="18" spans="1:21">
      <c r="A18" s="1">
        <v>12</v>
      </c>
      <c r="B18" s="128">
        <v>2.4699074074074078E-2</v>
      </c>
      <c r="C18" s="5">
        <f t="shared" si="2"/>
        <v>35.56666666666667</v>
      </c>
      <c r="D18" s="5">
        <f t="shared" si="0"/>
        <v>29.619364375461938</v>
      </c>
      <c r="E18" s="5">
        <f t="shared" si="1"/>
        <v>0.90200000000000002</v>
      </c>
      <c r="F18" s="39">
        <v>29.698384467170598</v>
      </c>
      <c r="G18" s="5"/>
      <c r="H18" s="283">
        <f t="shared" si="3"/>
        <v>2.6607538802661487E-3</v>
      </c>
      <c r="I18" s="170">
        <v>12</v>
      </c>
      <c r="J18" s="165">
        <f t="shared" si="4"/>
        <v>83.500612372550876</v>
      </c>
      <c r="K18" s="166">
        <f t="shared" si="5"/>
        <v>83.278437794176014</v>
      </c>
      <c r="L18" s="198">
        <v>2.4699074074074078E-2</v>
      </c>
      <c r="M18" s="215" t="s">
        <v>853</v>
      </c>
      <c r="N18" s="216" t="s">
        <v>854</v>
      </c>
      <c r="O18" s="215" t="s">
        <v>373</v>
      </c>
      <c r="P18" s="217">
        <v>38397</v>
      </c>
      <c r="Q18" s="216"/>
      <c r="R18" s="215" t="s">
        <v>856</v>
      </c>
      <c r="S18" s="217">
        <v>43057</v>
      </c>
      <c r="T18" s="216"/>
      <c r="U18" s="154"/>
    </row>
    <row r="19" spans="1:21">
      <c r="A19" s="1">
        <v>13</v>
      </c>
      <c r="B19" s="128"/>
      <c r="C19" s="5"/>
      <c r="D19" s="5">
        <f t="shared" si="0"/>
        <v>28.789511494252878</v>
      </c>
      <c r="E19" s="5">
        <f t="shared" si="1"/>
        <v>0.92799999999999994</v>
      </c>
      <c r="F19" s="39">
        <v>28.864160184384907</v>
      </c>
      <c r="G19" s="5"/>
      <c r="H19" s="283">
        <f t="shared" si="3"/>
        <v>2.5862068965517115E-3</v>
      </c>
      <c r="I19" s="170">
        <v>13</v>
      </c>
      <c r="J19" s="165"/>
      <c r="K19" s="166"/>
      <c r="L19" s="198"/>
      <c r="M19" s="215"/>
      <c r="N19" s="216"/>
      <c r="O19" s="215"/>
      <c r="P19" s="217"/>
      <c r="Q19" s="216"/>
      <c r="R19" s="215"/>
      <c r="S19" s="217"/>
      <c r="T19" s="216"/>
      <c r="U19" s="154"/>
    </row>
    <row r="20" spans="1:21">
      <c r="A20" s="1">
        <v>14</v>
      </c>
      <c r="B20" s="128">
        <v>2.0324074074074074E-2</v>
      </c>
      <c r="C20" s="5">
        <f t="shared" si="2"/>
        <v>29.266666666666666</v>
      </c>
      <c r="D20" s="5">
        <f t="shared" si="0"/>
        <v>28.122807017543863</v>
      </c>
      <c r="E20" s="5">
        <f t="shared" si="1"/>
        <v>0.95</v>
      </c>
      <c r="F20" s="39">
        <v>28.194034050935699</v>
      </c>
      <c r="G20" s="5">
        <v>29.266666666666666</v>
      </c>
      <c r="H20" s="283">
        <f t="shared" si="3"/>
        <v>2.5263157894736096E-3</v>
      </c>
      <c r="I20" s="170">
        <v>14</v>
      </c>
      <c r="J20" s="165">
        <f t="shared" ref="J20:J51" si="6">100*(+F20/+C20)</f>
        <v>96.334968283379382</v>
      </c>
      <c r="K20" s="166">
        <f t="shared" ref="K20:K51" si="7">100*(+D20/+C20)</f>
        <v>96.091595731926631</v>
      </c>
      <c r="L20" s="198">
        <v>2.0324074074074074E-2</v>
      </c>
      <c r="M20" s="215" t="s">
        <v>857</v>
      </c>
      <c r="N20" s="216" t="s">
        <v>858</v>
      </c>
      <c r="O20" s="215" t="s">
        <v>409</v>
      </c>
      <c r="P20" s="217">
        <v>31744</v>
      </c>
      <c r="Q20" s="216"/>
      <c r="R20" s="215" t="s">
        <v>859</v>
      </c>
      <c r="S20" s="217">
        <v>37094</v>
      </c>
      <c r="T20" s="216"/>
      <c r="U20" s="154"/>
    </row>
    <row r="21" spans="1:21">
      <c r="A21" s="1">
        <v>15</v>
      </c>
      <c r="B21" s="128">
        <v>1.9884259259259258E-2</v>
      </c>
      <c r="C21" s="5">
        <f t="shared" si="2"/>
        <v>28.633333333333333</v>
      </c>
      <c r="D21" s="5">
        <f t="shared" si="0"/>
        <v>27.59986225895317</v>
      </c>
      <c r="E21" s="5">
        <f t="shared" si="1"/>
        <v>0.96799999999999997</v>
      </c>
      <c r="F21" s="39">
        <v>27.668461750897542</v>
      </c>
      <c r="G21" s="5">
        <v>28.616666666666664</v>
      </c>
      <c r="H21" s="283">
        <f t="shared" si="3"/>
        <v>2.4793388429751391E-3</v>
      </c>
      <c r="I21" s="170">
        <v>15</v>
      </c>
      <c r="J21" s="165">
        <f t="shared" si="6"/>
        <v>96.630250585206795</v>
      </c>
      <c r="K21" s="166">
        <f t="shared" si="7"/>
        <v>96.390671451524454</v>
      </c>
      <c r="L21" s="198">
        <v>1.9884259259259258E-2</v>
      </c>
      <c r="M21" s="215" t="s">
        <v>860</v>
      </c>
      <c r="N21" s="216" t="s">
        <v>861</v>
      </c>
      <c r="O21" s="215" t="s">
        <v>405</v>
      </c>
      <c r="P21" s="217">
        <v>34720</v>
      </c>
      <c r="Q21" s="216"/>
      <c r="R21" s="215" t="s">
        <v>862</v>
      </c>
      <c r="S21" s="217">
        <v>40543</v>
      </c>
      <c r="T21" s="216"/>
      <c r="U21" s="154"/>
    </row>
    <row r="22" spans="1:21">
      <c r="A22" s="1">
        <v>16</v>
      </c>
      <c r="B22" s="128">
        <v>1.9502314814814816E-2</v>
      </c>
      <c r="C22" s="5">
        <f t="shared" si="2"/>
        <v>28.083333333333336</v>
      </c>
      <c r="D22" s="5">
        <f t="shared" si="0"/>
        <v>27.206381534283778</v>
      </c>
      <c r="E22" s="5">
        <f t="shared" si="1"/>
        <v>0.98199999999999998</v>
      </c>
      <c r="F22" s="39">
        <v>27.273036613583777</v>
      </c>
      <c r="G22" s="5">
        <v>28.1</v>
      </c>
      <c r="H22" s="283">
        <f t="shared" si="3"/>
        <v>2.4439918533603932E-3</v>
      </c>
      <c r="I22" s="170">
        <v>16</v>
      </c>
      <c r="J22" s="165">
        <f t="shared" si="6"/>
        <v>97.114670434126211</v>
      </c>
      <c r="K22" s="166">
        <f t="shared" si="7"/>
        <v>96.877322970743421</v>
      </c>
      <c r="L22" s="198">
        <v>1.9502314814814816E-2</v>
      </c>
      <c r="M22" s="215" t="s">
        <v>863</v>
      </c>
      <c r="N22" s="216" t="s">
        <v>864</v>
      </c>
      <c r="O22" s="215" t="s">
        <v>405</v>
      </c>
      <c r="P22" s="217">
        <v>36130</v>
      </c>
      <c r="Q22" s="216"/>
      <c r="R22" s="215" t="s">
        <v>439</v>
      </c>
      <c r="S22" s="217">
        <v>42288</v>
      </c>
      <c r="T22" s="216"/>
      <c r="U22" s="154"/>
    </row>
    <row r="23" spans="1:21">
      <c r="A23" s="1">
        <v>17</v>
      </c>
      <c r="B23" s="128">
        <v>1.9398148148148147E-2</v>
      </c>
      <c r="C23" s="5">
        <f t="shared" si="2"/>
        <v>27.93333333333333</v>
      </c>
      <c r="D23" s="5">
        <f t="shared" si="0"/>
        <v>26.93212365591398</v>
      </c>
      <c r="E23" s="5">
        <f t="shared" si="1"/>
        <v>0.99199999999999999</v>
      </c>
      <c r="F23" s="39">
        <v>26.942987763883288</v>
      </c>
      <c r="G23" s="5">
        <v>27.9</v>
      </c>
      <c r="H23" s="283">
        <f t="shared" si="3"/>
        <v>4.0322580645161832E-4</v>
      </c>
      <c r="I23" s="170">
        <v>17</v>
      </c>
      <c r="J23" s="165">
        <f t="shared" si="6"/>
        <v>96.454610133233743</v>
      </c>
      <c r="K23" s="166">
        <f t="shared" si="7"/>
        <v>96.415717145276787</v>
      </c>
      <c r="L23" s="198">
        <v>1.9398148148148147E-2</v>
      </c>
      <c r="M23" s="215" t="s">
        <v>411</v>
      </c>
      <c r="N23" s="216" t="s">
        <v>412</v>
      </c>
      <c r="O23" s="215" t="s">
        <v>413</v>
      </c>
      <c r="P23" s="217">
        <v>33966</v>
      </c>
      <c r="Q23" s="216"/>
      <c r="R23" s="215" t="s">
        <v>865</v>
      </c>
      <c r="S23" s="217">
        <v>40355</v>
      </c>
      <c r="T23" s="216"/>
      <c r="U23" s="154"/>
    </row>
    <row r="24" spans="1:21">
      <c r="A24" s="1">
        <v>18</v>
      </c>
      <c r="B24" s="128">
        <v>1.923611111111111E-2</v>
      </c>
      <c r="C24" s="5">
        <f t="shared" si="2"/>
        <v>27.7</v>
      </c>
      <c r="D24" s="5">
        <f t="shared" si="0"/>
        <v>26.770207080828325</v>
      </c>
      <c r="E24" s="5">
        <f t="shared" si="1"/>
        <v>0.998</v>
      </c>
      <c r="F24" s="39">
        <v>26.734999237572431</v>
      </c>
      <c r="G24" s="5">
        <v>27.7</v>
      </c>
      <c r="H24" s="283">
        <f t="shared" si="3"/>
        <v>-1.3169195533925227E-3</v>
      </c>
      <c r="I24" s="170">
        <v>18</v>
      </c>
      <c r="J24" s="165">
        <f t="shared" si="6"/>
        <v>96.516242734918521</v>
      </c>
      <c r="K24" s="166">
        <f t="shared" si="7"/>
        <v>96.643346862196125</v>
      </c>
      <c r="L24" s="198">
        <v>1.923611111111111E-2</v>
      </c>
      <c r="M24" s="215" t="s">
        <v>866</v>
      </c>
      <c r="N24" s="216" t="s">
        <v>867</v>
      </c>
      <c r="O24" s="215" t="s">
        <v>413</v>
      </c>
      <c r="P24" s="217">
        <v>31504</v>
      </c>
      <c r="Q24" s="216"/>
      <c r="R24" s="215" t="s">
        <v>868</v>
      </c>
      <c r="S24" s="217">
        <v>38249</v>
      </c>
      <c r="T24" s="216"/>
      <c r="U24" s="154"/>
    </row>
    <row r="25" spans="1:21">
      <c r="A25" s="1">
        <v>19</v>
      </c>
      <c r="B25" s="128">
        <v>1.8877314814814816E-2</v>
      </c>
      <c r="C25" s="5">
        <f t="shared" si="2"/>
        <v>27.183333333333334</v>
      </c>
      <c r="D25" s="5">
        <f t="shared" si="0"/>
        <v>26.716666666666669</v>
      </c>
      <c r="E25" s="5">
        <f t="shared" si="1"/>
        <v>1</v>
      </c>
      <c r="F25" s="39">
        <v>26.716666666666669</v>
      </c>
      <c r="G25" s="5">
        <v>27.3</v>
      </c>
      <c r="H25" s="283">
        <f t="shared" si="3"/>
        <v>0</v>
      </c>
      <c r="I25" s="170">
        <v>19</v>
      </c>
      <c r="J25" s="165">
        <f t="shared" si="6"/>
        <v>98.283261802575112</v>
      </c>
      <c r="K25" s="166">
        <f t="shared" si="7"/>
        <v>98.283261802575112</v>
      </c>
      <c r="L25" s="198">
        <v>1.8877314814814816E-2</v>
      </c>
      <c r="M25" s="215" t="s">
        <v>869</v>
      </c>
      <c r="N25" s="216" t="s">
        <v>870</v>
      </c>
      <c r="O25" s="215" t="s">
        <v>413</v>
      </c>
      <c r="P25" s="217">
        <v>35799</v>
      </c>
      <c r="Q25" s="216"/>
      <c r="R25" s="215" t="s">
        <v>868</v>
      </c>
      <c r="S25" s="217">
        <v>42987</v>
      </c>
      <c r="T25" s="216"/>
      <c r="U25" s="154"/>
    </row>
    <row r="26" spans="1:21">
      <c r="A26" s="1">
        <v>20</v>
      </c>
      <c r="B26" s="128">
        <v>1.8831018518518518E-2</v>
      </c>
      <c r="C26" s="5">
        <f t="shared" si="2"/>
        <v>27.116666666666667</v>
      </c>
      <c r="D26" s="5">
        <f t="shared" si="0"/>
        <v>26.716666666666669</v>
      </c>
      <c r="E26" s="5">
        <f t="shared" si="1"/>
        <v>1</v>
      </c>
      <c r="F26" s="39">
        <v>26.716666666666669</v>
      </c>
      <c r="G26" s="5">
        <v>27.116666666666667</v>
      </c>
      <c r="H26" s="283">
        <f t="shared" si="3"/>
        <v>0</v>
      </c>
      <c r="I26" s="170">
        <v>20</v>
      </c>
      <c r="J26" s="165">
        <f t="shared" si="6"/>
        <v>98.524892440073756</v>
      </c>
      <c r="K26" s="166">
        <f t="shared" si="7"/>
        <v>98.524892440073756</v>
      </c>
      <c r="L26" s="198">
        <v>1.8831018518518518E-2</v>
      </c>
      <c r="M26" s="215" t="s">
        <v>871</v>
      </c>
      <c r="N26" s="216" t="s">
        <v>872</v>
      </c>
      <c r="O26" s="215" t="s">
        <v>413</v>
      </c>
      <c r="P26" s="217">
        <v>31566</v>
      </c>
      <c r="Q26" s="216"/>
      <c r="R26" s="215" t="s">
        <v>873</v>
      </c>
      <c r="S26" s="217">
        <v>39173</v>
      </c>
      <c r="T26" s="216"/>
      <c r="U26" s="154"/>
    </row>
    <row r="27" spans="1:21">
      <c r="A27" s="1">
        <v>21</v>
      </c>
      <c r="B27" s="128">
        <v>1.8865740740740742E-2</v>
      </c>
      <c r="C27" s="5">
        <f t="shared" si="2"/>
        <v>27.166666666666668</v>
      </c>
      <c r="D27" s="5">
        <f t="shared" si="0"/>
        <v>26.716666666666669</v>
      </c>
      <c r="E27" s="5">
        <f t="shared" si="1"/>
        <v>1</v>
      </c>
      <c r="F27" s="39">
        <v>26.716666666666669</v>
      </c>
      <c r="G27" s="5">
        <v>27.166666666666668</v>
      </c>
      <c r="H27" s="283">
        <f t="shared" si="3"/>
        <v>0</v>
      </c>
      <c r="I27" s="170">
        <v>21</v>
      </c>
      <c r="J27" s="165">
        <f t="shared" si="6"/>
        <v>98.343558282208591</v>
      </c>
      <c r="K27" s="166">
        <f t="shared" si="7"/>
        <v>98.343558282208591</v>
      </c>
      <c r="L27" s="198">
        <v>1.8865740740740742E-2</v>
      </c>
      <c r="M27" s="215" t="s">
        <v>874</v>
      </c>
      <c r="N27" s="216" t="s">
        <v>875</v>
      </c>
      <c r="O27" s="215" t="s">
        <v>413</v>
      </c>
      <c r="P27" s="217">
        <v>32152</v>
      </c>
      <c r="Q27" s="216"/>
      <c r="R27" s="215" t="s">
        <v>876</v>
      </c>
      <c r="S27" s="217">
        <v>40083</v>
      </c>
      <c r="T27" s="216"/>
      <c r="U27" s="154"/>
    </row>
    <row r="28" spans="1:21">
      <c r="A28" s="1">
        <v>22</v>
      </c>
      <c r="B28" s="128">
        <v>1.8564814814814815E-2</v>
      </c>
      <c r="C28" s="5">
        <f t="shared" si="2"/>
        <v>26.733333333333334</v>
      </c>
      <c r="D28" s="5">
        <f t="shared" si="0"/>
        <v>26.716666666666669</v>
      </c>
      <c r="E28" s="5">
        <f t="shared" si="1"/>
        <v>1</v>
      </c>
      <c r="F28" s="39">
        <v>26.716666666666669</v>
      </c>
      <c r="G28" s="5">
        <v>26.716666666666669</v>
      </c>
      <c r="H28" s="283">
        <f t="shared" si="3"/>
        <v>0</v>
      </c>
      <c r="I28" s="170">
        <v>22</v>
      </c>
      <c r="J28" s="165">
        <f t="shared" si="6"/>
        <v>99.937655860349125</v>
      </c>
      <c r="K28" s="166">
        <f t="shared" si="7"/>
        <v>99.937655860349125</v>
      </c>
      <c r="L28" s="198">
        <v>1.8564814814814815E-2</v>
      </c>
      <c r="M28" s="215" t="s">
        <v>874</v>
      </c>
      <c r="N28" s="216" t="s">
        <v>875</v>
      </c>
      <c r="O28" s="215" t="s">
        <v>413</v>
      </c>
      <c r="P28" s="217">
        <v>32152</v>
      </c>
      <c r="Q28" s="216"/>
      <c r="R28" s="215" t="s">
        <v>876</v>
      </c>
      <c r="S28" s="217">
        <v>40447</v>
      </c>
      <c r="T28" s="216"/>
      <c r="U28" s="154"/>
    </row>
    <row r="29" spans="1:21">
      <c r="A29" s="1">
        <v>23</v>
      </c>
      <c r="B29" s="128">
        <v>1.8877314814814816E-2</v>
      </c>
      <c r="C29" s="5">
        <f t="shared" si="2"/>
        <v>27.183333333333334</v>
      </c>
      <c r="D29" s="5">
        <f t="shared" si="0"/>
        <v>26.716666666666669</v>
      </c>
      <c r="E29" s="5">
        <f t="shared" si="1"/>
        <v>1</v>
      </c>
      <c r="F29" s="39">
        <v>26.716666666666669</v>
      </c>
      <c r="G29" s="5">
        <v>27.166666666666668</v>
      </c>
      <c r="H29" s="283">
        <f t="shared" si="3"/>
        <v>0</v>
      </c>
      <c r="I29" s="170">
        <v>23</v>
      </c>
      <c r="J29" s="165">
        <f t="shared" si="6"/>
        <v>98.283261802575112</v>
      </c>
      <c r="K29" s="166">
        <f t="shared" si="7"/>
        <v>98.283261802575112</v>
      </c>
      <c r="L29" s="198">
        <v>1.8877314814814816E-2</v>
      </c>
      <c r="M29" s="215" t="s">
        <v>731</v>
      </c>
      <c r="N29" s="216" t="s">
        <v>877</v>
      </c>
      <c r="O29" s="215" t="s">
        <v>413</v>
      </c>
      <c r="P29" s="217">
        <v>31742</v>
      </c>
      <c r="Q29" s="216"/>
      <c r="R29" s="215" t="s">
        <v>876</v>
      </c>
      <c r="S29" s="217">
        <v>40447</v>
      </c>
      <c r="T29" s="216"/>
      <c r="U29" s="154"/>
    </row>
    <row r="30" spans="1:21">
      <c r="A30" s="1">
        <v>24</v>
      </c>
      <c r="B30" s="128">
        <v>1.892361111111111E-2</v>
      </c>
      <c r="C30" s="5">
        <f t="shared" si="2"/>
        <v>27.249999999999996</v>
      </c>
      <c r="D30" s="5">
        <f t="shared" si="0"/>
        <v>26.716666666666669</v>
      </c>
      <c r="E30" s="5">
        <f t="shared" si="1"/>
        <v>1</v>
      </c>
      <c r="F30" s="39">
        <v>26.716666666666669</v>
      </c>
      <c r="G30" s="5">
        <v>27.233333333333331</v>
      </c>
      <c r="H30" s="283">
        <f t="shared" si="3"/>
        <v>0</v>
      </c>
      <c r="I30" s="170">
        <v>24</v>
      </c>
      <c r="J30" s="165">
        <f t="shared" si="6"/>
        <v>98.042813455657509</v>
      </c>
      <c r="K30" s="166">
        <f t="shared" si="7"/>
        <v>98.042813455657509</v>
      </c>
      <c r="L30" s="198">
        <v>1.892361111111111E-2</v>
      </c>
      <c r="M30" s="215" t="s">
        <v>871</v>
      </c>
      <c r="N30" s="216" t="s">
        <v>872</v>
      </c>
      <c r="O30" s="215" t="s">
        <v>413</v>
      </c>
      <c r="P30" s="217">
        <v>31566</v>
      </c>
      <c r="Q30" s="216"/>
      <c r="R30" s="215" t="s">
        <v>873</v>
      </c>
      <c r="S30" s="217">
        <v>40636</v>
      </c>
      <c r="T30" s="216"/>
      <c r="U30" s="154"/>
    </row>
    <row r="31" spans="1:21">
      <c r="A31" s="1">
        <v>25</v>
      </c>
      <c r="B31" s="128">
        <v>1.9027777777777779E-2</v>
      </c>
      <c r="C31" s="5">
        <f t="shared" si="2"/>
        <v>27.400000000000002</v>
      </c>
      <c r="D31" s="5">
        <f t="shared" si="0"/>
        <v>26.716666666666669</v>
      </c>
      <c r="E31" s="5">
        <f t="shared" si="1"/>
        <v>1</v>
      </c>
      <c r="F31" s="39">
        <v>26.716666666666669</v>
      </c>
      <c r="G31" s="5">
        <v>27.400000000000002</v>
      </c>
      <c r="H31" s="283">
        <f t="shared" si="3"/>
        <v>0</v>
      </c>
      <c r="I31" s="170">
        <v>25</v>
      </c>
      <c r="J31" s="165">
        <f t="shared" si="6"/>
        <v>97.506082725060821</v>
      </c>
      <c r="K31" s="166">
        <f t="shared" si="7"/>
        <v>97.506082725060821</v>
      </c>
      <c r="L31" s="198">
        <v>1.9027777777777779E-2</v>
      </c>
      <c r="M31" s="215" t="s">
        <v>440</v>
      </c>
      <c r="N31" s="216" t="s">
        <v>441</v>
      </c>
      <c r="O31" s="215" t="s">
        <v>442</v>
      </c>
      <c r="P31" s="217">
        <v>29990</v>
      </c>
      <c r="Q31" s="216"/>
      <c r="R31" s="215" t="s">
        <v>878</v>
      </c>
      <c r="S31" s="217">
        <v>39222</v>
      </c>
      <c r="T31" s="216"/>
      <c r="U31" s="154"/>
    </row>
    <row r="32" spans="1:21">
      <c r="A32" s="1">
        <v>26</v>
      </c>
      <c r="B32" s="128">
        <v>1.9074074074074073E-2</v>
      </c>
      <c r="C32" s="5">
        <f t="shared" si="2"/>
        <v>27.466666666666665</v>
      </c>
      <c r="D32" s="5">
        <f t="shared" si="0"/>
        <v>26.716666666666669</v>
      </c>
      <c r="E32" s="5">
        <f t="shared" si="1"/>
        <v>1</v>
      </c>
      <c r="F32" s="39">
        <v>26.716666666666669</v>
      </c>
      <c r="G32" s="5">
        <v>27.566666666666666</v>
      </c>
      <c r="H32" s="283">
        <f t="shared" si="3"/>
        <v>0</v>
      </c>
      <c r="I32" s="170">
        <v>26</v>
      </c>
      <c r="J32" s="165">
        <f t="shared" si="6"/>
        <v>97.269417475728176</v>
      </c>
      <c r="K32" s="166">
        <f t="shared" si="7"/>
        <v>97.269417475728176</v>
      </c>
      <c r="L32" s="198">
        <v>1.9074074074074073E-2</v>
      </c>
      <c r="M32" s="215" t="s">
        <v>879</v>
      </c>
      <c r="N32" s="216" t="s">
        <v>880</v>
      </c>
      <c r="O32" s="215" t="s">
        <v>461</v>
      </c>
      <c r="P32" s="217">
        <v>32826</v>
      </c>
      <c r="Q32" s="216"/>
      <c r="R32" s="215" t="s">
        <v>439</v>
      </c>
      <c r="S32" s="217">
        <v>42652</v>
      </c>
      <c r="T32" s="216"/>
      <c r="U32" s="154"/>
    </row>
    <row r="33" spans="1:21">
      <c r="A33" s="1">
        <v>27</v>
      </c>
      <c r="B33" s="128">
        <v>1.9201388888888889E-2</v>
      </c>
      <c r="C33" s="5">
        <f t="shared" si="2"/>
        <v>27.650000000000002</v>
      </c>
      <c r="D33" s="5">
        <f t="shared" si="0"/>
        <v>26.716666666666669</v>
      </c>
      <c r="E33" s="5">
        <f t="shared" si="1"/>
        <v>1</v>
      </c>
      <c r="F33" s="39">
        <v>26.716666666666669</v>
      </c>
      <c r="G33" s="5">
        <v>27.650000000000002</v>
      </c>
      <c r="H33" s="283">
        <f t="shared" si="3"/>
        <v>0</v>
      </c>
      <c r="I33" s="170">
        <v>27</v>
      </c>
      <c r="J33" s="165">
        <f t="shared" si="6"/>
        <v>96.624472573839654</v>
      </c>
      <c r="K33" s="166">
        <f t="shared" si="7"/>
        <v>96.624472573839654</v>
      </c>
      <c r="L33" s="198">
        <v>1.9201388888888889E-2</v>
      </c>
      <c r="M33" s="215" t="s">
        <v>447</v>
      </c>
      <c r="N33" s="216" t="s">
        <v>448</v>
      </c>
      <c r="O33" s="215" t="s">
        <v>413</v>
      </c>
      <c r="P33" s="217">
        <v>29866</v>
      </c>
      <c r="Q33" s="216"/>
      <c r="R33" s="215" t="s">
        <v>881</v>
      </c>
      <c r="S33" s="217">
        <v>40009</v>
      </c>
      <c r="T33" s="216"/>
      <c r="U33" s="154"/>
    </row>
    <row r="34" spans="1:21">
      <c r="A34" s="1">
        <v>28</v>
      </c>
      <c r="B34" s="128">
        <v>1.9027777777777779E-2</v>
      </c>
      <c r="C34" s="5">
        <f t="shared" si="2"/>
        <v>27.400000000000002</v>
      </c>
      <c r="D34" s="5">
        <f t="shared" si="0"/>
        <v>26.716666666666669</v>
      </c>
      <c r="E34" s="5">
        <f t="shared" ref="E34:E65" si="8">1-IF(A34&lt;I$3,0,IF(A34&lt;I$4,G$3*(A34-I$3)^2,G$2+G$4*(A34-I$4)+(A34&gt;I$5)*G$5*(A34-I$5)^2))</f>
        <v>1</v>
      </c>
      <c r="F34" s="39">
        <v>26.716666666666669</v>
      </c>
      <c r="G34" s="5">
        <v>27.383333333333336</v>
      </c>
      <c r="H34" s="283">
        <f t="shared" si="3"/>
        <v>0</v>
      </c>
      <c r="I34" s="170">
        <v>28</v>
      </c>
      <c r="J34" s="165">
        <f t="shared" si="6"/>
        <v>97.506082725060821</v>
      </c>
      <c r="K34" s="166">
        <f t="shared" si="7"/>
        <v>97.506082725060821</v>
      </c>
      <c r="L34" s="198">
        <v>1.9027777777777779E-2</v>
      </c>
      <c r="M34" s="215" t="s">
        <v>882</v>
      </c>
      <c r="N34" s="216" t="s">
        <v>883</v>
      </c>
      <c r="O34" s="215" t="s">
        <v>405</v>
      </c>
      <c r="P34" s="217">
        <v>29520</v>
      </c>
      <c r="Q34" s="216"/>
      <c r="R34" s="215" t="s">
        <v>884</v>
      </c>
      <c r="S34" s="217">
        <v>39956</v>
      </c>
      <c r="T34" s="216"/>
      <c r="U34" s="154"/>
    </row>
    <row r="35" spans="1:21">
      <c r="A35" s="1">
        <v>29</v>
      </c>
      <c r="B35" s="128">
        <v>1.8969907407407408E-2</v>
      </c>
      <c r="C35" s="5">
        <f t="shared" si="2"/>
        <v>27.316666666666666</v>
      </c>
      <c r="D35" s="5">
        <f t="shared" si="0"/>
        <v>26.716666666666669</v>
      </c>
      <c r="E35" s="5">
        <f t="shared" si="8"/>
        <v>1</v>
      </c>
      <c r="F35" s="39">
        <v>26.716666666666669</v>
      </c>
      <c r="G35" s="5">
        <v>27.316666666666666</v>
      </c>
      <c r="H35" s="283">
        <f t="shared" si="3"/>
        <v>0</v>
      </c>
      <c r="I35" s="170">
        <v>29</v>
      </c>
      <c r="J35" s="165">
        <f t="shared" si="6"/>
        <v>97.803538743136059</v>
      </c>
      <c r="K35" s="166">
        <f t="shared" si="7"/>
        <v>97.803538743136059</v>
      </c>
      <c r="L35" s="198">
        <v>1.8969907407407408E-2</v>
      </c>
      <c r="M35" s="215" t="s">
        <v>447</v>
      </c>
      <c r="N35" s="216" t="s">
        <v>448</v>
      </c>
      <c r="O35" s="215" t="s">
        <v>413</v>
      </c>
      <c r="P35" s="217">
        <v>29866</v>
      </c>
      <c r="Q35" s="216"/>
      <c r="R35" s="215" t="s">
        <v>741</v>
      </c>
      <c r="S35" s="217">
        <v>40720</v>
      </c>
      <c r="T35" s="216"/>
      <c r="U35" s="154"/>
    </row>
    <row r="36" spans="1:21">
      <c r="A36" s="1">
        <v>30</v>
      </c>
      <c r="B36" s="128">
        <v>1.8796296296296297E-2</v>
      </c>
      <c r="C36" s="5">
        <f t="shared" si="2"/>
        <v>27.066666666666666</v>
      </c>
      <c r="D36" s="5">
        <f t="shared" si="0"/>
        <v>26.716666666666669</v>
      </c>
      <c r="E36" s="5">
        <f t="shared" si="8"/>
        <v>1</v>
      </c>
      <c r="F36" s="39">
        <v>26.71676093146467</v>
      </c>
      <c r="G36" s="5">
        <v>27.066666666666666</v>
      </c>
      <c r="H36" s="283">
        <f t="shared" si="3"/>
        <v>3.5283018867045125E-6</v>
      </c>
      <c r="I36" s="170">
        <v>30</v>
      </c>
      <c r="J36" s="165">
        <f t="shared" si="6"/>
        <v>98.707244820682277</v>
      </c>
      <c r="K36" s="166">
        <f t="shared" si="7"/>
        <v>98.706896551724142</v>
      </c>
      <c r="L36" s="198">
        <v>1.8796296296296297E-2</v>
      </c>
      <c r="M36" s="215" t="s">
        <v>885</v>
      </c>
      <c r="N36" s="216" t="s">
        <v>886</v>
      </c>
      <c r="O36" s="215" t="s">
        <v>413</v>
      </c>
      <c r="P36" s="217">
        <v>29087</v>
      </c>
      <c r="Q36" s="216"/>
      <c r="R36" s="215" t="s">
        <v>887</v>
      </c>
      <c r="S36" s="217">
        <v>40286</v>
      </c>
      <c r="T36" s="216"/>
      <c r="U36" s="154"/>
    </row>
    <row r="37" spans="1:21">
      <c r="A37" s="1">
        <v>31</v>
      </c>
      <c r="B37" s="128">
        <v>1.9074074074074073E-2</v>
      </c>
      <c r="C37" s="5">
        <f t="shared" si="2"/>
        <v>27.466666666666665</v>
      </c>
      <c r="D37" s="5">
        <f t="shared" si="0"/>
        <v>26.725695617888928</v>
      </c>
      <c r="E37" s="5">
        <f t="shared" si="8"/>
        <v>0.99966216216216219</v>
      </c>
      <c r="F37" s="39">
        <v>26.728077538562236</v>
      </c>
      <c r="G37" s="5">
        <v>27.616666666666667</v>
      </c>
      <c r="H37" s="283">
        <f t="shared" si="3"/>
        <v>8.9116797490259423E-5</v>
      </c>
      <c r="I37" s="170">
        <v>31</v>
      </c>
      <c r="J37" s="165">
        <f t="shared" si="6"/>
        <v>97.310961912241154</v>
      </c>
      <c r="K37" s="166">
        <f t="shared" si="7"/>
        <v>97.302289870954837</v>
      </c>
      <c r="L37" s="198">
        <v>1.9074074074074073E-2</v>
      </c>
      <c r="M37" s="215" t="s">
        <v>447</v>
      </c>
      <c r="N37" s="216" t="s">
        <v>888</v>
      </c>
      <c r="O37" s="215" t="s">
        <v>413</v>
      </c>
      <c r="P37" s="217">
        <v>30284</v>
      </c>
      <c r="Q37" s="216"/>
      <c r="R37" s="215" t="s">
        <v>868</v>
      </c>
      <c r="S37" s="217">
        <v>41888</v>
      </c>
      <c r="T37" s="216"/>
      <c r="U37" s="154"/>
    </row>
    <row r="38" spans="1:21">
      <c r="A38" s="1">
        <v>32</v>
      </c>
      <c r="B38" s="128">
        <v>1.8854166666666665E-2</v>
      </c>
      <c r="C38" s="5">
        <f t="shared" si="2"/>
        <v>27.15</v>
      </c>
      <c r="D38" s="5">
        <f t="shared" si="0"/>
        <v>26.75281912494362</v>
      </c>
      <c r="E38" s="5">
        <f t="shared" si="8"/>
        <v>0.99864864864864866</v>
      </c>
      <c r="F38" s="39">
        <v>26.758302079829257</v>
      </c>
      <c r="G38" s="5">
        <v>27.15</v>
      </c>
      <c r="H38" s="283">
        <f t="shared" si="3"/>
        <v>2.0490668164514162E-4</v>
      </c>
      <c r="I38" s="170">
        <v>32</v>
      </c>
      <c r="J38" s="165">
        <f t="shared" si="6"/>
        <v>98.557282061986214</v>
      </c>
      <c r="K38" s="166">
        <f t="shared" si="7"/>
        <v>98.537087016366925</v>
      </c>
      <c r="L38" s="198">
        <v>1.8854166666666665E-2</v>
      </c>
      <c r="M38" s="215" t="s">
        <v>763</v>
      </c>
      <c r="N38" s="216" t="s">
        <v>889</v>
      </c>
      <c r="O38" s="215" t="s">
        <v>413</v>
      </c>
      <c r="P38" s="217">
        <v>28071</v>
      </c>
      <c r="Q38" s="216"/>
      <c r="R38" s="215" t="s">
        <v>890</v>
      </c>
      <c r="S38" s="217">
        <v>40062</v>
      </c>
      <c r="T38" s="216"/>
      <c r="U38" s="154"/>
    </row>
    <row r="39" spans="1:21">
      <c r="A39" s="1">
        <v>33</v>
      </c>
      <c r="B39" s="128">
        <v>1.9212962962962963E-2</v>
      </c>
      <c r="C39" s="5">
        <f t="shared" si="2"/>
        <v>27.666666666666668</v>
      </c>
      <c r="D39" s="5">
        <f t="shared" si="0"/>
        <v>26.798147520614485</v>
      </c>
      <c r="E39" s="5">
        <f t="shared" si="8"/>
        <v>0.99695945945945941</v>
      </c>
      <c r="F39" s="39">
        <v>26.807563020018339</v>
      </c>
      <c r="G39" s="5">
        <v>27.6</v>
      </c>
      <c r="H39" s="283">
        <f t="shared" si="3"/>
        <v>3.5122548800213765E-4</v>
      </c>
      <c r="I39" s="170">
        <v>33</v>
      </c>
      <c r="J39" s="165">
        <f t="shared" si="6"/>
        <v>96.894806096451831</v>
      </c>
      <c r="K39" s="166">
        <f t="shared" si="7"/>
        <v>96.860774170895724</v>
      </c>
      <c r="L39" s="198">
        <v>1.9212962962962963E-2</v>
      </c>
      <c r="M39" s="215" t="s">
        <v>459</v>
      </c>
      <c r="N39" s="216" t="s">
        <v>891</v>
      </c>
      <c r="O39" s="215" t="s">
        <v>413</v>
      </c>
      <c r="P39" s="217">
        <v>25314</v>
      </c>
      <c r="Q39" s="216"/>
      <c r="R39" s="215" t="s">
        <v>873</v>
      </c>
      <c r="S39" s="217">
        <v>37717</v>
      </c>
      <c r="T39" s="216"/>
      <c r="U39" s="154"/>
    </row>
    <row r="40" spans="1:21">
      <c r="A40" s="1">
        <v>34</v>
      </c>
      <c r="B40" s="128">
        <v>1.9270833333333334E-2</v>
      </c>
      <c r="C40" s="5">
        <f t="shared" si="2"/>
        <v>27.75</v>
      </c>
      <c r="D40" s="5">
        <f t="shared" si="0"/>
        <v>26.861865942028984</v>
      </c>
      <c r="E40" s="5">
        <f t="shared" si="8"/>
        <v>0.99459459459459465</v>
      </c>
      <c r="F40" s="39">
        <v>26.876070670194284</v>
      </c>
      <c r="G40" s="5">
        <v>27.983333333333334</v>
      </c>
      <c r="H40" s="283">
        <f t="shared" si="3"/>
        <v>5.2852696882707128E-4</v>
      </c>
      <c r="I40" s="170">
        <v>34</v>
      </c>
      <c r="J40" s="165">
        <f t="shared" si="6"/>
        <v>96.850705117817242</v>
      </c>
      <c r="K40" s="166">
        <f t="shared" si="7"/>
        <v>96.799516908212553</v>
      </c>
      <c r="L40" s="198">
        <v>1.9270833333333334E-2</v>
      </c>
      <c r="M40" s="215" t="s">
        <v>452</v>
      </c>
      <c r="N40" s="216" t="s">
        <v>453</v>
      </c>
      <c r="O40" s="215" t="s">
        <v>413</v>
      </c>
      <c r="P40" s="217">
        <v>29726</v>
      </c>
      <c r="Q40" s="216"/>
      <c r="R40" s="215" t="s">
        <v>868</v>
      </c>
      <c r="S40" s="217">
        <v>42252</v>
      </c>
      <c r="T40" s="216"/>
      <c r="U40" s="154"/>
    </row>
    <row r="41" spans="1:21">
      <c r="A41" s="1">
        <v>35</v>
      </c>
      <c r="B41" s="128">
        <v>1.9340277777777779E-2</v>
      </c>
      <c r="C41" s="5">
        <f t="shared" si="2"/>
        <v>27.85</v>
      </c>
      <c r="D41" s="5">
        <f t="shared" ref="D41:D72" si="9">E$4/E41</f>
        <v>26.944236229415107</v>
      </c>
      <c r="E41" s="5">
        <f t="shared" si="8"/>
        <v>0.99155405405405406</v>
      </c>
      <c r="F41" s="39">
        <v>26.964119443340024</v>
      </c>
      <c r="G41" s="5">
        <v>27.85</v>
      </c>
      <c r="H41" s="283">
        <f t="shared" si="3"/>
        <v>7.3739526212594428E-4</v>
      </c>
      <c r="I41" s="170">
        <v>35</v>
      </c>
      <c r="J41" s="165">
        <f t="shared" si="6"/>
        <v>96.819100335152683</v>
      </c>
      <c r="K41" s="166">
        <f t="shared" si="7"/>
        <v>96.747706389282257</v>
      </c>
      <c r="L41" s="198">
        <v>1.9340277777777779E-2</v>
      </c>
      <c r="M41" s="215" t="s">
        <v>459</v>
      </c>
      <c r="N41" s="216" t="s">
        <v>891</v>
      </c>
      <c r="O41" s="215" t="s">
        <v>413</v>
      </c>
      <c r="P41" s="217">
        <v>25314</v>
      </c>
      <c r="Q41" s="216"/>
      <c r="R41" s="215" t="s">
        <v>873</v>
      </c>
      <c r="S41" s="217">
        <v>38445</v>
      </c>
      <c r="T41" s="216"/>
      <c r="U41" s="154"/>
    </row>
    <row r="42" spans="1:21">
      <c r="A42" s="1">
        <v>36</v>
      </c>
      <c r="B42" s="128">
        <v>1.9201388888888889E-2</v>
      </c>
      <c r="C42" s="5">
        <f t="shared" si="2"/>
        <v>27.650000000000002</v>
      </c>
      <c r="D42" s="5">
        <f t="shared" si="9"/>
        <v>27.045599635202919</v>
      </c>
      <c r="E42" s="5">
        <f t="shared" si="8"/>
        <v>0.98783783783783785</v>
      </c>
      <c r="F42" s="39">
        <v>27.072091042015586</v>
      </c>
      <c r="G42" s="5">
        <v>27.650000000000002</v>
      </c>
      <c r="H42" s="283">
        <f t="shared" si="3"/>
        <v>9.7855044782291776E-4</v>
      </c>
      <c r="I42" s="170">
        <v>36</v>
      </c>
      <c r="J42" s="165">
        <f t="shared" si="6"/>
        <v>97.90991335267843</v>
      </c>
      <c r="K42" s="166">
        <f t="shared" si="7"/>
        <v>97.814103563120852</v>
      </c>
      <c r="L42" s="198">
        <v>1.9201388888888889E-2</v>
      </c>
      <c r="M42" s="215" t="s">
        <v>450</v>
      </c>
      <c r="N42" s="216" t="s">
        <v>451</v>
      </c>
      <c r="O42" s="215" t="s">
        <v>405</v>
      </c>
      <c r="P42" s="217">
        <v>26772</v>
      </c>
      <c r="Q42" s="216"/>
      <c r="R42" s="215" t="s">
        <v>878</v>
      </c>
      <c r="S42" s="217">
        <v>39950</v>
      </c>
      <c r="T42" s="216"/>
      <c r="U42" s="154"/>
    </row>
    <row r="43" spans="1:21">
      <c r="A43" s="1">
        <v>37</v>
      </c>
      <c r="B43" s="128">
        <v>1.9467592592592595E-2</v>
      </c>
      <c r="C43" s="5">
        <f t="shared" si="2"/>
        <v>28.033333333333339</v>
      </c>
      <c r="D43" s="5">
        <f t="shared" si="9"/>
        <v>27.166380396198331</v>
      </c>
      <c r="E43" s="5">
        <f t="shared" si="8"/>
        <v>0.98344594594594592</v>
      </c>
      <c r="F43" s="39">
        <v>27.200458643037543</v>
      </c>
      <c r="G43" s="5">
        <v>28.033333333333339</v>
      </c>
      <c r="H43" s="283">
        <f t="shared" si="3"/>
        <v>1.2528555965336378E-3</v>
      </c>
      <c r="I43" s="170">
        <v>37</v>
      </c>
      <c r="J43" s="165">
        <f t="shared" si="6"/>
        <v>97.028984457922249</v>
      </c>
      <c r="K43" s="166">
        <f t="shared" si="7"/>
        <v>96.907421151718168</v>
      </c>
      <c r="L43" s="198">
        <v>1.9467592592592595E-2</v>
      </c>
      <c r="M43" s="215" t="s">
        <v>450</v>
      </c>
      <c r="N43" s="216" t="s">
        <v>451</v>
      </c>
      <c r="O43" s="215" t="s">
        <v>405</v>
      </c>
      <c r="P43" s="217">
        <v>26772</v>
      </c>
      <c r="Q43" s="216"/>
      <c r="R43" s="215" t="s">
        <v>878</v>
      </c>
      <c r="S43" s="217">
        <v>40314</v>
      </c>
      <c r="T43" s="216"/>
      <c r="U43" s="154"/>
    </row>
    <row r="44" spans="1:21">
      <c r="A44" s="1">
        <v>38</v>
      </c>
      <c r="B44" s="128">
        <v>1.9537037037037037E-2</v>
      </c>
      <c r="C44" s="5">
        <f t="shared" si="2"/>
        <v>28.133333333333333</v>
      </c>
      <c r="D44" s="5">
        <f t="shared" si="9"/>
        <v>27.307090239410684</v>
      </c>
      <c r="E44" s="5">
        <f t="shared" si="8"/>
        <v>0.97837837837837838</v>
      </c>
      <c r="F44" s="39">
        <v>27.349792165852126</v>
      </c>
      <c r="G44" s="5">
        <v>27.93333333333333</v>
      </c>
      <c r="H44" s="283">
        <f t="shared" si="3"/>
        <v>1.561325445637493E-3</v>
      </c>
      <c r="I44" s="170">
        <v>38</v>
      </c>
      <c r="J44" s="165">
        <f t="shared" si="6"/>
        <v>97.214901063455429</v>
      </c>
      <c r="K44" s="166">
        <f t="shared" si="7"/>
        <v>97.063116964729929</v>
      </c>
      <c r="L44" s="198">
        <v>1.9537037037037037E-2</v>
      </c>
      <c r="M44" s="215" t="s">
        <v>450</v>
      </c>
      <c r="N44" s="216" t="s">
        <v>451</v>
      </c>
      <c r="O44" s="215" t="s">
        <v>405</v>
      </c>
      <c r="P44" s="217">
        <v>26772</v>
      </c>
      <c r="Q44" s="216"/>
      <c r="R44" s="215" t="s">
        <v>862</v>
      </c>
      <c r="S44" s="217">
        <v>40908</v>
      </c>
      <c r="T44" s="216"/>
      <c r="U44" s="154"/>
    </row>
    <row r="45" spans="1:21">
      <c r="A45" s="1">
        <v>39</v>
      </c>
      <c r="B45" s="128">
        <v>1.9201388888888889E-2</v>
      </c>
      <c r="C45" s="5">
        <f t="shared" si="2"/>
        <v>27.650000000000002</v>
      </c>
      <c r="D45" s="5">
        <f t="shared" si="9"/>
        <v>27.468333912238048</v>
      </c>
      <c r="E45" s="5">
        <f t="shared" si="8"/>
        <v>0.97263513513513511</v>
      </c>
      <c r="F45" s="39">
        <v>27.520764735902276</v>
      </c>
      <c r="G45" s="5">
        <v>27.650000000000002</v>
      </c>
      <c r="H45" s="283">
        <f t="shared" si="3"/>
        <v>1.9051368727348241E-3</v>
      </c>
      <c r="I45" s="170">
        <v>39</v>
      </c>
      <c r="J45" s="165">
        <f t="shared" si="6"/>
        <v>99.532603023154692</v>
      </c>
      <c r="K45" s="166">
        <f t="shared" si="7"/>
        <v>99.342979791096013</v>
      </c>
      <c r="L45" s="198">
        <v>1.9201388888888889E-2</v>
      </c>
      <c r="M45" s="215" t="s">
        <v>450</v>
      </c>
      <c r="N45" s="216" t="s">
        <v>451</v>
      </c>
      <c r="O45" s="215" t="s">
        <v>405</v>
      </c>
      <c r="P45" s="217">
        <v>26772</v>
      </c>
      <c r="Q45" s="216"/>
      <c r="R45" s="215" t="s">
        <v>878</v>
      </c>
      <c r="S45" s="217">
        <v>41049</v>
      </c>
      <c r="T45" s="216"/>
      <c r="U45" s="154"/>
    </row>
    <row r="46" spans="1:21">
      <c r="A46" s="1">
        <v>40</v>
      </c>
      <c r="B46" s="128">
        <v>1.9305555555555555E-2</v>
      </c>
      <c r="C46" s="5">
        <f t="shared" si="2"/>
        <v>27.8</v>
      </c>
      <c r="D46" s="5">
        <f t="shared" si="9"/>
        <v>27.650815850815853</v>
      </c>
      <c r="E46" s="5">
        <f t="shared" si="8"/>
        <v>0.96621621621621623</v>
      </c>
      <c r="F46" s="39">
        <v>27.714160482757652</v>
      </c>
      <c r="G46" s="5">
        <v>28</v>
      </c>
      <c r="H46" s="283">
        <f t="shared" si="3"/>
        <v>2.2856413774903629E-3</v>
      </c>
      <c r="I46" s="170">
        <v>40</v>
      </c>
      <c r="J46" s="165">
        <f t="shared" si="6"/>
        <v>99.691224758121038</v>
      </c>
      <c r="K46" s="166">
        <f t="shared" si="7"/>
        <v>99.463366369841197</v>
      </c>
      <c r="L46" s="198">
        <v>1.9305555555555555E-2</v>
      </c>
      <c r="M46" s="215" t="s">
        <v>462</v>
      </c>
      <c r="N46" s="216" t="s">
        <v>892</v>
      </c>
      <c r="O46" s="215" t="s">
        <v>373</v>
      </c>
      <c r="P46" s="217">
        <v>27375</v>
      </c>
      <c r="Q46" s="216"/>
      <c r="R46" s="215" t="s">
        <v>878</v>
      </c>
      <c r="S46" s="217">
        <v>42134</v>
      </c>
      <c r="T46" s="216"/>
      <c r="U46" s="154"/>
    </row>
    <row r="47" spans="1:21">
      <c r="A47" s="1">
        <v>41</v>
      </c>
      <c r="B47" s="128">
        <v>1.9930555555555556E-2</v>
      </c>
      <c r="C47" s="5">
        <f t="shared" si="2"/>
        <v>28.7</v>
      </c>
      <c r="D47" s="5">
        <f t="shared" si="9"/>
        <v>27.855348127274866</v>
      </c>
      <c r="E47" s="5">
        <f t="shared" si="8"/>
        <v>0.95912162162162162</v>
      </c>
      <c r="F47" s="39">
        <v>27.928308398214821</v>
      </c>
      <c r="G47" s="5">
        <v>28.933333333333334</v>
      </c>
      <c r="H47" s="283">
        <f t="shared" si="3"/>
        <v>2.6124128214159463E-3</v>
      </c>
      <c r="I47" s="170">
        <v>41</v>
      </c>
      <c r="J47" s="165">
        <f t="shared" si="6"/>
        <v>97.31117908785653</v>
      </c>
      <c r="K47" s="166">
        <f t="shared" si="7"/>
        <v>97.056962115940308</v>
      </c>
      <c r="L47" s="198">
        <v>1.9930555555555556E-2</v>
      </c>
      <c r="M47" s="215" t="s">
        <v>893</v>
      </c>
      <c r="N47" s="216" t="s">
        <v>894</v>
      </c>
      <c r="O47" s="215" t="s">
        <v>409</v>
      </c>
      <c r="P47" s="217">
        <v>26663</v>
      </c>
      <c r="Q47" s="216"/>
      <c r="R47" s="215" t="s">
        <v>895</v>
      </c>
      <c r="S47" s="217">
        <v>41672</v>
      </c>
      <c r="T47" s="216"/>
      <c r="U47" s="154"/>
    </row>
    <row r="48" spans="1:21">
      <c r="A48" s="1">
        <v>42</v>
      </c>
      <c r="B48" s="128">
        <v>1.9594907407407405E-2</v>
      </c>
      <c r="C48" s="5">
        <f t="shared" si="2"/>
        <v>28.216666666666661</v>
      </c>
      <c r="D48" s="5">
        <f t="shared" si="9"/>
        <v>28.074784360085818</v>
      </c>
      <c r="E48" s="5">
        <f t="shared" si="8"/>
        <v>0.95162500000000005</v>
      </c>
      <c r="F48" s="39">
        <v>28.148407253193081</v>
      </c>
      <c r="G48" s="5">
        <v>29.083333333333332</v>
      </c>
      <c r="H48" s="283">
        <f t="shared" si="3"/>
        <v>2.6155260738211579E-3</v>
      </c>
      <c r="I48" s="170">
        <v>42</v>
      </c>
      <c r="J48" s="165">
        <f t="shared" si="6"/>
        <v>99.758088316100725</v>
      </c>
      <c r="K48" s="166">
        <f t="shared" si="7"/>
        <v>99.497168435035405</v>
      </c>
      <c r="L48" s="198">
        <v>1.9594907407407405E-2</v>
      </c>
      <c r="M48" s="215" t="s">
        <v>462</v>
      </c>
      <c r="N48" s="216" t="s">
        <v>892</v>
      </c>
      <c r="O48" s="215" t="s">
        <v>373</v>
      </c>
      <c r="P48" s="217">
        <v>27375</v>
      </c>
      <c r="Q48" s="216"/>
      <c r="R48" s="215" t="s">
        <v>878</v>
      </c>
      <c r="S48" s="217">
        <v>42883</v>
      </c>
      <c r="T48" s="216"/>
      <c r="U48" s="154"/>
    </row>
    <row r="49" spans="1:21">
      <c r="A49" s="1">
        <v>43</v>
      </c>
      <c r="B49" s="128">
        <v>2.013888888888889E-2</v>
      </c>
      <c r="C49" s="5">
        <f t="shared" si="2"/>
        <v>29.000000000000004</v>
      </c>
      <c r="D49" s="5">
        <f t="shared" si="9"/>
        <v>28.297806611059624</v>
      </c>
      <c r="E49" s="5">
        <f t="shared" si="8"/>
        <v>0.94412499999999999</v>
      </c>
      <c r="F49" s="39">
        <v>28.3720027979078</v>
      </c>
      <c r="G49" s="5">
        <v>29.000000000000004</v>
      </c>
      <c r="H49" s="283">
        <f t="shared" si="3"/>
        <v>2.6151198199391122E-3</v>
      </c>
      <c r="I49" s="170">
        <v>43</v>
      </c>
      <c r="J49" s="165">
        <f t="shared" si="6"/>
        <v>97.834492406578605</v>
      </c>
      <c r="K49" s="166">
        <f t="shared" si="7"/>
        <v>97.578643486412489</v>
      </c>
      <c r="L49" s="198">
        <v>2.013888888888889E-2</v>
      </c>
      <c r="M49" s="215" t="s">
        <v>781</v>
      </c>
      <c r="N49" s="216" t="s">
        <v>896</v>
      </c>
      <c r="O49" s="215" t="s">
        <v>413</v>
      </c>
      <c r="P49" s="217">
        <v>20622</v>
      </c>
      <c r="Q49" s="216"/>
      <c r="R49" s="215" t="s">
        <v>897</v>
      </c>
      <c r="S49" s="217">
        <v>36471</v>
      </c>
      <c r="T49" s="216"/>
      <c r="U49" s="154"/>
    </row>
    <row r="50" spans="1:21">
      <c r="A50" s="1">
        <v>44</v>
      </c>
      <c r="B50" s="128">
        <v>2.0185185185185184E-2</v>
      </c>
      <c r="C50" s="5">
        <f t="shared" si="2"/>
        <v>29.066666666666666</v>
      </c>
      <c r="D50" s="5">
        <f t="shared" si="9"/>
        <v>28.524400551625963</v>
      </c>
      <c r="E50" s="5">
        <f t="shared" si="8"/>
        <v>0.93662500000000004</v>
      </c>
      <c r="F50" s="39">
        <v>28.599179026935683</v>
      </c>
      <c r="G50" s="5">
        <v>29.433333333333337</v>
      </c>
      <c r="H50" s="283">
        <f t="shared" si="3"/>
        <v>2.6147070599226566E-3</v>
      </c>
      <c r="I50" s="170">
        <v>44</v>
      </c>
      <c r="J50" s="165">
        <f t="shared" si="6"/>
        <v>98.391670964228268</v>
      </c>
      <c r="K50" s="166">
        <f t="shared" si="7"/>
        <v>98.134405567520517</v>
      </c>
      <c r="L50" s="198">
        <v>2.0185185185185184E-2</v>
      </c>
      <c r="M50" s="215" t="s">
        <v>559</v>
      </c>
      <c r="N50" s="216" t="s">
        <v>898</v>
      </c>
      <c r="O50" s="215" t="s">
        <v>373</v>
      </c>
      <c r="P50" s="217">
        <v>26375</v>
      </c>
      <c r="Q50" s="216"/>
      <c r="R50" s="215" t="s">
        <v>899</v>
      </c>
      <c r="S50" s="217">
        <v>42798</v>
      </c>
      <c r="T50" s="216"/>
      <c r="U50" s="154"/>
    </row>
    <row r="51" spans="1:21">
      <c r="A51" s="1">
        <v>45</v>
      </c>
      <c r="B51" s="128">
        <v>2.0231481481481482E-2</v>
      </c>
      <c r="C51" s="5">
        <f t="shared" si="2"/>
        <v>29.133333333333333</v>
      </c>
      <c r="D51" s="5">
        <f t="shared" si="9"/>
        <v>28.754652675007851</v>
      </c>
      <c r="E51" s="5">
        <f t="shared" si="8"/>
        <v>0.92912499999999998</v>
      </c>
      <c r="F51" s="39">
        <v>28.830022646765141</v>
      </c>
      <c r="G51" s="5">
        <v>30.033333333333331</v>
      </c>
      <c r="H51" s="283">
        <f t="shared" si="3"/>
        <v>2.6142876362168534E-3</v>
      </c>
      <c r="I51" s="170">
        <v>45</v>
      </c>
      <c r="J51" s="165">
        <f t="shared" si="6"/>
        <v>98.958887803541671</v>
      </c>
      <c r="K51" s="166">
        <f t="shared" si="7"/>
        <v>98.700180806663113</v>
      </c>
      <c r="L51" s="198">
        <v>2.0231481481481482E-2</v>
      </c>
      <c r="M51" s="218" t="s">
        <v>559</v>
      </c>
      <c r="N51" s="219" t="s">
        <v>898</v>
      </c>
      <c r="O51" s="218" t="s">
        <v>373</v>
      </c>
      <c r="P51" s="220">
        <v>26375</v>
      </c>
      <c r="Q51" s="208" t="s">
        <v>900</v>
      </c>
      <c r="R51" s="208" t="s">
        <v>467</v>
      </c>
      <c r="S51" s="204">
        <v>43155</v>
      </c>
      <c r="T51" s="208" t="s">
        <v>901</v>
      </c>
      <c r="U51" s="154"/>
    </row>
    <row r="52" spans="1:21">
      <c r="A52" s="1">
        <v>46</v>
      </c>
      <c r="B52" s="128">
        <v>2.0833333333333332E-2</v>
      </c>
      <c r="C52" s="5">
        <f t="shared" si="2"/>
        <v>30</v>
      </c>
      <c r="D52" s="5">
        <f t="shared" si="9"/>
        <v>28.988652289886524</v>
      </c>
      <c r="E52" s="5">
        <f t="shared" si="8"/>
        <v>0.92162500000000003</v>
      </c>
      <c r="F52" s="39">
        <v>29.064623186135432</v>
      </c>
      <c r="G52" s="5">
        <v>29.983333333333331</v>
      </c>
      <c r="H52" s="283">
        <f t="shared" si="3"/>
        <v>2.6138613861385932E-3</v>
      </c>
      <c r="I52" s="170">
        <v>46</v>
      </c>
      <c r="J52" s="165">
        <f t="shared" ref="J52:J83" si="10">100*(+F52/+C52)</f>
        <v>96.882077287118108</v>
      </c>
      <c r="K52" s="166">
        <f t="shared" ref="K52:K83" si="11">100*(+D52/+C52)</f>
        <v>96.628840966288408</v>
      </c>
      <c r="L52" s="198">
        <v>2.0833333333333332E-2</v>
      </c>
      <c r="M52" s="215" t="s">
        <v>813</v>
      </c>
      <c r="N52" s="216" t="s">
        <v>902</v>
      </c>
      <c r="O52" s="215" t="s">
        <v>398</v>
      </c>
      <c r="P52" s="217">
        <v>22915</v>
      </c>
      <c r="Q52" s="216"/>
      <c r="R52" s="215" t="s">
        <v>903</v>
      </c>
      <c r="S52" s="217">
        <v>40013</v>
      </c>
      <c r="T52" s="216"/>
      <c r="U52" s="154"/>
    </row>
    <row r="53" spans="1:21">
      <c r="A53" s="1">
        <v>47</v>
      </c>
      <c r="B53" s="128">
        <v>2.0810185185185185E-2</v>
      </c>
      <c r="C53" s="5">
        <f t="shared" si="2"/>
        <v>29.966666666666665</v>
      </c>
      <c r="D53" s="5">
        <f t="shared" si="9"/>
        <v>29.226491635899542</v>
      </c>
      <c r="E53" s="5">
        <f t="shared" si="8"/>
        <v>0.91412499999999997</v>
      </c>
      <c r="F53" s="39">
        <v>29.303073111807223</v>
      </c>
      <c r="G53" s="5">
        <v>30.483333333333334</v>
      </c>
      <c r="H53" s="283">
        <f t="shared" si="3"/>
        <v>2.61342814166556E-3</v>
      </c>
      <c r="I53" s="170">
        <v>47</v>
      </c>
      <c r="J53" s="165">
        <f t="shared" si="10"/>
        <v>97.785560996019655</v>
      </c>
      <c r="K53" s="166">
        <f t="shared" si="11"/>
        <v>97.5300054590641</v>
      </c>
      <c r="L53" s="198">
        <v>2.0810185185185185E-2</v>
      </c>
      <c r="M53" s="218" t="s">
        <v>559</v>
      </c>
      <c r="N53" s="219" t="s">
        <v>898</v>
      </c>
      <c r="O53" s="218" t="s">
        <v>373</v>
      </c>
      <c r="P53" s="220">
        <v>26375</v>
      </c>
      <c r="Q53" s="208" t="s">
        <v>904</v>
      </c>
      <c r="R53" s="208" t="s">
        <v>905</v>
      </c>
      <c r="S53" s="204">
        <v>43561</v>
      </c>
      <c r="T53" s="209" t="s">
        <v>906</v>
      </c>
      <c r="U53" s="154"/>
    </row>
    <row r="54" spans="1:21">
      <c r="A54" s="1">
        <v>48</v>
      </c>
      <c r="B54" s="128">
        <v>2.1423611111111112E-2</v>
      </c>
      <c r="C54" s="5">
        <f t="shared" si="2"/>
        <v>30.85</v>
      </c>
      <c r="D54" s="5">
        <f t="shared" si="9"/>
        <v>29.468266004871548</v>
      </c>
      <c r="E54" s="5">
        <f t="shared" si="8"/>
        <v>0.90662500000000001</v>
      </c>
      <c r="F54" s="39">
        <v>29.545467950079036</v>
      </c>
      <c r="G54" s="5">
        <v>30.85</v>
      </c>
      <c r="H54" s="283">
        <f t="shared" si="3"/>
        <v>2.6129877292155527E-3</v>
      </c>
      <c r="I54" s="170">
        <v>48</v>
      </c>
      <c r="J54" s="165">
        <f t="shared" si="10"/>
        <v>95.771370988910974</v>
      </c>
      <c r="K54" s="166">
        <f t="shared" si="11"/>
        <v>95.5211215717068</v>
      </c>
      <c r="L54" s="198">
        <v>2.1423611111111112E-2</v>
      </c>
      <c r="M54" s="215" t="s">
        <v>907</v>
      </c>
      <c r="N54" s="216" t="s">
        <v>908</v>
      </c>
      <c r="O54" s="215" t="s">
        <v>617</v>
      </c>
      <c r="P54" s="217">
        <v>14817</v>
      </c>
      <c r="Q54" s="216"/>
      <c r="R54" s="215" t="s">
        <v>909</v>
      </c>
      <c r="S54" s="217">
        <v>32578</v>
      </c>
      <c r="T54" s="216"/>
      <c r="U54" s="154"/>
    </row>
    <row r="55" spans="1:21">
      <c r="A55" s="1">
        <v>49</v>
      </c>
      <c r="B55" s="128">
        <v>2.1516203703703704E-2</v>
      </c>
      <c r="C55" s="5">
        <f t="shared" si="2"/>
        <v>30.983333333333334</v>
      </c>
      <c r="D55" s="5">
        <f t="shared" si="9"/>
        <v>29.714073868112521</v>
      </c>
      <c r="E55" s="5">
        <f t="shared" si="8"/>
        <v>0.89912499999999995</v>
      </c>
      <c r="F55" s="39">
        <v>29.791906414385164</v>
      </c>
      <c r="G55" s="5">
        <v>30.983333333333334</v>
      </c>
      <c r="H55" s="283">
        <f t="shared" si="3"/>
        <v>2.6125399694146567E-3</v>
      </c>
      <c r="I55" s="170">
        <v>49</v>
      </c>
      <c r="J55" s="165">
        <f t="shared" si="10"/>
        <v>96.154619949602463</v>
      </c>
      <c r="K55" s="166">
        <f t="shared" si="11"/>
        <v>95.903412161740249</v>
      </c>
      <c r="L55" s="198">
        <v>2.1516203703703704E-2</v>
      </c>
      <c r="M55" s="215" t="s">
        <v>474</v>
      </c>
      <c r="N55" s="216" t="s">
        <v>475</v>
      </c>
      <c r="O55" s="215" t="s">
        <v>476</v>
      </c>
      <c r="P55" s="217">
        <v>19418</v>
      </c>
      <c r="Q55" s="216"/>
      <c r="R55" s="215" t="s">
        <v>498</v>
      </c>
      <c r="S55" s="217">
        <v>37507</v>
      </c>
      <c r="T55" s="216"/>
      <c r="U55" s="154"/>
    </row>
    <row r="56" spans="1:21">
      <c r="A56" s="1">
        <v>50</v>
      </c>
      <c r="B56" s="128">
        <v>2.1238425925925924E-2</v>
      </c>
      <c r="C56" s="5">
        <f t="shared" si="2"/>
        <v>30.583333333333332</v>
      </c>
      <c r="D56" s="5">
        <f t="shared" si="9"/>
        <v>29.964017010140662</v>
      </c>
      <c r="E56" s="5">
        <f t="shared" si="8"/>
        <v>0.891625</v>
      </c>
      <c r="F56" s="39">
        <v>30.042490539332988</v>
      </c>
      <c r="G56" s="5">
        <v>30.583333333333332</v>
      </c>
      <c r="H56" s="283">
        <f t="shared" si="3"/>
        <v>2.6120846768541077E-3</v>
      </c>
      <c r="I56" s="170">
        <v>50</v>
      </c>
      <c r="J56" s="165">
        <f t="shared" si="10"/>
        <v>98.231576695366712</v>
      </c>
      <c r="K56" s="166">
        <f t="shared" si="11"/>
        <v>97.974987499097537</v>
      </c>
      <c r="L56" s="198">
        <v>2.1238425925925924E-2</v>
      </c>
      <c r="M56" s="215" t="s">
        <v>910</v>
      </c>
      <c r="N56" s="216" t="s">
        <v>655</v>
      </c>
      <c r="O56" s="215" t="s">
        <v>911</v>
      </c>
      <c r="P56" s="217">
        <v>14005</v>
      </c>
      <c r="Q56" s="216"/>
      <c r="R56" s="215" t="s">
        <v>912</v>
      </c>
      <c r="S56" s="217">
        <v>32432</v>
      </c>
      <c r="T56" s="216"/>
      <c r="U56" s="154"/>
    </row>
    <row r="57" spans="1:21">
      <c r="A57" s="1">
        <v>51</v>
      </c>
      <c r="B57" s="128">
        <v>2.1840277777777778E-2</v>
      </c>
      <c r="C57" s="5">
        <f t="shared" si="2"/>
        <v>31.45</v>
      </c>
      <c r="D57" s="5">
        <f t="shared" si="9"/>
        <v>30.218200669211555</v>
      </c>
      <c r="E57" s="5">
        <f t="shared" si="8"/>
        <v>0.88412500000000005</v>
      </c>
      <c r="F57" s="39">
        <v>30.297325821562175</v>
      </c>
      <c r="G57" s="5">
        <v>31.45</v>
      </c>
      <c r="H57" s="283">
        <f t="shared" si="3"/>
        <v>2.6116216598333643E-3</v>
      </c>
      <c r="I57" s="170">
        <v>51</v>
      </c>
      <c r="J57" s="165">
        <f t="shared" si="10"/>
        <v>96.334899273647622</v>
      </c>
      <c r="K57" s="166">
        <f t="shared" si="11"/>
        <v>96.083308964106692</v>
      </c>
      <c r="L57" s="198">
        <v>2.1840277777777778E-2</v>
      </c>
      <c r="M57" s="215" t="s">
        <v>813</v>
      </c>
      <c r="N57" s="216" t="s">
        <v>902</v>
      </c>
      <c r="O57" s="215" t="s">
        <v>398</v>
      </c>
      <c r="P57" s="217">
        <v>22915</v>
      </c>
      <c r="Q57" s="216"/>
      <c r="R57" s="215" t="s">
        <v>913</v>
      </c>
      <c r="S57" s="217">
        <v>41560</v>
      </c>
      <c r="T57" s="216"/>
      <c r="U57" s="154"/>
    </row>
    <row r="58" spans="1:21">
      <c r="A58" s="1">
        <v>52</v>
      </c>
      <c r="B58" s="128">
        <v>2.207175925925926E-2</v>
      </c>
      <c r="C58" s="5">
        <f t="shared" si="2"/>
        <v>31.783333333333335</v>
      </c>
      <c r="D58" s="5">
        <f t="shared" si="9"/>
        <v>30.476733685061081</v>
      </c>
      <c r="E58" s="5">
        <f t="shared" si="8"/>
        <v>0.87662499999999999</v>
      </c>
      <c r="F58" s="39">
        <v>30.556521367834183</v>
      </c>
      <c r="G58" s="5">
        <v>31.783333333333335</v>
      </c>
      <c r="H58" s="283">
        <f t="shared" si="3"/>
        <v>2.6111507200911772E-3</v>
      </c>
      <c r="I58" s="170">
        <v>52</v>
      </c>
      <c r="J58" s="165">
        <f t="shared" si="10"/>
        <v>96.140077717359773</v>
      </c>
      <c r="K58" s="166">
        <f t="shared" si="11"/>
        <v>95.889041484198472</v>
      </c>
      <c r="L58" s="198">
        <v>2.207175925925926E-2</v>
      </c>
      <c r="M58" s="215" t="s">
        <v>914</v>
      </c>
      <c r="N58" s="216" t="s">
        <v>915</v>
      </c>
      <c r="O58" s="215" t="s">
        <v>916</v>
      </c>
      <c r="P58" s="217">
        <v>21237</v>
      </c>
      <c r="Q58" s="216"/>
      <c r="R58" s="215" t="s">
        <v>917</v>
      </c>
      <c r="S58" s="217">
        <v>40257</v>
      </c>
      <c r="T58" s="216"/>
      <c r="U58" s="154"/>
    </row>
    <row r="59" spans="1:21">
      <c r="A59" s="1">
        <v>53</v>
      </c>
      <c r="B59" s="128">
        <v>2.2048611111111113E-2</v>
      </c>
      <c r="C59" s="5">
        <f t="shared" si="2"/>
        <v>31.750000000000004</v>
      </c>
      <c r="D59" s="5">
        <f t="shared" si="9"/>
        <v>30.739728654297906</v>
      </c>
      <c r="E59" s="5">
        <f t="shared" si="8"/>
        <v>0.86912500000000004</v>
      </c>
      <c r="F59" s="39">
        <v>30.820190050788909</v>
      </c>
      <c r="G59" s="5">
        <v>31.750000000000004</v>
      </c>
      <c r="H59" s="283">
        <f t="shared" si="3"/>
        <v>2.6106716525242089E-3</v>
      </c>
      <c r="I59" s="170">
        <v>53</v>
      </c>
      <c r="J59" s="165">
        <f t="shared" si="10"/>
        <v>97.071464726894192</v>
      </c>
      <c r="K59" s="166">
        <f t="shared" si="11"/>
        <v>96.818043005662688</v>
      </c>
      <c r="L59" s="198">
        <v>2.2048611111111113E-2</v>
      </c>
      <c r="M59" s="215" t="s">
        <v>474</v>
      </c>
      <c r="N59" s="216" t="s">
        <v>475</v>
      </c>
      <c r="O59" s="215" t="s">
        <v>476</v>
      </c>
      <c r="P59" s="217">
        <v>19418</v>
      </c>
      <c r="Q59" s="216"/>
      <c r="R59" s="215" t="s">
        <v>918</v>
      </c>
      <c r="S59" s="217">
        <v>39138</v>
      </c>
      <c r="T59" s="216"/>
      <c r="U59" s="154"/>
    </row>
    <row r="60" spans="1:21">
      <c r="A60" s="1">
        <v>54</v>
      </c>
      <c r="B60" s="128">
        <v>2.2268518518518521E-2</v>
      </c>
      <c r="C60" s="5">
        <f t="shared" si="2"/>
        <v>32.06666666666667</v>
      </c>
      <c r="D60" s="5">
        <f t="shared" si="9"/>
        <v>31.007302093911701</v>
      </c>
      <c r="E60" s="5">
        <f t="shared" si="8"/>
        <v>0.86162499999999997</v>
      </c>
      <c r="F60" s="39">
        <v>31.088448672835487</v>
      </c>
      <c r="G60" s="5">
        <v>32.06666666666667</v>
      </c>
      <c r="H60" s="283">
        <f t="shared" si="3"/>
        <v>2.610184244886112E-3</v>
      </c>
      <c r="I60" s="170">
        <v>54</v>
      </c>
      <c r="J60" s="165">
        <f t="shared" si="10"/>
        <v>96.949424135661587</v>
      </c>
      <c r="K60" s="166">
        <f t="shared" si="11"/>
        <v>96.696368276231908</v>
      </c>
      <c r="L60" s="198">
        <v>2.2268518518518521E-2</v>
      </c>
      <c r="M60" s="215" t="s">
        <v>474</v>
      </c>
      <c r="N60" s="216" t="s">
        <v>475</v>
      </c>
      <c r="O60" s="215" t="s">
        <v>476</v>
      </c>
      <c r="P60" s="217">
        <v>19418</v>
      </c>
      <c r="Q60" s="216"/>
      <c r="R60" s="215" t="s">
        <v>919</v>
      </c>
      <c r="S60" s="217">
        <v>39257</v>
      </c>
      <c r="T60" s="216"/>
      <c r="U60" s="154"/>
    </row>
    <row r="61" spans="1:21">
      <c r="A61" s="1">
        <v>55</v>
      </c>
      <c r="B61" s="128">
        <v>2.224537037037037E-2</v>
      </c>
      <c r="C61" s="5">
        <f t="shared" si="2"/>
        <v>32.033333333333331</v>
      </c>
      <c r="D61" s="5">
        <f t="shared" si="9"/>
        <v>31.279574613395777</v>
      </c>
      <c r="E61" s="5">
        <f t="shared" si="8"/>
        <v>0.85412500000000002</v>
      </c>
      <c r="F61" s="39">
        <v>31.361418138677337</v>
      </c>
      <c r="G61" s="5">
        <v>32.033333333333331</v>
      </c>
      <c r="H61" s="283">
        <f t="shared" si="3"/>
        <v>2.6096882774769648E-3</v>
      </c>
      <c r="I61" s="170">
        <v>55</v>
      </c>
      <c r="J61" s="165">
        <f t="shared" si="10"/>
        <v>97.902449964653499</v>
      </c>
      <c r="K61" s="166">
        <f t="shared" si="11"/>
        <v>97.646955088644475</v>
      </c>
      <c r="L61" s="198">
        <v>2.224537037037037E-2</v>
      </c>
      <c r="M61" s="215" t="s">
        <v>474</v>
      </c>
      <c r="N61" s="216" t="s">
        <v>475</v>
      </c>
      <c r="O61" s="215" t="s">
        <v>476</v>
      </c>
      <c r="P61" s="217">
        <v>19418</v>
      </c>
      <c r="Q61" s="216"/>
      <c r="R61" s="215" t="s">
        <v>920</v>
      </c>
      <c r="S61" s="217">
        <v>39775</v>
      </c>
      <c r="T61" s="216"/>
      <c r="U61" s="154"/>
    </row>
    <row r="62" spans="1:21">
      <c r="A62" s="1">
        <v>56</v>
      </c>
      <c r="B62" s="128">
        <v>2.2905092592592591E-2</v>
      </c>
      <c r="C62" s="5">
        <f t="shared" si="2"/>
        <v>32.983333333333334</v>
      </c>
      <c r="D62" s="5">
        <f t="shared" si="9"/>
        <v>31.556671096018508</v>
      </c>
      <c r="E62" s="5">
        <f t="shared" si="8"/>
        <v>0.84662499999999996</v>
      </c>
      <c r="F62" s="39">
        <v>31.639223637006719</v>
      </c>
      <c r="G62" s="5">
        <v>33.366666666666667</v>
      </c>
      <c r="H62" s="283">
        <f t="shared" si="3"/>
        <v>2.6091835228110052E-3</v>
      </c>
      <c r="I62" s="170">
        <v>56</v>
      </c>
      <c r="J62" s="165">
        <f t="shared" si="10"/>
        <v>95.924882173845532</v>
      </c>
      <c r="K62" s="166">
        <f t="shared" si="11"/>
        <v>95.674596551849945</v>
      </c>
      <c r="L62" s="198">
        <v>2.2905092592592591E-2</v>
      </c>
      <c r="M62" s="208" t="s">
        <v>488</v>
      </c>
      <c r="N62" s="208" t="s">
        <v>921</v>
      </c>
      <c r="O62" s="218"/>
      <c r="P62" s="220"/>
      <c r="Q62" s="208" t="s">
        <v>922</v>
      </c>
      <c r="R62" s="208" t="s">
        <v>923</v>
      </c>
      <c r="S62" s="204">
        <v>34602</v>
      </c>
      <c r="T62" s="208" t="s">
        <v>784</v>
      </c>
      <c r="U62" s="154"/>
    </row>
    <row r="63" spans="1:21">
      <c r="A63" s="1">
        <v>57</v>
      </c>
      <c r="B63" s="128">
        <v>2.3194444444444445E-2</v>
      </c>
      <c r="C63" s="5">
        <f t="shared" si="2"/>
        <v>33.4</v>
      </c>
      <c r="D63" s="5">
        <f t="shared" si="9"/>
        <v>31.838720889815782</v>
      </c>
      <c r="E63" s="5">
        <f t="shared" si="8"/>
        <v>0.83912500000000001</v>
      </c>
      <c r="F63" s="39">
        <v>31.921994831942548</v>
      </c>
      <c r="G63" s="5">
        <v>33.950000000000003</v>
      </c>
      <c r="H63" s="283">
        <f t="shared" si="3"/>
        <v>2.6086697452703841E-3</v>
      </c>
      <c r="I63" s="170">
        <v>57</v>
      </c>
      <c r="J63" s="165">
        <f t="shared" si="10"/>
        <v>95.574834826175305</v>
      </c>
      <c r="K63" s="166">
        <f t="shared" si="11"/>
        <v>95.325511646155036</v>
      </c>
      <c r="L63" s="198">
        <v>2.3194444444444445E-2</v>
      </c>
      <c r="M63" s="215" t="s">
        <v>924</v>
      </c>
      <c r="N63" s="216" t="s">
        <v>925</v>
      </c>
      <c r="O63" s="215" t="s">
        <v>509</v>
      </c>
      <c r="P63" s="217">
        <v>20713</v>
      </c>
      <c r="Q63" s="216"/>
      <c r="R63" s="215" t="s">
        <v>926</v>
      </c>
      <c r="S63" s="217">
        <v>41587</v>
      </c>
      <c r="T63" s="216"/>
      <c r="U63" s="154"/>
    </row>
    <row r="64" spans="1:21">
      <c r="A64" s="1">
        <v>58</v>
      </c>
      <c r="B64" s="128">
        <v>2.2581018518518518E-2</v>
      </c>
      <c r="C64" s="5">
        <f t="shared" si="2"/>
        <v>32.516666666666666</v>
      </c>
      <c r="D64" s="5">
        <f t="shared" si="9"/>
        <v>32.125858008918286</v>
      </c>
      <c r="E64" s="5">
        <f t="shared" si="8"/>
        <v>0.83162500000000006</v>
      </c>
      <c r="F64" s="39">
        <v>32.209866064826429</v>
      </c>
      <c r="G64" s="5">
        <v>32.516666666666666</v>
      </c>
      <c r="H64" s="283">
        <f t="shared" si="3"/>
        <v>2.6081467007365391E-3</v>
      </c>
      <c r="I64" s="170">
        <v>58</v>
      </c>
      <c r="J64" s="165">
        <f t="shared" si="10"/>
        <v>99.056482003566671</v>
      </c>
      <c r="K64" s="166">
        <f t="shared" si="11"/>
        <v>98.798128166842503</v>
      </c>
      <c r="L64" s="198">
        <v>2.2581018518518518E-2</v>
      </c>
      <c r="M64" s="215" t="s">
        <v>494</v>
      </c>
      <c r="N64" s="216" t="s">
        <v>495</v>
      </c>
      <c r="O64" s="215" t="s">
        <v>496</v>
      </c>
      <c r="P64" s="217">
        <v>18512</v>
      </c>
      <c r="Q64" s="216"/>
      <c r="R64" s="215" t="s">
        <v>920</v>
      </c>
      <c r="S64" s="217">
        <v>39775</v>
      </c>
      <c r="T64" s="216"/>
      <c r="U64" s="154"/>
    </row>
    <row r="65" spans="1:21">
      <c r="A65" s="1">
        <v>59</v>
      </c>
      <c r="B65" s="128">
        <v>2.3055555555555555E-2</v>
      </c>
      <c r="C65" s="5">
        <f t="shared" si="2"/>
        <v>33.199999999999996</v>
      </c>
      <c r="D65" s="5">
        <f t="shared" si="9"/>
        <v>32.418221345871885</v>
      </c>
      <c r="E65" s="5">
        <f t="shared" si="8"/>
        <v>0.824125</v>
      </c>
      <c r="F65" s="39">
        <v>32.502976567036832</v>
      </c>
      <c r="G65" s="5">
        <v>33.199999999999996</v>
      </c>
      <c r="H65" s="283">
        <f t="shared" si="3"/>
        <v>2.6076141362050631E-3</v>
      </c>
      <c r="I65" s="170">
        <v>59</v>
      </c>
      <c r="J65" s="165">
        <f t="shared" si="10"/>
        <v>97.900531828424207</v>
      </c>
      <c r="K65" s="166">
        <f t="shared" si="11"/>
        <v>97.645245017686406</v>
      </c>
      <c r="L65" s="198">
        <v>2.3055555555555555E-2</v>
      </c>
      <c r="M65" s="215" t="s">
        <v>474</v>
      </c>
      <c r="N65" s="216" t="s">
        <v>475</v>
      </c>
      <c r="O65" s="215" t="s">
        <v>476</v>
      </c>
      <c r="P65" s="217">
        <v>19418</v>
      </c>
      <c r="Q65" s="216"/>
      <c r="R65" s="215" t="s">
        <v>498</v>
      </c>
      <c r="S65" s="217">
        <v>41161</v>
      </c>
      <c r="T65" s="216"/>
      <c r="U65" s="154"/>
    </row>
    <row r="66" spans="1:21">
      <c r="A66" s="1">
        <v>60</v>
      </c>
      <c r="B66" s="128">
        <v>2.2777777777777775E-2</v>
      </c>
      <c r="C66" s="5">
        <f t="shared" si="2"/>
        <v>32.799999999999997</v>
      </c>
      <c r="D66" s="5">
        <f t="shared" si="9"/>
        <v>32.715954895657944</v>
      </c>
      <c r="E66" s="5">
        <f t="shared" ref="E66:E97" si="12">1-IF(A66&lt;I$3,0,IF(A66&lt;I$4,G$3*(A66-I$3)^2,G$2+G$4*(A66-I$4)+(A66&gt;I$5)*G$5*(A66-I$5)^2))</f>
        <v>0.81662500000000005</v>
      </c>
      <c r="F66" s="39">
        <v>32.801470684529662</v>
      </c>
      <c r="G66" s="5">
        <v>32.799999999999997</v>
      </c>
      <c r="H66" s="283">
        <f t="shared" si="3"/>
        <v>2.6070717893771017E-3</v>
      </c>
      <c r="I66" s="170">
        <v>60</v>
      </c>
      <c r="J66" s="165">
        <f t="shared" si="10"/>
        <v>100.00448379429776</v>
      </c>
      <c r="K66" s="166">
        <f t="shared" si="11"/>
        <v>99.743764925786422</v>
      </c>
      <c r="L66" s="198">
        <v>2.2777777777777775E-2</v>
      </c>
      <c r="M66" s="215" t="s">
        <v>474</v>
      </c>
      <c r="N66" s="216" t="s">
        <v>475</v>
      </c>
      <c r="O66" s="215" t="s">
        <v>476</v>
      </c>
      <c r="P66" s="217">
        <v>19418</v>
      </c>
      <c r="Q66" s="216"/>
      <c r="R66" s="215" t="s">
        <v>498</v>
      </c>
      <c r="S66" s="217">
        <v>41525</v>
      </c>
      <c r="T66" s="216"/>
      <c r="U66" s="154"/>
    </row>
    <row r="67" spans="1:21">
      <c r="A67" s="1">
        <v>61</v>
      </c>
      <c r="B67" s="128">
        <v>2.3229166666666665E-2</v>
      </c>
      <c r="C67" s="5">
        <f t="shared" si="2"/>
        <v>33.449999999999996</v>
      </c>
      <c r="D67" s="5">
        <f t="shared" si="9"/>
        <v>33.019207992172618</v>
      </c>
      <c r="E67" s="5">
        <f t="shared" si="12"/>
        <v>0.80912499999999998</v>
      </c>
      <c r="F67" s="39">
        <v>33.105498114865966</v>
      </c>
      <c r="G67" s="5">
        <v>33.449999999999996</v>
      </c>
      <c r="H67" s="283">
        <f t="shared" si="3"/>
        <v>2.6065193882281556E-3</v>
      </c>
      <c r="I67" s="170">
        <v>61</v>
      </c>
      <c r="J67" s="165">
        <f t="shared" si="10"/>
        <v>98.970098998104547</v>
      </c>
      <c r="K67" s="166">
        <f t="shared" si="11"/>
        <v>98.712131516211116</v>
      </c>
      <c r="L67" s="198">
        <v>2.3229166666666665E-2</v>
      </c>
      <c r="M67" s="215" t="s">
        <v>474</v>
      </c>
      <c r="N67" s="216" t="s">
        <v>475</v>
      </c>
      <c r="O67" s="215" t="s">
        <v>476</v>
      </c>
      <c r="P67" s="217">
        <v>19418</v>
      </c>
      <c r="Q67" s="216"/>
      <c r="R67" s="215" t="s">
        <v>927</v>
      </c>
      <c r="S67" s="217">
        <v>41903</v>
      </c>
      <c r="T67" s="216"/>
      <c r="U67" s="154"/>
    </row>
    <row r="68" spans="1:21">
      <c r="A68" s="1">
        <v>62</v>
      </c>
      <c r="B68" s="128">
        <v>2.314814814814815E-2</v>
      </c>
      <c r="C68" s="5">
        <f t="shared" si="2"/>
        <v>33.333333333333336</v>
      </c>
      <c r="D68" s="5">
        <f t="shared" si="9"/>
        <v>33.328135557981184</v>
      </c>
      <c r="E68" s="5">
        <f t="shared" si="12"/>
        <v>0.80162500000000003</v>
      </c>
      <c r="F68" s="39">
        <v>33.41521415754471</v>
      </c>
      <c r="G68" s="5"/>
      <c r="H68" s="283">
        <f t="shared" si="3"/>
        <v>2.6059566505535845E-3</v>
      </c>
      <c r="I68" s="170">
        <v>62</v>
      </c>
      <c r="J68" s="165">
        <f t="shared" si="10"/>
        <v>100.24564247263412</v>
      </c>
      <c r="K68" s="166">
        <f t="shared" si="11"/>
        <v>99.984406673943553</v>
      </c>
      <c r="L68" s="198">
        <v>2.314814814814815E-2</v>
      </c>
      <c r="M68" s="215" t="s">
        <v>474</v>
      </c>
      <c r="N68" s="216" t="s">
        <v>475</v>
      </c>
      <c r="O68" s="215" t="s">
        <v>476</v>
      </c>
      <c r="P68" s="217">
        <v>19418</v>
      </c>
      <c r="Q68" s="216"/>
      <c r="R68" s="215" t="s">
        <v>498</v>
      </c>
      <c r="S68" s="217">
        <v>42253</v>
      </c>
      <c r="T68" s="216"/>
      <c r="U68" s="154"/>
    </row>
    <row r="69" spans="1:21">
      <c r="A69" s="1">
        <v>63</v>
      </c>
      <c r="B69" s="128">
        <v>2.4537037037037038E-2</v>
      </c>
      <c r="C69" s="5">
        <f t="shared" si="2"/>
        <v>35.333333333333336</v>
      </c>
      <c r="D69" s="5">
        <f t="shared" si="9"/>
        <v>33.642898368224991</v>
      </c>
      <c r="E69" s="5">
        <f t="shared" si="12"/>
        <v>0.79412499999999997</v>
      </c>
      <c r="F69" s="39">
        <v>33.73077997852004</v>
      </c>
      <c r="G69" s="5">
        <v>35.333333333333336</v>
      </c>
      <c r="H69" s="283">
        <f t="shared" si="3"/>
        <v>2.6053832834880488E-3</v>
      </c>
      <c r="I69" s="170">
        <v>63</v>
      </c>
      <c r="J69" s="165">
        <f t="shared" si="10"/>
        <v>95.464471637320855</v>
      </c>
      <c r="K69" s="166">
        <f t="shared" si="11"/>
        <v>95.215750098749965</v>
      </c>
      <c r="L69" s="198">
        <v>2.4537037037037038E-2</v>
      </c>
      <c r="M69" s="215" t="s">
        <v>511</v>
      </c>
      <c r="N69" s="216" t="s">
        <v>512</v>
      </c>
      <c r="O69" s="215" t="s">
        <v>513</v>
      </c>
      <c r="P69" s="217">
        <v>11388</v>
      </c>
      <c r="Q69" s="216"/>
      <c r="R69" s="215" t="s">
        <v>514</v>
      </c>
      <c r="S69" s="217">
        <v>34588</v>
      </c>
      <c r="T69" s="216"/>
      <c r="U69" s="154"/>
    </row>
    <row r="70" spans="1:21">
      <c r="A70" s="1">
        <v>64</v>
      </c>
      <c r="B70" s="128">
        <v>2.5011574074074075E-2</v>
      </c>
      <c r="C70" s="5">
        <f t="shared" si="2"/>
        <v>36.016666666666666</v>
      </c>
      <c r="D70" s="5">
        <f t="shared" si="9"/>
        <v>33.963663329625511</v>
      </c>
      <c r="E70" s="5">
        <f t="shared" si="12"/>
        <v>0.78662500000000002</v>
      </c>
      <c r="F70" s="39">
        <v>34.05236288984964</v>
      </c>
      <c r="G70" s="5">
        <v>36.249999999999993</v>
      </c>
      <c r="H70" s="283">
        <f t="shared" si="3"/>
        <v>2.6047989829970993E-3</v>
      </c>
      <c r="I70" s="170">
        <v>64</v>
      </c>
      <c r="J70" s="165">
        <f t="shared" si="10"/>
        <v>94.546125561822237</v>
      </c>
      <c r="K70" s="166">
        <f t="shared" si="11"/>
        <v>94.29985191011248</v>
      </c>
      <c r="L70" s="198">
        <v>2.5011574074074075E-2</v>
      </c>
      <c r="M70" s="215" t="s">
        <v>928</v>
      </c>
      <c r="N70" s="216" t="s">
        <v>655</v>
      </c>
      <c r="O70" s="215" t="s">
        <v>476</v>
      </c>
      <c r="P70" s="217">
        <v>19218</v>
      </c>
      <c r="Q70" s="216"/>
      <c r="R70" s="215" t="s">
        <v>498</v>
      </c>
      <c r="S70" s="217">
        <v>42624</v>
      </c>
      <c r="T70" s="216"/>
      <c r="U70" s="154"/>
    </row>
    <row r="71" spans="1:21">
      <c r="A71" s="1">
        <v>65</v>
      </c>
      <c r="B71" s="128">
        <v>2.4872685185185189E-2</v>
      </c>
      <c r="C71" s="5">
        <f t="shared" si="2"/>
        <v>35.81666666666667</v>
      </c>
      <c r="D71" s="5">
        <f t="shared" si="9"/>
        <v>34.290603775602975</v>
      </c>
      <c r="E71" s="5">
        <f t="shared" si="12"/>
        <v>0.77912500000000007</v>
      </c>
      <c r="F71" s="39">
        <v>34.38013664549382</v>
      </c>
      <c r="G71" s="5">
        <v>35.81666666666667</v>
      </c>
      <c r="H71" s="283">
        <f t="shared" si="3"/>
        <v>2.6042034333386152E-3</v>
      </c>
      <c r="I71" s="170">
        <v>65</v>
      </c>
      <c r="J71" s="165">
        <f t="shared" si="10"/>
        <v>95.9892135286007</v>
      </c>
      <c r="K71" s="166">
        <f t="shared" si="11"/>
        <v>95.739238089166051</v>
      </c>
      <c r="L71" s="198">
        <v>2.4872685185185189E-2</v>
      </c>
      <c r="M71" s="215" t="s">
        <v>763</v>
      </c>
      <c r="N71" s="216" t="s">
        <v>929</v>
      </c>
      <c r="O71" s="215" t="s">
        <v>528</v>
      </c>
      <c r="P71" s="217">
        <v>15053</v>
      </c>
      <c r="Q71" s="216"/>
      <c r="R71" s="215" t="s">
        <v>930</v>
      </c>
      <c r="S71" s="217">
        <v>38822</v>
      </c>
      <c r="T71" s="216"/>
      <c r="U71" s="154"/>
    </row>
    <row r="72" spans="1:21">
      <c r="A72" s="1">
        <v>66</v>
      </c>
      <c r="B72" s="128">
        <v>2.4722222222222225E-2</v>
      </c>
      <c r="C72" s="5">
        <f t="shared" si="2"/>
        <v>35.6</v>
      </c>
      <c r="D72" s="5">
        <f t="shared" si="9"/>
        <v>34.623899778605761</v>
      </c>
      <c r="E72" s="5">
        <f t="shared" si="12"/>
        <v>0.77162500000000001</v>
      </c>
      <c r="F72" s="39">
        <v>34.714281754364087</v>
      </c>
      <c r="G72" s="5">
        <v>35.583333333333336</v>
      </c>
      <c r="H72" s="283">
        <f t="shared" si="3"/>
        <v>2.6035963064960743E-3</v>
      </c>
      <c r="I72" s="170">
        <v>66</v>
      </c>
      <c r="J72" s="165">
        <f t="shared" si="10"/>
        <v>97.512027399899111</v>
      </c>
      <c r="K72" s="166">
        <f t="shared" si="11"/>
        <v>97.258145445521791</v>
      </c>
      <c r="L72" s="198">
        <v>2.4722222222222225E-2</v>
      </c>
      <c r="M72" s="215" t="s">
        <v>931</v>
      </c>
      <c r="N72" s="216" t="s">
        <v>932</v>
      </c>
      <c r="O72" s="215" t="s">
        <v>933</v>
      </c>
      <c r="P72" s="217">
        <v>16604</v>
      </c>
      <c r="Q72" s="216"/>
      <c r="R72" s="215" t="s">
        <v>934</v>
      </c>
      <c r="S72" s="217">
        <v>40999</v>
      </c>
      <c r="T72" s="216"/>
      <c r="U72" s="154"/>
    </row>
    <row r="73" spans="1:21">
      <c r="A73" s="1">
        <v>67</v>
      </c>
      <c r="B73" s="128">
        <v>2.476851851851852E-2</v>
      </c>
      <c r="C73" s="5">
        <f t="shared" si="2"/>
        <v>35.666666666666671</v>
      </c>
      <c r="D73" s="5">
        <f t="shared" ref="D73:D104" si="13">E$4/E73</f>
        <v>34.9637384808332</v>
      </c>
      <c r="E73" s="5">
        <f t="shared" si="12"/>
        <v>0.76412500000000005</v>
      </c>
      <c r="F73" s="39">
        <v>35.05498581180612</v>
      </c>
      <c r="G73" s="5">
        <v>36.333333333333336</v>
      </c>
      <c r="H73" s="283">
        <f t="shared" si="3"/>
        <v>2.6029772615736822E-3</v>
      </c>
      <c r="I73" s="170">
        <v>67</v>
      </c>
      <c r="J73" s="165">
        <f t="shared" si="10"/>
        <v>98.285006948989107</v>
      </c>
      <c r="K73" s="166">
        <f t="shared" si="11"/>
        <v>98.029173310747268</v>
      </c>
      <c r="L73" s="198">
        <v>2.476851851851852E-2</v>
      </c>
      <c r="M73" s="215" t="s">
        <v>427</v>
      </c>
      <c r="N73" s="216" t="s">
        <v>499</v>
      </c>
      <c r="O73" s="215" t="s">
        <v>500</v>
      </c>
      <c r="P73" s="217">
        <v>17245</v>
      </c>
      <c r="Q73" s="216"/>
      <c r="R73" s="215" t="s">
        <v>935</v>
      </c>
      <c r="S73" s="217">
        <v>41952</v>
      </c>
      <c r="T73" s="216"/>
      <c r="U73" s="154"/>
    </row>
    <row r="74" spans="1:21">
      <c r="A74" s="1">
        <v>68</v>
      </c>
      <c r="B74" s="128">
        <v>2.5543981481481483E-2</v>
      </c>
      <c r="C74" s="5">
        <f t="shared" si="2"/>
        <v>36.783333333333339</v>
      </c>
      <c r="D74" s="5">
        <f t="shared" si="13"/>
        <v>35.310314444628013</v>
      </c>
      <c r="E74" s="5">
        <f t="shared" si="12"/>
        <v>0.75662499999999999</v>
      </c>
      <c r="F74" s="39">
        <v>35.40244385079648</v>
      </c>
      <c r="G74" s="5">
        <v>36.81666666666667</v>
      </c>
      <c r="H74" s="283">
        <f t="shared" ref="H74:H106" si="14">((F74-D74)/F74)</f>
        <v>2.6023459441598673E-3</v>
      </c>
      <c r="I74" s="170">
        <v>68</v>
      </c>
      <c r="J74" s="165">
        <f t="shared" si="10"/>
        <v>96.245882693601658</v>
      </c>
      <c r="K74" s="166">
        <f t="shared" si="11"/>
        <v>95.99541761113187</v>
      </c>
      <c r="L74" s="198">
        <v>2.5543981481481483E-2</v>
      </c>
      <c r="M74" s="215" t="s">
        <v>427</v>
      </c>
      <c r="N74" s="216" t="s">
        <v>499</v>
      </c>
      <c r="O74" s="215" t="s">
        <v>500</v>
      </c>
      <c r="P74" s="217">
        <v>17245</v>
      </c>
      <c r="Q74" s="216"/>
      <c r="R74" s="215" t="s">
        <v>935</v>
      </c>
      <c r="S74" s="217">
        <v>42316</v>
      </c>
      <c r="T74" s="216"/>
      <c r="U74" s="154"/>
    </row>
    <row r="75" spans="1:21">
      <c r="A75" s="1">
        <v>69</v>
      </c>
      <c r="B75" s="128">
        <v>2.5127314814814811E-2</v>
      </c>
      <c r="C75" s="5">
        <f t="shared" si="2"/>
        <v>36.18333333333333</v>
      </c>
      <c r="D75" s="5">
        <f t="shared" si="13"/>
        <v>35.663830023916795</v>
      </c>
      <c r="E75" s="5">
        <f t="shared" si="12"/>
        <v>0.74912500000000004</v>
      </c>
      <c r="F75" s="39">
        <v>35.758280094094914</v>
      </c>
      <c r="G75" s="5">
        <v>36.18333333333333</v>
      </c>
      <c r="H75" s="283">
        <f t="shared" si="14"/>
        <v>2.6413482396128122E-3</v>
      </c>
      <c r="I75" s="170">
        <v>69</v>
      </c>
      <c r="J75" s="165">
        <f t="shared" si="10"/>
        <v>98.825278933472831</v>
      </c>
      <c r="K75" s="166">
        <f t="shared" si="11"/>
        <v>98.564246956932649</v>
      </c>
      <c r="L75" s="198">
        <v>2.5127314814814811E-2</v>
      </c>
      <c r="M75" s="215" t="s">
        <v>511</v>
      </c>
      <c r="N75" s="216" t="s">
        <v>512</v>
      </c>
      <c r="O75" s="215" t="s">
        <v>513</v>
      </c>
      <c r="P75" s="217">
        <v>11388</v>
      </c>
      <c r="Q75" s="216"/>
      <c r="R75" s="215" t="s">
        <v>936</v>
      </c>
      <c r="S75" s="217">
        <v>36704</v>
      </c>
      <c r="T75" s="216"/>
      <c r="U75" s="154"/>
    </row>
    <row r="76" spans="1:21">
      <c r="A76" s="1">
        <v>70</v>
      </c>
      <c r="B76" s="128">
        <v>2.6261574074074076E-2</v>
      </c>
      <c r="C76" s="5">
        <f t="shared" ref="C76:C100" si="15">B76*1440</f>
        <v>37.81666666666667</v>
      </c>
      <c r="D76" s="5">
        <f t="shared" si="13"/>
        <v>36.024495758188664</v>
      </c>
      <c r="E76" s="5">
        <f t="shared" si="12"/>
        <v>0.74162499999999998</v>
      </c>
      <c r="F76" s="39">
        <v>36.145693798666187</v>
      </c>
      <c r="G76" s="5">
        <v>38.483333333333334</v>
      </c>
      <c r="H76" s="283">
        <f t="shared" si="14"/>
        <v>3.3530423057475129E-3</v>
      </c>
      <c r="I76" s="170">
        <v>70</v>
      </c>
      <c r="J76" s="165">
        <f t="shared" si="10"/>
        <v>95.581385100042795</v>
      </c>
      <c r="K76" s="166">
        <f t="shared" si="11"/>
        <v>95.260896672160413</v>
      </c>
      <c r="L76" s="198">
        <v>2.6261574074074076E-2</v>
      </c>
      <c r="M76" s="218" t="s">
        <v>523</v>
      </c>
      <c r="N76" s="219" t="s">
        <v>524</v>
      </c>
      <c r="O76" s="218" t="s">
        <v>373</v>
      </c>
      <c r="P76" s="220">
        <v>7482</v>
      </c>
      <c r="Q76" s="208" t="s">
        <v>937</v>
      </c>
      <c r="R76" s="208" t="s">
        <v>938</v>
      </c>
      <c r="S76" s="204">
        <v>33139</v>
      </c>
      <c r="T76" s="208" t="s">
        <v>794</v>
      </c>
      <c r="U76" s="154"/>
    </row>
    <row r="77" spans="1:21">
      <c r="A77" s="1">
        <v>71</v>
      </c>
      <c r="B77" s="128">
        <v>2.7245370370370368E-2</v>
      </c>
      <c r="C77" s="5">
        <f t="shared" si="15"/>
        <v>39.233333333333327</v>
      </c>
      <c r="D77" s="5">
        <f t="shared" si="13"/>
        <v>36.40127750998731</v>
      </c>
      <c r="E77" s="5">
        <f t="shared" si="12"/>
        <v>0.73394859999999995</v>
      </c>
      <c r="F77" s="39">
        <v>36.574610448455836</v>
      </c>
      <c r="G77" s="5">
        <v>39.233333333333327</v>
      </c>
      <c r="H77" s="283">
        <f t="shared" si="14"/>
        <v>4.7391602082215564E-3</v>
      </c>
      <c r="I77" s="170">
        <v>71</v>
      </c>
      <c r="J77" s="165">
        <f t="shared" si="10"/>
        <v>93.223306155792287</v>
      </c>
      <c r="K77" s="166">
        <f t="shared" si="11"/>
        <v>92.781505972779897</v>
      </c>
      <c r="L77" s="198">
        <v>2.7245370370370368E-2</v>
      </c>
      <c r="M77" s="215" t="s">
        <v>519</v>
      </c>
      <c r="N77" s="216" t="s">
        <v>520</v>
      </c>
      <c r="O77" s="215" t="s">
        <v>509</v>
      </c>
      <c r="P77" s="217">
        <v>12163</v>
      </c>
      <c r="Q77" s="216"/>
      <c r="R77" s="215" t="s">
        <v>417</v>
      </c>
      <c r="S77" s="217">
        <v>38269</v>
      </c>
      <c r="T77" s="216"/>
      <c r="U77" s="154"/>
    </row>
    <row r="78" spans="1:21">
      <c r="A78" s="1">
        <v>72</v>
      </c>
      <c r="B78" s="128">
        <v>2.6585648148148146E-2</v>
      </c>
      <c r="C78" s="5">
        <f t="shared" si="15"/>
        <v>38.283333333333331</v>
      </c>
      <c r="D78" s="5">
        <f t="shared" si="13"/>
        <v>36.82088438297432</v>
      </c>
      <c r="E78" s="5">
        <f t="shared" si="12"/>
        <v>0.72558460000000002</v>
      </c>
      <c r="F78" s="39">
        <v>37.047704269554941</v>
      </c>
      <c r="G78" s="5">
        <v>38.283333333333331</v>
      </c>
      <c r="H78" s="283">
        <f t="shared" si="14"/>
        <v>6.1223736005422951E-3</v>
      </c>
      <c r="I78" s="170">
        <v>72</v>
      </c>
      <c r="J78" s="165">
        <f t="shared" si="10"/>
        <v>96.772409933534902</v>
      </c>
      <c r="K78" s="166">
        <f t="shared" si="11"/>
        <v>96.179933085696973</v>
      </c>
      <c r="L78" s="198">
        <v>2.6585648148148146E-2</v>
      </c>
      <c r="M78" s="215" t="s">
        <v>511</v>
      </c>
      <c r="N78" s="216" t="s">
        <v>512</v>
      </c>
      <c r="O78" s="215" t="s">
        <v>513</v>
      </c>
      <c r="P78" s="217">
        <v>11388</v>
      </c>
      <c r="Q78" s="216"/>
      <c r="R78" s="215" t="s">
        <v>514</v>
      </c>
      <c r="S78" s="217">
        <v>37871</v>
      </c>
      <c r="T78" s="216"/>
      <c r="U78" s="154"/>
    </row>
    <row r="79" spans="1:21">
      <c r="A79" s="1">
        <v>73</v>
      </c>
      <c r="B79" s="128">
        <v>2.6076388888888885E-2</v>
      </c>
      <c r="C79" s="5">
        <f t="shared" si="15"/>
        <v>37.549999999999997</v>
      </c>
      <c r="D79" s="5">
        <f t="shared" si="13"/>
        <v>37.287710110314862</v>
      </c>
      <c r="E79" s="5">
        <f t="shared" si="12"/>
        <v>0.71650060000000004</v>
      </c>
      <c r="F79" s="39">
        <v>37.568030829127615</v>
      </c>
      <c r="G79" s="5">
        <v>37.549999999999997</v>
      </c>
      <c r="H79" s="283">
        <f t="shared" si="14"/>
        <v>7.4616825163860328E-3</v>
      </c>
      <c r="I79" s="170">
        <v>73</v>
      </c>
      <c r="J79" s="165">
        <f t="shared" si="10"/>
        <v>100.04801818675797</v>
      </c>
      <c r="K79" s="166">
        <f t="shared" si="11"/>
        <v>99.301491638654767</v>
      </c>
      <c r="L79" s="198">
        <v>2.6076388888888885E-2</v>
      </c>
      <c r="M79" s="215" t="s">
        <v>511</v>
      </c>
      <c r="N79" s="216" t="s">
        <v>512</v>
      </c>
      <c r="O79" s="215" t="s">
        <v>513</v>
      </c>
      <c r="P79" s="217">
        <v>11388</v>
      </c>
      <c r="Q79" s="216"/>
      <c r="R79" s="215" t="s">
        <v>514</v>
      </c>
      <c r="S79" s="217">
        <v>38242</v>
      </c>
      <c r="T79" s="216"/>
      <c r="U79" s="154"/>
    </row>
    <row r="80" spans="1:21">
      <c r="A80" s="1">
        <v>74</v>
      </c>
      <c r="B80" s="128">
        <v>2.7129629629629632E-2</v>
      </c>
      <c r="C80" s="5">
        <f t="shared" si="15"/>
        <v>39.06666666666667</v>
      </c>
      <c r="D80" s="5">
        <f t="shared" si="13"/>
        <v>37.805002410746944</v>
      </c>
      <c r="E80" s="5">
        <f t="shared" si="12"/>
        <v>0.70669660000000001</v>
      </c>
      <c r="F80" s="39">
        <v>38.139081214068547</v>
      </c>
      <c r="G80" s="5">
        <v>39.06666666666667</v>
      </c>
      <c r="H80" s="283">
        <f t="shared" si="14"/>
        <v>8.7594874518993303E-3</v>
      </c>
      <c r="I80" s="170">
        <v>74</v>
      </c>
      <c r="J80" s="165">
        <f t="shared" si="10"/>
        <v>97.625634507001394</v>
      </c>
      <c r="K80" s="166">
        <f t="shared" si="11"/>
        <v>96.7704839865536</v>
      </c>
      <c r="L80" s="198">
        <v>2.7129629629629632E-2</v>
      </c>
      <c r="M80" s="215" t="s">
        <v>511</v>
      </c>
      <c r="N80" s="216" t="s">
        <v>512</v>
      </c>
      <c r="O80" s="215" t="s">
        <v>513</v>
      </c>
      <c r="P80" s="217">
        <v>11388</v>
      </c>
      <c r="Q80" s="216"/>
      <c r="R80" s="215" t="s">
        <v>514</v>
      </c>
      <c r="S80" s="217">
        <v>38606</v>
      </c>
      <c r="T80" s="216"/>
      <c r="U80" s="154"/>
    </row>
    <row r="81" spans="1:21">
      <c r="A81" s="1">
        <v>75</v>
      </c>
      <c r="B81" s="128">
        <v>2.7893518518518515E-2</v>
      </c>
      <c r="C81" s="5">
        <f t="shared" si="15"/>
        <v>40.166666666666664</v>
      </c>
      <c r="D81" s="5">
        <f t="shared" si="13"/>
        <v>38.376498395177677</v>
      </c>
      <c r="E81" s="5">
        <f t="shared" si="12"/>
        <v>0.69617259999999992</v>
      </c>
      <c r="F81" s="39">
        <v>38.764847021048475</v>
      </c>
      <c r="G81" s="5">
        <v>40.166666666666664</v>
      </c>
      <c r="H81" s="283">
        <f t="shared" si="14"/>
        <v>1.0018061612881707E-2</v>
      </c>
      <c r="I81" s="170">
        <v>75</v>
      </c>
      <c r="J81" s="165">
        <f t="shared" si="10"/>
        <v>96.509992583523172</v>
      </c>
      <c r="K81" s="166">
        <f t="shared" si="11"/>
        <v>95.54314953156269</v>
      </c>
      <c r="L81" s="198">
        <v>2.7893518518518515E-2</v>
      </c>
      <c r="M81" s="215" t="s">
        <v>511</v>
      </c>
      <c r="N81" s="216" t="s">
        <v>512</v>
      </c>
      <c r="O81" s="215" t="s">
        <v>513</v>
      </c>
      <c r="P81" s="217">
        <v>11388</v>
      </c>
      <c r="Q81" s="216"/>
      <c r="R81" s="215" t="s">
        <v>514</v>
      </c>
      <c r="S81" s="217">
        <v>38970</v>
      </c>
      <c r="T81" s="216"/>
      <c r="U81" s="154"/>
    </row>
    <row r="82" spans="1:21">
      <c r="A82" s="1">
        <v>76</v>
      </c>
      <c r="B82" s="128">
        <v>2.7939814814814817E-2</v>
      </c>
      <c r="C82" s="5">
        <f t="shared" si="15"/>
        <v>40.233333333333334</v>
      </c>
      <c r="D82" s="5">
        <f t="shared" si="13"/>
        <v>39.00649887691457</v>
      </c>
      <c r="E82" s="5">
        <f t="shared" si="12"/>
        <v>0.6849286</v>
      </c>
      <c r="F82" s="39">
        <v>39.449898604162676</v>
      </c>
      <c r="G82" s="5">
        <v>40.216666666666669</v>
      </c>
      <c r="H82" s="283">
        <f t="shared" si="14"/>
        <v>1.1239565700716905E-2</v>
      </c>
      <c r="I82" s="170">
        <v>76</v>
      </c>
      <c r="J82" s="165">
        <f t="shared" si="10"/>
        <v>98.052772007032331</v>
      </c>
      <c r="K82" s="166">
        <f t="shared" si="11"/>
        <v>96.950701433921878</v>
      </c>
      <c r="L82" s="198">
        <v>2.7939814814814817E-2</v>
      </c>
      <c r="M82" s="215" t="s">
        <v>511</v>
      </c>
      <c r="N82" s="216" t="s">
        <v>512</v>
      </c>
      <c r="O82" s="215" t="s">
        <v>513</v>
      </c>
      <c r="P82" s="217">
        <v>11388</v>
      </c>
      <c r="Q82" s="216"/>
      <c r="R82" s="215" t="s">
        <v>936</v>
      </c>
      <c r="S82" s="217">
        <v>39259</v>
      </c>
      <c r="T82" s="216"/>
      <c r="U82" s="154"/>
    </row>
    <row r="83" spans="1:21">
      <c r="A83" s="1">
        <v>77</v>
      </c>
      <c r="B83" s="128">
        <v>3.050925925925926E-2</v>
      </c>
      <c r="C83" s="5">
        <f t="shared" si="15"/>
        <v>43.933333333333337</v>
      </c>
      <c r="D83" s="5">
        <f t="shared" si="13"/>
        <v>39.69995846240154</v>
      </c>
      <c r="E83" s="5">
        <f t="shared" si="12"/>
        <v>0.67296460000000002</v>
      </c>
      <c r="F83" s="39">
        <v>40.199479698861509</v>
      </c>
      <c r="G83" s="5">
        <v>43.933333333333337</v>
      </c>
      <c r="H83" s="283">
        <f t="shared" si="14"/>
        <v>1.2426062232693933E-2</v>
      </c>
      <c r="I83" s="170">
        <v>77</v>
      </c>
      <c r="J83" s="165">
        <f t="shared" si="10"/>
        <v>91.501091879047436</v>
      </c>
      <c r="K83" s="166">
        <f t="shared" si="11"/>
        <v>90.364093616998943</v>
      </c>
      <c r="L83" s="198">
        <v>3.050925925925926E-2</v>
      </c>
      <c r="M83" s="215" t="s">
        <v>813</v>
      </c>
      <c r="N83" s="216" t="s">
        <v>939</v>
      </c>
      <c r="O83" s="215" t="s">
        <v>496</v>
      </c>
      <c r="P83" s="217">
        <v>9774</v>
      </c>
      <c r="Q83" s="216"/>
      <c r="R83" s="215" t="s">
        <v>940</v>
      </c>
      <c r="S83" s="217">
        <v>38242</v>
      </c>
      <c r="T83" s="216"/>
      <c r="U83" s="154"/>
    </row>
    <row r="84" spans="1:21">
      <c r="A84" s="1">
        <v>78</v>
      </c>
      <c r="B84" s="128">
        <v>2.9930555555555557E-2</v>
      </c>
      <c r="C84" s="5">
        <f t="shared" si="15"/>
        <v>43.1</v>
      </c>
      <c r="D84" s="5">
        <f t="shared" si="13"/>
        <v>40.462595246122142</v>
      </c>
      <c r="E84" s="5">
        <f t="shared" si="12"/>
        <v>0.66028059999999988</v>
      </c>
      <c r="F84" s="39">
        <v>41.019622426018692</v>
      </c>
      <c r="G84" s="5">
        <v>43.1</v>
      </c>
      <c r="H84" s="283">
        <f t="shared" si="14"/>
        <v>1.3579529672687312E-2</v>
      </c>
      <c r="I84" s="170">
        <v>78</v>
      </c>
      <c r="J84" s="165">
        <f t="shared" ref="J84:J100" si="16">100*(+F84/+C84)</f>
        <v>95.173137879393707</v>
      </c>
      <c r="K84" s="166">
        <f t="shared" ref="K84:K100" si="17">100*(+D84/+C84)</f>
        <v>93.880731429517724</v>
      </c>
      <c r="L84" s="198">
        <v>2.9930555555555557E-2</v>
      </c>
      <c r="M84" s="215" t="s">
        <v>523</v>
      </c>
      <c r="N84" s="216" t="s">
        <v>524</v>
      </c>
      <c r="O84" s="215" t="s">
        <v>373</v>
      </c>
      <c r="P84" s="217">
        <v>7482</v>
      </c>
      <c r="Q84" s="216" t="s">
        <v>941</v>
      </c>
      <c r="R84" s="215" t="s">
        <v>942</v>
      </c>
      <c r="S84" s="217">
        <v>36045</v>
      </c>
      <c r="T84" s="216"/>
      <c r="U84" s="154"/>
    </row>
    <row r="85" spans="1:21">
      <c r="A85" s="1">
        <v>79</v>
      </c>
      <c r="B85" s="128">
        <v>3.1446759259259258E-2</v>
      </c>
      <c r="C85" s="5">
        <f t="shared" si="15"/>
        <v>45.283333333333331</v>
      </c>
      <c r="D85" s="5">
        <f t="shared" si="13"/>
        <v>41.301025058978283</v>
      </c>
      <c r="E85" s="5">
        <f t="shared" si="12"/>
        <v>0.64687659999999991</v>
      </c>
      <c r="F85" s="39">
        <v>41.917287855769388</v>
      </c>
      <c r="G85" s="5">
        <v>45.833333333333336</v>
      </c>
      <c r="H85" s="283">
        <f t="shared" si="14"/>
        <v>1.4701876679416035E-2</v>
      </c>
      <c r="I85" s="170">
        <v>79</v>
      </c>
      <c r="J85" s="165">
        <f t="shared" si="16"/>
        <v>92.566701190510244</v>
      </c>
      <c r="K85" s="166">
        <f t="shared" si="17"/>
        <v>91.205796964987002</v>
      </c>
      <c r="L85" s="198">
        <v>3.1446759259259258E-2</v>
      </c>
      <c r="M85" s="208" t="s">
        <v>511</v>
      </c>
      <c r="N85" s="219" t="s">
        <v>943</v>
      </c>
      <c r="O85" s="218" t="s">
        <v>373</v>
      </c>
      <c r="P85" s="220"/>
      <c r="Q85" s="219"/>
      <c r="R85" s="208" t="s">
        <v>944</v>
      </c>
      <c r="S85" s="204">
        <v>31632</v>
      </c>
      <c r="T85" s="208" t="s">
        <v>802</v>
      </c>
      <c r="U85" s="154"/>
    </row>
    <row r="86" spans="1:21">
      <c r="A86" s="1">
        <v>80</v>
      </c>
      <c r="B86" s="128">
        <v>2.9837962962962965E-2</v>
      </c>
      <c r="C86" s="5">
        <f t="shared" si="15"/>
        <v>42.966666666666669</v>
      </c>
      <c r="D86" s="5">
        <f t="shared" si="13"/>
        <v>42.222926727865946</v>
      </c>
      <c r="E86" s="5">
        <f t="shared" si="12"/>
        <v>0.6327526</v>
      </c>
      <c r="F86" s="39">
        <v>42.900538887505263</v>
      </c>
      <c r="G86" s="5">
        <v>42.966666666666669</v>
      </c>
      <c r="H86" s="283">
        <f t="shared" si="14"/>
        <v>1.5794956828308528E-2</v>
      </c>
      <c r="I86" s="170">
        <v>80</v>
      </c>
      <c r="J86" s="165">
        <f t="shared" si="16"/>
        <v>99.846095160989748</v>
      </c>
      <c r="K86" s="166">
        <f t="shared" si="17"/>
        <v>98.269030398446731</v>
      </c>
      <c r="L86" s="198">
        <v>2.9837962962962965E-2</v>
      </c>
      <c r="M86" s="215" t="s">
        <v>511</v>
      </c>
      <c r="N86" s="216" t="s">
        <v>512</v>
      </c>
      <c r="O86" s="215" t="s">
        <v>513</v>
      </c>
      <c r="P86" s="217">
        <v>11388</v>
      </c>
      <c r="Q86" s="216"/>
      <c r="R86" s="215" t="s">
        <v>514</v>
      </c>
      <c r="S86" s="217">
        <v>40797</v>
      </c>
      <c r="T86" s="216"/>
      <c r="U86" s="154"/>
    </row>
    <row r="87" spans="1:21">
      <c r="A87" s="1">
        <v>81</v>
      </c>
      <c r="B87" s="128">
        <v>3.1458333333333331E-2</v>
      </c>
      <c r="C87" s="5">
        <f t="shared" si="15"/>
        <v>45.3</v>
      </c>
      <c r="D87" s="5">
        <f t="shared" si="13"/>
        <v>43.237246846324304</v>
      </c>
      <c r="E87" s="5">
        <f t="shared" si="12"/>
        <v>0.61790860000000003</v>
      </c>
      <c r="F87" s="39">
        <v>43.978754338409466</v>
      </c>
      <c r="G87" s="5">
        <v>48.333333333333336</v>
      </c>
      <c r="H87" s="283">
        <f t="shared" si="14"/>
        <v>1.6860584235273719E-2</v>
      </c>
      <c r="I87" s="170">
        <v>81</v>
      </c>
      <c r="J87" s="165">
        <f t="shared" si="16"/>
        <v>97.083342910396169</v>
      </c>
      <c r="K87" s="166">
        <f t="shared" si="17"/>
        <v>95.44646102941347</v>
      </c>
      <c r="L87" s="198">
        <v>3.1458333333333331E-2</v>
      </c>
      <c r="M87" s="215" t="s">
        <v>813</v>
      </c>
      <c r="N87" s="216" t="s">
        <v>939</v>
      </c>
      <c r="O87" s="215" t="s">
        <v>496</v>
      </c>
      <c r="P87" s="217">
        <v>9774</v>
      </c>
      <c r="Q87" s="216"/>
      <c r="R87" s="215" t="s">
        <v>945</v>
      </c>
      <c r="S87" s="217">
        <v>39628</v>
      </c>
      <c r="T87" s="216"/>
      <c r="U87" s="154"/>
    </row>
    <row r="88" spans="1:21">
      <c r="A88" s="1">
        <v>82</v>
      </c>
      <c r="B88" s="128">
        <v>3.0810185185185187E-2</v>
      </c>
      <c r="C88" s="5">
        <f t="shared" si="15"/>
        <v>44.366666666666667</v>
      </c>
      <c r="D88" s="5">
        <f t="shared" si="13"/>
        <v>44.354455351084191</v>
      </c>
      <c r="E88" s="5">
        <f t="shared" si="12"/>
        <v>0.60234460000000001</v>
      </c>
      <c r="F88" s="39">
        <v>45.162896057890542</v>
      </c>
      <c r="G88" s="5">
        <v>57.79999999999999</v>
      </c>
      <c r="H88" s="283">
        <f t="shared" si="14"/>
        <v>1.7900550615046446E-2</v>
      </c>
      <c r="I88" s="170">
        <v>82</v>
      </c>
      <c r="J88" s="165">
        <f t="shared" si="16"/>
        <v>101.79465677961805</v>
      </c>
      <c r="K88" s="166">
        <f t="shared" si="17"/>
        <v>99.97247637359321</v>
      </c>
      <c r="L88" s="198">
        <v>3.0810185185185187E-2</v>
      </c>
      <c r="M88" s="215" t="s">
        <v>511</v>
      </c>
      <c r="N88" s="216" t="s">
        <v>512</v>
      </c>
      <c r="O88" s="215" t="s">
        <v>513</v>
      </c>
      <c r="P88" s="217">
        <v>11388</v>
      </c>
      <c r="Q88" s="216"/>
      <c r="R88" s="215" t="s">
        <v>514</v>
      </c>
      <c r="S88" s="217">
        <v>41525</v>
      </c>
      <c r="T88" s="216"/>
      <c r="U88" s="154"/>
    </row>
    <row r="89" spans="1:21">
      <c r="A89" s="1">
        <v>83</v>
      </c>
      <c r="B89" s="128">
        <v>3.366898148148148E-2</v>
      </c>
      <c r="C89" s="5">
        <f t="shared" si="15"/>
        <v>48.483333333333334</v>
      </c>
      <c r="D89" s="5">
        <f t="shared" si="13"/>
        <v>45.586867069150649</v>
      </c>
      <c r="E89" s="5">
        <f t="shared" si="12"/>
        <v>0.58606059999999993</v>
      </c>
      <c r="F89" s="39">
        <v>46.46584493718531</v>
      </c>
      <c r="G89" s="5">
        <v>62.083333333333343</v>
      </c>
      <c r="H89" s="283">
        <f t="shared" si="14"/>
        <v>1.8916644456221623E-2</v>
      </c>
      <c r="I89" s="170">
        <v>83</v>
      </c>
      <c r="J89" s="165">
        <f t="shared" si="16"/>
        <v>95.838800145449241</v>
      </c>
      <c r="K89" s="166">
        <f t="shared" si="17"/>
        <v>94.025851637986904</v>
      </c>
      <c r="L89" s="198">
        <v>3.366898148148148E-2</v>
      </c>
      <c r="M89" s="208" t="s">
        <v>511</v>
      </c>
      <c r="N89" s="219" t="s">
        <v>943</v>
      </c>
      <c r="O89" s="218" t="s">
        <v>373</v>
      </c>
      <c r="P89" s="220"/>
      <c r="Q89" s="219"/>
      <c r="R89" s="218"/>
      <c r="S89" s="220"/>
      <c r="T89" s="219"/>
      <c r="U89" s="154"/>
    </row>
    <row r="90" spans="1:21">
      <c r="A90" s="1">
        <v>84</v>
      </c>
      <c r="B90" s="128">
        <v>3.3993055555555561E-2</v>
      </c>
      <c r="C90" s="5">
        <f t="shared" si="15"/>
        <v>48.95000000000001</v>
      </c>
      <c r="D90" s="5">
        <f t="shared" si="13"/>
        <v>46.949049825037918</v>
      </c>
      <c r="E90" s="5">
        <f t="shared" si="12"/>
        <v>0.56905659999999991</v>
      </c>
      <c r="F90" s="39">
        <v>47.902827366517712</v>
      </c>
      <c r="G90" s="5">
        <v>61.966666666666669</v>
      </c>
      <c r="H90" s="283">
        <f t="shared" si="14"/>
        <v>1.991067320895655E-2</v>
      </c>
      <c r="I90" s="170">
        <v>84</v>
      </c>
      <c r="J90" s="165">
        <f t="shared" si="16"/>
        <v>97.860730064387553</v>
      </c>
      <c r="K90" s="166">
        <f t="shared" si="17"/>
        <v>95.912257048085621</v>
      </c>
      <c r="L90" s="198">
        <v>3.3993055555555561E-2</v>
      </c>
      <c r="M90" s="208" t="s">
        <v>511</v>
      </c>
      <c r="N90" s="219" t="s">
        <v>943</v>
      </c>
      <c r="O90" s="218" t="s">
        <v>373</v>
      </c>
      <c r="P90" s="220"/>
      <c r="Q90" s="219"/>
      <c r="R90" s="218"/>
      <c r="S90" s="220"/>
      <c r="T90" s="219"/>
      <c r="U90" s="154"/>
    </row>
    <row r="91" spans="1:21">
      <c r="A91" s="1">
        <v>85</v>
      </c>
      <c r="B91" s="128">
        <v>3.6736111111111108E-2</v>
      </c>
      <c r="C91" s="5">
        <f t="shared" si="15"/>
        <v>52.9</v>
      </c>
      <c r="D91" s="5">
        <f t="shared" si="13"/>
        <v>48.458347405298852</v>
      </c>
      <c r="E91" s="5">
        <f t="shared" si="12"/>
        <v>0.55133259999999995</v>
      </c>
      <c r="F91" s="39">
        <v>49.491961770593299</v>
      </c>
      <c r="G91" s="5">
        <v>56.399999999999991</v>
      </c>
      <c r="H91" s="283">
        <f t="shared" si="14"/>
        <v>2.088448968916385E-2</v>
      </c>
      <c r="I91" s="170">
        <v>85</v>
      </c>
      <c r="J91" s="165">
        <f t="shared" si="16"/>
        <v>93.557583687321937</v>
      </c>
      <c r="K91" s="166">
        <f t="shared" si="17"/>
        <v>91.603681295460973</v>
      </c>
      <c r="L91" s="198">
        <v>3.6736111111111108E-2</v>
      </c>
      <c r="M91" s="215" t="s">
        <v>503</v>
      </c>
      <c r="N91" s="216" t="s">
        <v>504</v>
      </c>
      <c r="O91" s="215" t="s">
        <v>505</v>
      </c>
      <c r="P91" s="217">
        <v>11235</v>
      </c>
      <c r="Q91" s="216"/>
      <c r="R91" s="215" t="s">
        <v>946</v>
      </c>
      <c r="S91" s="217">
        <v>42295</v>
      </c>
      <c r="T91" s="216"/>
      <c r="U91" s="154"/>
    </row>
    <row r="92" spans="1:21">
      <c r="A92" s="1">
        <v>86</v>
      </c>
      <c r="B92" s="128">
        <v>4.0879629629629634E-2</v>
      </c>
      <c r="C92" s="5">
        <f t="shared" si="15"/>
        <v>58.866666666666674</v>
      </c>
      <c r="D92" s="5">
        <f t="shared" si="13"/>
        <v>50.135556787416114</v>
      </c>
      <c r="E92" s="5">
        <f t="shared" si="12"/>
        <v>0.53288859999999993</v>
      </c>
      <c r="F92" s="39">
        <v>51.254966503936146</v>
      </c>
      <c r="G92" s="5"/>
      <c r="H92" s="283">
        <f t="shared" si="14"/>
        <v>2.1840024350304986E-2</v>
      </c>
      <c r="I92" s="170">
        <v>86</v>
      </c>
      <c r="J92" s="165">
        <f t="shared" si="16"/>
        <v>87.06959202254157</v>
      </c>
      <c r="K92" s="166">
        <f t="shared" si="17"/>
        <v>85.167990012598153</v>
      </c>
      <c r="L92" s="198">
        <v>4.0879629629629634E-2</v>
      </c>
      <c r="M92" s="215" t="s">
        <v>821</v>
      </c>
      <c r="N92" s="216" t="s">
        <v>947</v>
      </c>
      <c r="O92" s="215" t="s">
        <v>373</v>
      </c>
      <c r="P92" s="217">
        <v>10260</v>
      </c>
      <c r="Q92" s="216"/>
      <c r="R92" s="215" t="s">
        <v>948</v>
      </c>
      <c r="S92" s="217">
        <v>41860</v>
      </c>
      <c r="T92" s="216"/>
      <c r="U92" s="154"/>
    </row>
    <row r="93" spans="1:21">
      <c r="A93" s="1">
        <v>87</v>
      </c>
      <c r="B93" s="128">
        <v>4.2245370370370371E-2</v>
      </c>
      <c r="C93" s="5">
        <f t="shared" si="15"/>
        <v>60.833333333333336</v>
      </c>
      <c r="D93" s="5">
        <f t="shared" si="13"/>
        <v>52.00581530778684</v>
      </c>
      <c r="E93" s="5">
        <f t="shared" si="12"/>
        <v>0.51372459999999998</v>
      </c>
      <c r="F93" s="39">
        <v>53.218087456805527</v>
      </c>
      <c r="G93" s="5">
        <v>70.583333333333343</v>
      </c>
      <c r="H93" s="283">
        <f t="shared" si="14"/>
        <v>2.2779325732113703E-2</v>
      </c>
      <c r="I93" s="170">
        <v>87</v>
      </c>
      <c r="J93" s="165">
        <f t="shared" si="16"/>
        <v>87.481787600228259</v>
      </c>
      <c r="K93" s="166">
        <f t="shared" si="17"/>
        <v>85.489011464855082</v>
      </c>
      <c r="L93" s="198">
        <v>4.2245370370370371E-2</v>
      </c>
      <c r="M93" s="215" t="s">
        <v>949</v>
      </c>
      <c r="N93" s="216" t="s">
        <v>950</v>
      </c>
      <c r="O93" s="215" t="s">
        <v>500</v>
      </c>
      <c r="P93" s="217">
        <v>9847</v>
      </c>
      <c r="Q93" s="216"/>
      <c r="R93" s="215" t="s">
        <v>951</v>
      </c>
      <c r="S93" s="217">
        <v>41895</v>
      </c>
      <c r="T93" s="216"/>
      <c r="U93" s="154"/>
    </row>
    <row r="94" spans="1:21">
      <c r="A94" s="1">
        <v>88</v>
      </c>
      <c r="B94" s="128">
        <v>4.3148148148148151E-2</v>
      </c>
      <c r="C94" s="5">
        <f t="shared" si="15"/>
        <v>62.13333333333334</v>
      </c>
      <c r="D94" s="5">
        <f t="shared" si="13"/>
        <v>54.099777674550594</v>
      </c>
      <c r="E94" s="5">
        <f t="shared" si="12"/>
        <v>0.49384059999999996</v>
      </c>
      <c r="F94" s="39">
        <v>55.413329162987715</v>
      </c>
      <c r="G94" s="5"/>
      <c r="H94" s="283">
        <f t="shared" si="14"/>
        <v>2.3704612378974015E-2</v>
      </c>
      <c r="I94" s="170">
        <v>88</v>
      </c>
      <c r="J94" s="165">
        <f t="shared" si="16"/>
        <v>89.184542644293515</v>
      </c>
      <c r="K94" s="166">
        <f t="shared" si="17"/>
        <v>87.070457630714472</v>
      </c>
      <c r="L94" s="198">
        <v>4.3148148148148151E-2</v>
      </c>
      <c r="M94" s="208" t="s">
        <v>705</v>
      </c>
      <c r="N94" s="208" t="s">
        <v>952</v>
      </c>
      <c r="O94" s="218"/>
      <c r="P94" s="220"/>
      <c r="Q94" s="219"/>
      <c r="R94" s="218" t="s">
        <v>953</v>
      </c>
      <c r="S94" s="204">
        <v>33671</v>
      </c>
      <c r="T94" s="208" t="s">
        <v>802</v>
      </c>
      <c r="U94" s="154"/>
    </row>
    <row r="95" spans="1:21">
      <c r="A95" s="1">
        <v>89</v>
      </c>
      <c r="B95" s="128">
        <v>4.8645833333333333E-2</v>
      </c>
      <c r="C95" s="5">
        <f t="shared" si="15"/>
        <v>70.05</v>
      </c>
      <c r="D95" s="5">
        <f t="shared" si="13"/>
        <v>56.455199506265295</v>
      </c>
      <c r="E95" s="5">
        <f t="shared" si="12"/>
        <v>0.47323660000000001</v>
      </c>
      <c r="F95" s="39">
        <v>57.880111837519159</v>
      </c>
      <c r="G95" s="5">
        <v>74.400000000000006</v>
      </c>
      <c r="H95" s="283">
        <f t="shared" si="14"/>
        <v>2.4618341015889413E-2</v>
      </c>
      <c r="I95" s="170">
        <v>89</v>
      </c>
      <c r="J95" s="165">
        <f t="shared" si="16"/>
        <v>82.626854871547692</v>
      </c>
      <c r="K95" s="166">
        <f t="shared" si="17"/>
        <v>80.59271878124953</v>
      </c>
      <c r="L95" s="198">
        <v>4.8645833333333333E-2</v>
      </c>
      <c r="M95" s="208" t="s">
        <v>954</v>
      </c>
      <c r="N95" s="208" t="s">
        <v>955</v>
      </c>
      <c r="O95" s="218" t="s">
        <v>373</v>
      </c>
      <c r="P95" s="220"/>
      <c r="Q95" s="208" t="s">
        <v>956</v>
      </c>
      <c r="R95" s="208" t="s">
        <v>957</v>
      </c>
      <c r="S95" s="204">
        <v>37268</v>
      </c>
      <c r="T95" s="208" t="s">
        <v>809</v>
      </c>
      <c r="U95" s="154"/>
    </row>
    <row r="96" spans="1:21">
      <c r="A96" s="1">
        <v>90</v>
      </c>
      <c r="B96" s="128">
        <v>4.9930555555555554E-2</v>
      </c>
      <c r="C96" s="5">
        <f t="shared" si="15"/>
        <v>71.899999999999991</v>
      </c>
      <c r="D96" s="5">
        <f t="shared" si="13"/>
        <v>59.119101053315774</v>
      </c>
      <c r="E96" s="5">
        <f t="shared" si="12"/>
        <v>0.4519126</v>
      </c>
      <c r="F96" s="39">
        <v>60.667536676231919</v>
      </c>
      <c r="G96" s="5">
        <v>71.899999999999991</v>
      </c>
      <c r="H96" s="283">
        <f t="shared" si="14"/>
        <v>2.552329808905501E-2</v>
      </c>
      <c r="I96" s="170">
        <v>90</v>
      </c>
      <c r="J96" s="165">
        <f t="shared" si="16"/>
        <v>84.377658798653584</v>
      </c>
      <c r="K96" s="166">
        <f t="shared" si="17"/>
        <v>82.22406266107896</v>
      </c>
      <c r="L96" s="198">
        <v>4.9930555555555554E-2</v>
      </c>
      <c r="M96" s="215" t="s">
        <v>958</v>
      </c>
      <c r="N96" s="216" t="s">
        <v>959</v>
      </c>
      <c r="O96" s="215" t="s">
        <v>492</v>
      </c>
      <c r="P96" s="217">
        <v>6987</v>
      </c>
      <c r="Q96" s="216"/>
      <c r="R96" s="215" t="s">
        <v>960</v>
      </c>
      <c r="S96" s="217">
        <v>39922</v>
      </c>
      <c r="T96" s="216"/>
      <c r="U96" s="154"/>
    </row>
    <row r="97" spans="1:21">
      <c r="A97" s="1">
        <v>91</v>
      </c>
      <c r="B97" s="128">
        <v>5.2314814814814814E-2</v>
      </c>
      <c r="C97" s="5">
        <f t="shared" si="15"/>
        <v>75.333333333333329</v>
      </c>
      <c r="D97" s="5">
        <f t="shared" si="13"/>
        <v>62.150775066303218</v>
      </c>
      <c r="E97" s="5">
        <f t="shared" si="12"/>
        <v>0.42986859999999993</v>
      </c>
      <c r="F97" s="39">
        <v>63.837536774284075</v>
      </c>
      <c r="G97" s="5"/>
      <c r="H97" s="283">
        <f t="shared" si="14"/>
        <v>2.642272545610409E-2</v>
      </c>
      <c r="I97" s="170">
        <v>91</v>
      </c>
      <c r="J97" s="165">
        <f t="shared" si="16"/>
        <v>84.74009306320896</v>
      </c>
      <c r="K97" s="166">
        <f t="shared" si="17"/>
        <v>82.50102884907507</v>
      </c>
      <c r="L97" s="198">
        <v>5.2314814814814814E-2</v>
      </c>
      <c r="M97" s="208" t="s">
        <v>437</v>
      </c>
      <c r="N97" s="208" t="s">
        <v>961</v>
      </c>
      <c r="O97" s="218" t="s">
        <v>373</v>
      </c>
      <c r="P97" s="220"/>
      <c r="Q97" s="208" t="s">
        <v>956</v>
      </c>
      <c r="R97" s="208" t="s">
        <v>957</v>
      </c>
      <c r="S97" s="204">
        <v>33257</v>
      </c>
      <c r="T97" s="208" t="s">
        <v>784</v>
      </c>
      <c r="U97" s="154"/>
    </row>
    <row r="98" spans="1:21">
      <c r="A98" s="1">
        <v>92</v>
      </c>
      <c r="B98" s="128">
        <v>5.6574074074074075E-2</v>
      </c>
      <c r="C98" s="5">
        <f t="shared" si="15"/>
        <v>81.466666666666669</v>
      </c>
      <c r="D98" s="5">
        <f t="shared" si="13"/>
        <v>65.62604958692846</v>
      </c>
      <c r="E98" s="5">
        <f t="shared" ref="E98:E106" si="18">1-IF(A98&lt;I$3,0,IF(A98&lt;I$4,G$3*(A98-I$3)^2,G$2+G$4*(A98-I$4)+(A98&gt;I$5)*G$5*(A98-I$5)^2))</f>
        <v>0.40710459999999993</v>
      </c>
      <c r="F98" s="39">
        <v>67.469345641627584</v>
      </c>
      <c r="G98" s="5">
        <v>92.433333333333323</v>
      </c>
      <c r="H98" s="283">
        <f t="shared" si="14"/>
        <v>2.732049699266444E-2</v>
      </c>
      <c r="I98" s="170">
        <v>92</v>
      </c>
      <c r="J98" s="165">
        <f t="shared" si="16"/>
        <v>82.818345713945476</v>
      </c>
      <c r="K98" s="166">
        <f t="shared" si="17"/>
        <v>80.555707348930184</v>
      </c>
      <c r="L98" s="198">
        <v>5.6574074074074075E-2</v>
      </c>
      <c r="M98" s="208" t="s">
        <v>962</v>
      </c>
      <c r="N98" s="208" t="s">
        <v>963</v>
      </c>
      <c r="O98" s="218" t="s">
        <v>373</v>
      </c>
      <c r="P98" s="220"/>
      <c r="Q98" s="208" t="s">
        <v>964</v>
      </c>
      <c r="R98" s="208" t="s">
        <v>965</v>
      </c>
      <c r="S98" s="220">
        <v>41095</v>
      </c>
      <c r="T98" s="209" t="s">
        <v>966</v>
      </c>
      <c r="U98" s="153" t="s">
        <v>967</v>
      </c>
    </row>
    <row r="99" spans="1:21">
      <c r="A99" s="1">
        <v>93</v>
      </c>
      <c r="B99" s="128">
        <v>6.9687499999999999E-2</v>
      </c>
      <c r="C99" s="5">
        <f t="shared" si="15"/>
        <v>100.35</v>
      </c>
      <c r="D99" s="5">
        <f t="shared" si="13"/>
        <v>69.643461969108728</v>
      </c>
      <c r="E99" s="5">
        <f t="shared" si="18"/>
        <v>0.38362059999999998</v>
      </c>
      <c r="F99" s="39">
        <v>71.665974148925201</v>
      </c>
      <c r="G99" s="5"/>
      <c r="H99" s="283">
        <f t="shared" si="14"/>
        <v>2.8221372887691443E-2</v>
      </c>
      <c r="I99" s="170">
        <v>93</v>
      </c>
      <c r="J99" s="165">
        <f t="shared" si="16"/>
        <v>71.416018085625524</v>
      </c>
      <c r="K99" s="166">
        <f t="shared" si="17"/>
        <v>69.400560009076955</v>
      </c>
      <c r="L99" s="198">
        <v>6.9687499999999999E-2</v>
      </c>
      <c r="M99" s="208" t="s">
        <v>437</v>
      </c>
      <c r="N99" s="208" t="s">
        <v>961</v>
      </c>
      <c r="O99" s="218" t="s">
        <v>373</v>
      </c>
      <c r="P99" s="220"/>
      <c r="Q99" s="208" t="s">
        <v>956</v>
      </c>
      <c r="R99" s="208" t="s">
        <v>957</v>
      </c>
      <c r="S99" s="221">
        <v>33985</v>
      </c>
      <c r="T99" s="208" t="s">
        <v>784</v>
      </c>
      <c r="U99" s="154"/>
    </row>
    <row r="100" spans="1:21">
      <c r="A100" s="1">
        <v>94</v>
      </c>
      <c r="B100" s="128">
        <v>7.4629629629629629E-2</v>
      </c>
      <c r="C100" s="5">
        <f t="shared" si="15"/>
        <v>107.46666666666667</v>
      </c>
      <c r="D100" s="5">
        <f t="shared" si="13"/>
        <v>74.333424406848991</v>
      </c>
      <c r="E100" s="5">
        <f t="shared" si="18"/>
        <v>0.35941659999999986</v>
      </c>
      <c r="F100" s="39">
        <v>76.563834225113339</v>
      </c>
      <c r="G100" s="5"/>
      <c r="H100" s="283">
        <f t="shared" si="14"/>
        <v>2.9131375679364323E-2</v>
      </c>
      <c r="I100" s="170">
        <v>94</v>
      </c>
      <c r="J100" s="165">
        <f t="shared" si="16"/>
        <v>71.244262616420599</v>
      </c>
      <c r="K100" s="166">
        <f t="shared" si="17"/>
        <v>69.168819237142358</v>
      </c>
      <c r="L100" s="198">
        <v>7.4629629629629629E-2</v>
      </c>
      <c r="M100" s="208" t="s">
        <v>437</v>
      </c>
      <c r="N100" s="208" t="s">
        <v>961</v>
      </c>
      <c r="O100" s="218" t="s">
        <v>373</v>
      </c>
      <c r="P100" s="220"/>
      <c r="Q100" s="208" t="s">
        <v>956</v>
      </c>
      <c r="R100" s="208" t="s">
        <v>957</v>
      </c>
      <c r="S100" s="221">
        <v>34349</v>
      </c>
      <c r="T100" s="208" t="s">
        <v>784</v>
      </c>
      <c r="U100" s="154"/>
    </row>
    <row r="101" spans="1:21">
      <c r="A101" s="1">
        <v>95</v>
      </c>
      <c r="B101" s="14" t="s">
        <v>106</v>
      </c>
      <c r="C101" s="29"/>
      <c r="D101" s="5">
        <f t="shared" si="13"/>
        <v>79.872220391921005</v>
      </c>
      <c r="E101" s="5">
        <f t="shared" si="18"/>
        <v>0.33449259999999992</v>
      </c>
      <c r="F101" s="39">
        <v>82.347449936295021</v>
      </c>
      <c r="G101" s="5"/>
      <c r="H101" s="283">
        <f t="shared" si="14"/>
        <v>3.0058363025071012E-2</v>
      </c>
      <c r="I101" s="170">
        <v>95</v>
      </c>
      <c r="J101" s="224"/>
      <c r="K101" s="166"/>
      <c r="L101" s="222" t="s">
        <v>106</v>
      </c>
      <c r="M101" s="170"/>
      <c r="N101" s="170"/>
      <c r="O101" s="170"/>
      <c r="P101" s="170"/>
      <c r="Q101" s="170"/>
      <c r="R101" s="170"/>
      <c r="S101" s="170"/>
      <c r="T101" s="170"/>
    </row>
    <row r="102" spans="1:21">
      <c r="A102" s="1">
        <v>96</v>
      </c>
      <c r="B102" s="1" t="s">
        <v>106</v>
      </c>
      <c r="C102" s="29"/>
      <c r="D102" s="5">
        <f t="shared" si="13"/>
        <v>86.504088626811566</v>
      </c>
      <c r="E102" s="5">
        <f t="shared" si="18"/>
        <v>0.30884859999999992</v>
      </c>
      <c r="F102" s="39">
        <v>89.272696511035903</v>
      </c>
      <c r="G102" s="5"/>
      <c r="H102" s="283">
        <f t="shared" si="14"/>
        <v>3.1012929959857119E-2</v>
      </c>
      <c r="I102" s="170">
        <v>96</v>
      </c>
      <c r="J102" s="225"/>
      <c r="K102" s="166"/>
      <c r="L102" s="170" t="s">
        <v>106</v>
      </c>
      <c r="M102" s="170"/>
      <c r="N102" s="170"/>
      <c r="O102" s="170"/>
      <c r="P102" s="170"/>
      <c r="Q102" s="170"/>
      <c r="R102" s="170"/>
      <c r="S102" s="170"/>
      <c r="T102" s="170"/>
    </row>
    <row r="103" spans="1:21">
      <c r="A103" s="1">
        <v>97</v>
      </c>
      <c r="B103" s="1" t="s">
        <v>106</v>
      </c>
      <c r="C103" s="29"/>
      <c r="D103" s="5">
        <f t="shared" si="13"/>
        <v>94.577427111660853</v>
      </c>
      <c r="E103" s="5">
        <f t="shared" si="18"/>
        <v>0.28248459999999997</v>
      </c>
      <c r="F103" s="39">
        <v>97.704951526031877</v>
      </c>
      <c r="G103" s="5"/>
      <c r="H103" s="283">
        <f t="shared" si="14"/>
        <v>3.2009886556647507E-2</v>
      </c>
      <c r="I103" s="170">
        <v>97</v>
      </c>
      <c r="J103" s="225"/>
      <c r="K103" s="166"/>
      <c r="L103" s="170" t="s">
        <v>106</v>
      </c>
      <c r="M103" s="170"/>
      <c r="N103" s="170"/>
      <c r="O103" s="170"/>
      <c r="P103" s="170"/>
      <c r="Q103" s="170"/>
      <c r="R103" s="170"/>
      <c r="S103" s="170"/>
      <c r="T103" s="170"/>
    </row>
    <row r="104" spans="1:21">
      <c r="A104" s="1">
        <v>98</v>
      </c>
      <c r="B104" s="1" t="s">
        <v>106</v>
      </c>
      <c r="C104" s="29"/>
      <c r="D104" s="5">
        <f t="shared" si="13"/>
        <v>104.6069064311778</v>
      </c>
      <c r="E104" s="5">
        <f t="shared" si="18"/>
        <v>0.25540059999999998</v>
      </c>
      <c r="F104" s="39">
        <v>108.18465872700601</v>
      </c>
      <c r="G104" s="5"/>
      <c r="H104" s="283">
        <f t="shared" si="14"/>
        <v>3.3070791532987427E-2</v>
      </c>
      <c r="I104" s="170">
        <v>98</v>
      </c>
      <c r="J104" s="225"/>
      <c r="K104" s="166"/>
      <c r="L104" s="170" t="s">
        <v>106</v>
      </c>
      <c r="M104" s="170"/>
      <c r="N104" s="170"/>
      <c r="O104" s="170"/>
      <c r="P104" s="170"/>
      <c r="Q104" s="170"/>
      <c r="R104" s="170"/>
      <c r="S104" s="170"/>
      <c r="T104" s="170"/>
    </row>
    <row r="105" spans="1:21">
      <c r="A105" s="1">
        <v>99</v>
      </c>
      <c r="B105" s="1" t="s">
        <v>106</v>
      </c>
      <c r="C105" s="29"/>
      <c r="D105" s="5">
        <f>E$4/E105</f>
        <v>117.38605351163716</v>
      </c>
      <c r="E105" s="5">
        <f t="shared" si="18"/>
        <v>0.22759659999999993</v>
      </c>
      <c r="F105" s="1">
        <v>121.54641002858723</v>
      </c>
      <c r="G105" s="5"/>
      <c r="H105" s="283">
        <f t="shared" si="14"/>
        <v>3.422854295714349E-2</v>
      </c>
      <c r="I105" s="170">
        <v>99</v>
      </c>
      <c r="J105" s="225"/>
      <c r="K105" s="166"/>
      <c r="L105" s="170" t="s">
        <v>106</v>
      </c>
      <c r="M105" s="170"/>
      <c r="N105" s="170"/>
      <c r="O105" s="170"/>
      <c r="P105" s="170"/>
      <c r="Q105" s="170"/>
      <c r="R105" s="170"/>
      <c r="S105" s="170"/>
      <c r="T105" s="170"/>
    </row>
    <row r="106" spans="1:21">
      <c r="A106" s="1">
        <v>100</v>
      </c>
      <c r="D106" s="5">
        <f>E$4/E106</f>
        <v>134.20564490877538</v>
      </c>
      <c r="E106" s="5">
        <f t="shared" si="18"/>
        <v>0.19907259999999993</v>
      </c>
      <c r="F106" s="1">
        <v>139.15053761760734</v>
      </c>
      <c r="G106" s="5"/>
      <c r="H106" s="283">
        <f t="shared" si="14"/>
        <v>3.5536281738420376E-2</v>
      </c>
      <c r="I106" s="170">
        <v>100</v>
      </c>
      <c r="J106" s="225"/>
      <c r="K106" s="226"/>
      <c r="L106" s="170"/>
      <c r="M106" s="170"/>
      <c r="N106" s="170"/>
      <c r="O106" s="170"/>
      <c r="P106" s="170"/>
      <c r="Q106" s="170"/>
      <c r="R106" s="170"/>
      <c r="S106" s="170"/>
      <c r="T106" s="170"/>
    </row>
  </sheetData>
  <hyperlinks>
    <hyperlink ref="T53" r:id="rId1" tooltip="Click to view course certification packet." display="https://www.certifiedroadraces.com/certificate?type=l&amp;id=SC12007DW" xr:uid="{9EF9770F-7795-4E5A-A492-57836B690831}"/>
    <hyperlink ref="T98" r:id="rId2" tooltip="Click to view course certification packet." display="https://www.certifiedroadraces.com/certificate?type=l&amp;id=PA97016WB" xr:uid="{38714C1E-9E69-4BA5-828F-22197439413A}"/>
  </hyperlinks>
  <pageMargins left="0.5" right="1" top="0.25" bottom="0.3" header="0" footer="0"/>
  <pageSetup orientation="portrait" verticalDpi="0" r:id="rId3"/>
  <headerFooter alignWithMargins="0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30B42-B581-47C7-9122-02037801FE39}">
  <dimension ref="A1:I106"/>
  <sheetViews>
    <sheetView workbookViewId="0">
      <selection activeCell="H4" sqref="H4"/>
    </sheetView>
  </sheetViews>
  <sheetFormatPr defaultRowHeight="15"/>
  <cols>
    <col min="6" max="6" width="11.77734375" customWidth="1"/>
    <col min="7" max="7" width="10.6640625" customWidth="1"/>
  </cols>
  <sheetData>
    <row r="1" spans="1:9" ht="47.25">
      <c r="A1" s="31" t="s">
        <v>1279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9" ht="15.75">
      <c r="E2" s="32"/>
      <c r="F2" s="33">
        <f>(+H$3-H$4)*F$4/2</f>
        <v>1.8000000000000002E-2</v>
      </c>
      <c r="G2" s="34">
        <f>(+I$4-I$3)*G$4/2</f>
        <v>4.1030129817420949E-2</v>
      </c>
      <c r="H2" s="32"/>
      <c r="I2" s="32"/>
    </row>
    <row r="3" spans="1:9" ht="15.75">
      <c r="E3" s="32"/>
      <c r="F3" s="33">
        <f>F4/(2*(+H3-H4))</f>
        <v>2E-3</v>
      </c>
      <c r="G3" s="34">
        <f>G4/(2*(+I4-I3))</f>
        <v>3.4683239376953964E-4</v>
      </c>
      <c r="H3" s="26">
        <v>19</v>
      </c>
      <c r="I3" s="152">
        <f>Parameters!Z$21</f>
        <v>30.207478630057491</v>
      </c>
    </row>
    <row r="4" spans="1:9" ht="15.75">
      <c r="D4" s="35">
        <f>Parameters!F21</f>
        <v>2.1053240740740744E-2</v>
      </c>
      <c r="E4" s="36">
        <f>D4*1440</f>
        <v>30.31666666666667</v>
      </c>
      <c r="F4" s="33">
        <v>1.2E-2</v>
      </c>
      <c r="G4" s="243">
        <f>Parameters!AC$21</f>
        <v>7.5446877049354594E-3</v>
      </c>
      <c r="H4" s="26">
        <v>16</v>
      </c>
      <c r="I4" s="152">
        <f>Parameters!AA$21</f>
        <v>41.084040105380197</v>
      </c>
    </row>
    <row r="5" spans="1:9" ht="15.75">
      <c r="E5" s="37">
        <f>E4*60</f>
        <v>1819.0000000000002</v>
      </c>
      <c r="F5" s="33">
        <v>2E-3</v>
      </c>
      <c r="G5" s="243">
        <f>Parameters!AD$21</f>
        <v>3.569676200222367E-4</v>
      </c>
      <c r="H5" s="26">
        <v>16</v>
      </c>
      <c r="I5" s="152">
        <f>Parameters!AB$21</f>
        <v>70.252120316140577</v>
      </c>
    </row>
    <row r="6" spans="1:9" ht="31.5">
      <c r="A6" s="27" t="s">
        <v>84</v>
      </c>
      <c r="B6" s="27" t="s">
        <v>39</v>
      </c>
      <c r="C6" s="27" t="s">
        <v>107</v>
      </c>
      <c r="D6" s="27" t="s">
        <v>87</v>
      </c>
      <c r="E6" s="27" t="s">
        <v>89</v>
      </c>
    </row>
    <row r="7" spans="1:9">
      <c r="A7" s="1">
        <v>1</v>
      </c>
      <c r="D7" s="1"/>
    </row>
    <row r="8" spans="1:9">
      <c r="A8" s="1">
        <v>2</v>
      </c>
      <c r="D8" s="1"/>
    </row>
    <row r="9" spans="1:9">
      <c r="A9" s="1">
        <v>3</v>
      </c>
      <c r="D9" s="29">
        <f t="shared" ref="D9:D72" si="0">E$4/E9</f>
        <v>62.124316939890718</v>
      </c>
      <c r="E9" s="5">
        <f t="shared" ref="E9:E33" si="1">1-IF(A9&gt;=H$3,0,IF(A9&gt;=H$4,F$3*(A9-H$3)^2,F$2+F$4*(H$4-A9)+(A9&lt;H$5)*F$5*(H$5-A9)^2))</f>
        <v>0.48799999999999999</v>
      </c>
    </row>
    <row r="10" spans="1:9">
      <c r="A10" s="1">
        <v>4</v>
      </c>
      <c r="D10" s="29">
        <f t="shared" si="0"/>
        <v>55.121212121212132</v>
      </c>
      <c r="E10" s="5">
        <f t="shared" si="1"/>
        <v>0.54999999999999993</v>
      </c>
    </row>
    <row r="11" spans="1:9">
      <c r="A11" s="1">
        <v>5</v>
      </c>
      <c r="D11" s="29">
        <f t="shared" si="0"/>
        <v>49.862938596491233</v>
      </c>
      <c r="E11" s="5">
        <f t="shared" si="1"/>
        <v>0.60799999999999998</v>
      </c>
    </row>
    <row r="12" spans="1:9">
      <c r="A12" s="1">
        <v>6</v>
      </c>
      <c r="D12" s="29">
        <f t="shared" si="0"/>
        <v>45.79556898288017</v>
      </c>
      <c r="E12" s="5">
        <f t="shared" si="1"/>
        <v>0.66199999999999992</v>
      </c>
    </row>
    <row r="13" spans="1:9">
      <c r="A13" s="1">
        <v>7</v>
      </c>
      <c r="D13" s="29">
        <f t="shared" si="0"/>
        <v>42.579588014981283</v>
      </c>
      <c r="E13" s="5">
        <f t="shared" si="1"/>
        <v>0.71199999999999997</v>
      </c>
    </row>
    <row r="14" spans="1:9">
      <c r="A14" s="1">
        <v>8</v>
      </c>
      <c r="D14" s="29">
        <f t="shared" si="0"/>
        <v>39.995602462620937</v>
      </c>
      <c r="E14" s="5">
        <f t="shared" si="1"/>
        <v>0.75800000000000001</v>
      </c>
    </row>
    <row r="15" spans="1:9">
      <c r="A15" s="1">
        <v>9</v>
      </c>
      <c r="D15" s="29">
        <f t="shared" si="0"/>
        <v>37.895833333333336</v>
      </c>
      <c r="E15" s="5">
        <f t="shared" si="1"/>
        <v>0.8</v>
      </c>
    </row>
    <row r="16" spans="1:9">
      <c r="A16" s="1">
        <v>10</v>
      </c>
      <c r="D16" s="29">
        <f t="shared" si="0"/>
        <v>36.177406523468584</v>
      </c>
      <c r="E16" s="5">
        <f t="shared" si="1"/>
        <v>0.83799999999999997</v>
      </c>
    </row>
    <row r="17" spans="1:5">
      <c r="A17" s="1">
        <v>11</v>
      </c>
      <c r="D17" s="29">
        <f t="shared" si="0"/>
        <v>34.766819571865447</v>
      </c>
      <c r="E17" s="5">
        <f t="shared" si="1"/>
        <v>0.872</v>
      </c>
    </row>
    <row r="18" spans="1:5">
      <c r="A18" s="1">
        <v>12</v>
      </c>
      <c r="D18" s="29">
        <f t="shared" si="0"/>
        <v>33.610495195861056</v>
      </c>
      <c r="E18" s="5">
        <f t="shared" si="1"/>
        <v>0.90200000000000002</v>
      </c>
    </row>
    <row r="19" spans="1:5">
      <c r="A19" s="1">
        <v>13</v>
      </c>
      <c r="D19" s="29">
        <f t="shared" si="0"/>
        <v>32.668821839080465</v>
      </c>
      <c r="E19" s="5">
        <f t="shared" si="1"/>
        <v>0.92799999999999994</v>
      </c>
    </row>
    <row r="20" spans="1:5">
      <c r="A20" s="1">
        <v>14</v>
      </c>
      <c r="D20" s="29">
        <f t="shared" si="0"/>
        <v>31.912280701754391</v>
      </c>
      <c r="E20" s="5">
        <f t="shared" si="1"/>
        <v>0.95</v>
      </c>
    </row>
    <row r="21" spans="1:5">
      <c r="A21" s="1">
        <v>15</v>
      </c>
      <c r="D21" s="29">
        <f t="shared" si="0"/>
        <v>31.318870523415981</v>
      </c>
      <c r="E21" s="5">
        <f t="shared" si="1"/>
        <v>0.96799999999999997</v>
      </c>
    </row>
    <row r="22" spans="1:5">
      <c r="A22" s="1">
        <v>16</v>
      </c>
      <c r="D22" s="29">
        <f t="shared" si="0"/>
        <v>30.872369314324512</v>
      </c>
      <c r="E22" s="5">
        <f t="shared" si="1"/>
        <v>0.98199999999999998</v>
      </c>
    </row>
    <row r="23" spans="1:5">
      <c r="A23" s="1">
        <v>17</v>
      </c>
      <c r="D23" s="29">
        <f t="shared" si="0"/>
        <v>30.561155913978499</v>
      </c>
      <c r="E23" s="5">
        <f t="shared" si="1"/>
        <v>0.99199999999999999</v>
      </c>
    </row>
    <row r="24" spans="1:5">
      <c r="A24" s="1">
        <v>18</v>
      </c>
      <c r="D24" s="29">
        <f t="shared" si="0"/>
        <v>30.377421509686041</v>
      </c>
      <c r="E24" s="5">
        <f t="shared" si="1"/>
        <v>0.998</v>
      </c>
    </row>
    <row r="25" spans="1:5">
      <c r="A25" s="1">
        <v>19</v>
      </c>
      <c r="D25" s="29">
        <f t="shared" si="0"/>
        <v>30.31666666666667</v>
      </c>
      <c r="E25" s="5">
        <f t="shared" si="1"/>
        <v>1</v>
      </c>
    </row>
    <row r="26" spans="1:5">
      <c r="A26" s="1">
        <v>20</v>
      </c>
      <c r="D26" s="29">
        <f t="shared" si="0"/>
        <v>30.31666666666667</v>
      </c>
      <c r="E26" s="5">
        <f t="shared" si="1"/>
        <v>1</v>
      </c>
    </row>
    <row r="27" spans="1:5">
      <c r="A27" s="1">
        <v>21</v>
      </c>
      <c r="D27" s="29">
        <f t="shared" si="0"/>
        <v>30.31666666666667</v>
      </c>
      <c r="E27" s="5">
        <f t="shared" si="1"/>
        <v>1</v>
      </c>
    </row>
    <row r="28" spans="1:5">
      <c r="A28" s="1">
        <v>22</v>
      </c>
      <c r="D28" s="29">
        <f t="shared" si="0"/>
        <v>30.31666666666667</v>
      </c>
      <c r="E28" s="5">
        <f t="shared" si="1"/>
        <v>1</v>
      </c>
    </row>
    <row r="29" spans="1:5">
      <c r="A29" s="1">
        <v>23</v>
      </c>
      <c r="D29" s="29">
        <f t="shared" si="0"/>
        <v>30.31666666666667</v>
      </c>
      <c r="E29" s="5">
        <f t="shared" si="1"/>
        <v>1</v>
      </c>
    </row>
    <row r="30" spans="1:5">
      <c r="A30" s="1">
        <v>24</v>
      </c>
      <c r="D30" s="29">
        <f t="shared" si="0"/>
        <v>30.31666666666667</v>
      </c>
      <c r="E30" s="5">
        <f t="shared" si="1"/>
        <v>1</v>
      </c>
    </row>
    <row r="31" spans="1:5">
      <c r="A31" s="1">
        <v>25</v>
      </c>
      <c r="D31" s="29">
        <f t="shared" si="0"/>
        <v>30.31666666666667</v>
      </c>
      <c r="E31" s="5">
        <f t="shared" si="1"/>
        <v>1</v>
      </c>
    </row>
    <row r="32" spans="1:5">
      <c r="A32" s="1">
        <v>26</v>
      </c>
      <c r="D32" s="29">
        <f t="shared" si="0"/>
        <v>30.31666666666667</v>
      </c>
      <c r="E32" s="5">
        <f t="shared" si="1"/>
        <v>1</v>
      </c>
    </row>
    <row r="33" spans="1:5">
      <c r="A33" s="1">
        <v>27</v>
      </c>
      <c r="D33" s="29">
        <f t="shared" si="0"/>
        <v>30.31666666666667</v>
      </c>
      <c r="E33" s="5">
        <f t="shared" si="1"/>
        <v>1</v>
      </c>
    </row>
    <row r="34" spans="1:5">
      <c r="A34" s="1">
        <v>28</v>
      </c>
      <c r="D34" s="29">
        <f t="shared" si="0"/>
        <v>30.31666666666667</v>
      </c>
      <c r="E34" s="5">
        <f t="shared" ref="E34:E97" si="2">1-IF(A34&lt;I$3,0,IF(A34&lt;I$4,G$3*(A34-I$3)^2,G$2+G$4*(A34-I$4)+(A34&gt;I$5)*G$5*(A34-I$5)^2))</f>
        <v>1</v>
      </c>
    </row>
    <row r="35" spans="1:5">
      <c r="A35" s="1">
        <v>29</v>
      </c>
      <c r="D35" s="29">
        <f t="shared" si="0"/>
        <v>30.31666666666667</v>
      </c>
      <c r="E35" s="5">
        <f t="shared" si="2"/>
        <v>1</v>
      </c>
    </row>
    <row r="36" spans="1:5">
      <c r="A36" s="1">
        <v>30</v>
      </c>
      <c r="D36" s="29">
        <f t="shared" si="0"/>
        <v>30.31666666666667</v>
      </c>
      <c r="E36" s="5">
        <f t="shared" si="2"/>
        <v>1</v>
      </c>
    </row>
    <row r="37" spans="1:5">
      <c r="A37" s="1">
        <v>31</v>
      </c>
      <c r="D37" s="29">
        <f t="shared" si="0"/>
        <v>30.323272348975429</v>
      </c>
      <c r="E37" s="5">
        <f t="shared" si="2"/>
        <v>0.99978215799954773</v>
      </c>
    </row>
    <row r="38" spans="1:5">
      <c r="A38" s="1">
        <v>32</v>
      </c>
      <c r="D38" s="29">
        <f t="shared" si="0"/>
        <v>30.350489815880948</v>
      </c>
      <c r="E38" s="5">
        <f t="shared" si="2"/>
        <v>0.99888558143807682</v>
      </c>
    </row>
    <row r="39" spans="1:5">
      <c r="A39" s="1">
        <v>33</v>
      </c>
      <c r="D39" s="29">
        <f t="shared" si="0"/>
        <v>30.398885313110092</v>
      </c>
      <c r="E39" s="5">
        <f t="shared" si="2"/>
        <v>0.99729534008906684</v>
      </c>
    </row>
    <row r="40" spans="1:5">
      <c r="A40" s="1">
        <v>34</v>
      </c>
      <c r="D40" s="29">
        <f t="shared" si="0"/>
        <v>30.468661597423804</v>
      </c>
      <c r="E40" s="5">
        <f t="shared" si="2"/>
        <v>0.99501143395251779</v>
      </c>
    </row>
    <row r="41" spans="1:5">
      <c r="A41" s="1">
        <v>35</v>
      </c>
      <c r="D41" s="29">
        <f t="shared" si="0"/>
        <v>30.560112710384217</v>
      </c>
      <c r="E41" s="5">
        <f t="shared" si="2"/>
        <v>0.99203386302842966</v>
      </c>
    </row>
    <row r="42" spans="1:5">
      <c r="A42" s="1">
        <v>36</v>
      </c>
      <c r="D42" s="29">
        <f t="shared" si="0"/>
        <v>30.673627096736823</v>
      </c>
      <c r="E42" s="5">
        <f t="shared" si="2"/>
        <v>0.98836262731680247</v>
      </c>
    </row>
    <row r="43" spans="1:5">
      <c r="A43" s="1">
        <v>37</v>
      </c>
      <c r="D43" s="29">
        <f t="shared" si="0"/>
        <v>30.809691771051462</v>
      </c>
      <c r="E43" s="5">
        <f t="shared" si="2"/>
        <v>0.9839977268176362</v>
      </c>
    </row>
    <row r="44" spans="1:5">
      <c r="A44" s="1">
        <v>38</v>
      </c>
      <c r="D44" s="29">
        <f t="shared" si="0"/>
        <v>30.968897616942229</v>
      </c>
      <c r="E44" s="5">
        <f t="shared" si="2"/>
        <v>0.97893916153093086</v>
      </c>
    </row>
    <row r="45" spans="1:5">
      <c r="A45" s="1">
        <v>39</v>
      </c>
      <c r="D45" s="29">
        <f t="shared" si="0"/>
        <v>31.151945928094264</v>
      </c>
      <c r="E45" s="5">
        <f t="shared" si="2"/>
        <v>0.97318693145668633</v>
      </c>
    </row>
    <row r="46" spans="1:5">
      <c r="A46" s="1">
        <v>40</v>
      </c>
      <c r="D46" s="29">
        <f t="shared" si="0"/>
        <v>31.359656328906183</v>
      </c>
      <c r="E46" s="5">
        <f t="shared" si="2"/>
        <v>0.96674103659490285</v>
      </c>
    </row>
    <row r="47" spans="1:5">
      <c r="A47" s="1">
        <v>41</v>
      </c>
      <c r="D47" s="29">
        <f t="shared" si="0"/>
        <v>31.59297624589416</v>
      </c>
      <c r="E47" s="5">
        <f t="shared" si="2"/>
        <v>0.95960147694558029</v>
      </c>
    </row>
    <row r="48" spans="1:5">
      <c r="A48" s="1">
        <v>42</v>
      </c>
      <c r="D48" s="29">
        <f t="shared" si="0"/>
        <v>31.843256627607765</v>
      </c>
      <c r="E48" s="5">
        <f t="shared" si="2"/>
        <v>0.95205923882742705</v>
      </c>
    </row>
    <row r="49" spans="1:5">
      <c r="A49" s="1">
        <v>43</v>
      </c>
      <c r="D49" s="29">
        <f t="shared" si="0"/>
        <v>32.097617374594563</v>
      </c>
      <c r="E49" s="5">
        <f t="shared" si="2"/>
        <v>0.94451455112249161</v>
      </c>
    </row>
    <row r="50" spans="1:5">
      <c r="A50" s="1">
        <v>44</v>
      </c>
      <c r="D50" s="29">
        <f t="shared" si="0"/>
        <v>32.356074459095161</v>
      </c>
      <c r="E50" s="5">
        <f t="shared" si="2"/>
        <v>0.93696986341755617</v>
      </c>
    </row>
    <row r="51" spans="1:5">
      <c r="A51" s="1">
        <v>45</v>
      </c>
      <c r="D51" s="29">
        <f t="shared" si="0"/>
        <v>32.618727638211318</v>
      </c>
      <c r="E51" s="5">
        <f t="shared" si="2"/>
        <v>0.92942517571262062</v>
      </c>
    </row>
    <row r="52" spans="1:5">
      <c r="A52" s="1">
        <v>46</v>
      </c>
      <c r="D52" s="29">
        <f t="shared" si="0"/>
        <v>32.885679934700967</v>
      </c>
      <c r="E52" s="5">
        <f t="shared" si="2"/>
        <v>0.92188048800768518</v>
      </c>
    </row>
    <row r="53" spans="1:5">
      <c r="A53" s="1">
        <v>47</v>
      </c>
      <c r="D53" s="29">
        <f t="shared" si="0"/>
        <v>33.157037771711863</v>
      </c>
      <c r="E53" s="5">
        <f t="shared" si="2"/>
        <v>0.91433580030274975</v>
      </c>
    </row>
    <row r="54" spans="1:5">
      <c r="A54" s="1">
        <v>48</v>
      </c>
      <c r="D54" s="29">
        <f t="shared" si="0"/>
        <v>33.432911114241264</v>
      </c>
      <c r="E54" s="5">
        <f t="shared" si="2"/>
        <v>0.90679111259781431</v>
      </c>
    </row>
    <row r="55" spans="1:5">
      <c r="A55" s="1">
        <v>49</v>
      </c>
      <c r="D55" s="29">
        <f t="shared" si="0"/>
        <v>33.713413617716732</v>
      </c>
      <c r="E55" s="5">
        <f t="shared" si="2"/>
        <v>0.89924642489287887</v>
      </c>
    </row>
    <row r="56" spans="1:5">
      <c r="A56" s="1">
        <v>50</v>
      </c>
      <c r="D56" s="29">
        <f t="shared" si="0"/>
        <v>33.998662784119766</v>
      </c>
      <c r="E56" s="5">
        <f t="shared" si="2"/>
        <v>0.89170173718794332</v>
      </c>
    </row>
    <row r="57" spans="1:5">
      <c r="A57" s="1">
        <v>51</v>
      </c>
      <c r="D57" s="29">
        <f t="shared" si="0"/>
        <v>34.288780126102822</v>
      </c>
      <c r="E57" s="5">
        <f t="shared" si="2"/>
        <v>0.88415704948300788</v>
      </c>
    </row>
    <row r="58" spans="1:5">
      <c r="A58" s="1">
        <v>52</v>
      </c>
      <c r="D58" s="29">
        <f t="shared" si="0"/>
        <v>34.583891339581392</v>
      </c>
      <c r="E58" s="5">
        <f t="shared" si="2"/>
        <v>0.87661236177807245</v>
      </c>
    </row>
    <row r="59" spans="1:5">
      <c r="A59" s="1">
        <v>53</v>
      </c>
      <c r="D59" s="29">
        <f t="shared" si="0"/>
        <v>34.884126485315974</v>
      </c>
      <c r="E59" s="5">
        <f t="shared" si="2"/>
        <v>0.86906767407313701</v>
      </c>
    </row>
    <row r="60" spans="1:5">
      <c r="A60" s="1">
        <v>54</v>
      </c>
      <c r="D60" s="29">
        <f t="shared" si="0"/>
        <v>35.18962018003522</v>
      </c>
      <c r="E60" s="5">
        <f t="shared" si="2"/>
        <v>0.86152298636820146</v>
      </c>
    </row>
    <row r="61" spans="1:5">
      <c r="A61" s="1">
        <v>55</v>
      </c>
      <c r="D61" s="29">
        <f t="shared" si="0"/>
        <v>35.500511797690187</v>
      </c>
      <c r="E61" s="5">
        <f t="shared" si="2"/>
        <v>0.85397829866326602</v>
      </c>
    </row>
    <row r="62" spans="1:5">
      <c r="A62" s="1">
        <v>56</v>
      </c>
      <c r="D62" s="29">
        <f t="shared" si="0"/>
        <v>35.816945681471928</v>
      </c>
      <c r="E62" s="5">
        <f t="shared" si="2"/>
        <v>0.84643361095833058</v>
      </c>
    </row>
    <row r="63" spans="1:5">
      <c r="A63" s="1">
        <v>57</v>
      </c>
      <c r="D63" s="29">
        <f t="shared" si="0"/>
        <v>36.139071367269928</v>
      </c>
      <c r="E63" s="5">
        <f t="shared" si="2"/>
        <v>0.83888892325339515</v>
      </c>
    </row>
    <row r="64" spans="1:5">
      <c r="A64" s="1">
        <v>58</v>
      </c>
      <c r="D64" s="29">
        <f t="shared" si="0"/>
        <v>36.467043819298233</v>
      </c>
      <c r="E64" s="5">
        <f t="shared" si="2"/>
        <v>0.83134423554845971</v>
      </c>
    </row>
    <row r="65" spans="1:5">
      <c r="A65" s="1">
        <v>59</v>
      </c>
      <c r="D65" s="29">
        <f t="shared" si="0"/>
        <v>36.801023678669388</v>
      </c>
      <c r="E65" s="5">
        <f t="shared" si="2"/>
        <v>0.82379954784352427</v>
      </c>
    </row>
    <row r="66" spans="1:5">
      <c r="A66" s="1">
        <v>60</v>
      </c>
      <c r="D66" s="29">
        <f t="shared" si="0"/>
        <v>37.141177525753804</v>
      </c>
      <c r="E66" s="5">
        <f t="shared" si="2"/>
        <v>0.81625486013858883</v>
      </c>
    </row>
    <row r="67" spans="1:5">
      <c r="A67" s="1">
        <v>61</v>
      </c>
      <c r="D67" s="29">
        <f t="shared" si="0"/>
        <v>37.487678157224927</v>
      </c>
      <c r="E67" s="5">
        <f t="shared" si="2"/>
        <v>0.8087101724336534</v>
      </c>
    </row>
    <row r="68" spans="1:5">
      <c r="A68" s="1">
        <v>62</v>
      </c>
      <c r="D68" s="29">
        <f t="shared" si="0"/>
        <v>37.840704878758196</v>
      </c>
      <c r="E68" s="5">
        <f t="shared" si="2"/>
        <v>0.80116548472871785</v>
      </c>
    </row>
    <row r="69" spans="1:5">
      <c r="A69" s="1">
        <v>63</v>
      </c>
      <c r="D69" s="29">
        <f t="shared" si="0"/>
        <v>38.200443814425611</v>
      </c>
      <c r="E69" s="5">
        <f t="shared" si="2"/>
        <v>0.79362079702378241</v>
      </c>
    </row>
    <row r="70" spans="1:5">
      <c r="A70" s="1">
        <v>64</v>
      </c>
      <c r="D70" s="29">
        <f t="shared" si="0"/>
        <v>38.567088233907484</v>
      </c>
      <c r="E70" s="5">
        <f t="shared" si="2"/>
        <v>0.78607610931884686</v>
      </c>
    </row>
    <row r="71" spans="1:5">
      <c r="A71" s="1">
        <v>65</v>
      </c>
      <c r="D71" s="29">
        <f t="shared" si="0"/>
        <v>38.940838898730128</v>
      </c>
      <c r="E71" s="5">
        <f t="shared" si="2"/>
        <v>0.77853142161391142</v>
      </c>
    </row>
    <row r="72" spans="1:5">
      <c r="A72" s="1">
        <v>66</v>
      </c>
      <c r="D72" s="29">
        <f t="shared" si="0"/>
        <v>39.321904428832767</v>
      </c>
      <c r="E72" s="5">
        <f t="shared" si="2"/>
        <v>0.77098673390897599</v>
      </c>
    </row>
    <row r="73" spans="1:5">
      <c r="A73" s="1">
        <v>67</v>
      </c>
      <c r="D73" s="29">
        <f t="shared" ref="D73:D104" si="3">E$4/E73</f>
        <v>39.710501690869826</v>
      </c>
      <c r="E73" s="5">
        <f t="shared" si="2"/>
        <v>0.76344204620404055</v>
      </c>
    </row>
    <row r="74" spans="1:5">
      <c r="A74" s="1">
        <v>68</v>
      </c>
      <c r="D74" s="29">
        <f t="shared" si="3"/>
        <v>40.106856209767479</v>
      </c>
      <c r="E74" s="5">
        <f t="shared" si="2"/>
        <v>0.75589735849910511</v>
      </c>
    </row>
    <row r="75" spans="1:5">
      <c r="A75" s="1">
        <v>69</v>
      </c>
      <c r="D75" s="29">
        <f t="shared" si="3"/>
        <v>40.511202605175313</v>
      </c>
      <c r="E75" s="5">
        <f t="shared" si="2"/>
        <v>0.74835267079416967</v>
      </c>
    </row>
    <row r="76" spans="1:5">
      <c r="A76" s="1">
        <v>70</v>
      </c>
      <c r="D76" s="29">
        <f t="shared" si="3"/>
        <v>40.923785054587981</v>
      </c>
      <c r="E76" s="5">
        <f t="shared" si="2"/>
        <v>0.74080798308923423</v>
      </c>
    </row>
    <row r="77" spans="1:5">
      <c r="A77" s="1">
        <v>71</v>
      </c>
      <c r="D77" s="29">
        <f t="shared" si="3"/>
        <v>41.356118659645354</v>
      </c>
      <c r="E77" s="5">
        <f t="shared" si="2"/>
        <v>0.73306363481951209</v>
      </c>
    </row>
    <row r="78" spans="1:5">
      <c r="A78" s="1">
        <v>72</v>
      </c>
      <c r="D78" s="29">
        <f t="shared" si="3"/>
        <v>41.837556534496237</v>
      </c>
      <c r="E78" s="5">
        <f t="shared" si="2"/>
        <v>0.72462804183293372</v>
      </c>
    </row>
    <row r="79" spans="1:5">
      <c r="A79" s="1">
        <v>73</v>
      </c>
      <c r="D79" s="29">
        <f t="shared" si="3"/>
        <v>42.372574563920843</v>
      </c>
      <c r="E79" s="5">
        <f t="shared" si="2"/>
        <v>0.7154785136063111</v>
      </c>
    </row>
    <row r="80" spans="1:5">
      <c r="A80" s="1">
        <v>74</v>
      </c>
      <c r="D80" s="29">
        <f t="shared" si="3"/>
        <v>42.964881007947454</v>
      </c>
      <c r="E80" s="5">
        <f t="shared" si="2"/>
        <v>0.70561505013964376</v>
      </c>
    </row>
    <row r="81" spans="1:5">
      <c r="A81" s="1">
        <v>75</v>
      </c>
      <c r="D81" s="29">
        <f t="shared" si="3"/>
        <v>43.618740084316258</v>
      </c>
      <c r="E81" s="5">
        <f t="shared" si="2"/>
        <v>0.69503765143293217</v>
      </c>
    </row>
    <row r="82" spans="1:5">
      <c r="A82" s="1">
        <v>76</v>
      </c>
      <c r="D82" s="29">
        <f t="shared" si="3"/>
        <v>44.33905659357297</v>
      </c>
      <c r="E82" s="5">
        <f t="shared" si="2"/>
        <v>0.68374631748617598</v>
      </c>
    </row>
    <row r="83" spans="1:5">
      <c r="A83" s="1">
        <v>77</v>
      </c>
      <c r="D83" s="29">
        <f t="shared" si="3"/>
        <v>45.131478481802432</v>
      </c>
      <c r="E83" s="5">
        <f t="shared" si="2"/>
        <v>0.67174104829937542</v>
      </c>
    </row>
    <row r="84" spans="1:5">
      <c r="A84" s="1">
        <v>78</v>
      </c>
      <c r="D84" s="29">
        <f t="shared" si="3"/>
        <v>46.002521689600627</v>
      </c>
      <c r="E84" s="5">
        <f t="shared" si="2"/>
        <v>0.65902184387253027</v>
      </c>
    </row>
    <row r="85" spans="1:5">
      <c r="A85" s="1">
        <v>79</v>
      </c>
      <c r="D85" s="29">
        <f t="shared" si="3"/>
        <v>46.959722915179505</v>
      </c>
      <c r="E85" s="5">
        <f t="shared" si="2"/>
        <v>0.64558870420564074</v>
      </c>
    </row>
    <row r="86" spans="1:5">
      <c r="A86" s="1">
        <v>80</v>
      </c>
      <c r="D86" s="29">
        <f t="shared" si="3"/>
        <v>48.011827633754599</v>
      </c>
      <c r="E86" s="5">
        <f t="shared" si="2"/>
        <v>0.63144162929870662</v>
      </c>
    </row>
    <row r="87" spans="1:5">
      <c r="A87" s="1">
        <v>81</v>
      </c>
      <c r="D87" s="29">
        <f t="shared" si="3"/>
        <v>49.1690230360717</v>
      </c>
      <c r="E87" s="5">
        <f t="shared" si="2"/>
        <v>0.61658061915172813</v>
      </c>
    </row>
    <row r="88" spans="1:5">
      <c r="A88" s="1">
        <v>82</v>
      </c>
      <c r="D88" s="29">
        <f t="shared" si="3"/>
        <v>50.443228724885053</v>
      </c>
      <c r="E88" s="5">
        <f t="shared" si="2"/>
        <v>0.60100567376470515</v>
      </c>
    </row>
    <row r="89" spans="1:5">
      <c r="A89" s="1">
        <v>83</v>
      </c>
      <c r="D89" s="29">
        <f t="shared" si="3"/>
        <v>51.848462405167091</v>
      </c>
      <c r="E89" s="5">
        <f t="shared" si="2"/>
        <v>0.58471679313763769</v>
      </c>
    </row>
    <row r="90" spans="1:5">
      <c r="A90" s="1">
        <v>84</v>
      </c>
      <c r="D90" s="29">
        <f t="shared" si="3"/>
        <v>53.401303967226866</v>
      </c>
      <c r="E90" s="5">
        <f t="shared" si="2"/>
        <v>0.56771397727052575</v>
      </c>
    </row>
    <row r="91" spans="1:5">
      <c r="A91" s="1">
        <v>85</v>
      </c>
      <c r="D91" s="29">
        <f t="shared" si="3"/>
        <v>55.12149011759108</v>
      </c>
      <c r="E91" s="5">
        <f t="shared" si="2"/>
        <v>0.54999722616336932</v>
      </c>
    </row>
    <row r="92" spans="1:5">
      <c r="A92" s="1">
        <v>86</v>
      </c>
      <c r="D92" s="29">
        <f t="shared" si="3"/>
        <v>57.032684331769786</v>
      </c>
      <c r="E92" s="5">
        <f t="shared" si="2"/>
        <v>0.53156653981616842</v>
      </c>
    </row>
    <row r="93" spans="1:5">
      <c r="A93" s="1">
        <v>87</v>
      </c>
      <c r="D93" s="29">
        <f t="shared" si="3"/>
        <v>59.163485378318221</v>
      </c>
      <c r="E93" s="5">
        <f t="shared" si="2"/>
        <v>0.51242191822892313</v>
      </c>
    </row>
    <row r="94" spans="1:5">
      <c r="A94" s="1">
        <v>88</v>
      </c>
      <c r="D94" s="29">
        <f t="shared" si="3"/>
        <v>61.548765178956621</v>
      </c>
      <c r="E94" s="5">
        <f t="shared" si="2"/>
        <v>0.49256336140163326</v>
      </c>
    </row>
    <row r="95" spans="1:5">
      <c r="A95" s="1">
        <v>89</v>
      </c>
      <c r="D95" s="29">
        <f t="shared" si="3"/>
        <v>64.231468522739917</v>
      </c>
      <c r="E95" s="5">
        <f t="shared" si="2"/>
        <v>0.4719908693342989</v>
      </c>
    </row>
    <row r="96" spans="1:5">
      <c r="A96" s="1">
        <v>90</v>
      </c>
      <c r="D96" s="29">
        <f t="shared" si="3"/>
        <v>67.26507182916977</v>
      </c>
      <c r="E96" s="5">
        <f t="shared" si="2"/>
        <v>0.45070444202692017</v>
      </c>
    </row>
    <row r="97" spans="1:5">
      <c r="A97" s="1">
        <v>91</v>
      </c>
      <c r="D97" s="29">
        <f t="shared" si="3"/>
        <v>70.717000648734398</v>
      </c>
      <c r="E97" s="5">
        <f t="shared" si="2"/>
        <v>0.42870407947949696</v>
      </c>
    </row>
    <row r="98" spans="1:5">
      <c r="A98" s="1">
        <v>92</v>
      </c>
      <c r="D98" s="29">
        <f t="shared" si="3"/>
        <v>74.673472175375863</v>
      </c>
      <c r="E98" s="5">
        <f t="shared" ref="E98:E106" si="4">1-IF(A98&lt;I$3,0,IF(A98&lt;I$4,G$3*(A98-I$3)^2,G$2+G$4*(A98-I$4)+(A98&gt;I$5)*G$5*(A98-I$5)^2))</f>
        <v>0.40598978169202926</v>
      </c>
    </row>
    <row r="99" spans="1:5">
      <c r="A99" s="1">
        <v>93</v>
      </c>
      <c r="D99" s="29">
        <f t="shared" si="3"/>
        <v>79.246507581587949</v>
      </c>
      <c r="E99" s="5">
        <f t="shared" si="4"/>
        <v>0.38256154866451697</v>
      </c>
    </row>
    <row r="100" spans="1:5">
      <c r="A100" s="1">
        <v>94</v>
      </c>
      <c r="D100" s="29">
        <f t="shared" si="3"/>
        <v>84.584339811898687</v>
      </c>
      <c r="E100" s="5">
        <f t="shared" si="4"/>
        <v>0.35841938039696031</v>
      </c>
    </row>
    <row r="101" spans="1:5">
      <c r="A101" s="1">
        <v>95</v>
      </c>
      <c r="D101" s="29">
        <f t="shared" si="3"/>
        <v>90.887303150947631</v>
      </c>
      <c r="E101" s="5">
        <f t="shared" si="4"/>
        <v>0.33356327688935916</v>
      </c>
    </row>
    <row r="102" spans="1:5">
      <c r="A102" s="1">
        <v>96</v>
      </c>
      <c r="D102" s="29">
        <f t="shared" si="3"/>
        <v>98.432896934956077</v>
      </c>
      <c r="E102" s="5">
        <f t="shared" si="4"/>
        <v>0.30799323814171353</v>
      </c>
    </row>
    <row r="103" spans="1:5">
      <c r="A103" s="1">
        <v>97</v>
      </c>
      <c r="D103" s="29">
        <f t="shared" si="3"/>
        <v>107.61686080047102</v>
      </c>
      <c r="E103" s="5">
        <f t="shared" si="4"/>
        <v>0.28170926415402353</v>
      </c>
    </row>
    <row r="104" spans="1:5">
      <c r="A104" s="1">
        <v>98</v>
      </c>
      <c r="D104" s="29">
        <f t="shared" si="3"/>
        <v>119.02361665595956</v>
      </c>
      <c r="E104" s="5">
        <f t="shared" si="4"/>
        <v>0.25471135492628894</v>
      </c>
    </row>
    <row r="105" spans="1:5">
      <c r="A105" s="1">
        <v>99</v>
      </c>
      <c r="D105" s="29">
        <f>E$4/E105</f>
        <v>133.55388566887609</v>
      </c>
      <c r="E105" s="5">
        <f t="shared" si="4"/>
        <v>0.22699951045850986</v>
      </c>
    </row>
    <row r="106" spans="1:5">
      <c r="A106" s="1">
        <v>100</v>
      </c>
      <c r="D106" s="29">
        <f>E$4/E106</f>
        <v>152.67209087555452</v>
      </c>
      <c r="E106" s="5">
        <f t="shared" si="4"/>
        <v>0.19857373075068629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8</vt:i4>
      </vt:variant>
    </vt:vector>
  </HeadingPairs>
  <TitlesOfParts>
    <vt:vector size="33" baseType="lpstr">
      <vt:lpstr>Parameters</vt:lpstr>
      <vt:lpstr>1 Mile</vt:lpstr>
      <vt:lpstr>5K</vt:lpstr>
      <vt:lpstr>6K</vt:lpstr>
      <vt:lpstr>4MI</vt:lpstr>
      <vt:lpstr>8K</vt:lpstr>
      <vt:lpstr>5MI</vt:lpstr>
      <vt:lpstr>10K</vt:lpstr>
      <vt:lpstr>7MI</vt:lpstr>
      <vt:lpstr>12K</vt:lpstr>
      <vt:lpstr>15K</vt:lpstr>
      <vt:lpstr>10MI</vt:lpstr>
      <vt:lpstr>20K</vt:lpstr>
      <vt:lpstr>H.Marathon</vt:lpstr>
      <vt:lpstr>25K</vt:lpstr>
      <vt:lpstr>30K</vt:lpstr>
      <vt:lpstr>Marathon</vt:lpstr>
      <vt:lpstr>100K</vt:lpstr>
      <vt:lpstr>Age Factors</vt:lpstr>
      <vt:lpstr>AgeStanSec</vt:lpstr>
      <vt:lpstr>Age Stan HMS</vt:lpstr>
      <vt:lpstr>Perf</vt:lpstr>
      <vt:lpstr>Pace</vt:lpstr>
      <vt:lpstr>Marathon2</vt:lpstr>
      <vt:lpstr>USATF factors</vt:lpstr>
      <vt:lpstr>_1_8K</vt:lpstr>
      <vt:lpstr>AGE</vt:lpstr>
      <vt:lpstr>CHART_RANGE</vt:lpstr>
      <vt:lpstr>MILE</vt:lpstr>
      <vt:lpstr>Print_Area</vt:lpstr>
      <vt:lpstr>PROPOSED</vt:lpstr>
      <vt:lpstr>RECORDS</vt:lpstr>
      <vt:lpstr>WAVA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Jones</dc:creator>
  <cp:lastModifiedBy>Alan Jones</cp:lastModifiedBy>
  <dcterms:created xsi:type="dcterms:W3CDTF">2014-10-05T16:46:21Z</dcterms:created>
  <dcterms:modified xsi:type="dcterms:W3CDTF">2020-04-21T00:22:06Z</dcterms:modified>
</cp:coreProperties>
</file>