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onna/Downloads/"/>
    </mc:Choice>
  </mc:AlternateContent>
  <xr:revisionPtr revIDLastSave="0" documentId="8_{C6733459-DBEF-FF47-8920-C2DBA33ACD93}" xr6:coauthVersionLast="47" xr6:coauthVersionMax="47" xr10:uidLastSave="{00000000-0000-0000-0000-000000000000}"/>
  <bookViews>
    <workbookView xWindow="0" yWindow="720" windowWidth="29400" windowHeight="18400" xr2:uid="{73C4D04F-8802-B241-A05A-39A50539894D}"/>
  </bookViews>
  <sheets>
    <sheet name="Финансы" sheetId="1" r:id="rId1"/>
    <sheet name="Сhurn Rate" sheetId="2" r:id="rId2"/>
    <sheet name="Market" sheetId="4" r:id="rId3"/>
    <sheet name="Business model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F10" i="5" s="1"/>
  <c r="F14" i="4"/>
  <c r="G3" i="4"/>
  <c r="H3" i="4" s="1"/>
  <c r="I3" i="4" s="1"/>
  <c r="J3" i="4" s="1"/>
  <c r="F3" i="4"/>
  <c r="E15" i="4"/>
  <c r="F15" i="4" s="1"/>
  <c r="G15" i="4" s="1"/>
  <c r="H15" i="4" s="1"/>
  <c r="I15" i="4" s="1"/>
  <c r="J15" i="4" s="1"/>
  <c r="D15" i="4"/>
  <c r="E14" i="4"/>
  <c r="D14" i="4"/>
  <c r="D18" i="4" s="1"/>
  <c r="J12" i="4"/>
  <c r="I12" i="4"/>
  <c r="H12" i="4"/>
  <c r="G12" i="4"/>
  <c r="E11" i="4"/>
  <c r="E10" i="4"/>
  <c r="E12" i="4" s="1"/>
  <c r="D10" i="4"/>
  <c r="F8" i="4"/>
  <c r="F12" i="4" s="1"/>
  <c r="F10" i="4" s="1"/>
  <c r="G10" i="4" s="1"/>
  <c r="H10" i="4" s="1"/>
  <c r="I10" i="4" s="1"/>
  <c r="J10" i="4" s="1"/>
  <c r="F7" i="4"/>
  <c r="G7" i="4" s="1"/>
  <c r="H7" i="4" s="1"/>
  <c r="I7" i="4" s="1"/>
  <c r="J7" i="4" s="1"/>
  <c r="E7" i="4"/>
  <c r="D7" i="4" s="1"/>
  <c r="D6" i="4"/>
  <c r="D9" i="1"/>
  <c r="D11" i="1"/>
  <c r="F11" i="5" l="1"/>
  <c r="F9" i="5"/>
  <c r="F12" i="5"/>
  <c r="F6" i="4"/>
  <c r="G6" i="4" s="1"/>
  <c r="H6" i="4" s="1"/>
  <c r="I6" i="4" s="1"/>
  <c r="J6" i="4" s="1"/>
  <c r="E18" i="4"/>
  <c r="G14" i="4"/>
  <c r="F18" i="4"/>
  <c r="F11" i="4"/>
  <c r="G11" i="4" s="1"/>
  <c r="H11" i="4" s="1"/>
  <c r="I11" i="4" s="1"/>
  <c r="J11" i="4" s="1"/>
  <c r="E16" i="4"/>
  <c r="D11" i="4"/>
  <c r="D12" i="1"/>
  <c r="H14" i="4" l="1"/>
  <c r="G18" i="4"/>
  <c r="I14" i="4" l="1"/>
  <c r="H18" i="4"/>
  <c r="I18" i="4" l="1"/>
  <c r="J14" i="4"/>
  <c r="J18" i="4" s="1"/>
</calcChain>
</file>

<file path=xl/sharedStrings.xml><?xml version="1.0" encoding="utf-8"?>
<sst xmlns="http://schemas.openxmlformats.org/spreadsheetml/2006/main" count="61" uniqueCount="43">
  <si>
    <t xml:space="preserve">Финансовые показатели </t>
  </si>
  <si>
    <t xml:space="preserve">Выручка </t>
  </si>
  <si>
    <t>APRU</t>
  </si>
  <si>
    <t>руб.</t>
  </si>
  <si>
    <t xml:space="preserve">Churn Rate </t>
  </si>
  <si>
    <t>%</t>
  </si>
  <si>
    <t>LT</t>
  </si>
  <si>
    <t>лет</t>
  </si>
  <si>
    <t>LTV</t>
  </si>
  <si>
    <r>
      <rPr>
        <b/>
        <sz val="12"/>
        <color theme="1"/>
        <rFont val="Arial"/>
        <family val="2"/>
      </rPr>
      <t>Churn Rate</t>
    </r>
    <r>
      <rPr>
        <sz val="12"/>
        <color theme="1"/>
        <rFont val="Arial"/>
        <family val="2"/>
      </rPr>
      <t xml:space="preserve"> («чёрн рейт», коэффициент оттока клиентов) — это процент клиентов, которые перестали покупать товары и услуги компании, или отменили подписку в течение определенного периода времени, например, месяца или года.  </t>
    </r>
  </si>
  <si>
    <t>Показатель Churn Rate отвечает на вопрос: «Из всех покупателей, которые пользовались товарами и услугами моей компании за отчëтный период, сколько не захотело вернуться и сделать повторную покупку?»</t>
  </si>
  <si>
    <t>Churn Rate нужно самостоятельно вбить в ячейку для расчета в зависимости от сферы деятельности бизнеса</t>
  </si>
  <si>
    <t>Число клиентов</t>
  </si>
  <si>
    <t>Unit-Economy</t>
  </si>
  <si>
    <t>*вбивается самостоятельно участниками на основе данных Чекко/Сбис/Спарк</t>
  </si>
  <si>
    <t>*вбивается самостоятельно участниками на основе данных компании</t>
  </si>
  <si>
    <t>Живая формула</t>
  </si>
  <si>
    <t>рекомендуется изучить информацию на листе "Churn Rate"/заполняется самостоятельно</t>
  </si>
  <si>
    <t xml:space="preserve">   Российский рынок</t>
  </si>
  <si>
    <t>Общий объем рынка| АРИР (TAM)</t>
  </si>
  <si>
    <t>млрд руб.</t>
  </si>
  <si>
    <t>Источник: https://adpass.ru/obyom-internet-reklamy-2022/</t>
  </si>
  <si>
    <t>млн долл. США</t>
  </si>
  <si>
    <t>CAGR</t>
  </si>
  <si>
    <t>Источник: https://www.akarussia.ru/press_centre/news/id10310</t>
  </si>
  <si>
    <t>Объем интернет-рекламы (SAM)</t>
  </si>
  <si>
    <t>млрд долл. США</t>
  </si>
  <si>
    <t xml:space="preserve">TAM SAM SOM </t>
  </si>
  <si>
    <t>Реальный рынок Компании X (SOM)</t>
  </si>
  <si>
    <t>Доля рынка Компании X</t>
  </si>
  <si>
    <t>Business Model</t>
  </si>
  <si>
    <t>RUSSIA</t>
  </si>
  <si>
    <t>Бизнес-юнит</t>
  </si>
  <si>
    <t>ед. изм.</t>
  </si>
  <si>
    <t>Доходы</t>
  </si>
  <si>
    <t>Доля в выручке, %</t>
  </si>
  <si>
    <t xml:space="preserve">SEO-продвижение </t>
  </si>
  <si>
    <t>Комплексное продвижение</t>
  </si>
  <si>
    <t>Витрина услуг</t>
  </si>
  <si>
    <t>Формирование репутации</t>
  </si>
  <si>
    <t>Итого выручка компании</t>
  </si>
  <si>
    <t>Для составления Pitch Deck достаточно кратко описать формирование источников дохода, а также описать характеристики этой модели</t>
  </si>
  <si>
    <t>В случае, если такой информации не будет на сайте компании, стоит сгенерировать приблизительную схему бизнес-модели с помощью 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</si>
</sst>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0.000"/>
    <numFmt numFmtId="170" formatCode="0.0"/>
    <numFmt numFmtId="171" formatCode="0.0%"/>
    <numFmt numFmtId="172" formatCode="#,##0.0"/>
  </numFmts>
  <fonts count="2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</font>
    <font>
      <i/>
      <sz val="8"/>
      <color theme="2" tint="-0.49998474074526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8"/>
      <color theme="1"/>
      <name val="Arial"/>
      <family val="2"/>
    </font>
    <font>
      <i/>
      <sz val="7"/>
      <color theme="2" tint="-0.249977111117893"/>
      <name val="Arial"/>
      <family val="2"/>
    </font>
    <font>
      <sz val="10"/>
      <color theme="2" tint="-0.249977111117893"/>
      <name val="Arial"/>
      <family val="2"/>
    </font>
    <font>
      <b/>
      <sz val="16"/>
      <color theme="3"/>
      <name val="Arial"/>
      <family val="2"/>
    </font>
    <font>
      <sz val="8"/>
      <color theme="1"/>
      <name val="Trebuchet MS"/>
      <family val="2"/>
    </font>
    <font>
      <b/>
      <sz val="8"/>
      <color rgb="FFFFFFFF"/>
      <name val="Trebuchet MS"/>
      <family val="2"/>
    </font>
    <font>
      <b/>
      <sz val="8"/>
      <color theme="3"/>
      <name val="Arial"/>
      <family val="2"/>
    </font>
    <font>
      <sz val="8"/>
      <color theme="0"/>
      <name val="Trebuchet MS"/>
      <family val="2"/>
    </font>
    <font>
      <b/>
      <sz val="8"/>
      <color theme="0"/>
      <name val="Trebuchet MS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/>
    </xf>
    <xf numFmtId="1" fontId="7" fillId="0" borderId="0" xfId="0" applyNumberFormat="1" applyFont="1"/>
    <xf numFmtId="0" fontId="10" fillId="0" borderId="0" xfId="0" applyFont="1"/>
    <xf numFmtId="0" fontId="4" fillId="0" borderId="0" xfId="0" applyFont="1"/>
    <xf numFmtId="0" fontId="11" fillId="0" borderId="0" xfId="0" applyFont="1" applyAlignment="1">
      <alignment horizontal="left" indent="1"/>
    </xf>
    <xf numFmtId="9" fontId="10" fillId="0" borderId="0" xfId="0" applyNumberFormat="1" applyFont="1"/>
    <xf numFmtId="0" fontId="12" fillId="2" borderId="0" xfId="0" applyFont="1" applyFill="1"/>
    <xf numFmtId="0" fontId="13" fillId="2" borderId="0" xfId="0" applyFont="1" applyFill="1"/>
    <xf numFmtId="0" fontId="12" fillId="4" borderId="0" xfId="0" applyFont="1" applyFill="1"/>
    <xf numFmtId="0" fontId="14" fillId="3" borderId="1" xfId="0" applyFont="1" applyFill="1" applyBorder="1"/>
    <xf numFmtId="1" fontId="14" fillId="3" borderId="1" xfId="0" applyNumberFormat="1" applyFont="1" applyFill="1" applyBorder="1"/>
    <xf numFmtId="0" fontId="8" fillId="0" borderId="0" xfId="0" applyFont="1"/>
    <xf numFmtId="0" fontId="3" fillId="0" borderId="0" xfId="0" applyFont="1"/>
    <xf numFmtId="1" fontId="3" fillId="0" borderId="0" xfId="0" applyNumberFormat="1" applyFont="1"/>
    <xf numFmtId="171" fontId="15" fillId="0" borderId="0" xfId="0" applyNumberFormat="1" applyFont="1"/>
    <xf numFmtId="3" fontId="3" fillId="0" borderId="0" xfId="0" applyNumberFormat="1" applyFont="1"/>
    <xf numFmtId="0" fontId="15" fillId="0" borderId="0" xfId="0" applyFont="1"/>
    <xf numFmtId="0" fontId="16" fillId="0" borderId="0" xfId="0" applyFont="1"/>
    <xf numFmtId="9" fontId="16" fillId="0" borderId="0" xfId="1" applyFont="1"/>
    <xf numFmtId="172" fontId="3" fillId="0" borderId="0" xfId="0" applyNumberFormat="1" applyFont="1"/>
    <xf numFmtId="0" fontId="8" fillId="0" borderId="0" xfId="1" applyNumberFormat="1" applyFont="1"/>
    <xf numFmtId="169" fontId="3" fillId="0" borderId="0" xfId="0" applyNumberFormat="1" applyFont="1"/>
    <xf numFmtId="170" fontId="3" fillId="0" borderId="0" xfId="0" applyNumberFormat="1" applyFont="1"/>
    <xf numFmtId="0" fontId="3" fillId="0" borderId="0" xfId="0" applyFont="1" applyAlignment="1">
      <alignment horizontal="left" vertical="center"/>
    </xf>
    <xf numFmtId="171" fontId="3" fillId="0" borderId="0" xfId="1" applyNumberFormat="1" applyFont="1" applyAlignment="1">
      <alignment vertical="center"/>
    </xf>
    <xf numFmtId="0" fontId="18" fillId="0" borderId="0" xfId="0" applyFont="1"/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14" fillId="0" borderId="0" xfId="0" applyFont="1"/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3" fontId="24" fillId="0" borderId="0" xfId="1" applyNumberFormat="1" applyFont="1" applyFill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0</xdr:row>
      <xdr:rowOff>139700</xdr:rowOff>
    </xdr:from>
    <xdr:to>
      <xdr:col>7</xdr:col>
      <xdr:colOff>12700</xdr:colOff>
      <xdr:row>26</xdr:row>
      <xdr:rowOff>106225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4E675B-B7DE-8A48-AC36-E17ADADF8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900" y="139700"/>
          <a:ext cx="4178300" cy="524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dpass.ru/obyom-internet-reklamy-2022/" TargetMode="External"/><Relationship Id="rId1" Type="http://schemas.openxmlformats.org/officeDocument/2006/relationships/hyperlink" Target="https://adpass.ru/obyom-internet-reklamy-20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2672-C5A6-454A-AD17-AEB5F921B610}">
  <sheetPr>
    <tabColor theme="8" tint="-0.249977111117893"/>
  </sheetPr>
  <dimension ref="A1:F13"/>
  <sheetViews>
    <sheetView showGridLines="0" tabSelected="1" zoomScale="150" workbookViewId="0">
      <selection activeCell="C1" sqref="C1"/>
    </sheetView>
  </sheetViews>
  <sheetFormatPr baseColWidth="10" defaultColWidth="0" defaultRowHeight="16" zeroHeight="1" x14ac:dyDescent="0.2"/>
  <cols>
    <col min="1" max="1" width="10.83203125" style="3" customWidth="1"/>
    <col min="2" max="2" width="18.5" style="3" customWidth="1"/>
    <col min="3" max="3" width="10.83203125" style="3" customWidth="1"/>
    <col min="4" max="4" width="12.6640625" style="3" bestFit="1" customWidth="1"/>
    <col min="5" max="5" width="65.1640625" style="3" customWidth="1"/>
    <col min="6" max="6" width="0" style="3" hidden="1"/>
    <col min="7" max="16384" width="10.83203125" style="3" hidden="1"/>
  </cols>
  <sheetData>
    <row r="1" spans="1:5" x14ac:dyDescent="0.2"/>
    <row r="2" spans="1:5" x14ac:dyDescent="0.2"/>
    <row r="3" spans="1:5" s="15" customFormat="1" x14ac:dyDescent="0.2">
      <c r="A3" s="3"/>
      <c r="B3" s="14" t="s">
        <v>0</v>
      </c>
    </row>
    <row r="4" spans="1:5" x14ac:dyDescent="0.2"/>
    <row r="5" spans="1:5" x14ac:dyDescent="0.2">
      <c r="B5" s="7" t="s">
        <v>1</v>
      </c>
      <c r="C5" s="4"/>
      <c r="D5" s="10">
        <v>1000000</v>
      </c>
      <c r="E5" s="12" t="s">
        <v>14</v>
      </c>
    </row>
    <row r="6" spans="1:5" x14ac:dyDescent="0.2">
      <c r="B6" s="7" t="s">
        <v>12</v>
      </c>
      <c r="C6" s="4"/>
      <c r="D6" s="10">
        <v>3000</v>
      </c>
      <c r="E6" s="12" t="s">
        <v>15</v>
      </c>
    </row>
    <row r="7" spans="1:5" x14ac:dyDescent="0.2">
      <c r="B7" s="7"/>
      <c r="C7" s="4"/>
      <c r="D7" s="4"/>
    </row>
    <row r="8" spans="1:5" x14ac:dyDescent="0.2">
      <c r="B8" s="8" t="s">
        <v>13</v>
      </c>
      <c r="C8" s="4"/>
      <c r="D8" s="4"/>
    </row>
    <row r="9" spans="1:5" x14ac:dyDescent="0.2">
      <c r="B9" s="5" t="s">
        <v>2</v>
      </c>
      <c r="C9" s="6" t="s">
        <v>3</v>
      </c>
      <c r="D9" s="9">
        <f>D5/D6</f>
        <v>333.33333333333331</v>
      </c>
      <c r="E9" s="12" t="s">
        <v>16</v>
      </c>
    </row>
    <row r="10" spans="1:5" x14ac:dyDescent="0.2">
      <c r="B10" s="7" t="s">
        <v>4</v>
      </c>
      <c r="C10" s="6" t="s">
        <v>5</v>
      </c>
      <c r="D10" s="13">
        <v>0.1</v>
      </c>
      <c r="E10" s="12" t="s">
        <v>17</v>
      </c>
    </row>
    <row r="11" spans="1:5" x14ac:dyDescent="0.2">
      <c r="B11" s="7" t="s">
        <v>6</v>
      </c>
      <c r="C11" s="6" t="s">
        <v>7</v>
      </c>
      <c r="D11" s="4">
        <f>1/D10</f>
        <v>10</v>
      </c>
      <c r="E11" s="12" t="s">
        <v>16</v>
      </c>
    </row>
    <row r="12" spans="1:5" x14ac:dyDescent="0.2">
      <c r="B12" s="7" t="s">
        <v>8</v>
      </c>
      <c r="C12" s="6" t="s">
        <v>3</v>
      </c>
      <c r="D12" s="9">
        <f>D9*D11</f>
        <v>3333.333333333333</v>
      </c>
      <c r="E12" s="12" t="s">
        <v>16</v>
      </c>
    </row>
    <row r="13" spans="1:5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10DA-1CAA-0842-A7AB-99A63829B2CE}">
  <sheetPr>
    <tabColor theme="9" tint="0.79998168889431442"/>
  </sheetPr>
  <dimension ref="I1:M27"/>
  <sheetViews>
    <sheetView showGridLines="0" workbookViewId="0">
      <selection activeCell="A28" sqref="A28:XFD1048576"/>
    </sheetView>
  </sheetViews>
  <sheetFormatPr baseColWidth="10" defaultColWidth="0" defaultRowHeight="16" zeroHeight="1" x14ac:dyDescent="0.2"/>
  <cols>
    <col min="1" max="12" width="10.83203125" customWidth="1"/>
    <col min="13" max="13" width="15.6640625" customWidth="1"/>
    <col min="14" max="16384" width="10.83203125" hidden="1"/>
  </cols>
  <sheetData>
    <row r="1" spans="9:13" x14ac:dyDescent="0.2"/>
    <row r="2" spans="9:13" x14ac:dyDescent="0.2"/>
    <row r="3" spans="9:13" x14ac:dyDescent="0.2"/>
    <row r="4" spans="9:13" x14ac:dyDescent="0.2"/>
    <row r="5" spans="9:13" ht="16" customHeight="1" x14ac:dyDescent="0.2">
      <c r="I5" s="1" t="s">
        <v>9</v>
      </c>
      <c r="J5" s="1"/>
      <c r="K5" s="1"/>
      <c r="L5" s="1"/>
      <c r="M5" s="1"/>
    </row>
    <row r="6" spans="9:13" x14ac:dyDescent="0.2">
      <c r="I6" s="1"/>
      <c r="J6" s="1"/>
      <c r="K6" s="1"/>
      <c r="L6" s="1"/>
      <c r="M6" s="1"/>
    </row>
    <row r="7" spans="9:13" x14ac:dyDescent="0.2">
      <c r="I7" s="1"/>
      <c r="J7" s="1"/>
      <c r="K7" s="1"/>
      <c r="L7" s="1"/>
      <c r="M7" s="1"/>
    </row>
    <row r="8" spans="9:13" x14ac:dyDescent="0.2">
      <c r="I8" s="1"/>
      <c r="J8" s="1"/>
      <c r="K8" s="1"/>
      <c r="L8" s="1"/>
      <c r="M8" s="1"/>
    </row>
    <row r="9" spans="9:13" x14ac:dyDescent="0.2">
      <c r="I9" s="1"/>
      <c r="J9" s="1"/>
      <c r="K9" s="1"/>
      <c r="L9" s="1"/>
      <c r="M9" s="1"/>
    </row>
    <row r="10" spans="9:13" x14ac:dyDescent="0.2">
      <c r="I10" s="1"/>
      <c r="J10" s="1"/>
      <c r="K10" s="1"/>
      <c r="L10" s="1"/>
      <c r="M10" s="1"/>
    </row>
    <row r="11" spans="9:13" x14ac:dyDescent="0.2">
      <c r="I11" s="2" t="s">
        <v>10</v>
      </c>
      <c r="J11" s="2"/>
      <c r="K11" s="2"/>
      <c r="L11" s="2"/>
      <c r="M11" s="2"/>
    </row>
    <row r="12" spans="9:13" x14ac:dyDescent="0.2">
      <c r="I12" s="2"/>
      <c r="J12" s="2"/>
      <c r="K12" s="2"/>
      <c r="L12" s="2"/>
      <c r="M12" s="2"/>
    </row>
    <row r="13" spans="9:13" x14ac:dyDescent="0.2">
      <c r="I13" s="2"/>
      <c r="J13" s="2"/>
      <c r="K13" s="2"/>
      <c r="L13" s="2"/>
      <c r="M13" s="2"/>
    </row>
    <row r="14" spans="9:13" x14ac:dyDescent="0.2">
      <c r="I14" s="2"/>
      <c r="J14" s="2"/>
      <c r="K14" s="2"/>
      <c r="L14" s="2"/>
      <c r="M14" s="2"/>
    </row>
    <row r="15" spans="9:13" x14ac:dyDescent="0.2">
      <c r="I15" s="2"/>
      <c r="J15" s="2"/>
      <c r="K15" s="2"/>
      <c r="L15" s="2"/>
      <c r="M15" s="2"/>
    </row>
    <row r="16" spans="9:13" ht="16" customHeight="1" x14ac:dyDescent="0.2">
      <c r="I16" s="2" t="s">
        <v>11</v>
      </c>
      <c r="J16" s="2"/>
      <c r="K16" s="2"/>
      <c r="L16" s="2"/>
      <c r="M16" s="2"/>
    </row>
    <row r="17" spans="9:13" x14ac:dyDescent="0.2">
      <c r="I17" s="2"/>
      <c r="J17" s="2"/>
      <c r="K17" s="2"/>
      <c r="L17" s="2"/>
      <c r="M17" s="2"/>
    </row>
    <row r="18" spans="9:13" x14ac:dyDescent="0.2">
      <c r="I18" s="2"/>
      <c r="J18" s="2"/>
      <c r="K18" s="2"/>
      <c r="L18" s="2"/>
      <c r="M18" s="2"/>
    </row>
    <row r="19" spans="9:13" x14ac:dyDescent="0.2">
      <c r="I19" s="2"/>
      <c r="J19" s="2"/>
      <c r="K19" s="2"/>
      <c r="L19" s="2"/>
      <c r="M19" s="2"/>
    </row>
    <row r="20" spans="9:13" x14ac:dyDescent="0.2">
      <c r="I20" s="2"/>
      <c r="J20" s="2"/>
      <c r="K20" s="2"/>
      <c r="L20" s="2"/>
      <c r="M20" s="2"/>
    </row>
    <row r="21" spans="9:13" x14ac:dyDescent="0.2">
      <c r="I21" s="2"/>
      <c r="J21" s="2"/>
      <c r="K21" s="2"/>
      <c r="L21" s="2"/>
      <c r="M21" s="2"/>
    </row>
    <row r="22" spans="9:13" x14ac:dyDescent="0.2"/>
    <row r="23" spans="9:13" x14ac:dyDescent="0.2"/>
    <row r="24" spans="9:13" x14ac:dyDescent="0.2"/>
    <row r="25" spans="9:13" x14ac:dyDescent="0.2"/>
    <row r="26" spans="9:13" x14ac:dyDescent="0.2"/>
    <row r="27" spans="9:13" x14ac:dyDescent="0.2"/>
  </sheetData>
  <mergeCells count="3">
    <mergeCell ref="I16:M21"/>
    <mergeCell ref="I5:M10"/>
    <mergeCell ref="I11:M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F28F-1F39-5F4D-A994-F30B3E537B81}">
  <sheetPr>
    <tabColor theme="8" tint="0.79998168889431442"/>
  </sheetPr>
  <dimension ref="B1:N20"/>
  <sheetViews>
    <sheetView showGridLines="0" zoomScale="139" workbookViewId="0">
      <selection activeCell="D17" sqref="D17"/>
    </sheetView>
  </sheetViews>
  <sheetFormatPr baseColWidth="10" defaultColWidth="0" defaultRowHeight="16" zeroHeight="1" x14ac:dyDescent="0.2"/>
  <cols>
    <col min="1" max="1" width="4" style="3" customWidth="1"/>
    <col min="2" max="2" width="27.33203125" style="3" customWidth="1"/>
    <col min="3" max="15" width="10.83203125" style="3" customWidth="1"/>
    <col min="16" max="16384" width="10.83203125" style="3" hidden="1"/>
  </cols>
  <sheetData>
    <row r="1" spans="2:13" ht="1" customHeight="1" x14ac:dyDescent="0.2"/>
    <row r="2" spans="2:13" x14ac:dyDescent="0.2"/>
    <row r="3" spans="2:13" x14ac:dyDescent="0.2">
      <c r="B3" s="16" t="s">
        <v>27</v>
      </c>
      <c r="C3" s="16"/>
      <c r="D3" s="16">
        <v>2021</v>
      </c>
      <c r="E3" s="16">
        <v>2022</v>
      </c>
      <c r="F3" s="16">
        <f>E3+1</f>
        <v>2023</v>
      </c>
      <c r="G3" s="16">
        <f t="shared" ref="G3:J3" si="0">F3+1</f>
        <v>2024</v>
      </c>
      <c r="H3" s="16">
        <f t="shared" si="0"/>
        <v>2025</v>
      </c>
      <c r="I3" s="16">
        <f t="shared" si="0"/>
        <v>2026</v>
      </c>
      <c r="J3" s="16">
        <f t="shared" si="0"/>
        <v>2027</v>
      </c>
    </row>
    <row r="4" spans="2:13" x14ac:dyDescent="0.2"/>
    <row r="5" spans="2:13" x14ac:dyDescent="0.2">
      <c r="B5" s="17" t="s">
        <v>18</v>
      </c>
      <c r="C5" s="17"/>
      <c r="D5" s="17"/>
      <c r="E5" s="17"/>
      <c r="F5" s="18"/>
      <c r="G5" s="18"/>
      <c r="H5" s="18"/>
      <c r="I5" s="18"/>
      <c r="J5" s="18"/>
      <c r="K5" s="19"/>
      <c r="L5" s="19"/>
      <c r="M5" s="19"/>
    </row>
    <row r="6" spans="2:13" x14ac:dyDescent="0.2">
      <c r="B6" s="20" t="s">
        <v>19</v>
      </c>
      <c r="C6" s="20" t="s">
        <v>20</v>
      </c>
      <c r="D6" s="21">
        <f>E6/(1+E8)</f>
        <v>536.08247422680415</v>
      </c>
      <c r="E6" s="21">
        <v>520</v>
      </c>
      <c r="F6" s="21">
        <f>E6*(1+F8)</f>
        <v>548.6</v>
      </c>
      <c r="G6" s="21">
        <f>F6*(1+G8)</f>
        <v>574.93280000000004</v>
      </c>
      <c r="H6" s="21">
        <f>G6*(1+H8)</f>
        <v>602.52957440000012</v>
      </c>
      <c r="I6" s="21">
        <f>H6*(1+I8)</f>
        <v>631.45099397120009</v>
      </c>
      <c r="J6" s="21">
        <f>I6*(1+J8)</f>
        <v>661.76064168181767</v>
      </c>
      <c r="K6" s="19"/>
      <c r="L6" s="22" t="s">
        <v>21</v>
      </c>
      <c r="M6" s="19"/>
    </row>
    <row r="7" spans="2:13" x14ac:dyDescent="0.2">
      <c r="B7" s="20"/>
      <c r="C7" s="20" t="s">
        <v>22</v>
      </c>
      <c r="D7" s="23">
        <f>E7/(1+E8)</f>
        <v>6644.964043716197</v>
      </c>
      <c r="E7" s="23">
        <f>E6*1000/(AVERAGE(57.27,104.08))</f>
        <v>6445.6151224047107</v>
      </c>
      <c r="F7" s="23">
        <f>E7*(1+F8)</f>
        <v>6800.1239541369696</v>
      </c>
      <c r="G7" s="23">
        <f>F7*(1+G8)</f>
        <v>7126.5299039355441</v>
      </c>
      <c r="H7" s="23">
        <f>G7*(1+H8)</f>
        <v>7468.6033393244506</v>
      </c>
      <c r="I7" s="23">
        <f>H7*(1+I8)</f>
        <v>7827.0962996120243</v>
      </c>
      <c r="J7" s="23">
        <f>I7*(1+J8)</f>
        <v>8202.7969219934021</v>
      </c>
      <c r="K7" s="19"/>
      <c r="L7" s="19"/>
      <c r="M7" s="19"/>
    </row>
    <row r="8" spans="2:13" x14ac:dyDescent="0.2">
      <c r="B8" s="24" t="s">
        <v>23</v>
      </c>
      <c r="C8" s="24" t="s">
        <v>5</v>
      </c>
      <c r="D8" s="25"/>
      <c r="E8" s="22">
        <v>-0.03</v>
      </c>
      <c r="F8" s="22">
        <f>AVERAGE(4%,7%)</f>
        <v>5.5000000000000007E-2</v>
      </c>
      <c r="G8" s="22">
        <v>4.8000000000000001E-2</v>
      </c>
      <c r="H8" s="22">
        <v>4.8000000000000001E-2</v>
      </c>
      <c r="I8" s="22">
        <v>4.8000000000000001E-2</v>
      </c>
      <c r="J8" s="22">
        <v>4.8000000000000001E-2</v>
      </c>
      <c r="K8" s="19"/>
      <c r="L8" s="22" t="s">
        <v>24</v>
      </c>
      <c r="M8" s="19"/>
    </row>
    <row r="9" spans="2:13" x14ac:dyDescent="0.2">
      <c r="B9" s="25"/>
      <c r="C9" s="25"/>
      <c r="D9" s="25"/>
      <c r="E9" s="26"/>
      <c r="F9" s="25"/>
      <c r="G9" s="25"/>
      <c r="H9" s="25"/>
      <c r="I9" s="25"/>
      <c r="J9" s="25"/>
      <c r="K9" s="25"/>
      <c r="L9" s="25"/>
      <c r="M9" s="25"/>
    </row>
    <row r="10" spans="2:13" x14ac:dyDescent="0.2">
      <c r="B10" s="20" t="s">
        <v>25</v>
      </c>
      <c r="C10" s="20" t="s">
        <v>20</v>
      </c>
      <c r="D10" s="21">
        <f>137.7+105.8</f>
        <v>243.5</v>
      </c>
      <c r="E10" s="21">
        <f>113.2+140.2</f>
        <v>253.39999999999998</v>
      </c>
      <c r="F10" s="21">
        <f>E10*(1+F12)</f>
        <v>267.33699999999993</v>
      </c>
      <c r="G10" s="21">
        <f>F10*(1+G12)</f>
        <v>280.16917599999994</v>
      </c>
      <c r="H10" s="21">
        <f>G10*(1+H12)</f>
        <v>293.61729644799993</v>
      </c>
      <c r="I10" s="21">
        <f>H10*(1+I12)</f>
        <v>307.71092667750395</v>
      </c>
      <c r="J10" s="21">
        <f>I10*(1+J12)</f>
        <v>322.48105115802417</v>
      </c>
      <c r="K10" s="19"/>
      <c r="L10" s="22" t="s">
        <v>21</v>
      </c>
      <c r="M10" s="19"/>
    </row>
    <row r="11" spans="2:13" x14ac:dyDescent="0.2">
      <c r="B11" s="19"/>
      <c r="C11" s="20" t="s">
        <v>26</v>
      </c>
      <c r="D11" s="27">
        <f>E11/(1+E12)</f>
        <v>3.8711209606983701</v>
      </c>
      <c r="E11" s="27">
        <f>325/(AVERAGE(57.27,104.08))</f>
        <v>4.028509451502944</v>
      </c>
      <c r="F11" s="27">
        <f>E11*(1+F12)</f>
        <v>4.2500774713356053</v>
      </c>
      <c r="G11" s="27">
        <f>F11*(1+G12)</f>
        <v>4.4540811899597141</v>
      </c>
      <c r="H11" s="27">
        <f>G11*(1+H12)</f>
        <v>4.6678770870777804</v>
      </c>
      <c r="I11" s="27">
        <f>H11*(1+I12)</f>
        <v>4.8919351872575136</v>
      </c>
      <c r="J11" s="27">
        <f>I11*(1+J12)</f>
        <v>5.1267480762458746</v>
      </c>
      <c r="K11" s="19"/>
      <c r="L11" s="19"/>
      <c r="M11" s="19"/>
    </row>
    <row r="12" spans="2:13" x14ac:dyDescent="0.2">
      <c r="B12" s="24" t="s">
        <v>23</v>
      </c>
      <c r="C12" s="24" t="s">
        <v>5</v>
      </c>
      <c r="D12" s="19"/>
      <c r="E12" s="22">
        <f>E10/D10-1</f>
        <v>4.0657084188911563E-2</v>
      </c>
      <c r="F12" s="22">
        <f>F8</f>
        <v>5.5000000000000007E-2</v>
      </c>
      <c r="G12" s="22">
        <f>G8</f>
        <v>4.8000000000000001E-2</v>
      </c>
      <c r="H12" s="22">
        <f>H8</f>
        <v>4.8000000000000001E-2</v>
      </c>
      <c r="I12" s="22">
        <f>I8</f>
        <v>4.8000000000000001E-2</v>
      </c>
      <c r="J12" s="22">
        <f>J8</f>
        <v>4.8000000000000001E-2</v>
      </c>
      <c r="K12" s="19"/>
      <c r="L12" s="19"/>
      <c r="M12" s="19"/>
    </row>
    <row r="13" spans="2:13" x14ac:dyDescent="0.2">
      <c r="B13" s="19"/>
      <c r="C13" s="19"/>
      <c r="D13" s="19"/>
      <c r="E13" s="28"/>
      <c r="F13" s="19"/>
      <c r="G13" s="19"/>
      <c r="H13" s="19"/>
      <c r="I13" s="19"/>
      <c r="J13" s="19"/>
      <c r="K13" s="19"/>
      <c r="L13" s="19"/>
      <c r="M13" s="19"/>
    </row>
    <row r="14" spans="2:13" x14ac:dyDescent="0.2">
      <c r="B14" s="20" t="s">
        <v>28</v>
      </c>
      <c r="C14" s="20" t="s">
        <v>20</v>
      </c>
      <c r="D14" s="29">
        <f>143626000/1000000000</f>
        <v>0.143626</v>
      </c>
      <c r="E14" s="29">
        <f>147468000/1000000000</f>
        <v>0.14746799999999999</v>
      </c>
      <c r="F14" s="29">
        <f>E14*(1+F16)</f>
        <v>0.16221479999999999</v>
      </c>
      <c r="G14" s="29">
        <f>F14*(1+G16)</f>
        <v>0.17843628</v>
      </c>
      <c r="H14" s="29">
        <f>G14*(1+H16)</f>
        <v>0.19627990800000003</v>
      </c>
      <c r="I14" s="29">
        <f>H14*(1+I16)</f>
        <v>0.21590789880000005</v>
      </c>
      <c r="J14" s="29">
        <f>I14*(1+J16)</f>
        <v>0.23749868868000007</v>
      </c>
      <c r="K14" s="19"/>
      <c r="L14" s="19"/>
      <c r="M14" s="19"/>
    </row>
    <row r="15" spans="2:13" x14ac:dyDescent="0.2">
      <c r="B15" s="24"/>
      <c r="C15" s="20" t="s">
        <v>22</v>
      </c>
      <c r="D15" s="30">
        <f>143626000/1000000/(AVERAGE(71.5,76.1))</f>
        <v>1.9461517615176154</v>
      </c>
      <c r="E15" s="30">
        <f>147468000/1000000/(AVERAGE(57.27,104.08))</f>
        <v>1.8279268670591879</v>
      </c>
      <c r="F15" s="30">
        <f>E15*(1+F16)</f>
        <v>2.010719553765107</v>
      </c>
      <c r="G15" s="30">
        <f>F15*(1+G16)</f>
        <v>2.211791509141618</v>
      </c>
      <c r="H15" s="30">
        <f>G15*(1+H16)</f>
        <v>2.4329706600557799</v>
      </c>
      <c r="I15" s="30">
        <f>H15*(1+I16)</f>
        <v>2.6762677260613579</v>
      </c>
      <c r="J15" s="30">
        <f>I15*(1+J16)</f>
        <v>2.9438944986674938</v>
      </c>
      <c r="K15" s="19"/>
      <c r="L15" s="19"/>
      <c r="M15" s="19"/>
    </row>
    <row r="16" spans="2:13" x14ac:dyDescent="0.2">
      <c r="B16" s="24" t="s">
        <v>23</v>
      </c>
      <c r="C16" s="24" t="s">
        <v>5</v>
      </c>
      <c r="D16" s="22"/>
      <c r="E16" s="22">
        <f>E14/D14-1</f>
        <v>2.6750031331374435E-2</v>
      </c>
      <c r="F16" s="22">
        <v>0.1</v>
      </c>
      <c r="G16" s="22">
        <v>0.1</v>
      </c>
      <c r="H16" s="22">
        <v>0.1</v>
      </c>
      <c r="I16" s="22">
        <v>0.1</v>
      </c>
      <c r="J16" s="22">
        <v>0.1</v>
      </c>
      <c r="K16" s="19"/>
      <c r="L16" s="19"/>
      <c r="M16" s="19"/>
    </row>
    <row r="17" spans="2:13" x14ac:dyDescent="0.2">
      <c r="B17" s="24"/>
      <c r="C17" s="24"/>
      <c r="D17" s="22"/>
      <c r="E17" s="22"/>
      <c r="F17" s="22"/>
      <c r="G17" s="22"/>
      <c r="H17" s="22"/>
      <c r="I17" s="22"/>
      <c r="J17" s="22"/>
      <c r="K17" s="19"/>
      <c r="L17" s="19"/>
      <c r="M17" s="19"/>
    </row>
    <row r="18" spans="2:13" x14ac:dyDescent="0.2">
      <c r="B18" s="11" t="s">
        <v>29</v>
      </c>
      <c r="C18" s="31" t="s">
        <v>5</v>
      </c>
      <c r="D18" s="32">
        <f>D14/D10</f>
        <v>5.8983983572895283E-4</v>
      </c>
      <c r="E18" s="32">
        <f t="shared" ref="E18:J18" si="1">E14/E10</f>
        <v>5.8195737963693769E-4</v>
      </c>
      <c r="F18" s="32">
        <f t="shared" si="1"/>
        <v>6.0678020625652283E-4</v>
      </c>
      <c r="G18" s="32">
        <f t="shared" si="1"/>
        <v>6.3688762107077775E-4</v>
      </c>
      <c r="H18" s="32">
        <f t="shared" si="1"/>
        <v>6.6848891524604547E-4</v>
      </c>
      <c r="I18" s="32">
        <f t="shared" si="1"/>
        <v>7.0165821256741416E-4</v>
      </c>
      <c r="J18" s="32">
        <f t="shared" si="1"/>
        <v>7.3647331471770564E-4</v>
      </c>
      <c r="K18" s="19"/>
      <c r="L18" s="19"/>
      <c r="M18" s="19"/>
    </row>
    <row r="19" spans="2:13" x14ac:dyDescent="0.2"/>
    <row r="20" spans="2:13" x14ac:dyDescent="0.2"/>
  </sheetData>
  <hyperlinks>
    <hyperlink ref="L6" r:id="rId1" display="https://adpass.ru/obyom-internet-reklamy-2022/" xr:uid="{06F111E1-4E10-4341-B555-39DC5CF22AEB}"/>
    <hyperlink ref="L10" r:id="rId2" display="https://adpass.ru/obyom-internet-reklamy-2022/" xr:uid="{917DD5E5-5BAC-0842-91AD-0BFA97404C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9CA3-F457-E846-A99F-569B618C03B6}">
  <sheetPr>
    <tabColor theme="5" tint="0.79998168889431442"/>
  </sheetPr>
  <dimension ref="B1:G19"/>
  <sheetViews>
    <sheetView showGridLines="0" zoomScale="136" workbookViewId="0">
      <selection activeCell="H7" sqref="H7"/>
    </sheetView>
  </sheetViews>
  <sheetFormatPr baseColWidth="10" defaultColWidth="0" defaultRowHeight="16" zeroHeight="1" x14ac:dyDescent="0.2"/>
  <cols>
    <col min="1" max="1" width="5" customWidth="1"/>
    <col min="2" max="2" width="17.83203125" customWidth="1"/>
    <col min="3" max="5" width="10.83203125" customWidth="1"/>
    <col min="6" max="6" width="16.6640625" customWidth="1"/>
    <col min="7" max="7" width="10.83203125" style="51" customWidth="1"/>
    <col min="8" max="10" width="10.83203125" customWidth="1"/>
    <col min="11" max="16384" width="10.83203125" hidden="1"/>
  </cols>
  <sheetData>
    <row r="1" spans="2:7" ht="1" customHeight="1" x14ac:dyDescent="0.2"/>
    <row r="2" spans="2:7" x14ac:dyDescent="0.2"/>
    <row r="3" spans="2:7" ht="20" x14ac:dyDescent="0.2">
      <c r="B3" s="53" t="s">
        <v>30</v>
      </c>
      <c r="C3" s="33"/>
      <c r="D3" s="33"/>
      <c r="E3" s="33"/>
      <c r="F3" s="33"/>
      <c r="G3" s="47"/>
    </row>
    <row r="4" spans="2:7" x14ac:dyDescent="0.2">
      <c r="B4" s="33"/>
      <c r="C4" s="33"/>
      <c r="D4" s="33"/>
      <c r="E4" s="33"/>
      <c r="F4" s="33"/>
      <c r="G4" s="47"/>
    </row>
    <row r="5" spans="2:7" x14ac:dyDescent="0.2">
      <c r="B5" s="34" t="s">
        <v>31</v>
      </c>
      <c r="C5" s="35"/>
      <c r="D5" s="36"/>
      <c r="E5" s="37">
        <v>2022</v>
      </c>
      <c r="F5" s="37"/>
      <c r="G5" s="48"/>
    </row>
    <row r="6" spans="2:7" x14ac:dyDescent="0.2">
      <c r="B6" s="38"/>
      <c r="C6" s="39"/>
      <c r="D6" s="39"/>
      <c r="E6" s="39"/>
      <c r="F6" s="39"/>
      <c r="G6" s="49"/>
    </row>
    <row r="7" spans="2:7" ht="17" thickBot="1" x14ac:dyDescent="0.25">
      <c r="B7" s="40" t="s">
        <v>32</v>
      </c>
      <c r="C7" s="41" t="s">
        <v>33</v>
      </c>
      <c r="D7" s="41"/>
      <c r="E7" s="41" t="s">
        <v>34</v>
      </c>
      <c r="F7" s="41" t="s">
        <v>35</v>
      </c>
      <c r="G7" s="52"/>
    </row>
    <row r="8" spans="2:7" ht="17" thickTop="1" x14ac:dyDescent="0.2">
      <c r="B8" s="42"/>
      <c r="C8" s="43"/>
      <c r="D8" s="43"/>
      <c r="E8" s="11"/>
      <c r="F8" s="43"/>
      <c r="G8" s="50"/>
    </row>
    <row r="9" spans="2:7" x14ac:dyDescent="0.2">
      <c r="B9" s="31" t="s">
        <v>36</v>
      </c>
      <c r="C9" s="43" t="s">
        <v>3</v>
      </c>
      <c r="D9" s="43"/>
      <c r="E9" s="44">
        <v>150000</v>
      </c>
      <c r="F9" s="45">
        <f>E9/$E$14</f>
        <v>9.9734042553191488E-2</v>
      </c>
      <c r="G9" s="50"/>
    </row>
    <row r="10" spans="2:7" x14ac:dyDescent="0.2">
      <c r="B10" s="31" t="s">
        <v>37</v>
      </c>
      <c r="C10" s="43" t="s">
        <v>3</v>
      </c>
      <c r="D10" s="43"/>
      <c r="E10" s="44">
        <v>240000</v>
      </c>
      <c r="F10" s="45">
        <f t="shared" ref="F10:F12" si="0">E10/$E$14</f>
        <v>0.15957446808510639</v>
      </c>
      <c r="G10" s="50"/>
    </row>
    <row r="11" spans="2:7" x14ac:dyDescent="0.2">
      <c r="B11" s="31" t="s">
        <v>38</v>
      </c>
      <c r="C11" s="43" t="s">
        <v>3</v>
      </c>
      <c r="D11" s="43"/>
      <c r="E11" s="44">
        <v>345000</v>
      </c>
      <c r="F11" s="45">
        <f t="shared" si="0"/>
        <v>0.22938829787234041</v>
      </c>
      <c r="G11" s="46"/>
    </row>
    <row r="12" spans="2:7" x14ac:dyDescent="0.2">
      <c r="B12" s="31" t="s">
        <v>39</v>
      </c>
      <c r="C12" s="43" t="s">
        <v>3</v>
      </c>
      <c r="D12" s="43"/>
      <c r="E12" s="44">
        <v>769000</v>
      </c>
      <c r="F12" s="45">
        <f t="shared" si="0"/>
        <v>0.51130319148936165</v>
      </c>
      <c r="G12" s="46"/>
    </row>
    <row r="13" spans="2:7" x14ac:dyDescent="0.2"/>
    <row r="14" spans="2:7" x14ac:dyDescent="0.2">
      <c r="B14" s="31" t="s">
        <v>40</v>
      </c>
      <c r="C14" s="43" t="s">
        <v>3</v>
      </c>
      <c r="E14" s="44">
        <f>SUM(E9:E12)</f>
        <v>1504000</v>
      </c>
    </row>
    <row r="15" spans="2:7" x14ac:dyDescent="0.2"/>
    <row r="16" spans="2:7" x14ac:dyDescent="0.2">
      <c r="B16" s="54" t="s">
        <v>41</v>
      </c>
    </row>
    <row r="17" spans="2:2" x14ac:dyDescent="0.2">
      <c r="B17" s="54" t="s">
        <v>42</v>
      </c>
    </row>
    <row r="18" spans="2:2" x14ac:dyDescent="0.2"/>
    <row r="19" spans="2:2" x14ac:dyDescent="0.2"/>
  </sheetData>
  <mergeCells count="1"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Финансы</vt:lpstr>
      <vt:lpstr>Сhurn Rate</vt:lpstr>
      <vt:lpstr>Market</vt:lpstr>
      <vt:lpstr>Business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Коннова</dc:creator>
  <cp:lastModifiedBy>Ирина Коннова</cp:lastModifiedBy>
  <dcterms:created xsi:type="dcterms:W3CDTF">2023-08-17T11:11:46Z</dcterms:created>
  <dcterms:modified xsi:type="dcterms:W3CDTF">2023-08-17T11:43:40Z</dcterms:modified>
</cp:coreProperties>
</file>