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m\Downloads\"/>
    </mc:Choice>
  </mc:AlternateContent>
  <xr:revisionPtr revIDLastSave="0" documentId="13_ncr:1_{56D53509-1D5B-424A-856C-8658968056EB}" xr6:coauthVersionLast="47" xr6:coauthVersionMax="47" xr10:uidLastSave="{00000000-0000-0000-0000-000000000000}"/>
  <bookViews>
    <workbookView xWindow="-120" yWindow="-120" windowWidth="29040" windowHeight="15840" activeTab="2" xr2:uid="{2476543D-B187-FE4C-94BE-6BE8B4102D29}"/>
  </bookViews>
  <sheets>
    <sheet name="Características" sheetId="1" r:id="rId1"/>
    <sheet name="6MM1" sheetId="3" r:id="rId2"/>
    <sheet name="Captur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B36" i="3"/>
  <c r="B26" i="3"/>
  <c r="B112" i="3"/>
  <c r="A112" i="3"/>
  <c r="B110" i="3"/>
  <c r="B109" i="3"/>
  <c r="B106" i="3"/>
  <c r="B108" i="3" s="1"/>
  <c r="B111" i="3" s="1"/>
  <c r="B113" i="3" s="1"/>
  <c r="B102" i="3"/>
  <c r="A102" i="3"/>
  <c r="B100" i="3"/>
  <c r="B99" i="3"/>
  <c r="B96" i="3"/>
  <c r="B98" i="3" s="1"/>
  <c r="B101" i="3" s="1"/>
  <c r="B103" i="3" s="1"/>
  <c r="B92" i="3"/>
  <c r="A92" i="3"/>
  <c r="B90" i="3"/>
  <c r="B89" i="3"/>
  <c r="B86" i="3"/>
  <c r="B88" i="3" s="1"/>
  <c r="B91" i="3" s="1"/>
  <c r="B93" i="3" s="1"/>
  <c r="B82" i="3"/>
  <c r="A82" i="3"/>
  <c r="B80" i="3"/>
  <c r="B79" i="3"/>
  <c r="B76" i="3"/>
  <c r="B78" i="3" s="1"/>
  <c r="B81" i="3" s="1"/>
  <c r="B83" i="3" s="1"/>
  <c r="B72" i="3"/>
  <c r="A72" i="3"/>
  <c r="B70" i="3"/>
  <c r="B69" i="3"/>
  <c r="B66" i="3"/>
  <c r="B68" i="3" s="1"/>
  <c r="B71" i="3" s="1"/>
  <c r="B73" i="3" s="1"/>
  <c r="B62" i="3"/>
  <c r="A62" i="3"/>
  <c r="B60" i="3"/>
  <c r="B59" i="3"/>
  <c r="B56" i="3"/>
  <c r="B58" i="3" s="1"/>
  <c r="B61" i="3" s="1"/>
  <c r="B63" i="3" s="1"/>
  <c r="I6" i="3"/>
  <c r="B28" i="3"/>
  <c r="B7" i="3"/>
  <c r="B11" i="3"/>
  <c r="A52" i="3"/>
  <c r="B50" i="3"/>
  <c r="B46" i="3"/>
  <c r="A42" i="3"/>
  <c r="A32" i="3"/>
  <c r="B30" i="3"/>
  <c r="B20" i="3"/>
  <c r="R12" i="3"/>
  <c r="B16" i="3"/>
  <c r="B18" i="3" s="1"/>
  <c r="R11" i="3"/>
  <c r="R10" i="3"/>
  <c r="R9" i="3"/>
  <c r="R8" i="3"/>
  <c r="R7" i="3"/>
  <c r="R6" i="3"/>
  <c r="R5" i="3"/>
  <c r="R4" i="3"/>
  <c r="R3" i="3"/>
  <c r="H3" i="3"/>
  <c r="G2" i="3"/>
  <c r="I3" i="3" l="1"/>
  <c r="B48" i="3"/>
  <c r="J3" i="3"/>
  <c r="B38" i="3"/>
  <c r="L2" i="3"/>
  <c r="B19" i="3"/>
  <c r="B21" i="3" s="1"/>
  <c r="B29" i="3"/>
  <c r="B31" i="3" s="1"/>
  <c r="B49" i="3"/>
  <c r="B51" i="3" s="1"/>
  <c r="B22" i="3"/>
  <c r="B39" i="3"/>
  <c r="B40" i="3"/>
  <c r="B23" i="3" l="1"/>
  <c r="B32" i="3" s="1"/>
  <c r="B33" i="3" s="1"/>
  <c r="B42" i="3" s="1"/>
  <c r="L3" i="3"/>
  <c r="I4" i="3"/>
  <c r="J4" i="3" s="1"/>
  <c r="J5" i="3" s="1"/>
  <c r="J6" i="3" s="1"/>
  <c r="B41" i="3"/>
  <c r="L4" i="3" l="1"/>
  <c r="B43" i="3"/>
  <c r="B52" i="3" s="1"/>
  <c r="B53" i="3" s="1"/>
  <c r="K5" i="3" l="1"/>
  <c r="L5" i="3" s="1"/>
  <c r="L6" i="3" l="1"/>
  <c r="L14" i="3" s="1"/>
  <c r="K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tc={F95E583C-0C2B-A248-BE13-0EDB058D5A67}</author>
    <author>tc={53D1FB74-1120-5A48-8F81-50FAB4952D4B}</author>
    <author>tc={A09BA02C-E101-C14E-B06B-63DE9D6D98A1}</author>
  </authors>
  <commentList>
    <comment ref="B12" authorId="0" shapeId="0" xr:uid="{F95E583C-0C2B-A248-BE13-0EDB058D5A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el precio al que lo compro el dia cero.</t>
      </text>
    </comment>
    <comment ref="B17" authorId="1" shapeId="0" xr:uid="{53D1FB74-1120-5A48-8F81-50FAB4952D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el precio de cierre del día cero.</t>
      </text>
    </comment>
    <comment ref="B27" authorId="2" shapeId="0" xr:uid="{A09BA02C-E101-C14E-B06B-63DE9D6D98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el precio de cierre del día 1</t>
      </text>
    </comment>
  </commentList>
</comments>
</file>

<file path=xl/sharedStrings.xml><?xml version="1.0" encoding="utf-8"?>
<sst xmlns="http://schemas.openxmlformats.org/spreadsheetml/2006/main" count="141" uniqueCount="68">
  <si>
    <t>Característica</t>
  </si>
  <si>
    <t>Forwards</t>
  </si>
  <si>
    <t>Futuros</t>
  </si>
  <si>
    <t>Mercado</t>
  </si>
  <si>
    <t>OTC</t>
  </si>
  <si>
    <t>Organizado</t>
  </si>
  <si>
    <t>Tipo de Contrato</t>
  </si>
  <si>
    <t>Tailor Made</t>
  </si>
  <si>
    <t>Estándar</t>
  </si>
  <si>
    <t>Tamaño</t>
  </si>
  <si>
    <t>Vencimiento</t>
  </si>
  <si>
    <t>Estándar, generalmente trimestralmente</t>
  </si>
  <si>
    <t>Garantía</t>
  </si>
  <si>
    <t>Califiación crediticia de la contraparte</t>
  </si>
  <si>
    <t>Daily Margin</t>
  </si>
  <si>
    <t>Liquidación</t>
  </si>
  <si>
    <t>Al vencimiento del contrato</t>
  </si>
  <si>
    <t>Diaria</t>
  </si>
  <si>
    <t>Uso</t>
  </si>
  <si>
    <t>Cobertura</t>
  </si>
  <si>
    <t>Cobertura y Especulación</t>
  </si>
  <si>
    <t>MXN</t>
  </si>
  <si>
    <t>Instrumento</t>
  </si>
  <si>
    <t>Day</t>
  </si>
  <si>
    <t>Trade Price</t>
  </si>
  <si>
    <t>Settlement Price</t>
  </si>
  <si>
    <t>Daily Gain</t>
  </si>
  <si>
    <t>Cumulative Gain</t>
  </si>
  <si>
    <t>Margin Account Balance</t>
  </si>
  <si>
    <t xml:space="preserve">Clave </t>
  </si>
  <si>
    <t>USD/MXN</t>
  </si>
  <si>
    <t>MXN/USD</t>
  </si>
  <si>
    <t>Subyacente</t>
  </si>
  <si>
    <t>Posición</t>
  </si>
  <si>
    <t>Tamaño del Contrato</t>
  </si>
  <si>
    <t>No. De Contratos</t>
  </si>
  <si>
    <t xml:space="preserve">Total monto de Contrato </t>
  </si>
  <si>
    <t>Fecha de vencimiento</t>
  </si>
  <si>
    <t>Settlement</t>
  </si>
  <si>
    <t>Mantenimiento USD</t>
  </si>
  <si>
    <t>Total Mantenimiento</t>
  </si>
  <si>
    <t>Precio HOY</t>
  </si>
  <si>
    <t>P&amp;L Total</t>
  </si>
  <si>
    <t>DIA 1</t>
  </si>
  <si>
    <t>Sett0</t>
  </si>
  <si>
    <t>Ganancia (pérdida) Unitaria</t>
  </si>
  <si>
    <t>Ganancia (pérdida) Total</t>
  </si>
  <si>
    <t xml:space="preserve">Cierre Día 0 </t>
  </si>
  <si>
    <t>DIA 2</t>
  </si>
  <si>
    <t>Sett1</t>
  </si>
  <si>
    <t>Cierre Día 1</t>
  </si>
  <si>
    <t>DIA 3</t>
  </si>
  <si>
    <t>Sett2</t>
  </si>
  <si>
    <t>DIA 4</t>
  </si>
  <si>
    <t>Sett3</t>
  </si>
  <si>
    <t>Cierre Día 3</t>
  </si>
  <si>
    <t>6MM1</t>
  </si>
  <si>
    <t>Dólar /  Peso</t>
  </si>
  <si>
    <t>Larga</t>
  </si>
  <si>
    <t>Delivery</t>
  </si>
  <si>
    <t>Precio Inicial</t>
  </si>
  <si>
    <t>Futuro MXNUSD</t>
  </si>
  <si>
    <t>Vendo MXN /Compro USD</t>
  </si>
  <si>
    <t>USD</t>
  </si>
  <si>
    <t>F(o,T)</t>
  </si>
  <si>
    <t>Precio Fwd</t>
  </si>
  <si>
    <t>Strike</t>
  </si>
  <si>
    <t>Llamada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</si>
</sst>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80A]* #,##0.00_-;\-[$$-80A]* #,##0.00_-;_-[$$-80A]* &quot;-&quot;??_-;_-@_-"/>
    <numFmt numFmtId="166" formatCode="0.000"/>
    <numFmt numFmtId="167" formatCode="0.00000"/>
    <numFmt numFmtId="168" formatCode="_(* #,##0_);_(* \(#,##0\);_(* &quot;-&quot;?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1" applyFont="1"/>
    <xf numFmtId="0" fontId="4" fillId="0" borderId="0" xfId="2" applyFont="1"/>
    <xf numFmtId="0" fontId="3" fillId="0" borderId="0" xfId="2" applyAlignment="1">
      <alignment horizontal="center"/>
    </xf>
    <xf numFmtId="0" fontId="3" fillId="0" borderId="0" xfId="2"/>
    <xf numFmtId="0" fontId="4" fillId="3" borderId="10" xfId="2" applyFont="1" applyFill="1" applyBorder="1" applyAlignment="1">
      <alignment horizontal="center"/>
    </xf>
    <xf numFmtId="0" fontId="3" fillId="0" borderId="10" xfId="2" applyBorder="1"/>
    <xf numFmtId="164" fontId="3" fillId="0" borderId="10" xfId="2" applyNumberFormat="1" applyBorder="1"/>
    <xf numFmtId="16" fontId="5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165" fontId="3" fillId="0" borderId="10" xfId="2" applyNumberFormat="1" applyBorder="1"/>
    <xf numFmtId="44" fontId="3" fillId="0" borderId="10" xfId="2" applyNumberFormat="1" applyBorder="1"/>
    <xf numFmtId="164" fontId="3" fillId="0" borderId="0" xfId="3" applyNumberFormat="1" applyFont="1" applyAlignment="1">
      <alignment horizontal="center"/>
    </xf>
    <xf numFmtId="1" fontId="3" fillId="0" borderId="0" xfId="2" applyNumberFormat="1" applyAlignment="1">
      <alignment horizontal="center"/>
    </xf>
    <xf numFmtId="164" fontId="3" fillId="0" borderId="0" xfId="2" applyNumberFormat="1"/>
    <xf numFmtId="165" fontId="6" fillId="0" borderId="10" xfId="2" applyNumberFormat="1" applyFont="1" applyBorder="1"/>
    <xf numFmtId="17" fontId="3" fillId="0" borderId="0" xfId="2" applyNumberFormat="1"/>
    <xf numFmtId="164" fontId="0" fillId="0" borderId="0" xfId="3" applyNumberFormat="1" applyFont="1"/>
    <xf numFmtId="2" fontId="3" fillId="0" borderId="0" xfId="2" applyNumberFormat="1"/>
    <xf numFmtId="166" fontId="3" fillId="0" borderId="0" xfId="2" applyNumberFormat="1"/>
    <xf numFmtId="0" fontId="4" fillId="4" borderId="10" xfId="2" applyFont="1" applyFill="1" applyBorder="1"/>
    <xf numFmtId="164" fontId="4" fillId="4" borderId="10" xfId="2" applyNumberFormat="1" applyFont="1" applyFill="1" applyBorder="1"/>
    <xf numFmtId="167" fontId="3" fillId="0" borderId="0" xfId="2" applyNumberFormat="1"/>
    <xf numFmtId="168" fontId="4" fillId="0" borderId="0" xfId="2" applyNumberFormat="1" applyFont="1"/>
    <xf numFmtId="164" fontId="3" fillId="0" borderId="11" xfId="2" applyNumberFormat="1" applyBorder="1"/>
    <xf numFmtId="168" fontId="3" fillId="0" borderId="0" xfId="2" applyNumberFormat="1"/>
    <xf numFmtId="167" fontId="3" fillId="6" borderId="0" xfId="2" applyNumberFormat="1" applyFill="1"/>
    <xf numFmtId="164" fontId="4" fillId="7" borderId="0" xfId="3" applyNumberFormat="1" applyFont="1" applyFill="1" applyAlignment="1">
      <alignment horizontal="center"/>
    </xf>
    <xf numFmtId="0" fontId="4" fillId="8" borderId="0" xfId="2" applyFont="1" applyFill="1"/>
    <xf numFmtId="0" fontId="3" fillId="9" borderId="0" xfId="2" applyFill="1"/>
    <xf numFmtId="164" fontId="3" fillId="10" borderId="0" xfId="3" applyNumberFormat="1" applyFont="1" applyFill="1" applyAlignment="1">
      <alignment horizontal="center"/>
    </xf>
    <xf numFmtId="168" fontId="3" fillId="11" borderId="0" xfId="2" applyNumberFormat="1" applyFill="1"/>
    <xf numFmtId="0" fontId="7" fillId="5" borderId="0" xfId="2" applyFont="1" applyFill="1" applyAlignment="1">
      <alignment horizontal="center"/>
    </xf>
  </cellXfs>
  <cellStyles count="4">
    <cellStyle name="Millares" xfId="1" builtinId="3"/>
    <cellStyle name="Moneda 2" xfId="3" xr:uid="{0E135C9E-7644-C544-A7BE-2D0A5CF2ED7A}"/>
    <cellStyle name="Normal" xfId="0" builtinId="0"/>
    <cellStyle name="Normal 2" xfId="2" xr:uid="{68CDA055-4439-A543-9D38-3A019ADBD5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Evolución</a:t>
            </a:r>
            <a:r>
              <a:rPr lang="es-MX" baseline="0"/>
              <a:t> </a:t>
            </a:r>
          </a:p>
          <a:p>
            <a:pPr>
              <a:defRPr/>
            </a:pPr>
            <a:r>
              <a:rPr lang="es-MX" baseline="0"/>
              <a:t>Futuro USD/MXN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'6MM1'!$R$2</c:f>
              <c:strCache>
                <c:ptCount val="1"/>
                <c:pt idx="0">
                  <c:v>MXN/USD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'6MM1'!$P$3:$P$12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'6MM1'!$R$3:$R$12</c:f>
              <c:numCache>
                <c:formatCode>General</c:formatCode>
                <c:ptCount val="10"/>
                <c:pt idx="0">
                  <c:v>20.622808826562178</c:v>
                </c:pt>
                <c:pt idx="1">
                  <c:v>20.622808826562178</c:v>
                </c:pt>
                <c:pt idx="2">
                  <c:v>20.445716622367613</c:v>
                </c:pt>
                <c:pt idx="3">
                  <c:v>20.358306188925084</c:v>
                </c:pt>
                <c:pt idx="4">
                  <c:v>20.37905033625433</c:v>
                </c:pt>
                <c:pt idx="5">
                  <c:v>20.462451401677921</c:v>
                </c:pt>
                <c:pt idx="6">
                  <c:v>20.45408058907752</c:v>
                </c:pt>
                <c:pt idx="7">
                  <c:v>20.370747606437156</c:v>
                </c:pt>
                <c:pt idx="8">
                  <c:v>20.588840848260244</c:v>
                </c:pt>
                <c:pt idx="9">
                  <c:v>20.387359836901119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A540-BB16-CACE0DB3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81104"/>
        <c:axId val="628281888"/>
      </c:lineChart>
      <c:lineChart>
        <c:grouping val="standard"/>
        <c:varyColors val="0"/>
        <c:ser>
          <c:idx val="0"/>
          <c:order val="0"/>
          <c:tx>
            <c:strRef>
              <c:f>'6MM1'!$Q$2</c:f>
              <c:strCache>
                <c:ptCount val="1"/>
                <c:pt idx="0">
                  <c:v>USD/MXN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'6MM1'!$P$3:$P$12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'6MM1'!$Q$3:$Q$12</c:f>
              <c:numCache>
                <c:formatCode>General</c:formatCode>
                <c:ptCount val="10"/>
                <c:pt idx="0">
                  <c:v>4.8489999999999998E-2</c:v>
                </c:pt>
                <c:pt idx="1">
                  <c:v>4.8489999999999998E-2</c:v>
                </c:pt>
                <c:pt idx="2">
                  <c:v>4.8910000000000002E-2</c:v>
                </c:pt>
                <c:pt idx="3">
                  <c:v>4.9119999999999997E-2</c:v>
                </c:pt>
                <c:pt idx="4">
                  <c:v>4.9070000000000003E-2</c:v>
                </c:pt>
                <c:pt idx="5">
                  <c:v>4.8869999999999997E-2</c:v>
                </c:pt>
                <c:pt idx="6">
                  <c:v>4.8890000000000003E-2</c:v>
                </c:pt>
                <c:pt idx="7">
                  <c:v>4.9090000000000002E-2</c:v>
                </c:pt>
                <c:pt idx="8">
                  <c:v>4.8570000000000002E-2</c:v>
                </c:pt>
                <c:pt idx="9">
                  <c:v>4.9050000000000003E-2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A540-BB16-CACE0DB3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70808"/>
        <c:axId val="628772376"/>
      </c:lineChart>
      <c:catAx>
        <c:axId val="6282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281888"/>
        <c:crosses val="autoZero"/>
        <c:auto val="1"/>
        <c:lblAlgn val="ctr"/>
        <c:lblOffset val="100"/>
        <c:noMultiLvlLbl val="0"/>
      </c:catAx>
      <c:valAx>
        <c:axId val="6282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281104"/>
        <c:crosses val="autoZero"/>
        <c:crossBetween val="between"/>
      </c:valAx>
      <c:valAx>
        <c:axId val="6287723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70808"/>
        <c:crosses val="max"/>
        <c:crossBetween val="between"/>
      </c:valAx>
      <c:catAx>
        <c:axId val="628770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772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361293</xdr:colOff>
      <xdr:row>13</xdr:row>
      <xdr:rowOff>24304</xdr:rowOff>
    </xdr:from>
    <xdr:to>
      <xdr:col>19</xdr:col>
      <xdr:colOff>361293</xdr:colOff>
      <xdr:row>27</xdr:row>
      <xdr:rowOff>100504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78B5F-821B-3A45-8084-F4494A58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0.80891</cdr:x>
      <cdr:y>0.7694</cdr:y>
    </cdr:from>
    <cdr:to>
      <cdr:x>0.8908</cdr:x>
      <cdr:y>0.7694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1339A685-0DE5-F942-B3D3-89257C00CC06}"/>
            </a:ext>
          </a:extLst>
        </cdr:cNvPr>
        <cdr:cNvCxnSpPr/>
      </cdr:nvCxnSpPr>
      <cdr:spPr>
        <a:xfrm xmlns:a="http://schemas.openxmlformats.org/drawingml/2006/main">
          <a:off x="3698329" y="2110610"/>
          <a:ext cx="374431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0.1092</cdr:x>
      <cdr:y>0.47486</cdr:y>
    </cdr:from>
    <cdr:to>
      <cdr:x>0.19828</cdr:x>
      <cdr:y>0.47486</cdr:y>
    </cdr:to>
    <cdr:cxnSp macro="">
      <cdr:nvCxnSpPr>
        <cdr:cNvPr id="4" name="Conector recto de flecha 3">
          <a:extLst xmlns:a="http://schemas.openxmlformats.org/drawingml/2006/main">
            <a:ext uri="{FF2B5EF4-FFF2-40B4-BE49-F238E27FC236}">
              <a16:creationId xmlns:a16="http://schemas.microsoft.com/office/drawing/2014/main" id="{E1C1BDDE-06B7-BE4D-86C7-43B0746A16E3}"/>
            </a:ext>
          </a:extLst>
        </cdr:cNvPr>
        <cdr:cNvCxnSpPr/>
      </cdr:nvCxnSpPr>
      <cdr:spPr>
        <a:xfrm xmlns:a="http://schemas.openxmlformats.org/drawingml/2006/main" flipH="1">
          <a:off x="499243" y="1302627"/>
          <a:ext cx="407274" cy="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171450</xdr:rowOff>
    </xdr:from>
    <xdr:to>
      <xdr:col>7</xdr:col>
      <xdr:colOff>0</xdr:colOff>
      <xdr:row>9</xdr:row>
      <xdr:rowOff>67766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406745-FDA4-43FC-9B57-399F50AC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71450"/>
          <a:ext cx="5572125" cy="1696541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0</xdr:row>
      <xdr:rowOff>114140</xdr:rowOff>
    </xdr:from>
    <xdr:to>
      <xdr:col>14</xdr:col>
      <xdr:colOff>38100</xdr:colOff>
      <xdr:row>9</xdr:row>
      <xdr:rowOff>86884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4AE49D-F56B-4676-A4C2-74704D954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6579"/>
        <a:stretch/>
      </xdr:blipFill>
      <xdr:spPr>
        <a:xfrm>
          <a:off x="6115050" y="114140"/>
          <a:ext cx="5657850" cy="177296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10</xdr:row>
      <xdr:rowOff>57149</xdr:rowOff>
    </xdr:from>
    <xdr:to>
      <xdr:col>6</xdr:col>
      <xdr:colOff>815424</xdr:colOff>
      <xdr:row>18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041084-B025-49F5-B11D-AC89662721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7634"/>
        <a:stretch/>
      </xdr:blipFill>
      <xdr:spPr>
        <a:xfrm>
          <a:off x="314325" y="2057399"/>
          <a:ext cx="5530299" cy="1685926"/>
        </a:xfrm>
        <a:prstGeom prst="rect">
          <a:avLst/>
        </a:prstGeom>
      </xdr:spPr>
    </xdr:pic>
    <xdr:clientData/>
  </xdr:twoCellAnchor>
  <xdr:twoCellAnchor editAs="oneCell">
    <xdr:from>
      <xdr:col>7</xdr:col>
      <xdr:colOff>438149</xdr:colOff>
      <xdr:row>10</xdr:row>
      <xdr:rowOff>54454</xdr:rowOff>
    </xdr:from>
    <xdr:to>
      <xdr:col>14</xdr:col>
      <xdr:colOff>144776</xdr:colOff>
      <xdr:row>18</xdr:row>
      <xdr:rowOff>172036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A59095-420B-4701-9672-519262BB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05549" y="2054704"/>
          <a:ext cx="5574027" cy="17177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GE LUIS VAZQUEZ GUTIERREZ" id="{850FB02A-A25A-5441-8650-65D8416E168E}" userId="S::jorgevagu@comunidad.unam.mx::a5788ce8-21bf-4898-a246-d7f09b9eb8d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3-28T14:58:25.34" personId="{850FB02A-A25A-5441-8650-65D8416E168E}" id="{F95E583C-0C2B-A248-BE13-0EDB058D5A67}">
    <text>Este es el precio al que lo compro el dia cero.</text>
  </threadedComment>
  <threadedComment ref="B17" dT="2022-03-28T14:58:39.44" personId="{850FB02A-A25A-5441-8650-65D8416E168E}" id="{53D1FB74-1120-5A48-8F81-50FAB4952D4B}">
    <text>Este es el precio de cierre del día cero.</text>
  </threadedComment>
  <threadedComment ref="B27" dT="2022-03-28T14:58:55.31" personId="{850FB02A-A25A-5441-8650-65D8416E168E}" id="{A09BA02C-E101-C14E-B06B-63DE9D6D98A1}">
    <text>Este es el precio de cierre del día 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7DB-9575-F14F-8FA5-4C5F54C89BF6}">
  <dimension ref="B2:I10"/>
  <sheetViews>
    <sheetView workbookViewId="0">
      <selection activeCell="G6" sqref="G6"/>
    </sheetView>
  </sheetViews>
  <sheetFormatPr baseColWidth="10" defaultRowHeight="15.75" x14ac:dyDescent="0.25"/>
  <cols>
    <col min="2" max="2" width="14.625" bestFit="1" customWidth="1"/>
    <col min="3" max="3" width="32.5" bestFit="1" customWidth="1"/>
    <col min="4" max="4" width="35" bestFit="1" customWidth="1"/>
    <col min="9" max="9" width="11.5" bestFit="1" customWidth="1"/>
  </cols>
  <sheetData>
    <row r="2" spans="2:9" ht="16.5" thickBot="1" x14ac:dyDescent="0.3"/>
    <row r="3" spans="2:9" ht="19.5" thickBot="1" x14ac:dyDescent="0.35">
      <c r="B3" s="5" t="s">
        <v>0</v>
      </c>
      <c r="C3" s="7" t="s">
        <v>1</v>
      </c>
      <c r="D3" s="6" t="s">
        <v>2</v>
      </c>
    </row>
    <row r="4" spans="2:9" x14ac:dyDescent="0.25">
      <c r="B4" s="1" t="s">
        <v>3</v>
      </c>
      <c r="C4" s="8" t="s">
        <v>4</v>
      </c>
      <c r="D4" s="2" t="s">
        <v>5</v>
      </c>
    </row>
    <row r="5" spans="2:9" x14ac:dyDescent="0.25">
      <c r="B5" s="1" t="s">
        <v>6</v>
      </c>
      <c r="C5" s="8" t="s">
        <v>7</v>
      </c>
      <c r="D5" s="2" t="s">
        <v>8</v>
      </c>
    </row>
    <row r="6" spans="2:9" x14ac:dyDescent="0.25">
      <c r="B6" s="1" t="s">
        <v>9</v>
      </c>
      <c r="C6" s="8" t="s">
        <v>7</v>
      </c>
      <c r="D6" s="2" t="s">
        <v>8</v>
      </c>
    </row>
    <row r="7" spans="2:9" x14ac:dyDescent="0.25">
      <c r="B7" s="1" t="s">
        <v>10</v>
      </c>
      <c r="C7" s="8" t="s">
        <v>7</v>
      </c>
      <c r="D7" s="2" t="s">
        <v>11</v>
      </c>
    </row>
    <row r="8" spans="2:9" x14ac:dyDescent="0.25">
      <c r="B8" s="1" t="s">
        <v>12</v>
      </c>
      <c r="C8" s="8" t="s">
        <v>13</v>
      </c>
      <c r="D8" s="2" t="s">
        <v>14</v>
      </c>
    </row>
    <row r="9" spans="2:9" x14ac:dyDescent="0.25">
      <c r="B9" s="1" t="s">
        <v>15</v>
      </c>
      <c r="C9" s="8" t="s">
        <v>16</v>
      </c>
      <c r="D9" s="2" t="s">
        <v>17</v>
      </c>
      <c r="I9" s="10"/>
    </row>
    <row r="10" spans="2:9" ht="16.5" thickBot="1" x14ac:dyDescent="0.3">
      <c r="B10" s="3" t="s">
        <v>18</v>
      </c>
      <c r="C10" s="9" t="s">
        <v>19</v>
      </c>
      <c r="D10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514F-220F-3543-8291-ACCC88E08F10}">
  <dimension ref="A1:R115"/>
  <sheetViews>
    <sheetView showGridLines="0" topLeftCell="E1" zoomScale="192" zoomScaleNormal="220" workbookViewId="0">
      <selection activeCell="H17" sqref="H17"/>
    </sheetView>
  </sheetViews>
  <sheetFormatPr baseColWidth="10" defaultColWidth="10.875" defaultRowHeight="15" x14ac:dyDescent="0.25"/>
  <cols>
    <col min="1" max="1" width="24.125" style="13" bestFit="1" customWidth="1"/>
    <col min="2" max="2" width="29.125" style="13" bestFit="1" customWidth="1"/>
    <col min="3" max="5" width="10.875" style="13"/>
    <col min="6" max="6" width="4" style="13" bestFit="1" customWidth="1"/>
    <col min="7" max="7" width="10.875" style="13"/>
    <col min="8" max="8" width="15.875" style="13" bestFit="1" customWidth="1"/>
    <col min="9" max="9" width="12.125" style="13" bestFit="1" customWidth="1"/>
    <col min="10" max="10" width="15.625" style="13" bestFit="1" customWidth="1"/>
    <col min="11" max="11" width="15.625" style="13" customWidth="1"/>
    <col min="12" max="12" width="22.5" style="13" bestFit="1" customWidth="1"/>
    <col min="13" max="16384" width="10.875" style="13"/>
  </cols>
  <sheetData>
    <row r="1" spans="1:18" x14ac:dyDescent="0.25">
      <c r="A1" s="11" t="s">
        <v>22</v>
      </c>
      <c r="B1" s="12" t="s">
        <v>61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67</v>
      </c>
      <c r="L1" s="14" t="s">
        <v>28</v>
      </c>
    </row>
    <row r="2" spans="1:18" ht="17.25" x14ac:dyDescent="0.3">
      <c r="A2" s="11" t="s">
        <v>29</v>
      </c>
      <c r="B2" s="12" t="s">
        <v>56</v>
      </c>
      <c r="F2" s="15">
        <v>0</v>
      </c>
      <c r="G2" s="15">
        <f>B12</f>
        <v>4.8959999999999997E-2</v>
      </c>
      <c r="H2" s="15"/>
      <c r="I2" s="15"/>
      <c r="J2" s="15"/>
      <c r="K2" s="15"/>
      <c r="L2" s="16">
        <f>B11</f>
        <v>1300</v>
      </c>
      <c r="N2" s="17"/>
      <c r="O2" s="18"/>
      <c r="P2" s="18"/>
      <c r="Q2" s="13" t="s">
        <v>30</v>
      </c>
      <c r="R2" s="13" t="s">
        <v>31</v>
      </c>
    </row>
    <row r="3" spans="1:18" ht="17.25" x14ac:dyDescent="0.3">
      <c r="A3" s="11" t="s">
        <v>32</v>
      </c>
      <c r="B3" s="12" t="s">
        <v>57</v>
      </c>
      <c r="F3" s="15">
        <v>1</v>
      </c>
      <c r="G3" s="15"/>
      <c r="H3" s="15">
        <f>B17</f>
        <v>4.9099999999999998E-2</v>
      </c>
      <c r="I3" s="19">
        <f>(H3-G2)*$B$6*$B$5</f>
        <v>70.000000000000611</v>
      </c>
      <c r="J3" s="20">
        <f>I3</f>
        <v>70.000000000000611</v>
      </c>
      <c r="K3" s="20"/>
      <c r="L3" s="16">
        <f>L2+J3</f>
        <v>1370.0000000000007</v>
      </c>
      <c r="N3" s="17"/>
      <c r="O3" s="18"/>
      <c r="P3" s="15">
        <v>1</v>
      </c>
      <c r="Q3" s="15">
        <v>4.8489999999999998E-2</v>
      </c>
      <c r="R3" s="13">
        <f>1/Q3</f>
        <v>20.622808826562178</v>
      </c>
    </row>
    <row r="4" spans="1:18" ht="17.25" x14ac:dyDescent="0.3">
      <c r="A4" s="11" t="s">
        <v>33</v>
      </c>
      <c r="B4" s="12" t="s">
        <v>58</v>
      </c>
      <c r="C4" s="13" t="s">
        <v>62</v>
      </c>
      <c r="F4" s="15">
        <v>2</v>
      </c>
      <c r="G4" s="15"/>
      <c r="H4" s="15">
        <v>4.9520000000000002E-2</v>
      </c>
      <c r="I4" s="19">
        <f>(H4-H3)*$B$6*$B$5</f>
        <v>210.00000000000185</v>
      </c>
      <c r="J4" s="20">
        <f>+J3+I4</f>
        <v>280.00000000000244</v>
      </c>
      <c r="K4" s="20"/>
      <c r="L4" s="16">
        <f>L3+I4</f>
        <v>1580.0000000000025</v>
      </c>
      <c r="N4" s="17"/>
      <c r="O4" s="18"/>
      <c r="P4" s="15">
        <v>2</v>
      </c>
      <c r="Q4" s="15">
        <v>4.8489999999999998E-2</v>
      </c>
      <c r="R4" s="13">
        <f t="shared" ref="R4:R12" si="0">1/Q4</f>
        <v>20.622808826562178</v>
      </c>
    </row>
    <row r="5" spans="1:18" ht="17.25" x14ac:dyDescent="0.3">
      <c r="A5" s="11" t="s">
        <v>34</v>
      </c>
      <c r="B5" s="21">
        <v>500000</v>
      </c>
      <c r="C5" s="13" t="s">
        <v>21</v>
      </c>
      <c r="F5" s="15">
        <v>3</v>
      </c>
      <c r="G5" s="15"/>
      <c r="H5" s="15">
        <v>4.9599999999999998E-2</v>
      </c>
      <c r="I5" s="19">
        <f>(H5-H4)*$B$6*$B$5</f>
        <v>39.999999999998373</v>
      </c>
      <c r="J5" s="20">
        <f>J4+I5</f>
        <v>320.0000000000008</v>
      </c>
      <c r="K5" s="20">
        <f>+MAX(B$11-(L4+I5),0)</f>
        <v>0</v>
      </c>
      <c r="L5" s="16">
        <f>L4+I5+K5</f>
        <v>1620.0000000000009</v>
      </c>
      <c r="N5" s="17"/>
      <c r="O5" s="18"/>
      <c r="P5" s="15">
        <v>3</v>
      </c>
      <c r="Q5" s="15">
        <v>4.8910000000000002E-2</v>
      </c>
      <c r="R5" s="13">
        <f t="shared" si="0"/>
        <v>20.445716622367613</v>
      </c>
    </row>
    <row r="6" spans="1:18" ht="17.25" x14ac:dyDescent="0.3">
      <c r="A6" s="11" t="s">
        <v>35</v>
      </c>
      <c r="B6" s="22">
        <v>1</v>
      </c>
      <c r="F6" s="15">
        <v>4</v>
      </c>
      <c r="G6" s="15"/>
      <c r="H6" s="15">
        <v>0.496</v>
      </c>
      <c r="I6" s="19">
        <f>+(H6-H5)*B5*B6</f>
        <v>223200</v>
      </c>
      <c r="J6" s="20">
        <f>J5+I6</f>
        <v>223520</v>
      </c>
      <c r="K6" s="20">
        <f>+MAX(B$11-(L5+I6),0)</f>
        <v>0</v>
      </c>
      <c r="L6" s="16">
        <f>+L5+I6</f>
        <v>224820</v>
      </c>
      <c r="N6" s="17"/>
      <c r="O6" s="18"/>
      <c r="P6" s="15">
        <v>4</v>
      </c>
      <c r="Q6" s="15">
        <v>4.9119999999999997E-2</v>
      </c>
      <c r="R6" s="13">
        <f t="shared" si="0"/>
        <v>20.358306188925084</v>
      </c>
    </row>
    <row r="7" spans="1:18" ht="17.25" x14ac:dyDescent="0.3">
      <c r="A7" s="11" t="s">
        <v>36</v>
      </c>
      <c r="B7" s="23">
        <f>B5*B6</f>
        <v>500000</v>
      </c>
      <c r="C7" s="13" t="s">
        <v>21</v>
      </c>
      <c r="F7" s="15">
        <v>5</v>
      </c>
      <c r="G7" s="15"/>
      <c r="H7" s="15"/>
      <c r="I7" s="24"/>
      <c r="J7" s="20"/>
      <c r="K7" s="20"/>
      <c r="L7" s="16"/>
      <c r="N7" s="17"/>
      <c r="O7" s="18"/>
      <c r="P7" s="15">
        <v>5</v>
      </c>
      <c r="Q7" s="15">
        <v>4.9070000000000003E-2</v>
      </c>
      <c r="R7" s="13">
        <f t="shared" si="0"/>
        <v>20.37905033625433</v>
      </c>
    </row>
    <row r="8" spans="1:18" ht="17.25" x14ac:dyDescent="0.3">
      <c r="A8" s="11" t="s">
        <v>37</v>
      </c>
      <c r="B8" s="25">
        <v>44713</v>
      </c>
      <c r="F8" s="15">
        <v>6</v>
      </c>
      <c r="G8" s="15"/>
      <c r="H8" s="15"/>
      <c r="I8" s="19"/>
      <c r="J8" s="20"/>
      <c r="K8" s="20"/>
      <c r="L8" s="16"/>
      <c r="N8" s="17"/>
      <c r="O8" s="18"/>
      <c r="P8" s="15">
        <v>6</v>
      </c>
      <c r="Q8" s="15">
        <v>4.8869999999999997E-2</v>
      </c>
      <c r="R8" s="13">
        <f t="shared" si="0"/>
        <v>20.462451401677921</v>
      </c>
    </row>
    <row r="9" spans="1:18" ht="17.25" x14ac:dyDescent="0.3">
      <c r="A9" s="11" t="s">
        <v>38</v>
      </c>
      <c r="B9" s="13" t="s">
        <v>59</v>
      </c>
      <c r="F9" s="15">
        <v>7</v>
      </c>
      <c r="G9" s="15"/>
      <c r="H9" s="15"/>
      <c r="I9" s="19"/>
      <c r="J9" s="20"/>
      <c r="K9" s="20"/>
      <c r="L9" s="16"/>
      <c r="N9" s="17"/>
      <c r="O9" s="18"/>
      <c r="P9" s="15">
        <v>7</v>
      </c>
      <c r="Q9" s="15">
        <v>4.8890000000000003E-2</v>
      </c>
      <c r="R9" s="13">
        <f t="shared" si="0"/>
        <v>20.45408058907752</v>
      </c>
    </row>
    <row r="10" spans="1:18" ht="17.25" x14ac:dyDescent="0.3">
      <c r="A10" s="11" t="s">
        <v>39</v>
      </c>
      <c r="B10" s="26">
        <v>1300</v>
      </c>
      <c r="F10" s="15">
        <v>8</v>
      </c>
      <c r="G10" s="15"/>
      <c r="H10" s="15"/>
      <c r="I10" s="19"/>
      <c r="J10" s="20"/>
      <c r="K10" s="20"/>
      <c r="L10" s="16"/>
      <c r="N10" s="17"/>
      <c r="O10" s="18"/>
      <c r="P10" s="15">
        <v>8</v>
      </c>
      <c r="Q10" s="15">
        <v>4.9090000000000002E-2</v>
      </c>
      <c r="R10" s="13">
        <f t="shared" si="0"/>
        <v>20.370747606437156</v>
      </c>
    </row>
    <row r="11" spans="1:18" ht="17.25" x14ac:dyDescent="0.3">
      <c r="A11" s="11" t="s">
        <v>40</v>
      </c>
      <c r="B11" s="23">
        <f>B6*B10</f>
        <v>1300</v>
      </c>
      <c r="F11" s="15">
        <v>9</v>
      </c>
      <c r="G11" s="15"/>
      <c r="H11" s="15"/>
      <c r="I11" s="19"/>
      <c r="J11" s="20"/>
      <c r="K11" s="20"/>
      <c r="L11" s="16"/>
      <c r="N11" s="17"/>
      <c r="O11" s="18"/>
      <c r="P11" s="15">
        <v>9</v>
      </c>
      <c r="Q11" s="15">
        <v>4.8570000000000002E-2</v>
      </c>
      <c r="R11" s="13">
        <f t="shared" si="0"/>
        <v>20.588840848260244</v>
      </c>
    </row>
    <row r="12" spans="1:18" x14ac:dyDescent="0.25">
      <c r="A12" s="11" t="s">
        <v>60</v>
      </c>
      <c r="B12" s="37">
        <v>4.8959999999999997E-2</v>
      </c>
      <c r="C12" s="27" t="s">
        <v>64</v>
      </c>
      <c r="D12" s="28" t="s">
        <v>65</v>
      </c>
      <c r="F12" s="15">
        <v>10</v>
      </c>
      <c r="G12" s="15"/>
      <c r="H12" s="15"/>
      <c r="I12" s="19"/>
      <c r="J12" s="20"/>
      <c r="K12" s="20"/>
      <c r="L12" s="16"/>
      <c r="P12" s="15">
        <v>10</v>
      </c>
      <c r="Q12" s="15">
        <v>4.9050000000000003E-2</v>
      </c>
      <c r="R12" s="13">
        <f t="shared" si="0"/>
        <v>20.387359836901119</v>
      </c>
    </row>
    <row r="13" spans="1:18" x14ac:dyDescent="0.25">
      <c r="D13" s="13" t="s">
        <v>66</v>
      </c>
      <c r="F13" s="15"/>
      <c r="G13" s="15"/>
      <c r="H13" s="15"/>
      <c r="I13" s="15"/>
      <c r="J13" s="15"/>
      <c r="K13" s="15"/>
      <c r="L13" s="15"/>
    </row>
    <row r="14" spans="1:18" x14ac:dyDescent="0.25">
      <c r="F14" s="15"/>
      <c r="G14" s="15"/>
      <c r="H14" s="15"/>
      <c r="I14" s="15"/>
      <c r="J14" s="29" t="s">
        <v>42</v>
      </c>
      <c r="K14" s="29"/>
      <c r="L14" s="30">
        <f>L6-L2</f>
        <v>223520</v>
      </c>
    </row>
    <row r="15" spans="1:18" x14ac:dyDescent="0.25">
      <c r="A15" s="41" t="s">
        <v>43</v>
      </c>
      <c r="B15" s="41"/>
    </row>
    <row r="16" spans="1:18" x14ac:dyDescent="0.25">
      <c r="A16" s="11" t="s">
        <v>41</v>
      </c>
      <c r="B16" s="13">
        <f>B12</f>
        <v>4.8959999999999997E-2</v>
      </c>
      <c r="C16" s="13" t="s">
        <v>63</v>
      </c>
    </row>
    <row r="17" spans="1:3" x14ac:dyDescent="0.25">
      <c r="A17" s="11" t="s">
        <v>44</v>
      </c>
      <c r="B17" s="38">
        <v>4.9099999999999998E-2</v>
      </c>
      <c r="C17" s="13" t="s">
        <v>63</v>
      </c>
    </row>
    <row r="18" spans="1:3" x14ac:dyDescent="0.25">
      <c r="A18" s="11" t="s">
        <v>45</v>
      </c>
      <c r="B18" s="35">
        <f>B17-B16</f>
        <v>1.4000000000000123E-4</v>
      </c>
      <c r="C18" s="13" t="s">
        <v>63</v>
      </c>
    </row>
    <row r="19" spans="1:3" x14ac:dyDescent="0.25">
      <c r="A19" s="11" t="s">
        <v>35</v>
      </c>
      <c r="B19" s="22">
        <f>$B$6</f>
        <v>1</v>
      </c>
    </row>
    <row r="20" spans="1:3" x14ac:dyDescent="0.25">
      <c r="A20" s="11" t="s">
        <v>34</v>
      </c>
      <c r="B20" s="21">
        <f>$B$5</f>
        <v>500000</v>
      </c>
    </row>
    <row r="21" spans="1:3" x14ac:dyDescent="0.25">
      <c r="A21" s="11" t="s">
        <v>46</v>
      </c>
      <c r="B21" s="36">
        <f>B18*B19*B20</f>
        <v>70.000000000000611</v>
      </c>
    </row>
    <row r="22" spans="1:3" x14ac:dyDescent="0.25">
      <c r="A22" s="11" t="s">
        <v>12</v>
      </c>
      <c r="B22" s="23">
        <f>$B$6*$B$10</f>
        <v>1300</v>
      </c>
    </row>
    <row r="23" spans="1:3" x14ac:dyDescent="0.25">
      <c r="A23" s="11" t="s">
        <v>47</v>
      </c>
      <c r="B23" s="32">
        <f>B21+B22</f>
        <v>1370.0000000000007</v>
      </c>
    </row>
    <row r="25" spans="1:3" x14ac:dyDescent="0.25">
      <c r="A25" s="41" t="s">
        <v>48</v>
      </c>
      <c r="B25" s="41"/>
    </row>
    <row r="26" spans="1:3" x14ac:dyDescent="0.25">
      <c r="A26" s="11" t="s">
        <v>44</v>
      </c>
      <c r="B26" s="13">
        <f>B17</f>
        <v>4.9099999999999998E-2</v>
      </c>
    </row>
    <row r="27" spans="1:3" x14ac:dyDescent="0.25">
      <c r="A27" s="11" t="s">
        <v>49</v>
      </c>
      <c r="B27" s="13">
        <v>4.965E-2</v>
      </c>
    </row>
    <row r="28" spans="1:3" x14ac:dyDescent="0.25">
      <c r="A28" s="11" t="s">
        <v>45</v>
      </c>
      <c r="B28" s="31">
        <f>B27-B26</f>
        <v>5.5000000000000188E-4</v>
      </c>
    </row>
    <row r="29" spans="1:3" x14ac:dyDescent="0.25">
      <c r="A29" s="11" t="s">
        <v>35</v>
      </c>
      <c r="B29" s="22">
        <f>$B$6</f>
        <v>1</v>
      </c>
    </row>
    <row r="30" spans="1:3" x14ac:dyDescent="0.25">
      <c r="A30" s="11" t="s">
        <v>34</v>
      </c>
      <c r="B30" s="21">
        <f>$B$5</f>
        <v>500000</v>
      </c>
    </row>
    <row r="31" spans="1:3" x14ac:dyDescent="0.25">
      <c r="A31" s="11" t="s">
        <v>46</v>
      </c>
      <c r="B31" s="39">
        <f>B28*B29*B30</f>
        <v>275.00000000000097</v>
      </c>
    </row>
    <row r="32" spans="1:3" x14ac:dyDescent="0.25">
      <c r="A32" s="11" t="str">
        <f>A23</f>
        <v xml:space="preserve">Cierre Día 0 </v>
      </c>
      <c r="B32" s="33">
        <f>+B23</f>
        <v>1370.0000000000007</v>
      </c>
    </row>
    <row r="33" spans="1:3" x14ac:dyDescent="0.25">
      <c r="A33" s="11" t="s">
        <v>50</v>
      </c>
      <c r="B33" s="34">
        <f>B31+B32</f>
        <v>1645.0000000000016</v>
      </c>
    </row>
    <row r="35" spans="1:3" x14ac:dyDescent="0.25">
      <c r="A35" s="41" t="s">
        <v>51</v>
      </c>
      <c r="B35" s="41"/>
    </row>
    <row r="36" spans="1:3" x14ac:dyDescent="0.25">
      <c r="A36" s="11" t="s">
        <v>49</v>
      </c>
      <c r="B36" s="13">
        <f>B27</f>
        <v>4.965E-2</v>
      </c>
    </row>
    <row r="37" spans="1:3" x14ac:dyDescent="0.25">
      <c r="A37" s="11" t="s">
        <v>52</v>
      </c>
      <c r="B37" s="13">
        <v>4.8910000000000002E-2</v>
      </c>
    </row>
    <row r="38" spans="1:3" x14ac:dyDescent="0.25">
      <c r="A38" s="11" t="s">
        <v>45</v>
      </c>
      <c r="B38" s="31">
        <f>(B37-B36)</f>
        <v>-7.399999999999976E-4</v>
      </c>
      <c r="C38" s="31"/>
    </row>
    <row r="39" spans="1:3" x14ac:dyDescent="0.25">
      <c r="A39" s="11" t="s">
        <v>35</v>
      </c>
      <c r="B39" s="22">
        <f>$B$6</f>
        <v>1</v>
      </c>
    </row>
    <row r="40" spans="1:3" x14ac:dyDescent="0.25">
      <c r="A40" s="11" t="s">
        <v>34</v>
      </c>
      <c r="B40" s="21">
        <f>$B$5</f>
        <v>500000</v>
      </c>
    </row>
    <row r="41" spans="1:3" x14ac:dyDescent="0.25">
      <c r="A41" s="11" t="s">
        <v>46</v>
      </c>
      <c r="B41" s="21">
        <f>B38*B39*B40</f>
        <v>-369.99999999999881</v>
      </c>
    </row>
    <row r="42" spans="1:3" x14ac:dyDescent="0.25">
      <c r="A42" s="11" t="str">
        <f>A33</f>
        <v>Cierre Día 1</v>
      </c>
      <c r="B42" s="33">
        <f>B33</f>
        <v>1645.0000000000016</v>
      </c>
    </row>
    <row r="43" spans="1:3" x14ac:dyDescent="0.25">
      <c r="A43" s="11" t="s">
        <v>55</v>
      </c>
      <c r="B43" s="40">
        <f>B41+B42</f>
        <v>1275.0000000000027</v>
      </c>
    </row>
    <row r="45" spans="1:3" x14ac:dyDescent="0.25">
      <c r="A45" s="41" t="s">
        <v>53</v>
      </c>
      <c r="B45" s="41"/>
    </row>
    <row r="46" spans="1:3" x14ac:dyDescent="0.25">
      <c r="A46" s="11" t="s">
        <v>52</v>
      </c>
      <c r="B46" s="13">
        <f>B37</f>
        <v>4.8910000000000002E-2</v>
      </c>
    </row>
    <row r="47" spans="1:3" x14ac:dyDescent="0.25">
      <c r="A47" s="11" t="s">
        <v>54</v>
      </c>
      <c r="B47" s="13">
        <v>4.9119999999999997E-2</v>
      </c>
    </row>
    <row r="48" spans="1:3" x14ac:dyDescent="0.25">
      <c r="A48" s="11" t="s">
        <v>45</v>
      </c>
      <c r="B48" s="31">
        <f>B47-B46</f>
        <v>2.0999999999999491E-4</v>
      </c>
      <c r="C48" s="31"/>
    </row>
    <row r="49" spans="1:3" x14ac:dyDescent="0.25">
      <c r="A49" s="11" t="s">
        <v>35</v>
      </c>
      <c r="B49" s="22">
        <f>$B$6</f>
        <v>1</v>
      </c>
    </row>
    <row r="50" spans="1:3" x14ac:dyDescent="0.25">
      <c r="A50" s="11" t="s">
        <v>34</v>
      </c>
      <c r="B50" s="21">
        <f>$B$5</f>
        <v>500000</v>
      </c>
    </row>
    <row r="51" spans="1:3" x14ac:dyDescent="0.25">
      <c r="A51" s="11" t="s">
        <v>46</v>
      </c>
      <c r="B51" s="21">
        <f>B48*B49*B50</f>
        <v>104.99999999999746</v>
      </c>
    </row>
    <row r="52" spans="1:3" x14ac:dyDescent="0.25">
      <c r="A52" s="11" t="str">
        <f>A43</f>
        <v>Cierre Día 3</v>
      </c>
      <c r="B52" s="33">
        <f>B43</f>
        <v>1275.0000000000027</v>
      </c>
    </row>
    <row r="53" spans="1:3" x14ac:dyDescent="0.25">
      <c r="A53" s="11" t="s">
        <v>55</v>
      </c>
      <c r="B53" s="34">
        <f>B51+B52</f>
        <v>1380.0000000000002</v>
      </c>
    </row>
    <row r="55" spans="1:3" x14ac:dyDescent="0.25">
      <c r="A55" s="41" t="s">
        <v>53</v>
      </c>
      <c r="B55" s="41"/>
    </row>
    <row r="56" spans="1:3" x14ac:dyDescent="0.25">
      <c r="A56" s="11" t="s">
        <v>52</v>
      </c>
      <c r="B56" s="13">
        <f>B47</f>
        <v>4.9119999999999997E-2</v>
      </c>
    </row>
    <row r="57" spans="1:3" x14ac:dyDescent="0.25">
      <c r="A57" s="11" t="s">
        <v>54</v>
      </c>
      <c r="B57" s="13">
        <v>4.9119999999999997E-2</v>
      </c>
    </row>
    <row r="58" spans="1:3" x14ac:dyDescent="0.25">
      <c r="A58" s="11" t="s">
        <v>45</v>
      </c>
      <c r="B58" s="31">
        <f>B57-B56</f>
        <v>0</v>
      </c>
      <c r="C58" s="31"/>
    </row>
    <row r="59" spans="1:3" x14ac:dyDescent="0.25">
      <c r="A59" s="11" t="s">
        <v>35</v>
      </c>
      <c r="B59" s="22">
        <f>$B$6</f>
        <v>1</v>
      </c>
    </row>
    <row r="60" spans="1:3" x14ac:dyDescent="0.25">
      <c r="A60" s="11" t="s">
        <v>34</v>
      </c>
      <c r="B60" s="21">
        <f>$B$5</f>
        <v>500000</v>
      </c>
    </row>
    <row r="61" spans="1:3" x14ac:dyDescent="0.25">
      <c r="A61" s="11" t="s">
        <v>46</v>
      </c>
      <c r="B61" s="21">
        <f>B58*B59*B60</f>
        <v>0</v>
      </c>
    </row>
    <row r="62" spans="1:3" x14ac:dyDescent="0.25">
      <c r="A62" s="11" t="str">
        <f>A53</f>
        <v>Cierre Día 3</v>
      </c>
      <c r="B62" s="33">
        <f>B53</f>
        <v>1380.0000000000002</v>
      </c>
    </row>
    <row r="63" spans="1:3" x14ac:dyDescent="0.25">
      <c r="A63" s="11" t="s">
        <v>55</v>
      </c>
      <c r="B63" s="34">
        <f>B61+B62</f>
        <v>1380.0000000000002</v>
      </c>
    </row>
    <row r="65" spans="1:3" x14ac:dyDescent="0.25">
      <c r="A65" s="41" t="s">
        <v>53</v>
      </c>
      <c r="B65" s="41"/>
    </row>
    <row r="66" spans="1:3" x14ac:dyDescent="0.25">
      <c r="A66" s="11" t="s">
        <v>52</v>
      </c>
      <c r="B66" s="13">
        <f>B57</f>
        <v>4.9119999999999997E-2</v>
      </c>
    </row>
    <row r="67" spans="1:3" x14ac:dyDescent="0.25">
      <c r="A67" s="11" t="s">
        <v>54</v>
      </c>
      <c r="B67" s="13">
        <v>4.9119999999999997E-2</v>
      </c>
    </row>
    <row r="68" spans="1:3" x14ac:dyDescent="0.25">
      <c r="A68" s="11" t="s">
        <v>45</v>
      </c>
      <c r="B68" s="31">
        <f>B67-B66</f>
        <v>0</v>
      </c>
      <c r="C68" s="31"/>
    </row>
    <row r="69" spans="1:3" x14ac:dyDescent="0.25">
      <c r="A69" s="11" t="s">
        <v>35</v>
      </c>
      <c r="B69" s="22">
        <f>$B$6</f>
        <v>1</v>
      </c>
    </row>
    <row r="70" spans="1:3" x14ac:dyDescent="0.25">
      <c r="A70" s="11" t="s">
        <v>34</v>
      </c>
      <c r="B70" s="21">
        <f>$B$5</f>
        <v>500000</v>
      </c>
    </row>
    <row r="71" spans="1:3" x14ac:dyDescent="0.25">
      <c r="A71" s="11" t="s">
        <v>46</v>
      </c>
      <c r="B71" s="21">
        <f>B68*B69*B70</f>
        <v>0</v>
      </c>
    </row>
    <row r="72" spans="1:3" x14ac:dyDescent="0.25">
      <c r="A72" s="11" t="str">
        <f>A63</f>
        <v>Cierre Día 3</v>
      </c>
      <c r="B72" s="33">
        <f>B63</f>
        <v>1380.0000000000002</v>
      </c>
    </row>
    <row r="73" spans="1:3" x14ac:dyDescent="0.25">
      <c r="A73" s="11" t="s">
        <v>55</v>
      </c>
      <c r="B73" s="34">
        <f>B71+B72</f>
        <v>1380.0000000000002</v>
      </c>
    </row>
    <row r="75" spans="1:3" x14ac:dyDescent="0.25">
      <c r="A75" s="41" t="s">
        <v>53</v>
      </c>
      <c r="B75" s="41"/>
    </row>
    <row r="76" spans="1:3" x14ac:dyDescent="0.25">
      <c r="A76" s="11" t="s">
        <v>52</v>
      </c>
      <c r="B76" s="13">
        <f>B67</f>
        <v>4.9119999999999997E-2</v>
      </c>
    </row>
    <row r="77" spans="1:3" x14ac:dyDescent="0.25">
      <c r="A77" s="11" t="s">
        <v>54</v>
      </c>
      <c r="B77" s="13">
        <v>4.9119999999999997E-2</v>
      </c>
    </row>
    <row r="78" spans="1:3" x14ac:dyDescent="0.25">
      <c r="A78" s="11" t="s">
        <v>45</v>
      </c>
      <c r="B78" s="31">
        <f>B77-B76</f>
        <v>0</v>
      </c>
      <c r="C78" s="31"/>
    </row>
    <row r="79" spans="1:3" x14ac:dyDescent="0.25">
      <c r="A79" s="11" t="s">
        <v>35</v>
      </c>
      <c r="B79" s="22">
        <f>$B$6</f>
        <v>1</v>
      </c>
    </row>
    <row r="80" spans="1:3" x14ac:dyDescent="0.25">
      <c r="A80" s="11" t="s">
        <v>34</v>
      </c>
      <c r="B80" s="21">
        <f>$B$5</f>
        <v>500000</v>
      </c>
    </row>
    <row r="81" spans="1:3" x14ac:dyDescent="0.25">
      <c r="A81" s="11" t="s">
        <v>46</v>
      </c>
      <c r="B81" s="21">
        <f>B78*B79*B80</f>
        <v>0</v>
      </c>
    </row>
    <row r="82" spans="1:3" x14ac:dyDescent="0.25">
      <c r="A82" s="11" t="str">
        <f>A73</f>
        <v>Cierre Día 3</v>
      </c>
      <c r="B82" s="33">
        <f>B73</f>
        <v>1380.0000000000002</v>
      </c>
    </row>
    <row r="83" spans="1:3" x14ac:dyDescent="0.25">
      <c r="A83" s="11" t="s">
        <v>55</v>
      </c>
      <c r="B83" s="34">
        <f>B81+B82</f>
        <v>1380.0000000000002</v>
      </c>
    </row>
    <row r="85" spans="1:3" x14ac:dyDescent="0.25">
      <c r="A85" s="41" t="s">
        <v>53</v>
      </c>
      <c r="B85" s="41"/>
    </row>
    <row r="86" spans="1:3" x14ac:dyDescent="0.25">
      <c r="A86" s="11" t="s">
        <v>52</v>
      </c>
      <c r="B86" s="13">
        <f>B77</f>
        <v>4.9119999999999997E-2</v>
      </c>
    </row>
    <row r="87" spans="1:3" x14ac:dyDescent="0.25">
      <c r="A87" s="11" t="s">
        <v>54</v>
      </c>
      <c r="B87" s="13">
        <v>4.9119999999999997E-2</v>
      </c>
    </row>
    <row r="88" spans="1:3" x14ac:dyDescent="0.25">
      <c r="A88" s="11" t="s">
        <v>45</v>
      </c>
      <c r="B88" s="31">
        <f>B87-B86</f>
        <v>0</v>
      </c>
      <c r="C88" s="31"/>
    </row>
    <row r="89" spans="1:3" x14ac:dyDescent="0.25">
      <c r="A89" s="11" t="s">
        <v>35</v>
      </c>
      <c r="B89" s="22">
        <f>$B$6</f>
        <v>1</v>
      </c>
    </row>
    <row r="90" spans="1:3" x14ac:dyDescent="0.25">
      <c r="A90" s="11" t="s">
        <v>34</v>
      </c>
      <c r="B90" s="21">
        <f>$B$5</f>
        <v>500000</v>
      </c>
    </row>
    <row r="91" spans="1:3" x14ac:dyDescent="0.25">
      <c r="A91" s="11" t="s">
        <v>46</v>
      </c>
      <c r="B91" s="21">
        <f>B88*B89*B90</f>
        <v>0</v>
      </c>
    </row>
    <row r="92" spans="1:3" x14ac:dyDescent="0.25">
      <c r="A92" s="11" t="str">
        <f>A83</f>
        <v>Cierre Día 3</v>
      </c>
      <c r="B92" s="33">
        <f>B83</f>
        <v>1380.0000000000002</v>
      </c>
    </row>
    <row r="93" spans="1:3" x14ac:dyDescent="0.25">
      <c r="A93" s="11" t="s">
        <v>55</v>
      </c>
      <c r="B93" s="34">
        <f>B91+B92</f>
        <v>1380.0000000000002</v>
      </c>
    </row>
    <row r="95" spans="1:3" x14ac:dyDescent="0.25">
      <c r="A95" s="41" t="s">
        <v>53</v>
      </c>
      <c r="B95" s="41"/>
    </row>
    <row r="96" spans="1:3" x14ac:dyDescent="0.25">
      <c r="A96" s="11" t="s">
        <v>52</v>
      </c>
      <c r="B96" s="13">
        <f>B87</f>
        <v>4.9119999999999997E-2</v>
      </c>
    </row>
    <row r="97" spans="1:3" x14ac:dyDescent="0.25">
      <c r="A97" s="11" t="s">
        <v>54</v>
      </c>
      <c r="B97" s="13">
        <v>4.9119999999999997E-2</v>
      </c>
    </row>
    <row r="98" spans="1:3" x14ac:dyDescent="0.25">
      <c r="A98" s="11" t="s">
        <v>45</v>
      </c>
      <c r="B98" s="31">
        <f>B97-B96</f>
        <v>0</v>
      </c>
      <c r="C98" s="31"/>
    </row>
    <row r="99" spans="1:3" x14ac:dyDescent="0.25">
      <c r="A99" s="11" t="s">
        <v>35</v>
      </c>
      <c r="B99" s="22">
        <f>$B$6</f>
        <v>1</v>
      </c>
    </row>
    <row r="100" spans="1:3" x14ac:dyDescent="0.25">
      <c r="A100" s="11" t="s">
        <v>34</v>
      </c>
      <c r="B100" s="21">
        <f>$B$5</f>
        <v>500000</v>
      </c>
    </row>
    <row r="101" spans="1:3" x14ac:dyDescent="0.25">
      <c r="A101" s="11" t="s">
        <v>46</v>
      </c>
      <c r="B101" s="21">
        <f>B98*B99*B100</f>
        <v>0</v>
      </c>
    </row>
    <row r="102" spans="1:3" x14ac:dyDescent="0.25">
      <c r="A102" s="11" t="str">
        <f>A93</f>
        <v>Cierre Día 3</v>
      </c>
      <c r="B102" s="33">
        <f>B93</f>
        <v>1380.0000000000002</v>
      </c>
    </row>
    <row r="103" spans="1:3" x14ac:dyDescent="0.25">
      <c r="A103" s="11" t="s">
        <v>55</v>
      </c>
      <c r="B103" s="34">
        <f>B101+B102</f>
        <v>1380.0000000000002</v>
      </c>
    </row>
    <row r="105" spans="1:3" x14ac:dyDescent="0.25">
      <c r="A105" s="41" t="s">
        <v>53</v>
      </c>
      <c r="B105" s="41"/>
    </row>
    <row r="106" spans="1:3" x14ac:dyDescent="0.25">
      <c r="A106" s="11" t="s">
        <v>52</v>
      </c>
      <c r="B106" s="13">
        <f>B97</f>
        <v>4.9119999999999997E-2</v>
      </c>
    </row>
    <row r="107" spans="1:3" x14ac:dyDescent="0.25">
      <c r="A107" s="11" t="s">
        <v>54</v>
      </c>
      <c r="B107" s="13">
        <v>4.9119999999999997E-2</v>
      </c>
    </row>
    <row r="108" spans="1:3" x14ac:dyDescent="0.25">
      <c r="A108" s="11" t="s">
        <v>45</v>
      </c>
      <c r="B108" s="31">
        <f>B107-B106</f>
        <v>0</v>
      </c>
      <c r="C108" s="31"/>
    </row>
    <row r="109" spans="1:3" x14ac:dyDescent="0.25">
      <c r="A109" s="11" t="s">
        <v>35</v>
      </c>
      <c r="B109" s="22">
        <f>$B$6</f>
        <v>1</v>
      </c>
    </row>
    <row r="110" spans="1:3" x14ac:dyDescent="0.25">
      <c r="A110" s="11" t="s">
        <v>34</v>
      </c>
      <c r="B110" s="21">
        <f>$B$5</f>
        <v>500000</v>
      </c>
    </row>
    <row r="111" spans="1:3" x14ac:dyDescent="0.25">
      <c r="A111" s="11" t="s">
        <v>46</v>
      </c>
      <c r="B111" s="21">
        <f>B108*B109*B110</f>
        <v>0</v>
      </c>
    </row>
    <row r="112" spans="1:3" x14ac:dyDescent="0.25">
      <c r="A112" s="11" t="str">
        <f>A103</f>
        <v>Cierre Día 3</v>
      </c>
      <c r="B112" s="33">
        <f>B103</f>
        <v>1380.0000000000002</v>
      </c>
    </row>
    <row r="113" spans="1:3" x14ac:dyDescent="0.25">
      <c r="A113" s="11" t="s">
        <v>55</v>
      </c>
      <c r="B113" s="34">
        <f>B111+B112</f>
        <v>1380.0000000000002</v>
      </c>
      <c r="C113" s="34"/>
    </row>
    <row r="115" spans="1:3" x14ac:dyDescent="0.25">
      <c r="A115" s="11"/>
    </row>
  </sheetData>
  <mergeCells count="10">
    <mergeCell ref="A75:B75"/>
    <mergeCell ref="A85:B85"/>
    <mergeCell ref="A95:B95"/>
    <mergeCell ref="A105:B105"/>
    <mergeCell ref="A15:B15"/>
    <mergeCell ref="A25:B25"/>
    <mergeCell ref="A35:B35"/>
    <mergeCell ref="A45:B45"/>
    <mergeCell ref="A55:B55"/>
    <mergeCell ref="A65:B65"/>
  </mergeCells>
  <conditionalFormatting sqref="I3:I1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81FA-8559-4C65-8D5E-149C49FC1622}">
  <dimension ref="A1"/>
  <sheetViews>
    <sheetView tabSelected="1" workbookViewId="0">
      <selection activeCell="I23" sqref="I2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Características</vt:lpstr>
      <vt:lpstr>6MM1</vt:lpstr>
      <vt:lpstr>Capturas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VAZQUEZ GUTIERREZ</dc:creator>
  <cp:lastModifiedBy>IGNACIO MUNGUIA PEDRAL</cp:lastModifiedBy>
  <dcterms:created xsi:type="dcterms:W3CDTF">2022-03-28T12:39:52Z</dcterms:created>
  <dcterms:modified xsi:type="dcterms:W3CDTF">2022-04-01T04:02:26Z</dcterms:modified>
</cp:coreProperties>
</file>