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PythonDSA\Geração de TXT\"/>
    </mc:Choice>
  </mc:AlternateContent>
  <xr:revisionPtr revIDLastSave="0" documentId="13_ncr:1_{38935316-9BAE-40E6-A79A-EC7600D045BC}" xr6:coauthVersionLast="47" xr6:coauthVersionMax="47" xr10:uidLastSave="{00000000-0000-0000-0000-000000000000}"/>
  <bookViews>
    <workbookView xWindow="-120" yWindow="-120" windowWidth="29040" windowHeight="15720" xr2:uid="{A4F1DB20-3BF7-4A69-AB7D-91F41387A0FA}"/>
  </bookViews>
  <sheets>
    <sheet name="MVN" sheetId="1" r:id="rId1"/>
    <sheet name="UC" sheetId="2" r:id="rId2"/>
    <sheet name="TPN" sheetId="3" r:id="rId3"/>
    <sheet name="CODIG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N12" i="1"/>
  <c r="N13" i="1"/>
  <c r="N8" i="1"/>
  <c r="N15" i="1"/>
  <c r="N14" i="1"/>
  <c r="N2" i="1"/>
  <c r="N5" i="1"/>
  <c r="Q12" i="1"/>
  <c r="Q13" i="1"/>
  <c r="Q8" i="1"/>
  <c r="Q15" i="1"/>
  <c r="Q14" i="1"/>
  <c r="Q2" i="1"/>
  <c r="Q5" i="1"/>
  <c r="S12" i="1"/>
  <c r="S13" i="1"/>
  <c r="S8" i="1"/>
  <c r="S15" i="1"/>
  <c r="S14" i="1"/>
  <c r="S2" i="1"/>
  <c r="S5" i="1"/>
  <c r="T12" i="1"/>
  <c r="U12" i="1" s="1"/>
  <c r="T13" i="1"/>
  <c r="U13" i="1" s="1"/>
  <c r="T8" i="1"/>
  <c r="U8" i="1" s="1"/>
  <c r="T15" i="1"/>
  <c r="U15" i="1" s="1"/>
  <c r="T14" i="1"/>
  <c r="U14" i="1" s="1"/>
  <c r="T2" i="1"/>
  <c r="U2" i="1" s="1"/>
  <c r="T5" i="1"/>
  <c r="U5" i="1" s="1"/>
  <c r="V12" i="1"/>
  <c r="V13" i="1"/>
  <c r="V8" i="1"/>
  <c r="V15" i="1"/>
  <c r="V14" i="1"/>
  <c r="V2" i="1"/>
  <c r="V5" i="1"/>
  <c r="W12" i="1"/>
  <c r="W13" i="1"/>
  <c r="W8" i="1"/>
  <c r="W15" i="1"/>
  <c r="W14" i="1"/>
  <c r="W2" i="1"/>
  <c r="W5" i="1"/>
  <c r="X12" i="1"/>
  <c r="X13" i="1"/>
  <c r="X8" i="1"/>
  <c r="X15" i="1"/>
  <c r="X14" i="1"/>
  <c r="X2" i="1"/>
  <c r="X5" i="1"/>
  <c r="Z12" i="1"/>
  <c r="R12" i="1" s="1"/>
  <c r="Z13" i="1"/>
  <c r="R13" i="1" s="1"/>
  <c r="Z8" i="1"/>
  <c r="R8" i="1" s="1"/>
  <c r="Z15" i="1"/>
  <c r="R15" i="1" s="1"/>
  <c r="Z14" i="1"/>
  <c r="R14" i="1" s="1"/>
  <c r="Z2" i="1"/>
  <c r="R2" i="1" s="1"/>
  <c r="Z5" i="1"/>
  <c r="R5" i="1" s="1"/>
  <c r="N4" i="1"/>
  <c r="Q4" i="1"/>
  <c r="S4" i="1"/>
  <c r="T4" i="1"/>
  <c r="U4" i="1" s="1"/>
  <c r="V4" i="1"/>
  <c r="W4" i="1"/>
  <c r="X4" i="1"/>
  <c r="Z4" i="1"/>
  <c r="R4" i="1" s="1"/>
  <c r="N7" i="1"/>
  <c r="Q7" i="1"/>
  <c r="S7" i="1"/>
  <c r="T7" i="1"/>
  <c r="U7" i="1" s="1"/>
  <c r="V7" i="1"/>
  <c r="W7" i="1"/>
  <c r="X7" i="1"/>
  <c r="Z7" i="1"/>
  <c r="R7" i="1" s="1"/>
  <c r="V11" i="1"/>
  <c r="N3" i="1"/>
  <c r="N11" i="1"/>
  <c r="Q3" i="1"/>
  <c r="Q11" i="1"/>
  <c r="S3" i="1"/>
  <c r="S11" i="1"/>
  <c r="T3" i="1"/>
  <c r="U3" i="1" s="1"/>
  <c r="T11" i="1"/>
  <c r="U11" i="1" s="1"/>
  <c r="V3" i="1"/>
  <c r="W3" i="1"/>
  <c r="W11" i="1"/>
  <c r="X3" i="1"/>
  <c r="X11" i="1"/>
  <c r="Z3" i="1"/>
  <c r="R3" i="1" s="1"/>
  <c r="Z11" i="1"/>
  <c r="R11" i="1" s="1"/>
  <c r="Z9" i="1"/>
  <c r="R9" i="1" s="1"/>
  <c r="Z10" i="1"/>
  <c r="R10" i="1" s="1"/>
  <c r="Z6" i="1"/>
  <c r="R6" i="1" s="1"/>
  <c r="X9" i="1"/>
  <c r="X10" i="1"/>
  <c r="X6" i="1"/>
  <c r="W9" i="1"/>
  <c r="W10" i="1"/>
  <c r="W6" i="1"/>
  <c r="V9" i="1"/>
  <c r="V10" i="1"/>
  <c r="V6" i="1"/>
  <c r="T9" i="1"/>
  <c r="U9" i="1" s="1"/>
  <c r="T10" i="1"/>
  <c r="U10" i="1" s="1"/>
  <c r="T6" i="1"/>
  <c r="U6" i="1" s="1"/>
  <c r="S9" i="1"/>
  <c r="S10" i="1"/>
  <c r="S6" i="1"/>
  <c r="Q9" i="1"/>
  <c r="Q10" i="1"/>
  <c r="Q6" i="1"/>
  <c r="N9" i="1"/>
  <c r="N10" i="1"/>
  <c r="N6" i="1"/>
</calcChain>
</file>

<file path=xl/sharedStrings.xml><?xml version="1.0" encoding="utf-8"?>
<sst xmlns="http://schemas.openxmlformats.org/spreadsheetml/2006/main" count="539" uniqueCount="422">
  <si>
    <t>TIPO</t>
  </si>
  <si>
    <t>ENTRADA-SAIDA</t>
  </si>
  <si>
    <t>OPERAÇÃO</t>
  </si>
  <si>
    <t>NCM</t>
  </si>
  <si>
    <t>TPN</t>
  </si>
  <si>
    <t>NOME PRODUTO QUIMICO</t>
  </si>
  <si>
    <t>CONCENTRAÇÃO</t>
  </si>
  <si>
    <t>DENSIDADE</t>
  </si>
  <si>
    <t>TIPO-LANÇA</t>
  </si>
  <si>
    <t>QUANTIDADE</t>
  </si>
  <si>
    <t>UNIDADE</t>
  </si>
  <si>
    <t>CNPJ FORNECEDOR</t>
  </si>
  <si>
    <t>RAZÃO SOCIAL FORNECEDOR</t>
  </si>
  <si>
    <t>NUMERO DA NF</t>
  </si>
  <si>
    <t>DATA EMISÃO DA NF</t>
  </si>
  <si>
    <t>ARMAZENAGEM</t>
  </si>
  <si>
    <t>TRANSPORTE</t>
  </si>
  <si>
    <t>TIPO-TRANS</t>
  </si>
  <si>
    <t>CNPJ TRANSPORTADORA</t>
  </si>
  <si>
    <t>RAZÃO SOCIAL TRANSPORTADORA</t>
  </si>
  <si>
    <t>TPN12961074</t>
  </si>
  <si>
    <t>ÁCIDO CLORÍDRICO</t>
  </si>
  <si>
    <t>1.15</t>
  </si>
  <si>
    <t>PR</t>
  </si>
  <si>
    <t>K</t>
  </si>
  <si>
    <t>30.927.990/0001-79</t>
  </si>
  <si>
    <t>TPN13061084</t>
  </si>
  <si>
    <t>ÁCIDO SULFÚRICO</t>
  </si>
  <si>
    <t>1.83</t>
  </si>
  <si>
    <t>L</t>
  </si>
  <si>
    <t>13.788.120/0001-47</t>
  </si>
  <si>
    <t>ELEKEIROZ S.A.</t>
  </si>
  <si>
    <t>54.764.337/0001-02</t>
  </si>
  <si>
    <t>TRANSPORTADORA TRANS-VARZEA LT</t>
  </si>
  <si>
    <t>TPN13871153</t>
  </si>
  <si>
    <t>1.7</t>
  </si>
  <si>
    <t>NOME</t>
  </si>
  <si>
    <t>TIPO PRODUTO</t>
  </si>
  <si>
    <t>CODIGO DE CONSUMO</t>
  </si>
  <si>
    <t>OBSERVAÇÃO DE CONSUMO</t>
  </si>
  <si>
    <t>UC</t>
  </si>
  <si>
    <t>TRATAMENTO DE ÁGUAS E EFLUENTES</t>
  </si>
  <si>
    <t>ANÁLISES LABORATÓRIAS</t>
  </si>
  <si>
    <t>COD PRODUTO</t>
  </si>
  <si>
    <t>PRODUTO</t>
  </si>
  <si>
    <t>TPN12761055</t>
  </si>
  <si>
    <t>1,2-DICLOROETANO</t>
  </si>
  <si>
    <t>TPN12771056</t>
  </si>
  <si>
    <t>1-FENIL-2-PROPANONA</t>
  </si>
  <si>
    <t>TPN12791058</t>
  </si>
  <si>
    <t>3,4-METILENODIOXIFENIL-2-PROPANONA</t>
  </si>
  <si>
    <t>TPN12811060</t>
  </si>
  <si>
    <t>ACETATO DE ETILA</t>
  </si>
  <si>
    <t>TPN12821061</t>
  </si>
  <si>
    <t>ACETATO DE ISOAMILA</t>
  </si>
  <si>
    <t>TPN12831062</t>
  </si>
  <si>
    <t>ACETATO DE ISOBUTILA</t>
  </si>
  <si>
    <t>TPN12841063</t>
  </si>
  <si>
    <t>ACETATO DE ISOPROPILA</t>
  </si>
  <si>
    <t>TPN12851064</t>
  </si>
  <si>
    <t>ACETATO DE n-BUTILA</t>
  </si>
  <si>
    <t>TPN12861065</t>
  </si>
  <si>
    <t>ACETATO DE n-PROPILA</t>
  </si>
  <si>
    <t>TPN12871066</t>
  </si>
  <si>
    <t>ACETATO DE sec-BUTILA</t>
  </si>
  <si>
    <t>TPN12881067</t>
  </si>
  <si>
    <t>ACETONA</t>
  </si>
  <si>
    <t>TPN12901069</t>
  </si>
  <si>
    <t>ÁCIDO ACÉTICO</t>
  </si>
  <si>
    <t>TPN12911070</t>
  </si>
  <si>
    <t>ÁCIDO ANTRANÍLICO E SEUS SAIS</t>
  </si>
  <si>
    <t>TPN12921071</t>
  </si>
  <si>
    <t>ÁCIDO BENZÓICO</t>
  </si>
  <si>
    <t>TPN12931072</t>
  </si>
  <si>
    <t>ÁCIDO BÓRICO E SEUS SAIS</t>
  </si>
  <si>
    <t>TPN12941073</t>
  </si>
  <si>
    <t>ÁCIDO BROMÍDRICO</t>
  </si>
  <si>
    <t>TPN12951074</t>
  </si>
  <si>
    <t>ÁCIDO CLORÍDRICO (ESTADO GASOSO)</t>
  </si>
  <si>
    <t>ÁCIDO CLORÍDRICO (SOLUÇÃO AQUOSA)</t>
  </si>
  <si>
    <t>TPN12971076</t>
  </si>
  <si>
    <t>ÁCIDO CLOROSSULFÔNICO</t>
  </si>
  <si>
    <t>TPN12981077</t>
  </si>
  <si>
    <t>ÁCIDO FENILACÉTICO, SEUS SAIS E ÉSTERES</t>
  </si>
  <si>
    <t>TPN12991078</t>
  </si>
  <si>
    <t>ÁCIDO FÓRMICO</t>
  </si>
  <si>
    <t>TPN13001079</t>
  </si>
  <si>
    <t>ÁCIDO HIPOFOSFOROSO</t>
  </si>
  <si>
    <t>TPN13011080</t>
  </si>
  <si>
    <t>ÁCIDO IODÍDRICO</t>
  </si>
  <si>
    <t>TPN13021081</t>
  </si>
  <si>
    <t>ÁCIDO LISÉRGICO E SEUS SAIS</t>
  </si>
  <si>
    <t>TPN13031082</t>
  </si>
  <si>
    <t>ÁCIDO N-ACETILANTRANÍLICO E SEUS SAIS</t>
  </si>
  <si>
    <t>TPN13041083</t>
  </si>
  <si>
    <t>ÁCIDO ORTOFOSFÓRICO (teor de Fe &lt; 750 ppm)</t>
  </si>
  <si>
    <t>TPN13051083</t>
  </si>
  <si>
    <t>ÁCIDO ORTOFOSFÓRICO, OUTROS</t>
  </si>
  <si>
    <t>TPN13071084</t>
  </si>
  <si>
    <t>ÁCIDO SULFÚRICO FUMEGANTE</t>
  </si>
  <si>
    <t>TPN13081085</t>
  </si>
  <si>
    <t>AGUARRÁS MINERAL (WHITE SPIRIT E QUALQUER PRODUTO SIMILAR)</t>
  </si>
  <si>
    <t>TPN13101085</t>
  </si>
  <si>
    <t>AGUARRÁS MINERAL, OUTRAS</t>
  </si>
  <si>
    <t>TPN13121086</t>
  </si>
  <si>
    <t>ÁLCOOL ETÍLICO (OUTROS)</t>
  </si>
  <si>
    <t>TPN13111086</t>
  </si>
  <si>
    <t>ÁLCOOL ETÍLICO (TEOR DE H2O &lt;= 1% Vol)</t>
  </si>
  <si>
    <t>TPN13131087</t>
  </si>
  <si>
    <t>ÁLCOOL ISOBUTÍLICO</t>
  </si>
  <si>
    <t>TPN13141088</t>
  </si>
  <si>
    <t>ÁLCOOL ISOPROPÍLICO</t>
  </si>
  <si>
    <t>TPN13151089</t>
  </si>
  <si>
    <t>ÁLCOOL METÍLICO</t>
  </si>
  <si>
    <t>TPN13161090</t>
  </si>
  <si>
    <t>ÁLCOOL N-BUTÍLICO</t>
  </si>
  <si>
    <t>TPN13171091</t>
  </si>
  <si>
    <t>ÁLCOOL N-PROPÍLICO</t>
  </si>
  <si>
    <t>TPN13181092</t>
  </si>
  <si>
    <t>ÁLCOOL SEC-BUTÍLICO</t>
  </si>
  <si>
    <t>TPN13201094</t>
  </si>
  <si>
    <t>AMINOPIRINA E SEUS SAIS</t>
  </si>
  <si>
    <t>TPN13211095</t>
  </si>
  <si>
    <t>AMÔNIA (GÁS - AMONÍACO ANIDRO)</t>
  </si>
  <si>
    <t>TPN13221096</t>
  </si>
  <si>
    <t>ANIDRIDO ACÉTICO</t>
  </si>
  <si>
    <t>TPN13241098</t>
  </si>
  <si>
    <t>ANIDRIDO ISATÓICO</t>
  </si>
  <si>
    <t>TPN13251099</t>
  </si>
  <si>
    <t>ANIDRIDO PROPIÔNICO</t>
  </si>
  <si>
    <t>TPN13261100</t>
  </si>
  <si>
    <t>BENZALDEÍDO</t>
  </si>
  <si>
    <t>TPN13281101</t>
  </si>
  <si>
    <t>BENZENO (BENZOL)</t>
  </si>
  <si>
    <t>TPN13271101</t>
  </si>
  <si>
    <t>BENZENO (OUTROS)</t>
  </si>
  <si>
    <t>TPN13291102</t>
  </si>
  <si>
    <t>BENZOCAÍNA E SEUS SAIS</t>
  </si>
  <si>
    <t>TPN13301103</t>
  </si>
  <si>
    <t>BICARBONATO DE POTÁSSIO</t>
  </si>
  <si>
    <t>TPN13311104</t>
  </si>
  <si>
    <t>BICARBONATO DE SÓDIO</t>
  </si>
  <si>
    <t>TPN13321105</t>
  </si>
  <si>
    <t>BOROHIDRETO DE SÓDIO</t>
  </si>
  <si>
    <t>TPN13331106</t>
  </si>
  <si>
    <t>BROMOBENZENO</t>
  </si>
  <si>
    <t>TPN13341107</t>
  </si>
  <si>
    <t>BUTILAMINA E SEUS SAIS</t>
  </si>
  <si>
    <t>TPN13351108</t>
  </si>
  <si>
    <t>CAFEÍNA</t>
  </si>
  <si>
    <t>TPN13361108</t>
  </si>
  <si>
    <t>CAFEÍNA, SAIS</t>
  </si>
  <si>
    <t>TPN13371109</t>
  </si>
  <si>
    <t>CARBONATO DE CÁLCIO</t>
  </si>
  <si>
    <t>TPN13381110</t>
  </si>
  <si>
    <t>CARBONATO DE POTÁSSIO</t>
  </si>
  <si>
    <t>TPN13391111</t>
  </si>
  <si>
    <t>CARBONATO DE SÓDIO ANIDRO</t>
  </si>
  <si>
    <t>TPN13401111</t>
  </si>
  <si>
    <t>CARBONATO DISSÓDICO (outros)</t>
  </si>
  <si>
    <t>TPN13411113</t>
  </si>
  <si>
    <t>CARVÃO ATIVADO</t>
  </si>
  <si>
    <t>TPN13421114</t>
  </si>
  <si>
    <t>CIANETO DE BENZILA</t>
  </si>
  <si>
    <t>TPN13431115</t>
  </si>
  <si>
    <t>CIANETO DE BROMOBENZILA</t>
  </si>
  <si>
    <t>TPN411895</t>
  </si>
  <si>
    <t>CIANOBOROHIDRETO DE SÓDIO</t>
  </si>
  <si>
    <t>TPN13441116</t>
  </si>
  <si>
    <t>CICLOEXANO</t>
  </si>
  <si>
    <t>TPN13451117</t>
  </si>
  <si>
    <t>CICLOEXANONA</t>
  </si>
  <si>
    <t>TPN13461118</t>
  </si>
  <si>
    <t>CIMENTO PORTLAND OU DO TIPO PORTLAND (CIMENTO COMUM)</t>
  </si>
  <si>
    <t>TPN13471118</t>
  </si>
  <si>
    <t>CIMENTO PORTLAND OU DO TIPO PORTLAND, OUTROS</t>
  </si>
  <si>
    <t>TPN13481119</t>
  </si>
  <si>
    <t>CLORETO DE ACETILA</t>
  </si>
  <si>
    <t>TPN13491120</t>
  </si>
  <si>
    <t>CLORETO DE ALUMÍNIO</t>
  </si>
  <si>
    <t>TPN13501121</t>
  </si>
  <si>
    <t>CLORETO DE AMÔNIO</t>
  </si>
  <si>
    <t>TPN13511122</t>
  </si>
  <si>
    <t>CLORETO DE BENZILA</t>
  </si>
  <si>
    <t>TPN13541124</t>
  </si>
  <si>
    <t>CLORETO DE CÁLCIO (OUTROS)</t>
  </si>
  <si>
    <t>TPN13531124</t>
  </si>
  <si>
    <t>CLORETO DE CÁLCIO ANIDRO</t>
  </si>
  <si>
    <t>TPN13551125</t>
  </si>
  <si>
    <t>CLORETO DE ETILA</t>
  </si>
  <si>
    <t>TPN13581128</t>
  </si>
  <si>
    <t>CLORETO DE MERCÚRIO</t>
  </si>
  <si>
    <t>TPN13561126</t>
  </si>
  <si>
    <t>CLORETO DE METILENO</t>
  </si>
  <si>
    <t>TPN13591129</t>
  </si>
  <si>
    <t>CLOROFÓRMIO</t>
  </si>
  <si>
    <t>TPN13601130</t>
  </si>
  <si>
    <t>CROMATO DE POTÁSSIO</t>
  </si>
  <si>
    <t>TPN13621132</t>
  </si>
  <si>
    <t>DIACETONA ÁLCOOL</t>
  </si>
  <si>
    <t>TPN13631133</t>
  </si>
  <si>
    <t>DICROMATO DE POTÁSSIO</t>
  </si>
  <si>
    <t>TPN13641134</t>
  </si>
  <si>
    <t>DICROMATO DE SÓDIO</t>
  </si>
  <si>
    <t>TPN13651135</t>
  </si>
  <si>
    <t>DIETILAMINA (ETANSILATO E OUTROS)</t>
  </si>
  <si>
    <t>TPN13661135</t>
  </si>
  <si>
    <t>DIETILAMINA E SEUS SAIS</t>
  </si>
  <si>
    <t>TPN404888</t>
  </si>
  <si>
    <t>DILTIAZEM</t>
  </si>
  <si>
    <t>TPN412896</t>
  </si>
  <si>
    <t>DIÓXIDO DE MANGANÊS</t>
  </si>
  <si>
    <t>TPN13671136</t>
  </si>
  <si>
    <t>DIPIRONA</t>
  </si>
  <si>
    <t>TPN13681136</t>
  </si>
  <si>
    <t>DIPIRONA (Magnopirol, Dipirona Magnésica)</t>
  </si>
  <si>
    <t>TPN13691136</t>
  </si>
  <si>
    <t>DIPIRONA SODICA (OUTS.AC.1-FENIL-2,3-DIMETIL-5-PIRAZOLONA,ETC.)</t>
  </si>
  <si>
    <t>TPN13711138</t>
  </si>
  <si>
    <t>EFEDRINA E SEUS SAIS</t>
  </si>
  <si>
    <t>TPN13721139</t>
  </si>
  <si>
    <t>ERGOMETRINA E SEUS SAIS</t>
  </si>
  <si>
    <t>TPN13731140</t>
  </si>
  <si>
    <t>ERGOTAMINA E SEUS SAIS</t>
  </si>
  <si>
    <t>TPN13741141</t>
  </si>
  <si>
    <t>ETAEFEDRINA E SEUS SAIS</t>
  </si>
  <si>
    <t>TPN13751142</t>
  </si>
  <si>
    <t>ÉTER DE PETRÓLEO</t>
  </si>
  <si>
    <t>TPN13761143</t>
  </si>
  <si>
    <t>ÉTER ETÍLICO</t>
  </si>
  <si>
    <t>TPN13771144</t>
  </si>
  <si>
    <t>ETILAMINA E SEUS SAIS</t>
  </si>
  <si>
    <t>TPN13781145</t>
  </si>
  <si>
    <t>FENACETINA</t>
  </si>
  <si>
    <t>TPN13791146</t>
  </si>
  <si>
    <t>FENILETANOLAMINA E SEUS SAIS</t>
  </si>
  <si>
    <t>TPN13801147</t>
  </si>
  <si>
    <t>FORMAMIDA</t>
  </si>
  <si>
    <t>TPN13811148</t>
  </si>
  <si>
    <t>FORMIATO DE AMÔNIO</t>
  </si>
  <si>
    <t>TPN13821149</t>
  </si>
  <si>
    <t>FÓSFORO VERMELHO</t>
  </si>
  <si>
    <t>TPN13831150</t>
  </si>
  <si>
    <t>GAMA-BUTIROLACTONA (GBL) (outras lactonas)</t>
  </si>
  <si>
    <t>TPN13851151</t>
  </si>
  <si>
    <t>GASOLINA (outras)</t>
  </si>
  <si>
    <t>TPN13841151</t>
  </si>
  <si>
    <t>GASOLINA DE AVIAÇÃO</t>
  </si>
  <si>
    <t>TPN13861152</t>
  </si>
  <si>
    <t>HIDRETO DE ALUMÍNIO E LÍTIO</t>
  </si>
  <si>
    <t>HIDRÓXIDO DE AMÔNIO (AMONÍACO EM SOLUÇÃO AQUOSA)</t>
  </si>
  <si>
    <t>TPN13881154</t>
  </si>
  <si>
    <t>HIDRÓXIDO DE CÁLCIO (CAL APAGADA)</t>
  </si>
  <si>
    <t>TPN13891154</t>
  </si>
  <si>
    <t>HIDRÓXIDO DE CÁLCIO, OUTROS</t>
  </si>
  <si>
    <t>HIDRÓXIDO DE POTÁSSIO</t>
  </si>
  <si>
    <t>TPN13911156</t>
  </si>
  <si>
    <t>HIDRÓXIDO DE SÓDIO (EM SOLUÇÃO AQUOSA)</t>
  </si>
  <si>
    <t>TPN13921156</t>
  </si>
  <si>
    <t>HIDRÓXIDO DE SÓDIO (SÓLIDO)</t>
  </si>
  <si>
    <t>TPN13931157</t>
  </si>
  <si>
    <t>HIDROXILAMINA E SEUS SAIS</t>
  </si>
  <si>
    <t>TPN405889</t>
  </si>
  <si>
    <t>HIDROXIZINA</t>
  </si>
  <si>
    <t>TPN13941158</t>
  </si>
  <si>
    <t>HIPOCLORITO DE SÓDIO</t>
  </si>
  <si>
    <t>TPN13951159</t>
  </si>
  <si>
    <t>IODO (SUBLIMADO)</t>
  </si>
  <si>
    <t>TPN13961160</t>
  </si>
  <si>
    <t>ISOSAFROL</t>
  </si>
  <si>
    <t>TPN406890</t>
  </si>
  <si>
    <t>LEVAMISOL</t>
  </si>
  <si>
    <t>TPN13971161</t>
  </si>
  <si>
    <t>LIDOCAÍNA E SEUS SAIS</t>
  </si>
  <si>
    <t>TPN14041164</t>
  </si>
  <si>
    <t>MANITOL</t>
  </si>
  <si>
    <t>TPN413897</t>
  </si>
  <si>
    <t>METABISSULFITO DE SÓDIO</t>
  </si>
  <si>
    <t>TPN14051165</t>
  </si>
  <si>
    <t>METILAMINA</t>
  </si>
  <si>
    <t>TPN14061165</t>
  </si>
  <si>
    <t>METILAMINA, SAIS</t>
  </si>
  <si>
    <t>TPN14071166</t>
  </si>
  <si>
    <t>METILERGOMETRINA, E SEUS SAIS (OUTROS)</t>
  </si>
  <si>
    <t>TPN14081166</t>
  </si>
  <si>
    <t>METILERGOMETRINA, MALEATO</t>
  </si>
  <si>
    <t>TPN14091167</t>
  </si>
  <si>
    <t>METILETILCETONA</t>
  </si>
  <si>
    <t>TPN14101168</t>
  </si>
  <si>
    <t>METILISOBUTILCETONA</t>
  </si>
  <si>
    <t>TPN13091085</t>
  </si>
  <si>
    <t>NAFTAS PARA PETROQUÍMICA</t>
  </si>
  <si>
    <t>TPN14111169</t>
  </si>
  <si>
    <t>N-HEPTANO (OUTROS)</t>
  </si>
  <si>
    <t>TPN14121169</t>
  </si>
  <si>
    <t>N-HEPTANO COMERCIAL</t>
  </si>
  <si>
    <t>TPN14131170</t>
  </si>
  <si>
    <t>N-HEXANO (OUTROS)</t>
  </si>
  <si>
    <t>TPN14141170</t>
  </si>
  <si>
    <t>N-HEXANO COMERCIAL</t>
  </si>
  <si>
    <t>TPN14151171</t>
  </si>
  <si>
    <t>NITROETANO</t>
  </si>
  <si>
    <t>TPN14161172</t>
  </si>
  <si>
    <t>N-METILEFEDRINA, SEUS SAIS E ÉSTERES</t>
  </si>
  <si>
    <t>TPN14171173</t>
  </si>
  <si>
    <t>N-METILFORMAMIDA</t>
  </si>
  <si>
    <t>TPN14181174</t>
  </si>
  <si>
    <t>N-METILPSEUDOEFEDRINA, SEUS SAIS E ÉSTERES</t>
  </si>
  <si>
    <t>TPN14191175</t>
  </si>
  <si>
    <t>ÓLEO DE SASSAFRÁS e outros CONTENDO SAFROL</t>
  </si>
  <si>
    <t>TPN14201176</t>
  </si>
  <si>
    <t>ÓLEO DIESEL</t>
  </si>
  <si>
    <t>TPN14221028</t>
  </si>
  <si>
    <t>ÓXIDO DE CÁLCIO (CAL VIVA)</t>
  </si>
  <si>
    <t>TPN12441028</t>
  </si>
  <si>
    <t>ÓXIDO DE CÁLCIO, OUTROS</t>
  </si>
  <si>
    <t>TPN414898</t>
  </si>
  <si>
    <t>ÓXIDO DE MANGANÊS</t>
  </si>
  <si>
    <t>TPN407891</t>
  </si>
  <si>
    <t>PARACETAMOL</t>
  </si>
  <si>
    <t>TPN12451029</t>
  </si>
  <si>
    <t>PENTACLORETO DE FÓSFORO</t>
  </si>
  <si>
    <t>TPN12461030</t>
  </si>
  <si>
    <t>PERMANGANATO DE POTÁSSIO</t>
  </si>
  <si>
    <t>TPN12471031</t>
  </si>
  <si>
    <t>PERÓXIDO DE HIDROGÊNIO</t>
  </si>
  <si>
    <t>TPN12481032</t>
  </si>
  <si>
    <t>PIPERIDINA E SEUS SAIS</t>
  </si>
  <si>
    <t>TPN12491033</t>
  </si>
  <si>
    <t>PIPERONAL</t>
  </si>
  <si>
    <t>TPN12501034</t>
  </si>
  <si>
    <t>PIRIDINA</t>
  </si>
  <si>
    <t>TPN12511034</t>
  </si>
  <si>
    <t>PIRIDINA, SAIS</t>
  </si>
  <si>
    <t>TPN12521036</t>
  </si>
  <si>
    <t>PROCAÍNA E SEUS SAIS</t>
  </si>
  <si>
    <t>TPN12531037</t>
  </si>
  <si>
    <t>PROPIOFENONA</t>
  </si>
  <si>
    <t>TPN12541038</t>
  </si>
  <si>
    <t>PSEUDOEFEDRINA E SEUS SAIS</t>
  </si>
  <si>
    <t>TPN12551039</t>
  </si>
  <si>
    <t>QUEROSENE (DE AVIAÇÃO)</t>
  </si>
  <si>
    <t>TPN12561039</t>
  </si>
  <si>
    <t>QUEROSENE, OUTROS</t>
  </si>
  <si>
    <t>TPN12571041</t>
  </si>
  <si>
    <t>SAFROL</t>
  </si>
  <si>
    <t>TPN12591043</t>
  </si>
  <si>
    <t>SULFATO DE SÓDIO ANIDRO</t>
  </si>
  <si>
    <t>TPN408892</t>
  </si>
  <si>
    <t>TEOFILINA</t>
  </si>
  <si>
    <t>TPN409893</t>
  </si>
  <si>
    <t>TETRACAÍNA</t>
  </si>
  <si>
    <t>TPN12611045</t>
  </si>
  <si>
    <t>TETRACLOROETILENO</t>
  </si>
  <si>
    <t>TPN12621046</t>
  </si>
  <si>
    <t>TETRAHIDROFURANO</t>
  </si>
  <si>
    <t>TPN410894</t>
  </si>
  <si>
    <t>TETRAMISOL</t>
  </si>
  <si>
    <t>TPN12641048</t>
  </si>
  <si>
    <t>TOLUENO (OUTROS)</t>
  </si>
  <si>
    <t>TPN12651048</t>
  </si>
  <si>
    <t>TOLUENO (TOLUOL)</t>
  </si>
  <si>
    <t>TPN12661050</t>
  </si>
  <si>
    <t>TRICLOROETILENO</t>
  </si>
  <si>
    <t>TPN12671051</t>
  </si>
  <si>
    <t>URÉIA (TEOR DE N &gt; 45%, EM PESO)</t>
  </si>
  <si>
    <t>TPN12681051</t>
  </si>
  <si>
    <t>URÉIA, OUTRAS</t>
  </si>
  <si>
    <t>TPN12691053</t>
  </si>
  <si>
    <t>XILENOS (MISTURA DE ISÔMEROS DO XILENO)</t>
  </si>
  <si>
    <t>TPN12701053</t>
  </si>
  <si>
    <t>XILENOS (M-XILENO)</t>
  </si>
  <si>
    <t>TPN12711053</t>
  </si>
  <si>
    <t>XILENOS (O-XILENO)</t>
  </si>
  <si>
    <t>TPN12721053</t>
  </si>
  <si>
    <t>XILENOS (P-XILENO)</t>
  </si>
  <si>
    <t>TPN12731053</t>
  </si>
  <si>
    <t>XILENOS (XILOL)</t>
  </si>
  <si>
    <t>TPN12741053</t>
  </si>
  <si>
    <t>XILENOS, OUTROS</t>
  </si>
  <si>
    <t>DATACONSUMO</t>
  </si>
  <si>
    <t>COD SAP</t>
  </si>
  <si>
    <t>NUM PO</t>
  </si>
  <si>
    <t>TIPO MOVIMENTO</t>
  </si>
  <si>
    <t>QUANTI</t>
  </si>
  <si>
    <t>UDM</t>
  </si>
  <si>
    <t>ACIDO CLORIDRICO 32 A 38%</t>
  </si>
  <si>
    <t>2806.10.20</t>
  </si>
  <si>
    <t>KG</t>
  </si>
  <si>
    <t>ACIDO CLORIDRICO CONCENTRACAO 30A35%</t>
  </si>
  <si>
    <t>ÁCIDO CLORÍDRICO 37%</t>
  </si>
  <si>
    <t>ACIDO SULFURICO &gt; 98%</t>
  </si>
  <si>
    <t>2807.00.10</t>
  </si>
  <si>
    <t>ACIDO SULFURICO TECNICO 78%</t>
  </si>
  <si>
    <t>HIDROXIDO AMONIO CONTAINER 1000 LITROS</t>
  </si>
  <si>
    <t>PADRAO CARBONATO SODIO MERCK 1024050080</t>
  </si>
  <si>
    <t>ALCOOL ISOPROPILICO PA</t>
  </si>
  <si>
    <t>NCM RECEBIDO</t>
  </si>
  <si>
    <t>CODIGOS</t>
  </si>
  <si>
    <t>MATERIAL</t>
  </si>
  <si>
    <t>**</t>
  </si>
  <si>
    <t>ACIDO SULFURICO P.A TP1</t>
  </si>
  <si>
    <t>ACIDO SULFURICO PA CONCENTRACAO 95-97%</t>
  </si>
  <si>
    <t>CROMATO DE POTASSIO 250G</t>
  </si>
  <si>
    <t>ACIDO CLORIDRICO PA TP2</t>
  </si>
  <si>
    <t>ACETONA PA FRASCO DE 1L</t>
  </si>
  <si>
    <t>LORENVEL TRANSPORTES LTDA</t>
  </si>
  <si>
    <t>56.105.166/0002-08</t>
  </si>
  <si>
    <t>ACIDO ACETICO P.A.</t>
  </si>
  <si>
    <t>ENDEREÇO</t>
  </si>
  <si>
    <t>CEP</t>
  </si>
  <si>
    <t>NUMERO</t>
  </si>
  <si>
    <t>COMPLEMENTO</t>
  </si>
  <si>
    <t>BAIRRO</t>
  </si>
  <si>
    <t>UF</t>
  </si>
  <si>
    <t>MUNICIPIO</t>
  </si>
  <si>
    <t>HIDRÓXIDO DE AMÔNIO</t>
  </si>
  <si>
    <t>00.536.772/0032-49</t>
  </si>
  <si>
    <t>JUND TRANSPORTES LTDA</t>
  </si>
  <si>
    <t>57.970.782/0001-09</t>
  </si>
  <si>
    <t>SUMATEX PRODUTOS QUIMICOS LTDA.</t>
  </si>
  <si>
    <t>ECOLAB QUIMICA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</si>
</sst>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2B9F8-1E62-4B1D-8A0B-2DB355A705FC}" name="Tabela1" displayName="Tabela1" ref="A1:AG15" totalsRowShown="0">
  <autoFilter ref="A1:AG15" xr:uid="{FE72B9F8-1E62-4B1D-8A0B-2DB355A705FC}"/>
  <sortState xmlns:xlrd2="http://schemas.microsoft.com/office/spreadsheetml/2017/richdata2" ref="A2:Z15">
    <sortCondition ref="F1:F15"/>
  </sortState>
  <tableColumns count="33">
    <tableColumn id="1" xr3:uid="{C436E395-3547-4BE6-8DAB-1A9DB0F5E2E4}" name="COD SAP"/>
    <tableColumn id="23" xr3:uid="{60993346-8D2A-4E31-8045-8846F195FD8C}" name="NOME PRODUTO QUIMICO"/>
    <tableColumn id="2" xr3:uid="{120DA17B-3B7A-464B-B647-35CBA104687B}" name="NUM PO"/>
    <tableColumn id="3" xr3:uid="{28435923-0222-4525-8AC0-44DCEBADA2BE}" name="NCM RECEBIDO"/>
    <tableColumn id="4" xr3:uid="{2615D205-D997-4802-9154-8D18F45AAC4F}" name="TIPO MOVIMENTO"/>
    <tableColumn id="24" xr3:uid="{5FB72D6B-4227-496A-B558-CD1A0D222C19}" name="DATA EMISÃO DA NF" dataDxfId="22"/>
    <tableColumn id="5" xr3:uid="{2FEFCD14-B3D6-442F-BB3E-D6012BEE19A9}" name="QUANTI" dataDxfId="21"/>
    <tableColumn id="6" xr3:uid="{275F420B-67B6-48A1-8395-5AD4459A8449}" name="UDM" dataDxfId="20"/>
    <tableColumn id="7" xr3:uid="{40E8B9C5-1892-4C69-A3A2-F1DEC121D927}" name="NUMERO DA NF"/>
    <tableColumn id="8" xr3:uid="{DC2C13A6-612F-4842-A69B-E4BF547E157D}" name="RAZÃO SOCIAL FORNECEDOR"/>
    <tableColumn id="9" xr3:uid="{B18692C0-B0E9-4875-900E-47BCF9352660}" name="CNPJ FORNECEDOR"/>
    <tableColumn id="25" xr3:uid="{F03277AC-7109-4F25-B6D2-C6DC9B41F6AB}" name="RAZÃO SOCIAL TRANSPORTADORA"/>
    <tableColumn id="10" xr3:uid="{F71A4B24-2866-4C25-916B-0EC3A4729132}" name="CNPJ TRANSPORTADORA"/>
    <tableColumn id="15" xr3:uid="{B5081B60-E525-4FEA-A3E8-EF6F122150DE}" name="TIPO" dataDxfId="19">
      <calculatedColumnFormula>IF(Tabela1[[#This Row],[COD SAP]]&lt;&gt;"","MVN","")</calculatedColumnFormula>
    </tableColumn>
    <tableColumn id="16" xr3:uid="{B694552A-BBC6-4159-9BD6-937AE01E0A5B}" name="ENTRADA-SAIDA" dataDxfId="18">
      <calculatedColumnFormula>IF(Tabela1[[#This Row],[TIPO MOVIMENTO]]=101,"E","S")</calculatedColumnFormula>
    </tableColumn>
    <tableColumn id="17" xr3:uid="{9CAD05F5-CD24-4AC1-9BA4-441C0EBF6C97}" name="OPERAÇÃO" dataDxfId="17">
      <calculatedColumnFormula>IF(Tabela1[[#This Row],[ENTRADA-SAIDA]]="E","EC","SI")</calculatedColumnFormula>
    </tableColumn>
    <tableColumn id="18" xr3:uid="{24376DC7-42C9-46D2-AE26-BE02B90BA100}" name="TIPO-LANÇA" dataDxfId="16">
      <calculatedColumnFormula>"PR"</calculatedColumnFormula>
    </tableColumn>
    <tableColumn id="19" xr3:uid="{F9607966-306E-4F3C-95B2-57063B5E3620}" name="TPN" dataDxfId="15">
      <calculatedColumnFormula>_xlfn.XLOOKUP(VALUE(Tabela1[[#This Row],[NCM]]),TPN!C:C,TPN!A:A)</calculatedColumnFormula>
    </tableColumn>
    <tableColumn id="20" xr3:uid="{BD620501-DB24-4FB3-866A-B18E297C1974}" name="ARMAZENAGEM" dataDxfId="14">
      <calculatedColumnFormula>"N"</calculatedColumnFormula>
    </tableColumn>
    <tableColumn id="21" xr3:uid="{196B6B8F-B20E-491E-97FA-EDFB6A9CCDD8}" name="TRANSPORTE" dataDxfId="13">
      <calculatedColumnFormula>IF(Tabela1[[#This Row],[CNPJ FORNECEDOR]]=Tabela1[[#This Row],[CNPJ TRANSPORTADORA]],"F","T")</calculatedColumnFormula>
    </tableColumn>
    <tableColumn id="22" xr3:uid="{8A0E1A5A-6E0C-4DF5-B7FB-1E3C87AFAD57}" name="TIPO-TRANS" dataDxfId="12">
      <calculatedColumnFormula>IF(Tabela1[[#This Row],[TRANSPORTE]]="T","MT","##")</calculatedColumnFormula>
    </tableColumn>
    <tableColumn id="26" xr3:uid="{D1562978-A26B-4AB0-9ACD-0E4EBBCD3615}" name="CONCENTRAÇÃO" dataDxfId="11">
      <calculatedColumnFormula>_xlfn.XLOOKUP(Tabela1[[#This Row],[COD SAP]],CODIGOS!A:A,CODIGOS!C:C)</calculatedColumnFormula>
    </tableColumn>
    <tableColumn id="27" xr3:uid="{4F8F0F0F-E4C4-4B63-B084-BD13888B69B5}" name="DENSIDADE" dataDxfId="10">
      <calculatedColumnFormula>_xlfn.XLOOKUP(Tabela1[[#This Row],[COD SAP]],CODIGOS!A:A,CODIGOS!D:D)</calculatedColumnFormula>
    </tableColumn>
    <tableColumn id="28" xr3:uid="{D11438A5-FC5A-4AD3-811D-17FAB64629F3}" name="UNIDADE" dataDxfId="9">
      <calculatedColumnFormula>IF(Tabela1[[#This Row],[UDM]]="KG","K",IF(Tabela1[[#This Row],[UDM]]="L","L","N/#"))</calculatedColumnFormula>
    </tableColumn>
    <tableColumn id="29" xr3:uid="{52E9FE45-9196-4CD0-B9A5-8AF93BE0474C}" name="QUANTIDADE" dataDxfId="8">
      <calculatedColumnFormula>Tabela1[[#This Row],[QUANTI]]/1000</calculatedColumnFormula>
    </tableColumn>
    <tableColumn id="30" xr3:uid="{980D3E45-7094-4804-B98B-802C60D084B0}" name="NCM" dataDxfId="7">
      <calculatedColumnFormula>SUBSTITUTE(Tabela1[[#This Row],[NCM RECEBIDO]],".","")</calculatedColumnFormula>
    </tableColumn>
    <tableColumn id="11" xr3:uid="{337A1DB8-F960-45B3-9C35-0DA1D480B88F}" name="ENDEREÇO" dataDxfId="6"/>
    <tableColumn id="12" xr3:uid="{90180545-D0E4-4788-8C37-FBEADB4B6795}" name="CEP" dataDxfId="5"/>
    <tableColumn id="13" xr3:uid="{B014B0D3-DFBD-499A-8C30-505BF7F52896}" name="NUMERO" dataDxfId="4"/>
    <tableColumn id="14" xr3:uid="{2724C27D-A6C7-4BD4-BDE7-1D37B44A7442}" name="COMPLEMENTO" dataDxfId="3"/>
    <tableColumn id="31" xr3:uid="{FE71DEAF-E773-43D5-AB77-B4375A63A454}" name="BAIRRO" dataDxfId="2"/>
    <tableColumn id="32" xr3:uid="{6F3937DA-73B3-4E05-9842-7FC89DCC7914}" name="UF" dataDxfId="1"/>
    <tableColumn id="33" xr3:uid="{C76F4933-09E4-4199-808A-D103FA565EBC}" name="MUNICIPIO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9940C4-7E7E-4C8F-B25A-E8CB2B560FDF}" name="Tabela4" displayName="Tabela4" ref="A1:L6" totalsRowShown="0">
  <autoFilter ref="A1:L6" xr:uid="{459940C4-7E7E-4C8F-B25A-E8CB2B560FDF}"/>
  <tableColumns count="12">
    <tableColumn id="1" xr3:uid="{4C688DC1-7A47-461A-812B-AE53793CE619}" name="TIPO"/>
    <tableColumn id="2" xr3:uid="{C583408B-5156-4F9E-86C7-61315AC384A9}" name="NCM"/>
    <tableColumn id="3" xr3:uid="{0E698C7A-DEC8-495C-A733-CF489897D5A0}" name="TPN"/>
    <tableColumn id="4" xr3:uid="{348AECA8-48E0-4093-8F1D-5FD27E29463B}" name="NOME"/>
    <tableColumn id="5" xr3:uid="{AE79F350-BCF3-4F0E-89AA-864A2D9320D6}" name="CONCENTRAÇÃO" dataDxfId="27"/>
    <tableColumn id="6" xr3:uid="{4D420AEF-7FD6-4B3A-B4C3-D20FEA518A8D}" name="DENSIDADE" dataDxfId="26"/>
    <tableColumn id="7" xr3:uid="{4CAA9B51-1A8E-4A68-A16D-4164851274F7}" name="QUANTIDADE"/>
    <tableColumn id="8" xr3:uid="{49CF18CA-CA5A-4458-B351-7650CC8BFB66}" name="UNIDADE"/>
    <tableColumn id="9" xr3:uid="{45C7A4CD-1A5A-4B73-85B8-EF967DCF20EB}" name="TIPO PRODUTO"/>
    <tableColumn id="10" xr3:uid="{6A653CCF-58EA-46D6-914B-B366CA34296D}" name="CODIGO DE CONSUMO"/>
    <tableColumn id="11" xr3:uid="{009A3E93-E6B7-4055-88C4-8CC919727C2C}" name="OBSERVAÇÃO DE CONSUMO"/>
    <tableColumn id="12" xr3:uid="{30C220D2-FAE8-4ED5-B466-9990F2E09DE1}" name="DATACONSUMO" data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53BEC9-0DCC-42C7-AEEA-68F302DB81B0}" name="Tabela3" displayName="Tabela3" ref="A1:C171" totalsRowShown="0">
  <autoFilter ref="A1:C171" xr:uid="{F853BEC9-0DCC-42C7-AEEA-68F302DB81B0}">
    <filterColumn colId="1">
      <filters>
        <filter val="AMÔNIA (GÁS - AMONÍACO ANIDRO)"/>
        <filter val="HIDRÓXIDO DE AMÔNIO (AMONÍACO EM SOLUÇÃO AQUOSA)"/>
        <filter val="PARACETAMOL"/>
      </filters>
    </filterColumn>
  </autoFilter>
  <tableColumns count="3">
    <tableColumn id="1" xr3:uid="{45FA8494-6310-4DF8-B1D1-17B46B82095B}" name="COD PRODUTO"/>
    <tableColumn id="2" xr3:uid="{7ADEC8CD-D4F1-4DCF-91FB-EAE03B081B26}" name="PRODUTO"/>
    <tableColumn id="3" xr3:uid="{66F135E4-18CA-488F-99F3-EF9C95C09317}" name="NC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4309D-059F-4A16-AF99-5B868B42B535}" name="Tabela2" displayName="Tabela2" ref="A1:D15" totalsRowShown="0">
  <autoFilter ref="A1:D15" xr:uid="{AB34309D-059F-4A16-AF99-5B868B42B535}"/>
  <tableColumns count="4">
    <tableColumn id="1" xr3:uid="{F2F9665C-E2AB-4312-BAF6-814C69361043}" name="CODIGOS"/>
    <tableColumn id="2" xr3:uid="{27B7E0F1-E2B5-4333-AB47-AAF30C41407E}" name="MATERIAL"/>
    <tableColumn id="3" xr3:uid="{275E7806-4BE3-4BD0-994B-5D57A1356968}" name="CONCENTRAÇÃO" dataDxfId="24"/>
    <tableColumn id="4" xr3:uid="{54FD38EF-B49F-4B0A-AD0B-A5F7C065D5DB}" name="DENSIDADE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E2EC-7BF9-4883-B493-E81FA2209551}">
  <sheetPr codeName="Planilha1"/>
  <dimension ref="A1:AG15"/>
  <sheetViews>
    <sheetView tabSelected="1" workbookViewId="0">
      <selection activeCell="I29" sqref="I29"/>
    </sheetView>
  </sheetViews>
  <sheetFormatPr defaultRowHeight="15" x14ac:dyDescent="0.25"/>
  <cols>
    <col min="1" max="1" width="11.42578125" bestFit="1" customWidth="1"/>
    <col min="2" max="2" width="43.85546875" bestFit="1" customWidth="1"/>
    <col min="3" max="3" width="11" bestFit="1" customWidth="1"/>
    <col min="4" max="4" width="10.140625" bestFit="1" customWidth="1"/>
    <col min="5" max="5" width="19.28515625" bestFit="1" customWidth="1"/>
    <col min="6" max="6" width="21.5703125" style="3" bestFit="1" customWidth="1"/>
    <col min="7" max="7" width="10.140625" bestFit="1" customWidth="1"/>
    <col min="8" max="8" width="7.5703125" bestFit="1" customWidth="1"/>
    <col min="9" max="9" width="18.42578125" bestFit="1" customWidth="1"/>
    <col min="10" max="10" width="38.85546875" bestFit="1" customWidth="1"/>
    <col min="11" max="11" width="21.7109375" bestFit="1" customWidth="1"/>
    <col min="12" max="12" width="34.85546875" bestFit="1" customWidth="1"/>
    <col min="13" max="13" width="26.140625" bestFit="1" customWidth="1"/>
    <col min="14" max="14" width="9.7109375" style="3" bestFit="1" customWidth="1"/>
    <col min="15" max="15" width="18.140625" style="3" bestFit="1" customWidth="1"/>
    <col min="16" max="16" width="13.42578125" style="3" bestFit="1" customWidth="1"/>
    <col min="17" max="17" width="14.28515625" style="3" bestFit="1" customWidth="1"/>
    <col min="18" max="18" width="12.5703125" bestFit="1" customWidth="1"/>
    <col min="19" max="19" width="17.42578125" bestFit="1" customWidth="1"/>
    <col min="20" max="20" width="15.42578125" bestFit="1" customWidth="1"/>
    <col min="21" max="21" width="14.140625" bestFit="1" customWidth="1"/>
    <col min="22" max="22" width="21.42578125" style="3" bestFit="1" customWidth="1"/>
    <col min="23" max="23" width="16.42578125" bestFit="1" customWidth="1"/>
    <col min="24" max="24" width="13" bestFit="1" customWidth="1"/>
    <col min="25" max="25" width="15.42578125" bestFit="1" customWidth="1"/>
    <col min="27" max="27" width="35.5703125" bestFit="1" customWidth="1"/>
    <col min="28" max="28" width="10.28515625" bestFit="1" customWidth="1"/>
    <col min="30" max="30" width="17.7109375" bestFit="1" customWidth="1"/>
    <col min="31" max="31" width="16.28515625" bestFit="1" customWidth="1"/>
    <col min="33" max="33" width="13.28515625" bestFit="1" customWidth="1"/>
  </cols>
  <sheetData>
    <row r="1" spans="1:33" x14ac:dyDescent="0.25">
      <c r="A1" t="s">
        <v>381</v>
      </c>
      <c r="B1" t="s">
        <v>5</v>
      </c>
      <c r="C1" t="s">
        <v>382</v>
      </c>
      <c r="D1" t="s">
        <v>397</v>
      </c>
      <c r="E1" t="s">
        <v>383</v>
      </c>
      <c r="F1" s="1" t="s">
        <v>14</v>
      </c>
      <c r="G1" t="s">
        <v>384</v>
      </c>
      <c r="H1" t="s">
        <v>385</v>
      </c>
      <c r="I1" t="s">
        <v>13</v>
      </c>
      <c r="J1" t="s">
        <v>12</v>
      </c>
      <c r="K1" t="s">
        <v>11</v>
      </c>
      <c r="L1" t="s">
        <v>19</v>
      </c>
      <c r="M1" t="s">
        <v>18</v>
      </c>
      <c r="N1" s="3" t="s">
        <v>0</v>
      </c>
      <c r="O1" s="3" t="s">
        <v>1</v>
      </c>
      <c r="P1" s="3" t="s">
        <v>2</v>
      </c>
      <c r="Q1" s="3" t="s">
        <v>8</v>
      </c>
      <c r="R1" t="s">
        <v>4</v>
      </c>
      <c r="S1" t="s">
        <v>15</v>
      </c>
      <c r="T1" t="s">
        <v>16</v>
      </c>
      <c r="U1" t="s">
        <v>17</v>
      </c>
      <c r="V1" s="3" t="s">
        <v>6</v>
      </c>
      <c r="W1" s="3" t="s">
        <v>7</v>
      </c>
      <c r="X1" s="2" t="s">
        <v>10</v>
      </c>
      <c r="Y1" t="s">
        <v>9</v>
      </c>
      <c r="Z1" t="s">
        <v>3</v>
      </c>
      <c r="AA1" t="s">
        <v>409</v>
      </c>
      <c r="AB1" t="s">
        <v>410</v>
      </c>
      <c r="AC1" t="s">
        <v>411</v>
      </c>
      <c r="AD1" t="s">
        <v>412</v>
      </c>
      <c r="AE1" t="s">
        <v>413</v>
      </c>
      <c r="AF1" t="s">
        <v>414</v>
      </c>
      <c r="AG1" t="s">
        <v>415</v>
      </c>
    </row>
    <row r="2" spans="1:33" x14ac:dyDescent="0.25">
      <c r="A2">
        <v>74198116</v>
      </c>
      <c r="B2" t="s">
        <v>389</v>
      </c>
      <c r="C2">
        <v>4300166141</v>
      </c>
      <c r="D2" t="s">
        <v>387</v>
      </c>
      <c r="E2">
        <v>101</v>
      </c>
      <c r="F2" s="1">
        <v>45839</v>
      </c>
      <c r="G2" s="4">
        <v>12540000</v>
      </c>
      <c r="H2" t="s">
        <v>388</v>
      </c>
      <c r="I2">
        <v>187345</v>
      </c>
      <c r="J2" t="s">
        <v>420</v>
      </c>
      <c r="K2" t="s">
        <v>25</v>
      </c>
      <c r="L2" t="s">
        <v>406</v>
      </c>
      <c r="M2" t="s">
        <v>407</v>
      </c>
      <c r="N2" s="3" t="str">
        <f>IF(Tabela1[[#This Row],[COD SAP]]&lt;&gt;"","MVN","")</f>
        <v>MVN</v>
      </c>
      <c r="O2" s="3" t="str">
        <f>IF(Tabela1[[#This Row],[TIPO MOVIMENTO]]=101,"E","S")</f>
        <v>E</v>
      </c>
      <c r="P2" s="3" t="str">
        <f>IF(Tabela1[[#This Row],[ENTRADA-SAIDA]]="E","EC","SI")</f>
        <v>EC</v>
      </c>
      <c r="Q2" s="3" t="str">
        <f t="shared" ref="Q2:Q15" si="0">"PR"</f>
        <v>PR</v>
      </c>
      <c r="R2" t="str">
        <f>_xlfn.XLOOKUP(VALUE(Tabela1[[#This Row],[NCM]]),TPN!C:C,TPN!A:A)</f>
        <v>TPN12961074</v>
      </c>
      <c r="S2" t="str">
        <f t="shared" ref="S2:S15" si="1">"N"</f>
        <v>N</v>
      </c>
      <c r="T2" t="str">
        <f>IF(Tabela1[[#This Row],[CNPJ FORNECEDOR]]=Tabela1[[#This Row],[CNPJ TRANSPORTADORA]],"F","T")</f>
        <v>T</v>
      </c>
      <c r="U2" t="str">
        <f>IF(Tabela1[[#This Row],[TRANSPORTE]]="T","MT","##")</f>
        <v>MT</v>
      </c>
      <c r="V2" s="3">
        <f>_xlfn.XLOOKUP(Tabela1[[#This Row],[COD SAP]],CODIGOS!A:A,CODIGOS!C:C)</f>
        <v>32</v>
      </c>
      <c r="W2" s="3">
        <f>_xlfn.XLOOKUP(Tabela1[[#This Row],[COD SAP]],CODIGOS!A:A,CODIGOS!D:D)</f>
        <v>1.1499999999999999</v>
      </c>
      <c r="X2" t="str">
        <f>IF(Tabela1[[#This Row],[UDM]]="KG","K",IF(Tabela1[[#This Row],[UDM]]="L","L","N/#"))</f>
        <v>K</v>
      </c>
      <c r="Y2">
        <f>Tabela1[[#This Row],[QUANTI]]/1000</f>
        <v>12540</v>
      </c>
      <c r="Z2" t="str">
        <f>SUBSTITUTE(Tabela1[[#This Row],[NCM RECEBIDO]],".","")</f>
        <v>28061020</v>
      </c>
    </row>
    <row r="3" spans="1:33" x14ac:dyDescent="0.25">
      <c r="A3">
        <v>74205073</v>
      </c>
      <c r="B3" t="s">
        <v>391</v>
      </c>
      <c r="C3">
        <v>4300166123</v>
      </c>
      <c r="D3" t="s">
        <v>392</v>
      </c>
      <c r="E3">
        <v>101</v>
      </c>
      <c r="F3" s="1">
        <v>45839</v>
      </c>
      <c r="G3" s="4">
        <v>17860000</v>
      </c>
      <c r="H3" t="s">
        <v>388</v>
      </c>
      <c r="I3">
        <v>311477</v>
      </c>
      <c r="J3" t="s">
        <v>31</v>
      </c>
      <c r="K3" t="s">
        <v>30</v>
      </c>
      <c r="L3" t="s">
        <v>33</v>
      </c>
      <c r="M3" t="s">
        <v>32</v>
      </c>
      <c r="N3" s="3" t="str">
        <f>IF(Tabela1[[#This Row],[COD SAP]]&lt;&gt;"","MVN","")</f>
        <v>MVN</v>
      </c>
      <c r="O3" s="3" t="str">
        <f>IF(Tabela1[[#This Row],[TIPO MOVIMENTO]]=101,"E","S")</f>
        <v>E</v>
      </c>
      <c r="P3" s="3" t="str">
        <f>IF(Tabela1[[#This Row],[ENTRADA-SAIDA]]="E","EC","SI")</f>
        <v>EC</v>
      </c>
      <c r="Q3" s="3" t="str">
        <f t="shared" si="0"/>
        <v>PR</v>
      </c>
      <c r="R3" t="str">
        <f>_xlfn.XLOOKUP(VALUE(Tabela1[[#This Row],[NCM]]),TPN!C:C,TPN!A:A)</f>
        <v>TPN13061084</v>
      </c>
      <c r="S3" t="str">
        <f t="shared" si="1"/>
        <v>N</v>
      </c>
      <c r="T3" t="str">
        <f>IF(Tabela1[[#This Row],[CNPJ FORNECEDOR]]=Tabela1[[#This Row],[CNPJ TRANSPORTADORA]],"F","T")</f>
        <v>T</v>
      </c>
      <c r="U3" t="str">
        <f>IF(Tabela1[[#This Row],[TRANSPORTE]]="T","MT","##")</f>
        <v>MT</v>
      </c>
      <c r="V3" s="3">
        <f>_xlfn.XLOOKUP(Tabela1[[#This Row],[COD SAP]],CODIGOS!A:A,CODIGOS!C:C)</f>
        <v>98</v>
      </c>
      <c r="W3" s="3">
        <f>_xlfn.XLOOKUP(Tabela1[[#This Row],[COD SAP]],CODIGOS!A:A,CODIGOS!D:D)</f>
        <v>1.83</v>
      </c>
      <c r="X3" t="str">
        <f>IF(Tabela1[[#This Row],[UDM]]="KG","K",IF(Tabela1[[#This Row],[UDM]]="L","L","N/#"))</f>
        <v>K</v>
      </c>
      <c r="Y3" s="4">
        <f>Tabela1[[#This Row],[QUANTI]]/1000</f>
        <v>17860</v>
      </c>
      <c r="Z3" t="str">
        <f>SUBSTITUTE(Tabela1[[#This Row],[NCM RECEBIDO]],".","")</f>
        <v>28070010</v>
      </c>
    </row>
    <row r="4" spans="1:33" x14ac:dyDescent="0.25">
      <c r="A4">
        <v>74198116</v>
      </c>
      <c r="B4" t="s">
        <v>389</v>
      </c>
      <c r="C4">
        <v>4300166141</v>
      </c>
      <c r="D4" t="s">
        <v>387</v>
      </c>
      <c r="E4">
        <v>101</v>
      </c>
      <c r="F4" s="1">
        <v>45845</v>
      </c>
      <c r="G4" s="4">
        <v>12300000</v>
      </c>
      <c r="H4" t="s">
        <v>388</v>
      </c>
      <c r="I4">
        <v>187492</v>
      </c>
      <c r="J4" t="s">
        <v>420</v>
      </c>
      <c r="K4" t="s">
        <v>25</v>
      </c>
      <c r="L4" t="s">
        <v>406</v>
      </c>
      <c r="M4" t="s">
        <v>407</v>
      </c>
      <c r="N4" s="3" t="str">
        <f>IF(Tabela1[[#This Row],[COD SAP]]&lt;&gt;"","MVN","")</f>
        <v>MVN</v>
      </c>
      <c r="O4" s="3" t="str">
        <f>IF(Tabela1[[#This Row],[TIPO MOVIMENTO]]=101,"E","S")</f>
        <v>E</v>
      </c>
      <c r="P4" s="3" t="str">
        <f>IF(Tabela1[[#This Row],[ENTRADA-SAIDA]]="E","EC","SI")</f>
        <v>EC</v>
      </c>
      <c r="Q4" s="3" t="str">
        <f t="shared" si="0"/>
        <v>PR</v>
      </c>
      <c r="R4" t="str">
        <f>_xlfn.XLOOKUP(VALUE(Tabela1[[#This Row],[NCM]]),TPN!C:C,TPN!A:A)</f>
        <v>TPN12961074</v>
      </c>
      <c r="S4" t="str">
        <f t="shared" si="1"/>
        <v>N</v>
      </c>
      <c r="T4" t="str">
        <f>IF(Tabela1[[#This Row],[CNPJ FORNECEDOR]]=Tabela1[[#This Row],[CNPJ TRANSPORTADORA]],"F","T")</f>
        <v>T</v>
      </c>
      <c r="U4" t="str">
        <f>IF(Tabela1[[#This Row],[TRANSPORTE]]="T","MT","##")</f>
        <v>MT</v>
      </c>
      <c r="V4" s="3">
        <f>_xlfn.XLOOKUP(Tabela1[[#This Row],[COD SAP]],CODIGOS!A:A,CODIGOS!C:C)</f>
        <v>32</v>
      </c>
      <c r="W4" s="3">
        <f>_xlfn.XLOOKUP(Tabela1[[#This Row],[COD SAP]],CODIGOS!A:A,CODIGOS!D:D)</f>
        <v>1.1499999999999999</v>
      </c>
      <c r="X4" t="str">
        <f>IF(Tabela1[[#This Row],[UDM]]="KG","K",IF(Tabela1[[#This Row],[UDM]]="L","L","N/#"))</f>
        <v>K</v>
      </c>
      <c r="Y4">
        <f>Tabela1[[#This Row],[QUANTI]]/1000</f>
        <v>12300</v>
      </c>
      <c r="Z4" t="str">
        <f>SUBSTITUTE(Tabela1[[#This Row],[NCM RECEBIDO]],".","")</f>
        <v>28061020</v>
      </c>
    </row>
    <row r="5" spans="1:33" x14ac:dyDescent="0.25">
      <c r="A5">
        <v>74205073</v>
      </c>
      <c r="B5" t="s">
        <v>391</v>
      </c>
      <c r="C5">
        <v>4300166123</v>
      </c>
      <c r="D5" t="s">
        <v>392</v>
      </c>
      <c r="E5">
        <v>101</v>
      </c>
      <c r="F5" s="1">
        <v>45845</v>
      </c>
      <c r="G5" s="4">
        <v>15200000</v>
      </c>
      <c r="H5" t="s">
        <v>388</v>
      </c>
      <c r="I5">
        <v>311720</v>
      </c>
      <c r="J5" t="s">
        <v>31</v>
      </c>
      <c r="K5" t="s">
        <v>30</v>
      </c>
      <c r="L5" t="s">
        <v>33</v>
      </c>
      <c r="M5" t="s">
        <v>32</v>
      </c>
      <c r="N5" s="3" t="str">
        <f>IF(Tabela1[[#This Row],[COD SAP]]&lt;&gt;"","MVN","")</f>
        <v>MVN</v>
      </c>
      <c r="O5" s="3" t="str">
        <f>IF(Tabela1[[#This Row],[TIPO MOVIMENTO]]=101,"E","S")</f>
        <v>E</v>
      </c>
      <c r="P5" s="3" t="str">
        <f>IF(Tabela1[[#This Row],[ENTRADA-SAIDA]]="E","EC","SI")</f>
        <v>EC</v>
      </c>
      <c r="Q5" s="3" t="str">
        <f t="shared" si="0"/>
        <v>PR</v>
      </c>
      <c r="R5" t="str">
        <f>_xlfn.XLOOKUP(VALUE(Tabela1[[#This Row],[NCM]]),TPN!C:C,TPN!A:A)</f>
        <v>TPN13061084</v>
      </c>
      <c r="S5" t="str">
        <f t="shared" si="1"/>
        <v>N</v>
      </c>
      <c r="T5" t="str">
        <f>IF(Tabela1[[#This Row],[CNPJ FORNECEDOR]]=Tabela1[[#This Row],[CNPJ TRANSPORTADORA]],"F","T")</f>
        <v>T</v>
      </c>
      <c r="U5" t="str">
        <f>IF(Tabela1[[#This Row],[TRANSPORTE]]="T","MT","##")</f>
        <v>MT</v>
      </c>
      <c r="V5" s="3">
        <f>_xlfn.XLOOKUP(Tabela1[[#This Row],[COD SAP]],CODIGOS!A:A,CODIGOS!C:C)</f>
        <v>98</v>
      </c>
      <c r="W5" s="3">
        <f>_xlfn.XLOOKUP(Tabela1[[#This Row],[COD SAP]],CODIGOS!A:A,CODIGOS!D:D)</f>
        <v>1.83</v>
      </c>
      <c r="X5" t="str">
        <f>IF(Tabela1[[#This Row],[UDM]]="KG","K",IF(Tabela1[[#This Row],[UDM]]="L","L","N/#"))</f>
        <v>K</v>
      </c>
      <c r="Y5">
        <f>Tabela1[[#This Row],[QUANTI]]/1000</f>
        <v>15200</v>
      </c>
      <c r="Z5" t="str">
        <f>SUBSTITUTE(Tabela1[[#This Row],[NCM RECEBIDO]],".","")</f>
        <v>28070010</v>
      </c>
    </row>
    <row r="6" spans="1:33" x14ac:dyDescent="0.25">
      <c r="A6">
        <v>74205073</v>
      </c>
      <c r="B6" t="s">
        <v>391</v>
      </c>
      <c r="C6">
        <v>4300166123</v>
      </c>
      <c r="D6" t="s">
        <v>392</v>
      </c>
      <c r="E6">
        <v>101</v>
      </c>
      <c r="F6" s="1">
        <v>45846</v>
      </c>
      <c r="G6" s="4">
        <v>19180000</v>
      </c>
      <c r="H6" t="s">
        <v>388</v>
      </c>
      <c r="I6">
        <v>311781</v>
      </c>
      <c r="J6" t="s">
        <v>31</v>
      </c>
      <c r="K6" t="s">
        <v>30</v>
      </c>
      <c r="L6" t="s">
        <v>33</v>
      </c>
      <c r="M6" t="s">
        <v>32</v>
      </c>
      <c r="N6" s="3" t="str">
        <f>IF(Tabela1[[#This Row],[COD SAP]]&lt;&gt;"","MVN","")</f>
        <v>MVN</v>
      </c>
      <c r="O6" s="3" t="str">
        <f>IF(Tabela1[[#This Row],[TIPO MOVIMENTO]]=101,"E","S")</f>
        <v>E</v>
      </c>
      <c r="P6" s="3" t="str">
        <f>IF(Tabela1[[#This Row],[ENTRADA-SAIDA]]="E","EC","SI")</f>
        <v>EC</v>
      </c>
      <c r="Q6" s="3" t="str">
        <f t="shared" si="0"/>
        <v>PR</v>
      </c>
      <c r="R6" t="str">
        <f>_xlfn.XLOOKUP(VALUE(Tabela1[[#This Row],[NCM]]),TPN!C:C,TPN!A:A)</f>
        <v>TPN13061084</v>
      </c>
      <c r="S6" t="str">
        <f t="shared" si="1"/>
        <v>N</v>
      </c>
      <c r="T6" t="str">
        <f>IF(Tabela1[[#This Row],[CNPJ FORNECEDOR]]=Tabela1[[#This Row],[CNPJ TRANSPORTADORA]],"F","T")</f>
        <v>T</v>
      </c>
      <c r="U6" t="str">
        <f>IF(Tabela1[[#This Row],[TRANSPORTE]]="T","MT","##")</f>
        <v>MT</v>
      </c>
      <c r="V6" s="3">
        <f>_xlfn.XLOOKUP(Tabela1[[#This Row],[COD SAP]],CODIGOS!A:A,CODIGOS!C:C)</f>
        <v>98</v>
      </c>
      <c r="W6" s="3">
        <f>_xlfn.XLOOKUP(Tabela1[[#This Row],[COD SAP]],CODIGOS!A:A,CODIGOS!D:D)</f>
        <v>1.83</v>
      </c>
      <c r="X6" t="str">
        <f>IF(Tabela1[[#This Row],[UDM]]="KG","K",IF(Tabela1[[#This Row],[UDM]]="L","L","N/#"))</f>
        <v>K</v>
      </c>
      <c r="Y6">
        <f>Tabela1[[#This Row],[QUANTI]]/1000</f>
        <v>19180</v>
      </c>
      <c r="Z6" t="str">
        <f>SUBSTITUTE(Tabela1[[#This Row],[NCM RECEBIDO]],".","")</f>
        <v>28070010</v>
      </c>
    </row>
    <row r="7" spans="1:33" x14ac:dyDescent="0.25">
      <c r="A7">
        <v>74198116</v>
      </c>
      <c r="B7" t="s">
        <v>389</v>
      </c>
      <c r="C7">
        <v>4300166623</v>
      </c>
      <c r="D7" t="s">
        <v>387</v>
      </c>
      <c r="E7">
        <v>101</v>
      </c>
      <c r="F7" s="1">
        <v>45853</v>
      </c>
      <c r="G7" s="4">
        <v>12300000</v>
      </c>
      <c r="H7" t="s">
        <v>388</v>
      </c>
      <c r="I7">
        <v>187736</v>
      </c>
      <c r="J7" t="s">
        <v>420</v>
      </c>
      <c r="K7" t="s">
        <v>25</v>
      </c>
      <c r="L7" t="s">
        <v>406</v>
      </c>
      <c r="M7" t="s">
        <v>407</v>
      </c>
      <c r="N7" s="3" t="str">
        <f>IF(Tabela1[[#This Row],[COD SAP]]&lt;&gt;"","MVN","")</f>
        <v>MVN</v>
      </c>
      <c r="O7" s="3" t="str">
        <f>IF(Tabela1[[#This Row],[TIPO MOVIMENTO]]=101,"E","S")</f>
        <v>E</v>
      </c>
      <c r="P7" s="3" t="str">
        <f>IF(Tabela1[[#This Row],[ENTRADA-SAIDA]]="E","EC","SI")</f>
        <v>EC</v>
      </c>
      <c r="Q7" s="3" t="str">
        <f t="shared" si="0"/>
        <v>PR</v>
      </c>
      <c r="R7" t="str">
        <f>_xlfn.XLOOKUP(VALUE(Tabela1[[#This Row],[NCM]]),TPN!C:C,TPN!A:A)</f>
        <v>TPN12961074</v>
      </c>
      <c r="S7" t="str">
        <f t="shared" si="1"/>
        <v>N</v>
      </c>
      <c r="T7" t="str">
        <f>IF(Tabela1[[#This Row],[CNPJ FORNECEDOR]]=Tabela1[[#This Row],[CNPJ TRANSPORTADORA]],"F","T")</f>
        <v>T</v>
      </c>
      <c r="U7" t="str">
        <f>IF(Tabela1[[#This Row],[TRANSPORTE]]="T","MT","##")</f>
        <v>MT</v>
      </c>
      <c r="V7" s="3">
        <f>_xlfn.XLOOKUP(Tabela1[[#This Row],[COD SAP]],CODIGOS!A:A,CODIGOS!C:C)</f>
        <v>32</v>
      </c>
      <c r="W7" s="3">
        <f>_xlfn.XLOOKUP(Tabela1[[#This Row],[COD SAP]],CODIGOS!A:A,CODIGOS!D:D)</f>
        <v>1.1499999999999999</v>
      </c>
      <c r="X7" t="str">
        <f>IF(Tabela1[[#This Row],[UDM]]="KG","K",IF(Tabela1[[#This Row],[UDM]]="L","L","N/#"))</f>
        <v>K</v>
      </c>
      <c r="Y7">
        <f>Tabela1[[#This Row],[QUANTI]]/1000</f>
        <v>12300</v>
      </c>
      <c r="Z7" t="str">
        <f>SUBSTITUTE(Tabela1[[#This Row],[NCM RECEBIDO]],".","")</f>
        <v>28061020</v>
      </c>
    </row>
    <row r="8" spans="1:33" x14ac:dyDescent="0.25">
      <c r="A8">
        <v>74205073</v>
      </c>
      <c r="B8" t="s">
        <v>391</v>
      </c>
      <c r="C8">
        <v>4300166123</v>
      </c>
      <c r="D8" t="s">
        <v>392</v>
      </c>
      <c r="E8">
        <v>101</v>
      </c>
      <c r="F8" s="1">
        <v>45854</v>
      </c>
      <c r="G8" s="4">
        <v>18340000</v>
      </c>
      <c r="H8" t="s">
        <v>388</v>
      </c>
      <c r="I8">
        <v>312154</v>
      </c>
      <c r="J8" t="s">
        <v>31</v>
      </c>
      <c r="K8" t="s">
        <v>30</v>
      </c>
      <c r="L8" t="s">
        <v>33</v>
      </c>
      <c r="M8" t="s">
        <v>32</v>
      </c>
      <c r="N8" s="3" t="str">
        <f>IF(Tabela1[[#This Row],[COD SAP]]&lt;&gt;"","MVN","")</f>
        <v>MVN</v>
      </c>
      <c r="O8" s="3" t="str">
        <f>IF(Tabela1[[#This Row],[TIPO MOVIMENTO]]=101,"E","S")</f>
        <v>E</v>
      </c>
      <c r="P8" s="3" t="str">
        <f>IF(Tabela1[[#This Row],[ENTRADA-SAIDA]]="E","EC","SI")</f>
        <v>EC</v>
      </c>
      <c r="Q8" s="3" t="str">
        <f t="shared" si="0"/>
        <v>PR</v>
      </c>
      <c r="R8" t="str">
        <f>_xlfn.XLOOKUP(VALUE(Tabela1[[#This Row],[NCM]]),TPN!C:C,TPN!A:A)</f>
        <v>TPN13061084</v>
      </c>
      <c r="S8" t="str">
        <f t="shared" si="1"/>
        <v>N</v>
      </c>
      <c r="T8" t="str">
        <f>IF(Tabela1[[#This Row],[CNPJ FORNECEDOR]]=Tabela1[[#This Row],[CNPJ TRANSPORTADORA]],"F","T")</f>
        <v>T</v>
      </c>
      <c r="U8" t="str">
        <f>IF(Tabela1[[#This Row],[TRANSPORTE]]="T","MT","##")</f>
        <v>MT</v>
      </c>
      <c r="V8" s="3">
        <f>_xlfn.XLOOKUP(Tabela1[[#This Row],[COD SAP]],CODIGOS!A:A,CODIGOS!C:C)</f>
        <v>98</v>
      </c>
      <c r="W8" s="3">
        <f>_xlfn.XLOOKUP(Tabela1[[#This Row],[COD SAP]],CODIGOS!A:A,CODIGOS!D:D)</f>
        <v>1.83</v>
      </c>
      <c r="X8" t="str">
        <f>IF(Tabela1[[#This Row],[UDM]]="KG","K",IF(Tabela1[[#This Row],[UDM]]="L","L","N/#"))</f>
        <v>K</v>
      </c>
      <c r="Y8">
        <f>Tabela1[[#This Row],[QUANTI]]/1000</f>
        <v>18340</v>
      </c>
      <c r="Z8" t="str">
        <f>SUBSTITUTE(Tabela1[[#This Row],[NCM RECEBIDO]],".","")</f>
        <v>28070010</v>
      </c>
    </row>
    <row r="9" spans="1:33" x14ac:dyDescent="0.25">
      <c r="A9">
        <v>74205073</v>
      </c>
      <c r="B9" t="s">
        <v>391</v>
      </c>
      <c r="C9">
        <v>4300166721</v>
      </c>
      <c r="D9" t="s">
        <v>392</v>
      </c>
      <c r="E9">
        <v>101</v>
      </c>
      <c r="F9" s="1">
        <v>45855</v>
      </c>
      <c r="G9" s="4">
        <v>18530000</v>
      </c>
      <c r="H9" t="s">
        <v>388</v>
      </c>
      <c r="I9">
        <v>312235</v>
      </c>
      <c r="J9" t="s">
        <v>31</v>
      </c>
      <c r="K9" t="s">
        <v>30</v>
      </c>
      <c r="L9" t="s">
        <v>33</v>
      </c>
      <c r="M9" t="s">
        <v>32</v>
      </c>
      <c r="N9" s="3" t="str">
        <f>IF(Tabela1[[#This Row],[COD SAP]]&lt;&gt;"","MVN","")</f>
        <v>MVN</v>
      </c>
      <c r="O9" s="3" t="str">
        <f>IF(Tabela1[[#This Row],[TIPO MOVIMENTO]]=101,"E","S")</f>
        <v>E</v>
      </c>
      <c r="P9" s="3" t="str">
        <f>IF(Tabela1[[#This Row],[ENTRADA-SAIDA]]="E","EC","SI")</f>
        <v>EC</v>
      </c>
      <c r="Q9" s="3" t="str">
        <f t="shared" si="0"/>
        <v>PR</v>
      </c>
      <c r="R9" t="str">
        <f>_xlfn.XLOOKUP(VALUE(Tabela1[[#This Row],[NCM]]),TPN!C:C,TPN!A:A)</f>
        <v>TPN13061084</v>
      </c>
      <c r="S9" t="str">
        <f t="shared" si="1"/>
        <v>N</v>
      </c>
      <c r="T9" t="str">
        <f>IF(Tabela1[[#This Row],[CNPJ FORNECEDOR]]=Tabela1[[#This Row],[CNPJ TRANSPORTADORA]],"F","T")</f>
        <v>T</v>
      </c>
      <c r="U9" t="str">
        <f>IF(Tabela1[[#This Row],[TRANSPORTE]]="T","MT","##")</f>
        <v>MT</v>
      </c>
      <c r="V9" s="3">
        <f>_xlfn.XLOOKUP(Tabela1[[#This Row],[COD SAP]],CODIGOS!A:A,CODIGOS!C:C)</f>
        <v>98</v>
      </c>
      <c r="W9" s="3">
        <f>_xlfn.XLOOKUP(Tabela1[[#This Row],[COD SAP]],CODIGOS!A:A,CODIGOS!D:D)</f>
        <v>1.83</v>
      </c>
      <c r="X9" t="str">
        <f>IF(Tabela1[[#This Row],[UDM]]="KG","K",IF(Tabela1[[#This Row],[UDM]]="L","L","N/#"))</f>
        <v>K</v>
      </c>
      <c r="Y9">
        <f>Tabela1[[#This Row],[QUANTI]]/1000</f>
        <v>18530</v>
      </c>
      <c r="Z9" t="str">
        <f>SUBSTITUTE(Tabela1[[#This Row],[NCM RECEBIDO]],".","")</f>
        <v>28070010</v>
      </c>
    </row>
    <row r="10" spans="1:33" x14ac:dyDescent="0.25">
      <c r="A10">
        <v>74198116</v>
      </c>
      <c r="B10" t="s">
        <v>389</v>
      </c>
      <c r="C10">
        <v>4300166623</v>
      </c>
      <c r="D10" t="s">
        <v>387</v>
      </c>
      <c r="E10">
        <v>101</v>
      </c>
      <c r="F10" s="1">
        <v>45856</v>
      </c>
      <c r="G10" s="4">
        <v>12300000</v>
      </c>
      <c r="H10" t="s">
        <v>388</v>
      </c>
      <c r="I10">
        <v>187820</v>
      </c>
      <c r="J10" t="s">
        <v>420</v>
      </c>
      <c r="K10" t="s">
        <v>25</v>
      </c>
      <c r="L10" t="s">
        <v>406</v>
      </c>
      <c r="M10" t="s">
        <v>407</v>
      </c>
      <c r="N10" s="3" t="str">
        <f>IF(Tabela1[[#This Row],[COD SAP]]&lt;&gt;"","MVN","")</f>
        <v>MVN</v>
      </c>
      <c r="O10" s="3" t="str">
        <f>IF(Tabela1[[#This Row],[TIPO MOVIMENTO]]=101,"E","S")</f>
        <v>E</v>
      </c>
      <c r="P10" s="3" t="str">
        <f>IF(Tabela1[[#This Row],[ENTRADA-SAIDA]]="E","EC","SI")</f>
        <v>EC</v>
      </c>
      <c r="Q10" s="3" t="str">
        <f t="shared" si="0"/>
        <v>PR</v>
      </c>
      <c r="R10" t="str">
        <f>_xlfn.XLOOKUP(VALUE(Tabela1[[#This Row],[NCM]]),TPN!C:C,TPN!A:A)</f>
        <v>TPN12961074</v>
      </c>
      <c r="S10" t="str">
        <f t="shared" si="1"/>
        <v>N</v>
      </c>
      <c r="T10" t="str">
        <f>IF(Tabela1[[#This Row],[CNPJ FORNECEDOR]]=Tabela1[[#This Row],[CNPJ TRANSPORTADORA]],"F","T")</f>
        <v>T</v>
      </c>
      <c r="U10" t="str">
        <f>IF(Tabela1[[#This Row],[TRANSPORTE]]="T","MT","##")</f>
        <v>MT</v>
      </c>
      <c r="V10" s="3">
        <f>_xlfn.XLOOKUP(Tabela1[[#This Row],[COD SAP]],CODIGOS!A:A,CODIGOS!C:C)</f>
        <v>32</v>
      </c>
      <c r="W10" s="3">
        <f>_xlfn.XLOOKUP(Tabela1[[#This Row],[COD SAP]],CODIGOS!A:A,CODIGOS!D:D)</f>
        <v>1.1499999999999999</v>
      </c>
      <c r="X10" t="str">
        <f>IF(Tabela1[[#This Row],[UDM]]="KG","K",IF(Tabela1[[#This Row],[UDM]]="L","L","N/#"))</f>
        <v>K</v>
      </c>
      <c r="Y10">
        <f>Tabela1[[#This Row],[QUANTI]]/1000</f>
        <v>12300</v>
      </c>
      <c r="Z10" t="str">
        <f>SUBSTITUTE(Tabela1[[#This Row],[NCM RECEBIDO]],".","")</f>
        <v>28061020</v>
      </c>
    </row>
    <row r="11" spans="1:33" x14ac:dyDescent="0.25">
      <c r="A11">
        <v>74205073</v>
      </c>
      <c r="B11" t="s">
        <v>391</v>
      </c>
      <c r="C11">
        <v>4300166721</v>
      </c>
      <c r="D11" t="s">
        <v>392</v>
      </c>
      <c r="E11">
        <v>101</v>
      </c>
      <c r="F11" s="1">
        <v>45859</v>
      </c>
      <c r="G11" s="4">
        <v>17510000</v>
      </c>
      <c r="H11" t="s">
        <v>388</v>
      </c>
      <c r="I11">
        <v>312371</v>
      </c>
      <c r="J11" t="s">
        <v>31</v>
      </c>
      <c r="K11" t="s">
        <v>30</v>
      </c>
      <c r="L11" t="s">
        <v>33</v>
      </c>
      <c r="M11" t="s">
        <v>32</v>
      </c>
      <c r="N11" s="3" t="str">
        <f>IF(Tabela1[[#This Row],[COD SAP]]&lt;&gt;"","MVN","")</f>
        <v>MVN</v>
      </c>
      <c r="O11" s="3" t="str">
        <f>IF(Tabela1[[#This Row],[TIPO MOVIMENTO]]=101,"E","S")</f>
        <v>E</v>
      </c>
      <c r="P11" s="3" t="str">
        <f>IF(Tabela1[[#This Row],[ENTRADA-SAIDA]]="E","EC","SI")</f>
        <v>EC</v>
      </c>
      <c r="Q11" s="3" t="str">
        <f t="shared" si="0"/>
        <v>PR</v>
      </c>
      <c r="R11" t="str">
        <f>_xlfn.XLOOKUP(VALUE(Tabela1[[#This Row],[NCM]]),TPN!C:C,TPN!A:A)</f>
        <v>TPN13061084</v>
      </c>
      <c r="S11" t="str">
        <f t="shared" si="1"/>
        <v>N</v>
      </c>
      <c r="T11" t="str">
        <f>IF(Tabela1[[#This Row],[CNPJ FORNECEDOR]]=Tabela1[[#This Row],[CNPJ TRANSPORTADORA]],"F","T")</f>
        <v>T</v>
      </c>
      <c r="U11" t="str">
        <f>IF(Tabela1[[#This Row],[TRANSPORTE]]="T","MT","##")</f>
        <v>MT</v>
      </c>
      <c r="V11" s="3">
        <f>_xlfn.XLOOKUP(Tabela1[[#This Row],[COD SAP]],CODIGOS!A:A,CODIGOS!C:C)</f>
        <v>98</v>
      </c>
      <c r="W11" s="3">
        <f>_xlfn.XLOOKUP(Tabela1[[#This Row],[COD SAP]],CODIGOS!A:A,CODIGOS!D:D)</f>
        <v>1.83</v>
      </c>
      <c r="X11" t="str">
        <f>IF(Tabela1[[#This Row],[UDM]]="KG","K",IF(Tabela1[[#This Row],[UDM]]="L","L","N/#"))</f>
        <v>K</v>
      </c>
      <c r="Y11">
        <f>Tabela1[[#This Row],[QUANTI]]/1000</f>
        <v>17510</v>
      </c>
      <c r="Z11" t="str">
        <f>SUBSTITUTE(Tabela1[[#This Row],[NCM RECEBIDO]],".","")</f>
        <v>28070010</v>
      </c>
    </row>
    <row r="12" spans="1:33" x14ac:dyDescent="0.25">
      <c r="A12">
        <v>74247289</v>
      </c>
      <c r="B12" t="s">
        <v>393</v>
      </c>
      <c r="C12">
        <v>4300166823</v>
      </c>
      <c r="D12" t="s">
        <v>392</v>
      </c>
      <c r="E12">
        <v>101</v>
      </c>
      <c r="F12" s="1">
        <v>45860</v>
      </c>
      <c r="G12" s="4">
        <v>6800000</v>
      </c>
      <c r="H12" t="s">
        <v>388</v>
      </c>
      <c r="I12">
        <v>817041</v>
      </c>
      <c r="J12" t="s">
        <v>421</v>
      </c>
      <c r="K12" t="s">
        <v>417</v>
      </c>
      <c r="L12" t="s">
        <v>418</v>
      </c>
      <c r="M12" t="s">
        <v>419</v>
      </c>
      <c r="N12" s="3" t="str">
        <f>IF(Tabela1[[#This Row],[COD SAP]]&lt;&gt;"","MVN","")</f>
        <v>MVN</v>
      </c>
      <c r="O12" s="3" t="str">
        <f>IF(Tabela1[[#This Row],[TIPO MOVIMENTO]]=101,"E","S")</f>
        <v>E</v>
      </c>
      <c r="P12" s="3" t="str">
        <f>IF(Tabela1[[#This Row],[ENTRADA-SAIDA]]="E","EC","SI")</f>
        <v>EC</v>
      </c>
      <c r="Q12" s="3" t="str">
        <f t="shared" si="0"/>
        <v>PR</v>
      </c>
      <c r="R12" t="str">
        <f>_xlfn.XLOOKUP(VALUE(Tabela1[[#This Row],[NCM]]),TPN!C:C,TPN!A:A)</f>
        <v>TPN13061084</v>
      </c>
      <c r="S12" t="str">
        <f t="shared" si="1"/>
        <v>N</v>
      </c>
      <c r="T12" t="str">
        <f>IF(Tabela1[[#This Row],[CNPJ FORNECEDOR]]=Tabela1[[#This Row],[CNPJ TRANSPORTADORA]],"F","T")</f>
        <v>T</v>
      </c>
      <c r="U12" t="str">
        <f>IF(Tabela1[[#This Row],[TRANSPORTE]]="T","MT","##")</f>
        <v>MT</v>
      </c>
      <c r="V12" s="3">
        <f>_xlfn.XLOOKUP(Tabela1[[#This Row],[COD SAP]],CODIGOS!A:A,CODIGOS!C:C)</f>
        <v>78</v>
      </c>
      <c r="W12" s="3">
        <f>_xlfn.XLOOKUP(Tabela1[[#This Row],[COD SAP]],CODIGOS!A:A,CODIGOS!D:D)</f>
        <v>1.7</v>
      </c>
      <c r="X12" t="str">
        <f>IF(Tabela1[[#This Row],[UDM]]="KG","K",IF(Tabela1[[#This Row],[UDM]]="L","L","N/#"))</f>
        <v>K</v>
      </c>
      <c r="Y12">
        <f>Tabela1[[#This Row],[QUANTI]]/1000</f>
        <v>6800</v>
      </c>
      <c r="Z12" t="str">
        <f>SUBSTITUTE(Tabela1[[#This Row],[NCM RECEBIDO]],".","")</f>
        <v>28070010</v>
      </c>
    </row>
    <row r="13" spans="1:33" x14ac:dyDescent="0.25">
      <c r="A13">
        <v>74205073</v>
      </c>
      <c r="B13" t="s">
        <v>391</v>
      </c>
      <c r="C13">
        <v>4300166721</v>
      </c>
      <c r="D13" t="s">
        <v>392</v>
      </c>
      <c r="E13">
        <v>101</v>
      </c>
      <c r="F13" s="1">
        <v>45863</v>
      </c>
      <c r="G13" s="4">
        <v>17700000</v>
      </c>
      <c r="H13" t="s">
        <v>388</v>
      </c>
      <c r="I13">
        <v>312610</v>
      </c>
      <c r="J13" t="s">
        <v>31</v>
      </c>
      <c r="K13" t="s">
        <v>30</v>
      </c>
      <c r="L13" t="s">
        <v>33</v>
      </c>
      <c r="M13" t="s">
        <v>32</v>
      </c>
      <c r="N13" s="3" t="str">
        <f>IF(Tabela1[[#This Row],[COD SAP]]&lt;&gt;"","MVN","")</f>
        <v>MVN</v>
      </c>
      <c r="O13" s="3" t="str">
        <f>IF(Tabela1[[#This Row],[TIPO MOVIMENTO]]=101,"E","S")</f>
        <v>E</v>
      </c>
      <c r="P13" s="3" t="str">
        <f>IF(Tabela1[[#This Row],[ENTRADA-SAIDA]]="E","EC","SI")</f>
        <v>EC</v>
      </c>
      <c r="Q13" s="3" t="str">
        <f t="shared" si="0"/>
        <v>PR</v>
      </c>
      <c r="R13" t="str">
        <f>_xlfn.XLOOKUP(VALUE(Tabela1[[#This Row],[NCM]]),TPN!C:C,TPN!A:A)</f>
        <v>TPN13061084</v>
      </c>
      <c r="S13" t="str">
        <f t="shared" si="1"/>
        <v>N</v>
      </c>
      <c r="T13" t="str">
        <f>IF(Tabela1[[#This Row],[CNPJ FORNECEDOR]]=Tabela1[[#This Row],[CNPJ TRANSPORTADORA]],"F","T")</f>
        <v>T</v>
      </c>
      <c r="U13" t="str">
        <f>IF(Tabela1[[#This Row],[TRANSPORTE]]="T","MT","##")</f>
        <v>MT</v>
      </c>
      <c r="V13" s="3">
        <f>_xlfn.XLOOKUP(Tabela1[[#This Row],[COD SAP]],CODIGOS!A:A,CODIGOS!C:C)</f>
        <v>98</v>
      </c>
      <c r="W13" s="3">
        <f>_xlfn.XLOOKUP(Tabela1[[#This Row],[COD SAP]],CODIGOS!A:A,CODIGOS!D:D)</f>
        <v>1.83</v>
      </c>
      <c r="X13" t="str">
        <f>IF(Tabela1[[#This Row],[UDM]]="KG","K",IF(Tabela1[[#This Row],[UDM]]="L","L","N/#"))</f>
        <v>K</v>
      </c>
      <c r="Y13">
        <f>Tabela1[[#This Row],[QUANTI]]/1000</f>
        <v>17700</v>
      </c>
      <c r="Z13" t="str">
        <f>SUBSTITUTE(Tabela1[[#This Row],[NCM RECEBIDO]],".","")</f>
        <v>28070010</v>
      </c>
    </row>
    <row r="14" spans="1:33" x14ac:dyDescent="0.25">
      <c r="A14">
        <v>74205073</v>
      </c>
      <c r="B14" t="s">
        <v>391</v>
      </c>
      <c r="C14">
        <v>4300166721</v>
      </c>
      <c r="D14" t="s">
        <v>392</v>
      </c>
      <c r="E14">
        <v>101</v>
      </c>
      <c r="F14" s="1">
        <v>45864</v>
      </c>
      <c r="G14" s="4">
        <v>19390000</v>
      </c>
      <c r="H14" t="s">
        <v>388</v>
      </c>
      <c r="I14">
        <v>312650</v>
      </c>
      <c r="J14" t="s">
        <v>31</v>
      </c>
      <c r="K14" t="s">
        <v>30</v>
      </c>
      <c r="L14" t="s">
        <v>33</v>
      </c>
      <c r="M14" t="s">
        <v>32</v>
      </c>
      <c r="N14" s="3" t="str">
        <f>IF(Tabela1[[#This Row],[COD SAP]]&lt;&gt;"","MVN","")</f>
        <v>MVN</v>
      </c>
      <c r="O14" s="3" t="str">
        <f>IF(Tabela1[[#This Row],[TIPO MOVIMENTO]]=101,"E","S")</f>
        <v>E</v>
      </c>
      <c r="P14" s="3" t="str">
        <f>IF(Tabela1[[#This Row],[ENTRADA-SAIDA]]="E","EC","SI")</f>
        <v>EC</v>
      </c>
      <c r="Q14" s="3" t="str">
        <f t="shared" si="0"/>
        <v>PR</v>
      </c>
      <c r="R14" t="str">
        <f>_xlfn.XLOOKUP(VALUE(Tabela1[[#This Row],[NCM]]),TPN!C:C,TPN!A:A)</f>
        <v>TPN13061084</v>
      </c>
      <c r="S14" t="str">
        <f t="shared" si="1"/>
        <v>N</v>
      </c>
      <c r="T14" t="str">
        <f>IF(Tabela1[[#This Row],[CNPJ FORNECEDOR]]=Tabela1[[#This Row],[CNPJ TRANSPORTADORA]],"F","T")</f>
        <v>T</v>
      </c>
      <c r="U14" t="str">
        <f>IF(Tabela1[[#This Row],[TRANSPORTE]]="T","MT","##")</f>
        <v>MT</v>
      </c>
      <c r="V14" s="3">
        <f>_xlfn.XLOOKUP(Tabela1[[#This Row],[COD SAP]],CODIGOS!A:A,CODIGOS!C:C)</f>
        <v>98</v>
      </c>
      <c r="W14" s="3">
        <f>_xlfn.XLOOKUP(Tabela1[[#This Row],[COD SAP]],CODIGOS!A:A,CODIGOS!D:D)</f>
        <v>1.83</v>
      </c>
      <c r="X14" t="str">
        <f>IF(Tabela1[[#This Row],[UDM]]="KG","K",IF(Tabela1[[#This Row],[UDM]]="L","L","N/#"))</f>
        <v>K</v>
      </c>
      <c r="Y14">
        <f>Tabela1[[#This Row],[QUANTI]]/1000</f>
        <v>19390</v>
      </c>
      <c r="Z14" t="str">
        <f>SUBSTITUTE(Tabela1[[#This Row],[NCM RECEBIDO]],".","")</f>
        <v>28070010</v>
      </c>
    </row>
    <row r="15" spans="1:33" x14ac:dyDescent="0.25">
      <c r="A15">
        <v>74205073</v>
      </c>
      <c r="B15" t="s">
        <v>391</v>
      </c>
      <c r="C15">
        <v>4300167171</v>
      </c>
      <c r="D15" t="s">
        <v>392</v>
      </c>
      <c r="E15">
        <v>101</v>
      </c>
      <c r="F15" s="1">
        <v>45868</v>
      </c>
      <c r="G15" s="4">
        <v>17810000</v>
      </c>
      <c r="H15" t="s">
        <v>388</v>
      </c>
      <c r="I15">
        <v>312872</v>
      </c>
      <c r="J15" t="s">
        <v>31</v>
      </c>
      <c r="K15" t="s">
        <v>30</v>
      </c>
      <c r="L15" t="s">
        <v>33</v>
      </c>
      <c r="M15" t="s">
        <v>32</v>
      </c>
      <c r="N15" s="3" t="str">
        <f>IF(Tabela1[[#This Row],[COD SAP]]&lt;&gt;"","MVN","")</f>
        <v>MVN</v>
      </c>
      <c r="O15" s="3" t="str">
        <f>IF(Tabela1[[#This Row],[TIPO MOVIMENTO]]=101,"E","S")</f>
        <v>E</v>
      </c>
      <c r="P15" s="3" t="str">
        <f>IF(Tabela1[[#This Row],[ENTRADA-SAIDA]]="E","EC","SI")</f>
        <v>EC</v>
      </c>
      <c r="Q15" s="3" t="str">
        <f t="shared" si="0"/>
        <v>PR</v>
      </c>
      <c r="R15" t="str">
        <f>_xlfn.XLOOKUP(VALUE(Tabela1[[#This Row],[NCM]]),TPN!C:C,TPN!A:A)</f>
        <v>TPN13061084</v>
      </c>
      <c r="S15" t="str">
        <f t="shared" si="1"/>
        <v>N</v>
      </c>
      <c r="T15" t="str">
        <f>IF(Tabela1[[#This Row],[CNPJ FORNECEDOR]]=Tabela1[[#This Row],[CNPJ TRANSPORTADORA]],"F","T")</f>
        <v>T</v>
      </c>
      <c r="U15" t="str">
        <f>IF(Tabela1[[#This Row],[TRANSPORTE]]="T","MT","##")</f>
        <v>MT</v>
      </c>
      <c r="V15" s="3">
        <f>_xlfn.XLOOKUP(Tabela1[[#This Row],[COD SAP]],CODIGOS!A:A,CODIGOS!C:C)</f>
        <v>98</v>
      </c>
      <c r="W15" s="3">
        <f>_xlfn.XLOOKUP(Tabela1[[#This Row],[COD SAP]],CODIGOS!A:A,CODIGOS!D:D)</f>
        <v>1.83</v>
      </c>
      <c r="X15" t="str">
        <f>IF(Tabela1[[#This Row],[UDM]]="KG","K",IF(Tabela1[[#This Row],[UDM]]="L","L","N/#"))</f>
        <v>K</v>
      </c>
      <c r="Y15">
        <f>Tabela1[[#This Row],[QUANTI]]/1000</f>
        <v>17810</v>
      </c>
      <c r="Z15" t="str">
        <f>SUBSTITUTE(Tabela1[[#This Row],[NCM RECEBIDO]],".","")</f>
        <v>28070010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83B8-8D7C-4602-BE11-415AA4C8C113}">
  <sheetPr codeName="Planilha2"/>
  <dimension ref="A1:L6"/>
  <sheetViews>
    <sheetView workbookViewId="0">
      <selection activeCell="L2" sqref="L2:L6"/>
    </sheetView>
  </sheetViews>
  <sheetFormatPr defaultRowHeight="15" x14ac:dyDescent="0.25"/>
  <cols>
    <col min="1" max="1" width="7.28515625" customWidth="1"/>
    <col min="2" max="2" width="9" bestFit="1" customWidth="1"/>
    <col min="3" max="3" width="12.5703125" bestFit="1" customWidth="1"/>
    <col min="4" max="4" width="22.28515625" bestFit="1" customWidth="1"/>
    <col min="5" max="5" width="18.85546875" customWidth="1"/>
    <col min="6" max="6" width="14" customWidth="1"/>
    <col min="7" max="7" width="15.140625" customWidth="1"/>
    <col min="8" max="8" width="11.5703125" customWidth="1"/>
    <col min="9" max="9" width="16.7109375" customWidth="1"/>
    <col min="10" max="10" width="24" customWidth="1"/>
    <col min="11" max="11" width="34.140625" bestFit="1" customWidth="1"/>
    <col min="12" max="12" width="18.7109375" style="1" bestFit="1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36</v>
      </c>
      <c r="E1" t="s">
        <v>6</v>
      </c>
      <c r="F1" t="s">
        <v>7</v>
      </c>
      <c r="G1" t="s">
        <v>9</v>
      </c>
      <c r="H1" t="s">
        <v>10</v>
      </c>
      <c r="I1" t="s">
        <v>37</v>
      </c>
      <c r="J1" t="s">
        <v>38</v>
      </c>
      <c r="K1" t="s">
        <v>39</v>
      </c>
      <c r="L1" s="1" t="s">
        <v>380</v>
      </c>
    </row>
    <row r="2" spans="1:12" x14ac:dyDescent="0.25">
      <c r="A2" t="s">
        <v>40</v>
      </c>
      <c r="B2">
        <v>28061020</v>
      </c>
      <c r="C2" t="s">
        <v>20</v>
      </c>
      <c r="D2" t="s">
        <v>21</v>
      </c>
      <c r="E2" s="3">
        <v>32</v>
      </c>
      <c r="F2" s="3" t="s">
        <v>22</v>
      </c>
      <c r="G2">
        <v>74158</v>
      </c>
      <c r="H2" t="s">
        <v>24</v>
      </c>
      <c r="I2" t="s">
        <v>23</v>
      </c>
      <c r="J2">
        <v>5</v>
      </c>
      <c r="K2" t="s">
        <v>41</v>
      </c>
      <c r="L2" s="1">
        <v>45868</v>
      </c>
    </row>
    <row r="3" spans="1:12" x14ac:dyDescent="0.25">
      <c r="A3" t="s">
        <v>40</v>
      </c>
      <c r="B3">
        <v>28061020</v>
      </c>
      <c r="C3" t="s">
        <v>20</v>
      </c>
      <c r="D3" t="s">
        <v>21</v>
      </c>
      <c r="E3" s="3">
        <v>37</v>
      </c>
      <c r="F3" s="3" t="s">
        <v>22</v>
      </c>
      <c r="G3">
        <v>0</v>
      </c>
      <c r="H3" t="s">
        <v>29</v>
      </c>
      <c r="I3" t="s">
        <v>23</v>
      </c>
      <c r="J3">
        <v>2</v>
      </c>
      <c r="K3" t="s">
        <v>42</v>
      </c>
      <c r="L3" s="1">
        <v>45868</v>
      </c>
    </row>
    <row r="4" spans="1:12" x14ac:dyDescent="0.25">
      <c r="A4" t="s">
        <v>40</v>
      </c>
      <c r="B4">
        <v>28070010</v>
      </c>
      <c r="C4" t="s">
        <v>26</v>
      </c>
      <c r="D4" t="s">
        <v>27</v>
      </c>
      <c r="E4" s="3">
        <v>98</v>
      </c>
      <c r="F4" s="3" t="s">
        <v>28</v>
      </c>
      <c r="G4">
        <v>123505</v>
      </c>
      <c r="H4" t="s">
        <v>24</v>
      </c>
      <c r="I4" t="s">
        <v>23</v>
      </c>
      <c r="J4">
        <v>5</v>
      </c>
      <c r="K4" t="s">
        <v>41</v>
      </c>
      <c r="L4" s="1">
        <v>45868</v>
      </c>
    </row>
    <row r="5" spans="1:12" x14ac:dyDescent="0.25">
      <c r="A5" t="s">
        <v>40</v>
      </c>
      <c r="B5">
        <v>28070010</v>
      </c>
      <c r="C5" t="s">
        <v>26</v>
      </c>
      <c r="D5" t="s">
        <v>27</v>
      </c>
      <c r="E5" s="3">
        <v>78</v>
      </c>
      <c r="F5" s="3" t="s">
        <v>35</v>
      </c>
      <c r="G5">
        <v>3420</v>
      </c>
      <c r="H5" t="s">
        <v>24</v>
      </c>
      <c r="I5" t="s">
        <v>23</v>
      </c>
      <c r="J5">
        <v>5</v>
      </c>
      <c r="K5" t="s">
        <v>41</v>
      </c>
      <c r="L5" s="1">
        <v>45868</v>
      </c>
    </row>
    <row r="6" spans="1:12" x14ac:dyDescent="0.25">
      <c r="A6" t="s">
        <v>40</v>
      </c>
      <c r="B6">
        <v>28142000</v>
      </c>
      <c r="C6" t="s">
        <v>34</v>
      </c>
      <c r="D6" t="s">
        <v>416</v>
      </c>
      <c r="E6" s="3">
        <v>24</v>
      </c>
      <c r="F6" s="3">
        <v>1.1499999999999999</v>
      </c>
      <c r="G6">
        <v>0</v>
      </c>
      <c r="H6" t="s">
        <v>24</v>
      </c>
      <c r="I6" t="s">
        <v>23</v>
      </c>
      <c r="J6">
        <v>5</v>
      </c>
      <c r="K6" t="s">
        <v>41</v>
      </c>
      <c r="L6" s="1">
        <v>45868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BD86-1C51-4D75-98A0-09E8328D8317}">
  <sheetPr codeName="Planilha3"/>
  <dimension ref="A1:C171"/>
  <sheetViews>
    <sheetView workbookViewId="0">
      <selection activeCell="B106" sqref="B106"/>
    </sheetView>
  </sheetViews>
  <sheetFormatPr defaultColWidth="9.5703125" defaultRowHeight="15" x14ac:dyDescent="0.25"/>
  <cols>
    <col min="1" max="1" width="16.85546875" customWidth="1"/>
    <col min="2" max="2" width="64" bestFit="1" customWidth="1"/>
    <col min="3" max="3" width="9" bestFit="1" customWidth="1"/>
  </cols>
  <sheetData>
    <row r="1" spans="1:3" x14ac:dyDescent="0.25">
      <c r="A1" t="s">
        <v>43</v>
      </c>
      <c r="B1" t="s">
        <v>44</v>
      </c>
      <c r="C1" t="s">
        <v>3</v>
      </c>
    </row>
    <row r="2" spans="1:3" hidden="1" x14ac:dyDescent="0.25">
      <c r="A2" t="s">
        <v>45</v>
      </c>
      <c r="B2" t="s">
        <v>46</v>
      </c>
      <c r="C2">
        <v>29031500</v>
      </c>
    </row>
    <row r="3" spans="1:3" hidden="1" x14ac:dyDescent="0.25">
      <c r="A3" t="s">
        <v>47</v>
      </c>
      <c r="B3" t="s">
        <v>48</v>
      </c>
      <c r="C3">
        <v>29143100</v>
      </c>
    </row>
    <row r="4" spans="1:3" hidden="1" x14ac:dyDescent="0.25">
      <c r="A4" t="s">
        <v>49</v>
      </c>
      <c r="B4" t="s">
        <v>50</v>
      </c>
      <c r="C4">
        <v>29329200</v>
      </c>
    </row>
    <row r="5" spans="1:3" hidden="1" x14ac:dyDescent="0.25">
      <c r="A5" t="s">
        <v>51</v>
      </c>
      <c r="B5" t="s">
        <v>52</v>
      </c>
      <c r="C5">
        <v>29153100</v>
      </c>
    </row>
    <row r="6" spans="1:3" hidden="1" x14ac:dyDescent="0.25">
      <c r="A6" t="s">
        <v>53</v>
      </c>
      <c r="B6" t="s">
        <v>54</v>
      </c>
      <c r="C6">
        <v>29153939</v>
      </c>
    </row>
    <row r="7" spans="1:3" hidden="1" x14ac:dyDescent="0.25">
      <c r="A7" t="s">
        <v>55</v>
      </c>
      <c r="B7" t="s">
        <v>56</v>
      </c>
      <c r="C7">
        <v>29153939</v>
      </c>
    </row>
    <row r="8" spans="1:3" hidden="1" x14ac:dyDescent="0.25">
      <c r="A8" t="s">
        <v>57</v>
      </c>
      <c r="B8" t="s">
        <v>58</v>
      </c>
      <c r="C8">
        <v>29153939</v>
      </c>
    </row>
    <row r="9" spans="1:3" hidden="1" x14ac:dyDescent="0.25">
      <c r="A9" t="s">
        <v>59</v>
      </c>
      <c r="B9" t="s">
        <v>60</v>
      </c>
      <c r="C9">
        <v>29153300</v>
      </c>
    </row>
    <row r="10" spans="1:3" hidden="1" x14ac:dyDescent="0.25">
      <c r="A10" t="s">
        <v>61</v>
      </c>
      <c r="B10" t="s">
        <v>62</v>
      </c>
      <c r="C10">
        <v>29153931</v>
      </c>
    </row>
    <row r="11" spans="1:3" hidden="1" x14ac:dyDescent="0.25">
      <c r="A11" t="s">
        <v>63</v>
      </c>
      <c r="B11" t="s">
        <v>64</v>
      </c>
      <c r="C11">
        <v>29153939</v>
      </c>
    </row>
    <row r="12" spans="1:3" hidden="1" x14ac:dyDescent="0.25">
      <c r="A12" t="s">
        <v>65</v>
      </c>
      <c r="B12" t="s">
        <v>66</v>
      </c>
      <c r="C12">
        <v>29141100</v>
      </c>
    </row>
    <row r="13" spans="1:3" hidden="1" x14ac:dyDescent="0.25">
      <c r="A13" t="s">
        <v>67</v>
      </c>
      <c r="B13" t="s">
        <v>68</v>
      </c>
      <c r="C13">
        <v>29152100</v>
      </c>
    </row>
    <row r="14" spans="1:3" hidden="1" x14ac:dyDescent="0.25">
      <c r="A14" t="s">
        <v>69</v>
      </c>
      <c r="B14" t="s">
        <v>70</v>
      </c>
      <c r="C14">
        <v>29224300</v>
      </c>
    </row>
    <row r="15" spans="1:3" hidden="1" x14ac:dyDescent="0.25">
      <c r="A15" t="s">
        <v>71</v>
      </c>
      <c r="B15" t="s">
        <v>72</v>
      </c>
      <c r="C15">
        <v>29163110</v>
      </c>
    </row>
    <row r="16" spans="1:3" hidden="1" x14ac:dyDescent="0.25">
      <c r="A16" t="s">
        <v>73</v>
      </c>
      <c r="B16" t="s">
        <v>74</v>
      </c>
      <c r="C16">
        <v>28100010</v>
      </c>
    </row>
    <row r="17" spans="1:3" hidden="1" x14ac:dyDescent="0.25">
      <c r="A17" t="s">
        <v>75</v>
      </c>
      <c r="B17" t="s">
        <v>76</v>
      </c>
      <c r="C17">
        <v>28111990</v>
      </c>
    </row>
    <row r="18" spans="1:3" hidden="1" x14ac:dyDescent="0.25">
      <c r="A18" t="s">
        <v>77</v>
      </c>
      <c r="B18" t="s">
        <v>78</v>
      </c>
      <c r="C18">
        <v>28061010</v>
      </c>
    </row>
    <row r="19" spans="1:3" hidden="1" x14ac:dyDescent="0.25">
      <c r="A19" t="s">
        <v>20</v>
      </c>
      <c r="B19" t="s">
        <v>79</v>
      </c>
      <c r="C19">
        <v>28061020</v>
      </c>
    </row>
    <row r="20" spans="1:3" hidden="1" x14ac:dyDescent="0.25">
      <c r="A20" t="s">
        <v>80</v>
      </c>
      <c r="B20" t="s">
        <v>81</v>
      </c>
      <c r="C20">
        <v>28062000</v>
      </c>
    </row>
    <row r="21" spans="1:3" hidden="1" x14ac:dyDescent="0.25">
      <c r="A21" t="s">
        <v>82</v>
      </c>
      <c r="B21" t="s">
        <v>83</v>
      </c>
      <c r="C21">
        <v>29163400</v>
      </c>
    </row>
    <row r="22" spans="1:3" hidden="1" x14ac:dyDescent="0.25">
      <c r="A22" t="s">
        <v>84</v>
      </c>
      <c r="B22" t="s">
        <v>85</v>
      </c>
      <c r="C22">
        <v>29151100</v>
      </c>
    </row>
    <row r="23" spans="1:3" hidden="1" x14ac:dyDescent="0.25">
      <c r="A23" t="s">
        <v>86</v>
      </c>
      <c r="B23" t="s">
        <v>87</v>
      </c>
      <c r="C23">
        <v>28111990</v>
      </c>
    </row>
    <row r="24" spans="1:3" hidden="1" x14ac:dyDescent="0.25">
      <c r="A24" t="s">
        <v>88</v>
      </c>
      <c r="B24" t="s">
        <v>89</v>
      </c>
      <c r="C24">
        <v>28111990</v>
      </c>
    </row>
    <row r="25" spans="1:3" hidden="1" x14ac:dyDescent="0.25">
      <c r="A25" t="s">
        <v>90</v>
      </c>
      <c r="B25" t="s">
        <v>91</v>
      </c>
      <c r="C25">
        <v>29396300</v>
      </c>
    </row>
    <row r="26" spans="1:3" hidden="1" x14ac:dyDescent="0.25">
      <c r="A26" t="s">
        <v>92</v>
      </c>
      <c r="B26" t="s">
        <v>93</v>
      </c>
      <c r="C26">
        <v>29242300</v>
      </c>
    </row>
    <row r="27" spans="1:3" hidden="1" x14ac:dyDescent="0.25">
      <c r="A27" t="s">
        <v>94</v>
      </c>
      <c r="B27" t="s">
        <v>95</v>
      </c>
      <c r="C27">
        <v>28092011</v>
      </c>
    </row>
    <row r="28" spans="1:3" hidden="1" x14ac:dyDescent="0.25">
      <c r="A28" t="s">
        <v>96</v>
      </c>
      <c r="B28" t="s">
        <v>97</v>
      </c>
      <c r="C28">
        <v>28092019</v>
      </c>
    </row>
    <row r="29" spans="1:3" hidden="1" x14ac:dyDescent="0.25">
      <c r="A29" t="s">
        <v>26</v>
      </c>
      <c r="B29" t="s">
        <v>27</v>
      </c>
      <c r="C29">
        <v>28070010</v>
      </c>
    </row>
    <row r="30" spans="1:3" hidden="1" x14ac:dyDescent="0.25">
      <c r="A30" t="s">
        <v>98</v>
      </c>
      <c r="B30" t="s">
        <v>99</v>
      </c>
      <c r="C30">
        <v>28070020</v>
      </c>
    </row>
    <row r="31" spans="1:3" hidden="1" x14ac:dyDescent="0.25">
      <c r="A31" t="s">
        <v>100</v>
      </c>
      <c r="B31" t="s">
        <v>101</v>
      </c>
      <c r="C31">
        <v>27101230</v>
      </c>
    </row>
    <row r="32" spans="1:3" hidden="1" x14ac:dyDescent="0.25">
      <c r="A32" t="s">
        <v>102</v>
      </c>
      <c r="B32" t="s">
        <v>103</v>
      </c>
      <c r="C32">
        <v>27101249</v>
      </c>
    </row>
    <row r="33" spans="1:3" hidden="1" x14ac:dyDescent="0.25">
      <c r="A33" t="s">
        <v>104</v>
      </c>
      <c r="B33" t="s">
        <v>105</v>
      </c>
      <c r="C33">
        <v>22071090</v>
      </c>
    </row>
    <row r="34" spans="1:3" hidden="1" x14ac:dyDescent="0.25">
      <c r="A34" t="s">
        <v>106</v>
      </c>
      <c r="B34" t="s">
        <v>107</v>
      </c>
      <c r="C34">
        <v>22071010</v>
      </c>
    </row>
    <row r="35" spans="1:3" hidden="1" x14ac:dyDescent="0.25">
      <c r="A35" t="s">
        <v>108</v>
      </c>
      <c r="B35" t="s">
        <v>109</v>
      </c>
      <c r="C35">
        <v>29051410</v>
      </c>
    </row>
    <row r="36" spans="1:3" hidden="1" x14ac:dyDescent="0.25">
      <c r="A36" t="s">
        <v>110</v>
      </c>
      <c r="B36" t="s">
        <v>111</v>
      </c>
      <c r="C36">
        <v>29051220</v>
      </c>
    </row>
    <row r="37" spans="1:3" hidden="1" x14ac:dyDescent="0.25">
      <c r="A37" t="s">
        <v>112</v>
      </c>
      <c r="B37" t="s">
        <v>113</v>
      </c>
      <c r="C37">
        <v>29051100</v>
      </c>
    </row>
    <row r="38" spans="1:3" hidden="1" x14ac:dyDescent="0.25">
      <c r="A38" t="s">
        <v>114</v>
      </c>
      <c r="B38" t="s">
        <v>115</v>
      </c>
      <c r="C38">
        <v>29051300</v>
      </c>
    </row>
    <row r="39" spans="1:3" hidden="1" x14ac:dyDescent="0.25">
      <c r="A39" t="s">
        <v>116</v>
      </c>
      <c r="B39" t="s">
        <v>117</v>
      </c>
      <c r="C39">
        <v>29051210</v>
      </c>
    </row>
    <row r="40" spans="1:3" hidden="1" x14ac:dyDescent="0.25">
      <c r="A40" t="s">
        <v>118</v>
      </c>
      <c r="B40" t="s">
        <v>119</v>
      </c>
      <c r="C40">
        <v>29051420</v>
      </c>
    </row>
    <row r="41" spans="1:3" hidden="1" x14ac:dyDescent="0.25">
      <c r="A41" t="s">
        <v>120</v>
      </c>
      <c r="B41" t="s">
        <v>121</v>
      </c>
      <c r="C41">
        <v>29333999</v>
      </c>
    </row>
    <row r="42" spans="1:3" x14ac:dyDescent="0.25">
      <c r="A42" t="s">
        <v>122</v>
      </c>
      <c r="B42" t="s">
        <v>123</v>
      </c>
      <c r="C42">
        <v>28141000</v>
      </c>
    </row>
    <row r="43" spans="1:3" hidden="1" x14ac:dyDescent="0.25">
      <c r="A43" t="s">
        <v>124</v>
      </c>
      <c r="B43" t="s">
        <v>125</v>
      </c>
      <c r="C43">
        <v>29152400</v>
      </c>
    </row>
    <row r="44" spans="1:3" hidden="1" x14ac:dyDescent="0.25">
      <c r="A44" t="s">
        <v>126</v>
      </c>
      <c r="B44" t="s">
        <v>127</v>
      </c>
      <c r="C44">
        <v>29349914</v>
      </c>
    </row>
    <row r="45" spans="1:3" hidden="1" x14ac:dyDescent="0.25">
      <c r="A45" t="s">
        <v>128</v>
      </c>
      <c r="B45" t="s">
        <v>129</v>
      </c>
      <c r="C45">
        <v>29159090</v>
      </c>
    </row>
    <row r="46" spans="1:3" hidden="1" x14ac:dyDescent="0.25">
      <c r="A46" t="s">
        <v>130</v>
      </c>
      <c r="B46" t="s">
        <v>131</v>
      </c>
      <c r="C46">
        <v>29122100</v>
      </c>
    </row>
    <row r="47" spans="1:3" hidden="1" x14ac:dyDescent="0.25">
      <c r="A47" t="s">
        <v>132</v>
      </c>
      <c r="B47" t="s">
        <v>133</v>
      </c>
      <c r="C47">
        <v>27071000</v>
      </c>
    </row>
    <row r="48" spans="1:3" hidden="1" x14ac:dyDescent="0.25">
      <c r="A48" t="s">
        <v>134</v>
      </c>
      <c r="B48" t="s">
        <v>135</v>
      </c>
      <c r="C48">
        <v>29022000</v>
      </c>
    </row>
    <row r="49" spans="1:3" hidden="1" x14ac:dyDescent="0.25">
      <c r="A49" t="s">
        <v>136</v>
      </c>
      <c r="B49" t="s">
        <v>137</v>
      </c>
      <c r="C49">
        <v>29224990</v>
      </c>
    </row>
    <row r="50" spans="1:3" hidden="1" x14ac:dyDescent="0.25">
      <c r="A50" t="s">
        <v>138</v>
      </c>
      <c r="B50" t="s">
        <v>139</v>
      </c>
      <c r="C50">
        <v>28364000</v>
      </c>
    </row>
    <row r="51" spans="1:3" hidden="1" x14ac:dyDescent="0.25">
      <c r="A51" t="s">
        <v>140</v>
      </c>
      <c r="B51" t="s">
        <v>141</v>
      </c>
      <c r="C51">
        <v>28363000</v>
      </c>
    </row>
    <row r="52" spans="1:3" hidden="1" x14ac:dyDescent="0.25">
      <c r="A52" t="s">
        <v>142</v>
      </c>
      <c r="B52" t="s">
        <v>143</v>
      </c>
      <c r="C52">
        <v>28500090</v>
      </c>
    </row>
    <row r="53" spans="1:3" hidden="1" x14ac:dyDescent="0.25">
      <c r="A53" t="s">
        <v>144</v>
      </c>
      <c r="B53" t="s">
        <v>145</v>
      </c>
      <c r="C53">
        <v>29039921</v>
      </c>
    </row>
    <row r="54" spans="1:3" hidden="1" x14ac:dyDescent="0.25">
      <c r="A54" t="s">
        <v>146</v>
      </c>
      <c r="B54" t="s">
        <v>147</v>
      </c>
      <c r="C54">
        <v>29211939</v>
      </c>
    </row>
    <row r="55" spans="1:3" hidden="1" x14ac:dyDescent="0.25">
      <c r="A55" t="s">
        <v>148</v>
      </c>
      <c r="B55" t="s">
        <v>149</v>
      </c>
      <c r="C55">
        <v>29393010</v>
      </c>
    </row>
    <row r="56" spans="1:3" hidden="1" x14ac:dyDescent="0.25">
      <c r="A56" t="s">
        <v>150</v>
      </c>
      <c r="B56" t="s">
        <v>151</v>
      </c>
      <c r="C56">
        <v>29393020</v>
      </c>
    </row>
    <row r="57" spans="1:3" hidden="1" x14ac:dyDescent="0.25">
      <c r="A57" t="s">
        <v>152</v>
      </c>
      <c r="B57" t="s">
        <v>153</v>
      </c>
      <c r="C57">
        <v>28365000</v>
      </c>
    </row>
    <row r="58" spans="1:3" hidden="1" x14ac:dyDescent="0.25">
      <c r="A58" t="s">
        <v>154</v>
      </c>
      <c r="B58" t="s">
        <v>155</v>
      </c>
      <c r="C58">
        <v>28364000</v>
      </c>
    </row>
    <row r="59" spans="1:3" hidden="1" x14ac:dyDescent="0.25">
      <c r="A59" t="s">
        <v>156</v>
      </c>
      <c r="B59" t="s">
        <v>157</v>
      </c>
      <c r="C59">
        <v>28362010</v>
      </c>
    </row>
    <row r="60" spans="1:3" hidden="1" x14ac:dyDescent="0.25">
      <c r="A60" t="s">
        <v>158</v>
      </c>
      <c r="B60" t="s">
        <v>159</v>
      </c>
      <c r="C60">
        <v>28362090</v>
      </c>
    </row>
    <row r="61" spans="1:3" hidden="1" x14ac:dyDescent="0.25">
      <c r="A61" t="s">
        <v>160</v>
      </c>
      <c r="B61" t="s">
        <v>161</v>
      </c>
      <c r="C61">
        <v>38021000</v>
      </c>
    </row>
    <row r="62" spans="1:3" hidden="1" x14ac:dyDescent="0.25">
      <c r="A62" t="s">
        <v>162</v>
      </c>
      <c r="B62" t="s">
        <v>163</v>
      </c>
      <c r="C62">
        <v>29269099</v>
      </c>
    </row>
    <row r="63" spans="1:3" hidden="1" x14ac:dyDescent="0.25">
      <c r="A63" t="s">
        <v>164</v>
      </c>
      <c r="B63" t="s">
        <v>165</v>
      </c>
      <c r="C63">
        <v>29269099</v>
      </c>
    </row>
    <row r="64" spans="1:3" hidden="1" x14ac:dyDescent="0.25">
      <c r="A64" t="s">
        <v>166</v>
      </c>
      <c r="B64" t="s">
        <v>167</v>
      </c>
      <c r="C64">
        <v>28372011</v>
      </c>
    </row>
    <row r="65" spans="1:3" hidden="1" x14ac:dyDescent="0.25">
      <c r="A65" t="s">
        <v>168</v>
      </c>
      <c r="B65" t="s">
        <v>169</v>
      </c>
      <c r="C65">
        <v>29021100</v>
      </c>
    </row>
    <row r="66" spans="1:3" hidden="1" x14ac:dyDescent="0.25">
      <c r="A66" t="s">
        <v>170</v>
      </c>
      <c r="B66" t="s">
        <v>171</v>
      </c>
      <c r="C66">
        <v>29142210</v>
      </c>
    </row>
    <row r="67" spans="1:3" hidden="1" x14ac:dyDescent="0.25">
      <c r="A67" t="s">
        <v>172</v>
      </c>
      <c r="B67" t="s">
        <v>173</v>
      </c>
      <c r="C67">
        <v>25232910</v>
      </c>
    </row>
    <row r="68" spans="1:3" hidden="1" x14ac:dyDescent="0.25">
      <c r="A68" t="s">
        <v>174</v>
      </c>
      <c r="B68" t="s">
        <v>175</v>
      </c>
      <c r="C68">
        <v>25232990</v>
      </c>
    </row>
    <row r="69" spans="1:3" hidden="1" x14ac:dyDescent="0.25">
      <c r="A69" t="s">
        <v>176</v>
      </c>
      <c r="B69" t="s">
        <v>177</v>
      </c>
      <c r="C69">
        <v>29159090</v>
      </c>
    </row>
    <row r="70" spans="1:3" hidden="1" x14ac:dyDescent="0.25">
      <c r="A70" t="s">
        <v>178</v>
      </c>
      <c r="B70" t="s">
        <v>179</v>
      </c>
      <c r="C70">
        <v>28273200</v>
      </c>
    </row>
    <row r="71" spans="1:3" hidden="1" x14ac:dyDescent="0.25">
      <c r="A71" t="s">
        <v>180</v>
      </c>
      <c r="B71" t="s">
        <v>181</v>
      </c>
      <c r="C71">
        <v>28271000</v>
      </c>
    </row>
    <row r="72" spans="1:3" hidden="1" x14ac:dyDescent="0.25">
      <c r="A72" t="s">
        <v>182</v>
      </c>
      <c r="B72" t="s">
        <v>183</v>
      </c>
      <c r="C72">
        <v>29039911</v>
      </c>
    </row>
    <row r="73" spans="1:3" hidden="1" x14ac:dyDescent="0.25">
      <c r="A73" t="s">
        <v>184</v>
      </c>
      <c r="B73" t="s">
        <v>185</v>
      </c>
      <c r="C73">
        <v>28272090</v>
      </c>
    </row>
    <row r="74" spans="1:3" hidden="1" x14ac:dyDescent="0.25">
      <c r="A74" t="s">
        <v>186</v>
      </c>
      <c r="B74" t="s">
        <v>187</v>
      </c>
      <c r="C74">
        <v>28272010</v>
      </c>
    </row>
    <row r="75" spans="1:3" hidden="1" x14ac:dyDescent="0.25">
      <c r="A75" t="s">
        <v>188</v>
      </c>
      <c r="B75" t="s">
        <v>189</v>
      </c>
      <c r="C75">
        <v>29031120</v>
      </c>
    </row>
    <row r="76" spans="1:3" hidden="1" x14ac:dyDescent="0.25">
      <c r="A76" t="s">
        <v>190</v>
      </c>
      <c r="B76" t="s">
        <v>191</v>
      </c>
      <c r="C76">
        <v>28273999</v>
      </c>
    </row>
    <row r="77" spans="1:3" hidden="1" x14ac:dyDescent="0.25">
      <c r="A77" t="s">
        <v>192</v>
      </c>
      <c r="B77" t="s">
        <v>193</v>
      </c>
      <c r="C77">
        <v>29031200</v>
      </c>
    </row>
    <row r="78" spans="1:3" hidden="1" x14ac:dyDescent="0.25">
      <c r="A78" t="s">
        <v>194</v>
      </c>
      <c r="B78" t="s">
        <v>195</v>
      </c>
      <c r="C78">
        <v>29031300</v>
      </c>
    </row>
    <row r="79" spans="1:3" hidden="1" x14ac:dyDescent="0.25">
      <c r="A79" t="s">
        <v>196</v>
      </c>
      <c r="B79" t="s">
        <v>197</v>
      </c>
      <c r="C79">
        <v>28415012</v>
      </c>
    </row>
    <row r="80" spans="1:3" hidden="1" x14ac:dyDescent="0.25">
      <c r="A80" t="s">
        <v>198</v>
      </c>
      <c r="B80" t="s">
        <v>199</v>
      </c>
      <c r="C80">
        <v>29144010</v>
      </c>
    </row>
    <row r="81" spans="1:3" hidden="1" x14ac:dyDescent="0.25">
      <c r="A81" t="s">
        <v>200</v>
      </c>
      <c r="B81" t="s">
        <v>201</v>
      </c>
      <c r="C81">
        <v>28415014</v>
      </c>
    </row>
    <row r="82" spans="1:3" hidden="1" x14ac:dyDescent="0.25">
      <c r="A82" t="s">
        <v>202</v>
      </c>
      <c r="B82" t="s">
        <v>203</v>
      </c>
      <c r="C82">
        <v>28413000</v>
      </c>
    </row>
    <row r="83" spans="1:3" hidden="1" x14ac:dyDescent="0.25">
      <c r="A83" t="s">
        <v>204</v>
      </c>
      <c r="B83" t="s">
        <v>205</v>
      </c>
      <c r="C83">
        <v>29211919</v>
      </c>
    </row>
    <row r="84" spans="1:3" hidden="1" x14ac:dyDescent="0.25">
      <c r="A84" t="s">
        <v>206</v>
      </c>
      <c r="B84" t="s">
        <v>207</v>
      </c>
      <c r="C84">
        <v>29211915</v>
      </c>
    </row>
    <row r="85" spans="1:3" hidden="1" x14ac:dyDescent="0.25">
      <c r="A85" t="s">
        <v>208</v>
      </c>
      <c r="B85" t="s">
        <v>209</v>
      </c>
      <c r="C85">
        <v>29349949</v>
      </c>
    </row>
    <row r="86" spans="1:3" hidden="1" x14ac:dyDescent="0.25">
      <c r="A86" t="s">
        <v>210</v>
      </c>
      <c r="B86" t="s">
        <v>211</v>
      </c>
      <c r="C86">
        <v>28201000</v>
      </c>
    </row>
    <row r="87" spans="1:3" hidden="1" x14ac:dyDescent="0.25">
      <c r="A87" t="s">
        <v>212</v>
      </c>
      <c r="B87" t="s">
        <v>213</v>
      </c>
      <c r="C87">
        <v>29331111</v>
      </c>
    </row>
    <row r="88" spans="1:3" hidden="1" x14ac:dyDescent="0.25">
      <c r="A88" t="s">
        <v>214</v>
      </c>
      <c r="B88" t="s">
        <v>215</v>
      </c>
      <c r="C88">
        <v>29331112</v>
      </c>
    </row>
    <row r="89" spans="1:3" hidden="1" x14ac:dyDescent="0.25">
      <c r="A89" t="s">
        <v>216</v>
      </c>
      <c r="B89" t="s">
        <v>217</v>
      </c>
      <c r="C89">
        <v>29331119</v>
      </c>
    </row>
    <row r="90" spans="1:3" hidden="1" x14ac:dyDescent="0.25">
      <c r="A90" t="s">
        <v>218</v>
      </c>
      <c r="B90" t="s">
        <v>219</v>
      </c>
      <c r="C90">
        <v>29394100</v>
      </c>
    </row>
    <row r="91" spans="1:3" hidden="1" x14ac:dyDescent="0.25">
      <c r="A91" t="s">
        <v>220</v>
      </c>
      <c r="B91" t="s">
        <v>221</v>
      </c>
      <c r="C91">
        <v>29396100</v>
      </c>
    </row>
    <row r="92" spans="1:3" hidden="1" x14ac:dyDescent="0.25">
      <c r="A92" t="s">
        <v>222</v>
      </c>
      <c r="B92" t="s">
        <v>223</v>
      </c>
      <c r="C92">
        <v>29396200</v>
      </c>
    </row>
    <row r="93" spans="1:3" hidden="1" x14ac:dyDescent="0.25">
      <c r="A93" t="s">
        <v>224</v>
      </c>
      <c r="B93" t="s">
        <v>225</v>
      </c>
      <c r="C93">
        <v>29394900</v>
      </c>
    </row>
    <row r="94" spans="1:3" hidden="1" x14ac:dyDescent="0.25">
      <c r="A94" t="s">
        <v>226</v>
      </c>
      <c r="B94" t="s">
        <v>227</v>
      </c>
      <c r="C94">
        <v>27101290</v>
      </c>
    </row>
    <row r="95" spans="1:3" hidden="1" x14ac:dyDescent="0.25">
      <c r="A95" t="s">
        <v>228</v>
      </c>
      <c r="B95" t="s">
        <v>229</v>
      </c>
      <c r="C95">
        <v>29091100</v>
      </c>
    </row>
    <row r="96" spans="1:3" hidden="1" x14ac:dyDescent="0.25">
      <c r="A96" t="s">
        <v>230</v>
      </c>
      <c r="B96" t="s">
        <v>231</v>
      </c>
      <c r="C96">
        <v>29211911</v>
      </c>
    </row>
    <row r="97" spans="1:3" hidden="1" x14ac:dyDescent="0.25">
      <c r="A97" t="s">
        <v>232</v>
      </c>
      <c r="B97" t="s">
        <v>233</v>
      </c>
      <c r="C97">
        <v>29242919</v>
      </c>
    </row>
    <row r="98" spans="1:3" hidden="1" x14ac:dyDescent="0.25">
      <c r="A98" t="s">
        <v>234</v>
      </c>
      <c r="B98" t="s">
        <v>235</v>
      </c>
      <c r="C98">
        <v>29221999</v>
      </c>
    </row>
    <row r="99" spans="1:3" hidden="1" x14ac:dyDescent="0.25">
      <c r="A99" t="s">
        <v>236</v>
      </c>
      <c r="B99" t="s">
        <v>237</v>
      </c>
      <c r="C99">
        <v>29241929</v>
      </c>
    </row>
    <row r="100" spans="1:3" hidden="1" x14ac:dyDescent="0.25">
      <c r="A100" t="s">
        <v>238</v>
      </c>
      <c r="B100" t="s">
        <v>239</v>
      </c>
      <c r="C100">
        <v>29151290</v>
      </c>
    </row>
    <row r="101" spans="1:3" hidden="1" x14ac:dyDescent="0.25">
      <c r="A101" t="s">
        <v>240</v>
      </c>
      <c r="B101" t="s">
        <v>241</v>
      </c>
      <c r="C101">
        <v>28047020</v>
      </c>
    </row>
    <row r="102" spans="1:3" hidden="1" x14ac:dyDescent="0.25">
      <c r="A102" t="s">
        <v>242</v>
      </c>
      <c r="B102" t="s">
        <v>243</v>
      </c>
      <c r="C102">
        <v>29322000</v>
      </c>
    </row>
    <row r="103" spans="1:3" hidden="1" x14ac:dyDescent="0.25">
      <c r="A103" t="s">
        <v>244</v>
      </c>
      <c r="B103" t="s">
        <v>245</v>
      </c>
      <c r="C103">
        <v>27101259</v>
      </c>
    </row>
    <row r="104" spans="1:3" hidden="1" x14ac:dyDescent="0.25">
      <c r="A104" t="s">
        <v>246</v>
      </c>
      <c r="B104" t="s">
        <v>247</v>
      </c>
      <c r="C104">
        <v>27101251</v>
      </c>
    </row>
    <row r="105" spans="1:3" hidden="1" x14ac:dyDescent="0.25">
      <c r="A105" t="s">
        <v>248</v>
      </c>
      <c r="B105" t="s">
        <v>249</v>
      </c>
      <c r="C105">
        <v>28500090</v>
      </c>
    </row>
    <row r="106" spans="1:3" x14ac:dyDescent="0.25">
      <c r="A106" t="s">
        <v>34</v>
      </c>
      <c r="B106" t="s">
        <v>250</v>
      </c>
      <c r="C106">
        <v>28142000</v>
      </c>
    </row>
    <row r="107" spans="1:3" hidden="1" x14ac:dyDescent="0.25">
      <c r="A107" t="s">
        <v>251</v>
      </c>
      <c r="B107" t="s">
        <v>252</v>
      </c>
      <c r="C107">
        <v>25222000</v>
      </c>
    </row>
    <row r="108" spans="1:3" hidden="1" x14ac:dyDescent="0.25">
      <c r="A108" t="s">
        <v>253</v>
      </c>
      <c r="B108" t="s">
        <v>254</v>
      </c>
      <c r="C108">
        <v>28259090</v>
      </c>
    </row>
    <row r="109" spans="1:3" hidden="1" x14ac:dyDescent="0.25">
      <c r="A109">
        <v>28012010</v>
      </c>
      <c r="B109" t="s">
        <v>255</v>
      </c>
      <c r="C109">
        <v>28152000</v>
      </c>
    </row>
    <row r="110" spans="1:3" hidden="1" x14ac:dyDescent="0.25">
      <c r="A110" t="s">
        <v>256</v>
      </c>
      <c r="B110" t="s">
        <v>257</v>
      </c>
      <c r="C110">
        <v>28151200</v>
      </c>
    </row>
    <row r="111" spans="1:3" hidden="1" x14ac:dyDescent="0.25">
      <c r="A111" t="s">
        <v>258</v>
      </c>
      <c r="B111" t="s">
        <v>259</v>
      </c>
      <c r="C111">
        <v>28151100</v>
      </c>
    </row>
    <row r="112" spans="1:3" hidden="1" x14ac:dyDescent="0.25">
      <c r="A112" t="s">
        <v>260</v>
      </c>
      <c r="B112" t="s">
        <v>261</v>
      </c>
      <c r="C112">
        <v>28251020</v>
      </c>
    </row>
    <row r="113" spans="1:3" hidden="1" x14ac:dyDescent="0.25">
      <c r="A113" t="s">
        <v>262</v>
      </c>
      <c r="B113" t="s">
        <v>263</v>
      </c>
      <c r="C113">
        <v>29335919</v>
      </c>
    </row>
    <row r="114" spans="1:3" hidden="1" x14ac:dyDescent="0.25">
      <c r="A114" t="s">
        <v>264</v>
      </c>
      <c r="B114" t="s">
        <v>265</v>
      </c>
      <c r="C114">
        <v>28289011</v>
      </c>
    </row>
    <row r="115" spans="1:3" hidden="1" x14ac:dyDescent="0.25">
      <c r="A115" t="s">
        <v>266</v>
      </c>
      <c r="B115" t="s">
        <v>267</v>
      </c>
      <c r="C115">
        <v>28012010</v>
      </c>
    </row>
    <row r="116" spans="1:3" hidden="1" x14ac:dyDescent="0.25">
      <c r="A116" t="s">
        <v>268</v>
      </c>
      <c r="B116" t="s">
        <v>269</v>
      </c>
      <c r="C116">
        <v>29329100</v>
      </c>
    </row>
    <row r="117" spans="1:3" hidden="1" x14ac:dyDescent="0.25">
      <c r="A117" t="s">
        <v>270</v>
      </c>
      <c r="B117" t="s">
        <v>271</v>
      </c>
      <c r="C117">
        <v>29349953</v>
      </c>
    </row>
    <row r="118" spans="1:3" hidden="1" x14ac:dyDescent="0.25">
      <c r="A118" t="s">
        <v>272</v>
      </c>
      <c r="B118" t="s">
        <v>273</v>
      </c>
      <c r="C118">
        <v>29242914</v>
      </c>
    </row>
    <row r="119" spans="1:3" hidden="1" x14ac:dyDescent="0.25">
      <c r="A119" t="s">
        <v>274</v>
      </c>
      <c r="B119" t="s">
        <v>275</v>
      </c>
      <c r="C119">
        <v>29054300</v>
      </c>
    </row>
    <row r="120" spans="1:3" hidden="1" x14ac:dyDescent="0.25">
      <c r="A120" t="s">
        <v>276</v>
      </c>
      <c r="B120" t="s">
        <v>277</v>
      </c>
      <c r="C120">
        <v>28321090</v>
      </c>
    </row>
    <row r="121" spans="1:3" hidden="1" x14ac:dyDescent="0.25">
      <c r="A121" t="s">
        <v>278</v>
      </c>
      <c r="B121" t="s">
        <v>279</v>
      </c>
      <c r="C121">
        <v>29211111</v>
      </c>
    </row>
    <row r="122" spans="1:3" hidden="1" x14ac:dyDescent="0.25">
      <c r="A122" t="s">
        <v>280</v>
      </c>
      <c r="B122" t="s">
        <v>281</v>
      </c>
      <c r="C122">
        <v>29211112</v>
      </c>
    </row>
    <row r="123" spans="1:3" hidden="1" x14ac:dyDescent="0.25">
      <c r="A123" t="s">
        <v>282</v>
      </c>
      <c r="B123" t="s">
        <v>283</v>
      </c>
      <c r="C123">
        <v>29396919</v>
      </c>
    </row>
    <row r="124" spans="1:3" hidden="1" x14ac:dyDescent="0.25">
      <c r="A124" t="s">
        <v>284</v>
      </c>
      <c r="B124" t="s">
        <v>285</v>
      </c>
      <c r="C124">
        <v>29396911</v>
      </c>
    </row>
    <row r="125" spans="1:3" hidden="1" x14ac:dyDescent="0.25">
      <c r="A125" t="s">
        <v>286</v>
      </c>
      <c r="B125" t="s">
        <v>287</v>
      </c>
      <c r="C125">
        <v>29141200</v>
      </c>
    </row>
    <row r="126" spans="1:3" hidden="1" x14ac:dyDescent="0.25">
      <c r="A126" t="s">
        <v>288</v>
      </c>
      <c r="B126" t="s">
        <v>289</v>
      </c>
      <c r="C126">
        <v>29141300</v>
      </c>
    </row>
    <row r="127" spans="1:3" hidden="1" x14ac:dyDescent="0.25">
      <c r="A127" t="s">
        <v>290</v>
      </c>
      <c r="B127" t="s">
        <v>291</v>
      </c>
      <c r="C127">
        <v>27101241</v>
      </c>
    </row>
    <row r="128" spans="1:3" hidden="1" x14ac:dyDescent="0.25">
      <c r="A128" t="s">
        <v>292</v>
      </c>
      <c r="B128" t="s">
        <v>293</v>
      </c>
      <c r="C128">
        <v>29011000</v>
      </c>
    </row>
    <row r="129" spans="1:3" hidden="1" x14ac:dyDescent="0.25">
      <c r="A129" t="s">
        <v>294</v>
      </c>
      <c r="B129" t="s">
        <v>295</v>
      </c>
      <c r="C129">
        <v>27101290</v>
      </c>
    </row>
    <row r="130" spans="1:3" hidden="1" x14ac:dyDescent="0.25">
      <c r="A130" t="s">
        <v>296</v>
      </c>
      <c r="B130" t="s">
        <v>297</v>
      </c>
      <c r="C130">
        <v>29011000</v>
      </c>
    </row>
    <row r="131" spans="1:3" hidden="1" x14ac:dyDescent="0.25">
      <c r="A131" t="s">
        <v>298</v>
      </c>
      <c r="B131" t="s">
        <v>299</v>
      </c>
      <c r="C131">
        <v>27101210</v>
      </c>
    </row>
    <row r="132" spans="1:3" hidden="1" x14ac:dyDescent="0.25">
      <c r="A132" t="s">
        <v>300</v>
      </c>
      <c r="B132" t="s">
        <v>301</v>
      </c>
      <c r="C132">
        <v>29042070</v>
      </c>
    </row>
    <row r="133" spans="1:3" hidden="1" x14ac:dyDescent="0.25">
      <c r="A133" t="s">
        <v>302</v>
      </c>
      <c r="B133" t="s">
        <v>303</v>
      </c>
      <c r="C133">
        <v>29394900</v>
      </c>
    </row>
    <row r="134" spans="1:3" hidden="1" x14ac:dyDescent="0.25">
      <c r="A134" t="s">
        <v>304</v>
      </c>
      <c r="B134" t="s">
        <v>305</v>
      </c>
      <c r="C134">
        <v>29241921</v>
      </c>
    </row>
    <row r="135" spans="1:3" hidden="1" x14ac:dyDescent="0.25">
      <c r="A135" t="s">
        <v>306</v>
      </c>
      <c r="B135" t="s">
        <v>307</v>
      </c>
      <c r="C135">
        <v>29394900</v>
      </c>
    </row>
    <row r="136" spans="1:3" hidden="1" x14ac:dyDescent="0.25">
      <c r="A136" t="s">
        <v>308</v>
      </c>
      <c r="B136" t="s">
        <v>309</v>
      </c>
      <c r="C136">
        <v>33012990</v>
      </c>
    </row>
    <row r="137" spans="1:3" hidden="1" x14ac:dyDescent="0.25">
      <c r="A137" t="s">
        <v>310</v>
      </c>
      <c r="B137" t="s">
        <v>311</v>
      </c>
      <c r="C137">
        <v>27101921</v>
      </c>
    </row>
    <row r="138" spans="1:3" hidden="1" x14ac:dyDescent="0.25">
      <c r="A138" t="s">
        <v>312</v>
      </c>
      <c r="B138" t="s">
        <v>313</v>
      </c>
      <c r="C138">
        <v>25221000</v>
      </c>
    </row>
    <row r="139" spans="1:3" hidden="1" x14ac:dyDescent="0.25">
      <c r="A139" t="s">
        <v>314</v>
      </c>
      <c r="B139" t="s">
        <v>315</v>
      </c>
      <c r="C139">
        <v>28259090</v>
      </c>
    </row>
    <row r="140" spans="1:3" hidden="1" x14ac:dyDescent="0.25">
      <c r="A140" t="s">
        <v>316</v>
      </c>
      <c r="B140" t="s">
        <v>317</v>
      </c>
      <c r="C140">
        <v>28200000</v>
      </c>
    </row>
    <row r="141" spans="1:3" x14ac:dyDescent="0.25">
      <c r="A141" t="s">
        <v>318</v>
      </c>
      <c r="B141" t="s">
        <v>319</v>
      </c>
      <c r="C141">
        <v>29242913</v>
      </c>
    </row>
    <row r="142" spans="1:3" hidden="1" x14ac:dyDescent="0.25">
      <c r="A142" t="s">
        <v>320</v>
      </c>
      <c r="B142" t="s">
        <v>321</v>
      </c>
      <c r="C142">
        <v>28121400</v>
      </c>
    </row>
    <row r="143" spans="1:3" hidden="1" x14ac:dyDescent="0.25">
      <c r="A143" t="s">
        <v>322</v>
      </c>
      <c r="B143" t="s">
        <v>323</v>
      </c>
      <c r="C143">
        <v>28416100</v>
      </c>
    </row>
    <row r="144" spans="1:3" hidden="1" x14ac:dyDescent="0.25">
      <c r="A144" t="s">
        <v>324</v>
      </c>
      <c r="B144" t="s">
        <v>325</v>
      </c>
      <c r="C144">
        <v>28470000</v>
      </c>
    </row>
    <row r="145" spans="1:3" hidden="1" x14ac:dyDescent="0.25">
      <c r="A145" t="s">
        <v>326</v>
      </c>
      <c r="B145" t="s">
        <v>327</v>
      </c>
      <c r="C145">
        <v>29333200</v>
      </c>
    </row>
    <row r="146" spans="1:3" hidden="1" x14ac:dyDescent="0.25">
      <c r="A146" t="s">
        <v>328</v>
      </c>
      <c r="B146" t="s">
        <v>329</v>
      </c>
      <c r="C146">
        <v>29329300</v>
      </c>
    </row>
    <row r="147" spans="1:3" hidden="1" x14ac:dyDescent="0.25">
      <c r="A147" t="s">
        <v>330</v>
      </c>
      <c r="B147" t="s">
        <v>331</v>
      </c>
      <c r="C147">
        <v>29333110</v>
      </c>
    </row>
    <row r="148" spans="1:3" hidden="1" x14ac:dyDescent="0.25">
      <c r="A148" t="s">
        <v>332</v>
      </c>
      <c r="B148" t="s">
        <v>333</v>
      </c>
      <c r="C148">
        <v>29333120</v>
      </c>
    </row>
    <row r="149" spans="1:3" hidden="1" x14ac:dyDescent="0.25">
      <c r="A149" t="s">
        <v>334</v>
      </c>
      <c r="B149" t="s">
        <v>335</v>
      </c>
      <c r="C149">
        <v>29224990</v>
      </c>
    </row>
    <row r="150" spans="1:3" hidden="1" x14ac:dyDescent="0.25">
      <c r="A150" t="s">
        <v>336</v>
      </c>
      <c r="B150" t="s">
        <v>337</v>
      </c>
      <c r="C150">
        <v>29143990</v>
      </c>
    </row>
    <row r="151" spans="1:3" hidden="1" x14ac:dyDescent="0.25">
      <c r="A151" t="s">
        <v>338</v>
      </c>
      <c r="B151" t="s">
        <v>339</v>
      </c>
      <c r="C151">
        <v>29394200</v>
      </c>
    </row>
    <row r="152" spans="1:3" hidden="1" x14ac:dyDescent="0.25">
      <c r="A152" t="s">
        <v>340</v>
      </c>
      <c r="B152" t="s">
        <v>341</v>
      </c>
      <c r="C152">
        <v>27101911</v>
      </c>
    </row>
    <row r="153" spans="1:3" hidden="1" x14ac:dyDescent="0.25">
      <c r="A153" t="s">
        <v>342</v>
      </c>
      <c r="B153" t="s">
        <v>343</v>
      </c>
      <c r="C153">
        <v>27101919</v>
      </c>
    </row>
    <row r="154" spans="1:3" hidden="1" x14ac:dyDescent="0.25">
      <c r="A154" t="s">
        <v>344</v>
      </c>
      <c r="B154" t="s">
        <v>345</v>
      </c>
      <c r="C154">
        <v>29329400</v>
      </c>
    </row>
    <row r="155" spans="1:3" hidden="1" x14ac:dyDescent="0.25">
      <c r="A155" t="s">
        <v>346</v>
      </c>
      <c r="B155" t="s">
        <v>347</v>
      </c>
      <c r="C155">
        <v>28331110</v>
      </c>
    </row>
    <row r="156" spans="1:3" hidden="1" x14ac:dyDescent="0.25">
      <c r="A156" t="s">
        <v>348</v>
      </c>
      <c r="B156" t="s">
        <v>349</v>
      </c>
      <c r="C156">
        <v>29395910</v>
      </c>
    </row>
    <row r="157" spans="1:3" hidden="1" x14ac:dyDescent="0.25">
      <c r="A157" t="s">
        <v>350</v>
      </c>
      <c r="B157" t="s">
        <v>351</v>
      </c>
      <c r="C157">
        <v>29224990</v>
      </c>
    </row>
    <row r="158" spans="1:3" hidden="1" x14ac:dyDescent="0.25">
      <c r="A158" t="s">
        <v>352</v>
      </c>
      <c r="B158" t="s">
        <v>353</v>
      </c>
      <c r="C158">
        <v>29032300</v>
      </c>
    </row>
    <row r="159" spans="1:3" hidden="1" x14ac:dyDescent="0.25">
      <c r="A159" t="s">
        <v>354</v>
      </c>
      <c r="B159" t="s">
        <v>355</v>
      </c>
      <c r="C159">
        <v>29321100</v>
      </c>
    </row>
    <row r="160" spans="1:3" hidden="1" x14ac:dyDescent="0.25">
      <c r="A160" t="s">
        <v>356</v>
      </c>
      <c r="B160" t="s">
        <v>357</v>
      </c>
      <c r="C160">
        <v>29349952</v>
      </c>
    </row>
    <row r="161" spans="1:3" hidden="1" x14ac:dyDescent="0.25">
      <c r="A161" t="s">
        <v>358</v>
      </c>
      <c r="B161" t="s">
        <v>359</v>
      </c>
      <c r="C161">
        <v>29023000</v>
      </c>
    </row>
    <row r="162" spans="1:3" hidden="1" x14ac:dyDescent="0.25">
      <c r="A162" t="s">
        <v>360</v>
      </c>
      <c r="B162" t="s">
        <v>361</v>
      </c>
      <c r="C162">
        <v>27072000</v>
      </c>
    </row>
    <row r="163" spans="1:3" hidden="1" x14ac:dyDescent="0.25">
      <c r="A163" t="s">
        <v>362</v>
      </c>
      <c r="B163" t="s">
        <v>363</v>
      </c>
      <c r="C163">
        <v>29032200</v>
      </c>
    </row>
    <row r="164" spans="1:3" hidden="1" x14ac:dyDescent="0.25">
      <c r="A164" t="s">
        <v>364</v>
      </c>
      <c r="B164" t="s">
        <v>365</v>
      </c>
      <c r="C164">
        <v>31021010</v>
      </c>
    </row>
    <row r="165" spans="1:3" hidden="1" x14ac:dyDescent="0.25">
      <c r="A165" t="s">
        <v>366</v>
      </c>
      <c r="B165" t="s">
        <v>367</v>
      </c>
      <c r="C165">
        <v>31021090</v>
      </c>
    </row>
    <row r="166" spans="1:3" hidden="1" x14ac:dyDescent="0.25">
      <c r="A166" t="s">
        <v>368</v>
      </c>
      <c r="B166" t="s">
        <v>369</v>
      </c>
      <c r="C166">
        <v>29024400</v>
      </c>
    </row>
    <row r="167" spans="1:3" hidden="1" x14ac:dyDescent="0.25">
      <c r="A167" t="s">
        <v>370</v>
      </c>
      <c r="B167" t="s">
        <v>371</v>
      </c>
      <c r="C167">
        <v>29024200</v>
      </c>
    </row>
    <row r="168" spans="1:3" hidden="1" x14ac:dyDescent="0.25">
      <c r="A168" t="s">
        <v>372</v>
      </c>
      <c r="B168" t="s">
        <v>373</v>
      </c>
      <c r="C168">
        <v>29024100</v>
      </c>
    </row>
    <row r="169" spans="1:3" hidden="1" x14ac:dyDescent="0.25">
      <c r="A169" t="s">
        <v>374</v>
      </c>
      <c r="B169" t="s">
        <v>375</v>
      </c>
      <c r="C169">
        <v>29024300</v>
      </c>
    </row>
    <row r="170" spans="1:3" hidden="1" x14ac:dyDescent="0.25">
      <c r="A170" t="s">
        <v>376</v>
      </c>
      <c r="B170" t="s">
        <v>377</v>
      </c>
      <c r="C170">
        <v>27073000</v>
      </c>
    </row>
    <row r="171" spans="1:3" hidden="1" x14ac:dyDescent="0.25">
      <c r="A171" t="s">
        <v>378</v>
      </c>
      <c r="B171" t="s">
        <v>379</v>
      </c>
      <c r="C171">
        <v>29029090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0304-B15A-473F-A38F-50DAF7FBBE24}">
  <sheetPr codeName="Planilha4"/>
  <dimension ref="A1:D15"/>
  <sheetViews>
    <sheetView workbookViewId="0">
      <selection activeCell="A34" sqref="A34"/>
    </sheetView>
  </sheetViews>
  <sheetFormatPr defaultRowHeight="15" x14ac:dyDescent="0.25"/>
  <cols>
    <col min="1" max="1" width="12" customWidth="1"/>
    <col min="2" max="2" width="43.85546875" bestFit="1" customWidth="1"/>
    <col min="3" max="3" width="18.85546875" style="3" customWidth="1"/>
    <col min="4" max="4" width="14" style="3" customWidth="1"/>
  </cols>
  <sheetData>
    <row r="1" spans="1:4" x14ac:dyDescent="0.25">
      <c r="A1" t="s">
        <v>398</v>
      </c>
      <c r="B1" t="s">
        <v>399</v>
      </c>
      <c r="C1" s="3" t="s">
        <v>6</v>
      </c>
      <c r="D1" s="3" t="s">
        <v>7</v>
      </c>
    </row>
    <row r="2" spans="1:4" x14ac:dyDescent="0.25">
      <c r="A2">
        <v>74205085</v>
      </c>
      <c r="B2" t="s">
        <v>386</v>
      </c>
      <c r="C2" s="3">
        <v>32</v>
      </c>
      <c r="D2" s="3">
        <v>1.1499999999999999</v>
      </c>
    </row>
    <row r="3" spans="1:4" x14ac:dyDescent="0.25">
      <c r="A3">
        <v>74198116</v>
      </c>
      <c r="B3" t="s">
        <v>389</v>
      </c>
      <c r="C3" s="3">
        <v>32</v>
      </c>
      <c r="D3" s="3">
        <v>1.1499999999999999</v>
      </c>
    </row>
    <row r="4" spans="1:4" x14ac:dyDescent="0.25">
      <c r="A4">
        <v>74065314</v>
      </c>
      <c r="B4" t="s">
        <v>390</v>
      </c>
      <c r="C4" s="3">
        <v>37</v>
      </c>
      <c r="D4" s="3">
        <v>1.1499999999999999</v>
      </c>
    </row>
    <row r="5" spans="1:4" x14ac:dyDescent="0.25">
      <c r="A5">
        <v>74205073</v>
      </c>
      <c r="B5" t="s">
        <v>391</v>
      </c>
      <c r="C5" s="3">
        <v>98</v>
      </c>
      <c r="D5" s="3">
        <v>1.83</v>
      </c>
    </row>
    <row r="6" spans="1:4" x14ac:dyDescent="0.25">
      <c r="A6">
        <v>74247289</v>
      </c>
      <c r="B6" t="s">
        <v>393</v>
      </c>
      <c r="C6" s="3">
        <v>78</v>
      </c>
      <c r="D6" s="3">
        <v>1.7</v>
      </c>
    </row>
    <row r="7" spans="1:4" x14ac:dyDescent="0.25">
      <c r="A7">
        <v>74065347</v>
      </c>
      <c r="B7" t="s">
        <v>394</v>
      </c>
      <c r="C7" s="3">
        <v>24</v>
      </c>
      <c r="D7" s="3">
        <v>0.91</v>
      </c>
    </row>
    <row r="8" spans="1:4" x14ac:dyDescent="0.25">
      <c r="A8">
        <v>74102538</v>
      </c>
      <c r="B8" t="s">
        <v>395</v>
      </c>
      <c r="C8" s="3" t="s">
        <v>400</v>
      </c>
      <c r="D8" s="3" t="s">
        <v>400</v>
      </c>
    </row>
    <row r="9" spans="1:4" x14ac:dyDescent="0.25">
      <c r="A9">
        <v>74065320</v>
      </c>
      <c r="B9" t="s">
        <v>396</v>
      </c>
      <c r="C9" s="3">
        <v>100</v>
      </c>
      <c r="D9" s="3">
        <v>0.79</v>
      </c>
    </row>
    <row r="10" spans="1:4" x14ac:dyDescent="0.25">
      <c r="A10">
        <v>74067431</v>
      </c>
      <c r="B10" t="s">
        <v>401</v>
      </c>
      <c r="C10" s="3">
        <v>98</v>
      </c>
      <c r="D10" s="3">
        <v>1.83</v>
      </c>
    </row>
    <row r="11" spans="1:4" x14ac:dyDescent="0.25">
      <c r="A11">
        <v>74204633</v>
      </c>
      <c r="B11" t="s">
        <v>403</v>
      </c>
      <c r="C11" s="3">
        <v>100</v>
      </c>
      <c r="D11" s="3">
        <v>2.73</v>
      </c>
    </row>
    <row r="12" spans="1:4" x14ac:dyDescent="0.25">
      <c r="A12">
        <v>74065315</v>
      </c>
      <c r="B12" t="s">
        <v>402</v>
      </c>
      <c r="C12" s="3">
        <v>98</v>
      </c>
      <c r="D12" s="3">
        <v>1.83</v>
      </c>
    </row>
    <row r="13" spans="1:4" x14ac:dyDescent="0.25">
      <c r="A13">
        <v>74067421</v>
      </c>
      <c r="B13" t="s">
        <v>404</v>
      </c>
      <c r="C13" s="3">
        <v>32</v>
      </c>
      <c r="D13" s="3">
        <v>1.1499999999999999</v>
      </c>
    </row>
    <row r="14" spans="1:4" x14ac:dyDescent="0.25">
      <c r="A14">
        <v>74065321</v>
      </c>
      <c r="B14" t="s">
        <v>405</v>
      </c>
      <c r="C14" s="3">
        <v>99</v>
      </c>
      <c r="D14" s="3">
        <v>0.79</v>
      </c>
    </row>
    <row r="15" spans="1:4" x14ac:dyDescent="0.25">
      <c r="A15">
        <v>74067442</v>
      </c>
      <c r="B15" t="s">
        <v>408</v>
      </c>
      <c r="C15" s="3">
        <v>100</v>
      </c>
      <c r="D15" s="3">
        <v>1.05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MVN</vt:lpstr>
      <vt:lpstr>UC</vt:lpstr>
      <vt:lpstr>TPN</vt:lpstr>
      <vt:lpstr>CODIGOS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Alanderson De Oliveira Batista     TERNIUM BR</dc:creator>
  <cp:lastModifiedBy>Alanderson De Oliveira Batista     TERNIUM BR</cp:lastModifiedBy>
  <dcterms:created xsi:type="dcterms:W3CDTF">2025-02-06T01:40:34Z</dcterms:created>
  <dcterms:modified xsi:type="dcterms:W3CDTF">2025-08-12T19:32:22Z</dcterms:modified>
</cp:coreProperties>
</file>