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lann\Documents\MESTRADO\DISSERTAÇÃO\DOCUMENTOS FINAIS\"/>
    </mc:Choice>
  </mc:AlternateContent>
  <xr:revisionPtr revIDLastSave="0" documentId="13_ncr:1_{0D244CFE-CFAC-48B9-8F7C-280FD79511C8}" xr6:coauthVersionLast="45" xr6:coauthVersionMax="45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VARIAVEIS A NÍVEL ESTATAL" sheetId="8" r:id="rId1"/>
    <sheet name="VARIAVÉIS A NÍVEL CIDADE" sheetId="10" r:id="rId2"/>
    <sheet name="MORTE POR INTERVENÇÃO DO AGT" sheetId="12" r:id="rId3"/>
    <sheet name="VITIMIZAÇÃO POLICIAL" sheetId="5" r:id="rId4"/>
    <sheet name="DESAPARECIDOS" sheetId="6" r:id="rId5"/>
    <sheet name="HOMICIDIO DOLOSO" sheetId="7" r:id="rId6"/>
    <sheet name="POPULAÇÃO UPP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" i="7" l="1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K44" i="6"/>
  <c r="M44" i="6"/>
  <c r="L44" i="6"/>
  <c r="J44" i="6"/>
  <c r="J43" i="6"/>
  <c r="I44" i="6"/>
  <c r="M43" i="6"/>
  <c r="L43" i="6"/>
  <c r="K43" i="6"/>
  <c r="I43" i="6"/>
  <c r="H43" i="6"/>
  <c r="G43" i="6"/>
  <c r="F43" i="6"/>
  <c r="E43" i="6"/>
  <c r="D43" i="6"/>
  <c r="C43" i="6"/>
  <c r="B43" i="6"/>
  <c r="M44" i="5"/>
  <c r="L44" i="5"/>
  <c r="K44" i="5"/>
  <c r="J44" i="5"/>
  <c r="M43" i="5"/>
  <c r="L43" i="5"/>
  <c r="K43" i="5"/>
  <c r="J43" i="5"/>
  <c r="I43" i="5"/>
  <c r="H43" i="5"/>
  <c r="G43" i="5"/>
  <c r="F43" i="5"/>
  <c r="E43" i="5"/>
  <c r="D43" i="5"/>
  <c r="C43" i="5"/>
  <c r="B43" i="5"/>
  <c r="C43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M43" i="12"/>
  <c r="L43" i="12"/>
  <c r="K43" i="12"/>
  <c r="J43" i="12"/>
  <c r="I43" i="12"/>
  <c r="H43" i="12"/>
  <c r="G43" i="12"/>
  <c r="F43" i="12"/>
  <c r="E43" i="12"/>
  <c r="D43" i="12"/>
  <c r="B43" i="12"/>
  <c r="M42" i="7"/>
  <c r="L42" i="7"/>
  <c r="K42" i="7"/>
  <c r="J42" i="7"/>
  <c r="I42" i="7"/>
  <c r="H42" i="7"/>
  <c r="G42" i="7"/>
  <c r="F42" i="7"/>
  <c r="E42" i="7"/>
  <c r="D42" i="7"/>
  <c r="C42" i="7"/>
  <c r="B42" i="7"/>
  <c r="M42" i="6"/>
  <c r="L42" i="6"/>
  <c r="K42" i="6"/>
  <c r="J42" i="6"/>
  <c r="I42" i="6"/>
  <c r="H42" i="6"/>
  <c r="G42" i="6"/>
  <c r="F42" i="6"/>
  <c r="E42" i="6"/>
  <c r="D42" i="6"/>
  <c r="C42" i="6"/>
  <c r="B42" i="6"/>
  <c r="M42" i="5"/>
  <c r="L42" i="5"/>
  <c r="K42" i="5"/>
  <c r="J42" i="5"/>
  <c r="I42" i="5"/>
  <c r="H42" i="5"/>
  <c r="G42" i="5"/>
  <c r="F42" i="5"/>
  <c r="E42" i="5"/>
  <c r="D42" i="5"/>
  <c r="C42" i="5"/>
  <c r="B42" i="5"/>
  <c r="M42" i="12" l="1"/>
  <c r="L42" i="12"/>
  <c r="K42" i="12"/>
  <c r="J42" i="12"/>
  <c r="I42" i="12"/>
  <c r="H42" i="12"/>
  <c r="G42" i="12"/>
  <c r="F42" i="12"/>
  <c r="E42" i="12"/>
  <c r="D42" i="12"/>
  <c r="C42" i="12"/>
  <c r="B42" i="12"/>
</calcChain>
</file>

<file path=xl/sharedStrings.xml><?xml version="1.0" encoding="utf-8"?>
<sst xmlns="http://schemas.openxmlformats.org/spreadsheetml/2006/main" count="359" uniqueCount="75">
  <si>
    <t>Adeus / Baiana</t>
  </si>
  <si>
    <t>Alemão</t>
  </si>
  <si>
    <t>Andaraí</t>
  </si>
  <si>
    <t>Arará / Mandela</t>
  </si>
  <si>
    <t>Barreira do Vasco / Tuiuti</t>
  </si>
  <si>
    <t>Batam</t>
  </si>
  <si>
    <t>Borel</t>
  </si>
  <si>
    <t>Caju</t>
  </si>
  <si>
    <t>Camarista Méier</t>
  </si>
  <si>
    <t>Cerro-Corá</t>
  </si>
  <si>
    <t>Chapéu Mangueira / Babilônia</t>
  </si>
  <si>
    <t>Chatuba</t>
  </si>
  <si>
    <t>Cidade de Deus</t>
  </si>
  <si>
    <t>Coroa / Fallet / Fogueteiro</t>
  </si>
  <si>
    <t>Escondidinho / Prazeres</t>
  </si>
  <si>
    <t>Fazendinha</t>
  </si>
  <si>
    <t>Fé / Sereno</t>
  </si>
  <si>
    <t>Formiga</t>
  </si>
  <si>
    <t>Jacarezinho</t>
  </si>
  <si>
    <t>Lins</t>
  </si>
  <si>
    <t>Macacos</t>
  </si>
  <si>
    <t>Mangueira</t>
  </si>
  <si>
    <t>Mangueirinha</t>
  </si>
  <si>
    <t>Manguinhos</t>
  </si>
  <si>
    <t>Nova Brasília</t>
  </si>
  <si>
    <t>Parque Proletário</t>
  </si>
  <si>
    <t>Pavão-Pavãozinho</t>
  </si>
  <si>
    <t>Providência</t>
  </si>
  <si>
    <t>Rocinha</t>
  </si>
  <si>
    <t>Salgueiro</t>
  </si>
  <si>
    <t>Santa Marta</t>
  </si>
  <si>
    <t>São Carlos</t>
  </si>
  <si>
    <t>São João / Matriz / Queto</t>
  </si>
  <si>
    <t>Tabajaras</t>
  </si>
  <si>
    <t>Turano</t>
  </si>
  <si>
    <t>Vidigal</t>
  </si>
  <si>
    <t>Vila Cruzeiro</t>
  </si>
  <si>
    <t>Vila Kennedy</t>
  </si>
  <si>
    <t>UPP</t>
  </si>
  <si>
    <t>ANO - DESAPARECIDOS - VITIMA</t>
  </si>
  <si>
    <t>ANO - HOMICIDIO DOLOSO</t>
  </si>
  <si>
    <t>PORCENTAGEM ESTADO</t>
  </si>
  <si>
    <t>PORCENTAGEM CIDADE</t>
  </si>
  <si>
    <t>VARIAVÉIS A NÍVEL ESTATAL - TENDÊNCIA</t>
  </si>
  <si>
    <t>VARIAVÉL</t>
  </si>
  <si>
    <t>MORTE INTERVENÇÃO AGT DO ESTADO</t>
  </si>
  <si>
    <t>FERIDO POR POLICIAIS</t>
  </si>
  <si>
    <t>VITIMIZAÇÃO POLICIAL</t>
  </si>
  <si>
    <t>HOMICIDIO DOLOSO</t>
  </si>
  <si>
    <t>DESAPARECIDOS</t>
  </si>
  <si>
    <t>VARIAVÉIS A NÍVEL CIDADE - TENDÊNCIA</t>
  </si>
  <si>
    <t>total</t>
  </si>
  <si>
    <t>%</t>
  </si>
  <si>
    <t>todos os dados foram coletados do site do ISP</t>
  </si>
  <si>
    <t xml:space="preserve">% é taxa por 100mil habitantes </t>
  </si>
  <si>
    <t>POPULÃO ESTIMADA TOTAL UPPS/MIL HABITANTES</t>
  </si>
  <si>
    <t>* feridos por policias de 2013 é apenas a partir de julho</t>
  </si>
  <si>
    <t xml:space="preserve">vitimização policial - incluimos aqui apenas os mortos em serviço (civil e militar) já que o relatorio usado pra criação da seríe histórica não divide os números por cirscunstância </t>
  </si>
  <si>
    <t>-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</si>
  <si>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</si>
  <si>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</si>
  <si>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</si>
  <si>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</si>
  <si>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</si>
  <si>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</si>
  <si>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</si>
  <si>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</si>
  <si>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</si>
  <si>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</si>
  <si>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</si>
  <si>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</si>
  <si>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MORTE POR INTERVENÇÃO DO AGT DO ESTADO</t>
  </si>
  <si>
    <t>TOTAL</t>
  </si>
  <si>
    <t>vitimização policial - incluimos aqui apenas policiais (civil e militar) mortos durante o serviço.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</si>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</sst>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3" fontId="3" fillId="0" borderId="0" xfId="0" applyNumberFormat="1" applyFont="1"/>
    <xf numFmtId="0" fontId="1" fillId="0" borderId="5" xfId="0" applyFont="1" applyFill="1" applyBorder="1" applyAlignment="1">
      <alignment horizontal="left"/>
    </xf>
    <xf numFmtId="0" fontId="3" fillId="0" borderId="4" xfId="0" applyFont="1" applyFill="1" applyBorder="1"/>
    <xf numFmtId="0" fontId="3" fillId="0" borderId="6" xfId="0" applyFont="1" applyFill="1" applyBorder="1"/>
    <xf numFmtId="0" fontId="2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2" xfId="0" applyFont="1" applyFill="1" applyBorder="1"/>
    <xf numFmtId="0" fontId="3" fillId="0" borderId="3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9" fontId="3" fillId="0" borderId="2" xfId="0" applyNumberFormat="1" applyFont="1" applyFill="1" applyBorder="1"/>
    <xf numFmtId="9" fontId="3" fillId="0" borderId="3" xfId="0" applyNumberFormat="1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3" fillId="0" borderId="0" xfId="1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C188-8CB4-4C4F-8BDB-7BB405B3B728}">
  <dimension ref="A1:AI41"/>
  <sheetViews>
    <sheetView topLeftCell="A4" zoomScaleNormal="100" workbookViewId="0">
      <selection activeCell="A20" sqref="A20"/>
    </sheetView>
  </sheetViews>
  <sheetFormatPr defaultRowHeight="15.6" x14ac:dyDescent="0.3"/>
  <cols>
    <col min="1" max="1" width="41.6640625" style="3" customWidth="1"/>
    <col min="2" max="16384" width="8.88671875" style="4"/>
  </cols>
  <sheetData>
    <row r="1" spans="1:35" ht="15.6" customHeight="1" x14ac:dyDescent="0.3">
      <c r="A1" s="22" t="s">
        <v>44</v>
      </c>
      <c r="B1" s="22" t="s">
        <v>43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</row>
    <row r="2" spans="1:35" ht="15.6" customHeight="1" x14ac:dyDescent="0.25">
      <c r="A2" s="22"/>
      <c r="B2" s="23">
        <v>2003</v>
      </c>
      <c r="C2" s="23"/>
      <c r="D2" s="23">
        <v>2004</v>
      </c>
      <c r="E2" s="23"/>
      <c r="F2" s="23">
        <v>2005</v>
      </c>
      <c r="G2" s="23"/>
      <c r="H2" s="23">
        <v>2006</v>
      </c>
      <c r="I2" s="23"/>
      <c r="J2" s="23">
        <v>2007</v>
      </c>
      <c r="K2" s="23"/>
      <c r="L2" s="23">
        <v>2008</v>
      </c>
      <c r="M2" s="23"/>
      <c r="N2" s="23">
        <v>2009</v>
      </c>
      <c r="O2" s="23"/>
      <c r="P2" s="23">
        <v>2010</v>
      </c>
      <c r="Q2" s="23"/>
      <c r="R2" s="23">
        <v>2011</v>
      </c>
      <c r="S2" s="23"/>
      <c r="T2" s="23">
        <v>2012</v>
      </c>
      <c r="U2" s="23"/>
      <c r="V2" s="23">
        <v>2013</v>
      </c>
      <c r="W2" s="23"/>
      <c r="X2" s="23">
        <v>2014</v>
      </c>
      <c r="Y2" s="23"/>
      <c r="Z2" s="23">
        <v>2015</v>
      </c>
      <c r="AA2" s="23"/>
      <c r="AB2" s="23">
        <v>2016</v>
      </c>
      <c r="AC2" s="23"/>
      <c r="AD2" s="23">
        <v>2017</v>
      </c>
      <c r="AE2" s="23"/>
      <c r="AF2" s="23">
        <v>2018</v>
      </c>
      <c r="AG2" s="23"/>
      <c r="AH2" s="23">
        <v>2019</v>
      </c>
      <c r="AI2" s="23"/>
    </row>
    <row r="3" spans="1:35" s="6" customFormat="1" ht="15.6" customHeight="1" x14ac:dyDescent="0.25">
      <c r="A3" s="22"/>
      <c r="B3" s="6" t="s">
        <v>51</v>
      </c>
      <c r="C3" s="6" t="s">
        <v>52</v>
      </c>
      <c r="D3" s="6" t="s">
        <v>51</v>
      </c>
      <c r="E3" s="6" t="s">
        <v>52</v>
      </c>
      <c r="F3" s="6" t="s">
        <v>51</v>
      </c>
      <c r="G3" s="6" t="s">
        <v>52</v>
      </c>
      <c r="H3" s="6" t="s">
        <v>51</v>
      </c>
      <c r="I3" s="6" t="s">
        <v>52</v>
      </c>
      <c r="J3" s="6" t="s">
        <v>51</v>
      </c>
      <c r="K3" s="6" t="s">
        <v>52</v>
      </c>
      <c r="L3" s="6" t="s">
        <v>51</v>
      </c>
      <c r="M3" s="6" t="s">
        <v>52</v>
      </c>
      <c r="N3" s="6" t="s">
        <v>51</v>
      </c>
      <c r="O3" s="6" t="s">
        <v>52</v>
      </c>
      <c r="P3" s="6" t="s">
        <v>51</v>
      </c>
      <c r="Q3" s="6" t="s">
        <v>52</v>
      </c>
      <c r="R3" s="6" t="s">
        <v>51</v>
      </c>
      <c r="S3" s="6" t="s">
        <v>52</v>
      </c>
      <c r="T3" s="6" t="s">
        <v>51</v>
      </c>
      <c r="U3" s="6" t="s">
        <v>52</v>
      </c>
      <c r="V3" s="6" t="s">
        <v>51</v>
      </c>
      <c r="W3" s="6" t="s">
        <v>52</v>
      </c>
      <c r="X3" s="6" t="s">
        <v>51</v>
      </c>
      <c r="Y3" s="6" t="s">
        <v>52</v>
      </c>
      <c r="Z3" s="6" t="s">
        <v>51</v>
      </c>
      <c r="AA3" s="6" t="s">
        <v>52</v>
      </c>
      <c r="AB3" s="6" t="s">
        <v>51</v>
      </c>
      <c r="AC3" s="6" t="s">
        <v>52</v>
      </c>
      <c r="AD3" s="6" t="s">
        <v>51</v>
      </c>
      <c r="AE3" s="6" t="s">
        <v>52</v>
      </c>
      <c r="AF3" s="6" t="s">
        <v>51</v>
      </c>
      <c r="AG3" s="6" t="s">
        <v>52</v>
      </c>
      <c r="AH3" s="6" t="s">
        <v>51</v>
      </c>
      <c r="AI3" s="6" t="s">
        <v>52</v>
      </c>
    </row>
    <row r="4" spans="1:35" x14ac:dyDescent="0.3">
      <c r="A4" s="1" t="s">
        <v>46</v>
      </c>
      <c r="B4" s="4" t="s">
        <v>58</v>
      </c>
      <c r="C4" s="4" t="s">
        <v>58</v>
      </c>
      <c r="D4" s="4" t="s">
        <v>58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58</v>
      </c>
      <c r="K4" s="4" t="s">
        <v>58</v>
      </c>
      <c r="L4" s="4" t="s">
        <v>58</v>
      </c>
      <c r="M4" s="4" t="s">
        <v>58</v>
      </c>
      <c r="N4" s="4" t="s">
        <v>58</v>
      </c>
      <c r="O4" s="4" t="s">
        <v>58</v>
      </c>
      <c r="P4" s="4" t="s">
        <v>58</v>
      </c>
      <c r="Q4" s="4" t="s">
        <v>58</v>
      </c>
      <c r="R4" s="4" t="s">
        <v>58</v>
      </c>
      <c r="S4" s="4" t="s">
        <v>58</v>
      </c>
      <c r="T4" s="4" t="s">
        <v>58</v>
      </c>
      <c r="U4" s="4" t="s">
        <v>58</v>
      </c>
      <c r="V4" s="4">
        <v>14</v>
      </c>
      <c r="X4" s="4">
        <v>146</v>
      </c>
      <c r="Z4" s="4">
        <v>164</v>
      </c>
      <c r="AB4" s="4">
        <v>205</v>
      </c>
      <c r="AD4" s="4">
        <v>233</v>
      </c>
      <c r="AF4" s="4">
        <v>175</v>
      </c>
      <c r="AH4" s="4">
        <v>89</v>
      </c>
    </row>
    <row r="5" spans="1:35" x14ac:dyDescent="0.3">
      <c r="A5" s="1" t="s">
        <v>45</v>
      </c>
      <c r="B5" s="4">
        <v>1195</v>
      </c>
      <c r="C5" s="4">
        <v>8</v>
      </c>
      <c r="D5" s="4">
        <v>983</v>
      </c>
      <c r="E5" s="4">
        <v>6.6</v>
      </c>
      <c r="F5" s="4">
        <v>1098</v>
      </c>
      <c r="G5" s="4">
        <v>7.2</v>
      </c>
      <c r="H5" s="4">
        <v>1063</v>
      </c>
      <c r="I5" s="4">
        <v>6.9</v>
      </c>
      <c r="J5" s="4">
        <v>1330</v>
      </c>
      <c r="K5" s="4">
        <v>8.6</v>
      </c>
      <c r="L5" s="4">
        <v>1137</v>
      </c>
      <c r="M5" s="4">
        <v>7.3</v>
      </c>
      <c r="N5" s="4">
        <v>1048</v>
      </c>
      <c r="O5" s="4">
        <v>6.6</v>
      </c>
      <c r="P5" s="4">
        <v>855</v>
      </c>
      <c r="Q5" s="4">
        <v>5.3</v>
      </c>
      <c r="R5" s="4">
        <v>523</v>
      </c>
      <c r="S5" s="4">
        <v>3.2</v>
      </c>
      <c r="T5" s="4">
        <v>419</v>
      </c>
      <c r="U5" s="4">
        <v>2.6</v>
      </c>
      <c r="V5" s="4">
        <v>416</v>
      </c>
      <c r="W5" s="4">
        <v>2.5</v>
      </c>
      <c r="X5" s="4">
        <v>584</v>
      </c>
      <c r="Y5" s="4">
        <v>3.5</v>
      </c>
      <c r="Z5" s="4">
        <v>645</v>
      </c>
      <c r="AA5" s="4">
        <v>3.9</v>
      </c>
      <c r="AB5" s="4">
        <v>925</v>
      </c>
      <c r="AC5" s="4">
        <v>5.5</v>
      </c>
      <c r="AD5" s="4">
        <v>1127</v>
      </c>
      <c r="AE5" s="4">
        <v>6.7</v>
      </c>
      <c r="AF5" s="4">
        <v>1534</v>
      </c>
      <c r="AG5" s="4">
        <v>8.9</v>
      </c>
      <c r="AH5" s="4">
        <v>1814</v>
      </c>
      <c r="AI5" s="4">
        <v>10.5</v>
      </c>
    </row>
    <row r="6" spans="1:35" x14ac:dyDescent="0.3">
      <c r="A6" s="1" t="s">
        <v>47</v>
      </c>
      <c r="B6" s="4">
        <v>550</v>
      </c>
      <c r="D6" s="4">
        <v>447</v>
      </c>
      <c r="F6" s="4">
        <v>392</v>
      </c>
      <c r="H6" s="4">
        <v>367</v>
      </c>
      <c r="J6" s="4">
        <v>357</v>
      </c>
      <c r="L6" s="4">
        <v>312</v>
      </c>
      <c r="N6" s="4">
        <v>311</v>
      </c>
      <c r="P6" s="4">
        <v>267</v>
      </c>
      <c r="R6" s="4">
        <v>213</v>
      </c>
      <c r="T6" s="4">
        <v>230</v>
      </c>
      <c r="V6" s="4">
        <v>376</v>
      </c>
      <c r="X6" s="4">
        <v>392</v>
      </c>
      <c r="Z6" s="4">
        <v>380</v>
      </c>
      <c r="AB6" s="4">
        <v>451</v>
      </c>
      <c r="AD6" s="4">
        <v>491</v>
      </c>
      <c r="AF6" s="4">
        <v>396</v>
      </c>
      <c r="AH6" s="4">
        <v>373</v>
      </c>
    </row>
    <row r="7" spans="1:35" x14ac:dyDescent="0.3">
      <c r="A7" s="1" t="s">
        <v>48</v>
      </c>
      <c r="B7" s="4">
        <v>6624</v>
      </c>
      <c r="C7" s="4">
        <v>44.6</v>
      </c>
      <c r="D7" s="4">
        <v>6438</v>
      </c>
      <c r="E7" s="4">
        <v>42.9</v>
      </c>
      <c r="F7" s="4">
        <v>6620</v>
      </c>
      <c r="G7" s="4">
        <v>43.7</v>
      </c>
      <c r="H7" s="4">
        <v>6323</v>
      </c>
      <c r="I7" s="4">
        <v>41.3</v>
      </c>
      <c r="J7" s="4">
        <v>6133</v>
      </c>
      <c r="K7" s="4">
        <v>39.6</v>
      </c>
      <c r="L7" s="4">
        <v>5717</v>
      </c>
      <c r="M7" s="4">
        <v>36.5</v>
      </c>
      <c r="N7" s="4">
        <v>5793</v>
      </c>
      <c r="O7" s="4">
        <v>36.6</v>
      </c>
      <c r="P7" s="4">
        <v>4767</v>
      </c>
      <c r="Q7" s="4">
        <v>29.8</v>
      </c>
      <c r="R7" s="4">
        <v>4279</v>
      </c>
      <c r="S7" s="4">
        <v>26.6</v>
      </c>
      <c r="T7" s="4">
        <v>4081</v>
      </c>
      <c r="U7" s="4">
        <v>25.1</v>
      </c>
      <c r="V7" s="4">
        <v>4745</v>
      </c>
      <c r="W7" s="4">
        <v>29</v>
      </c>
      <c r="X7" s="4">
        <v>4942</v>
      </c>
      <c r="Y7" s="4">
        <v>30</v>
      </c>
      <c r="Z7" s="4">
        <v>4200</v>
      </c>
      <c r="AA7" s="4">
        <v>25.4</v>
      </c>
      <c r="AB7" s="4">
        <v>5042</v>
      </c>
      <c r="AC7" s="4">
        <v>30.6</v>
      </c>
      <c r="AD7" s="4">
        <v>5322</v>
      </c>
      <c r="AE7" s="4">
        <v>31.8</v>
      </c>
      <c r="AF7" s="4">
        <v>4950</v>
      </c>
      <c r="AG7" s="4">
        <v>28.8</v>
      </c>
      <c r="AH7" s="4">
        <v>4004</v>
      </c>
      <c r="AI7" s="4">
        <v>23.2</v>
      </c>
    </row>
    <row r="8" spans="1:35" x14ac:dyDescent="0.3">
      <c r="A8" s="1" t="s">
        <v>49</v>
      </c>
      <c r="B8" s="4">
        <v>4800</v>
      </c>
      <c r="C8" s="4">
        <v>32.33</v>
      </c>
      <c r="D8" s="4">
        <v>4559</v>
      </c>
      <c r="E8" s="4">
        <v>30.4</v>
      </c>
      <c r="F8" s="4">
        <v>4397</v>
      </c>
      <c r="G8" s="4">
        <v>29.01</v>
      </c>
      <c r="H8" s="4">
        <v>4562</v>
      </c>
      <c r="I8" s="4">
        <v>29.79</v>
      </c>
      <c r="J8" s="4">
        <v>4633</v>
      </c>
      <c r="K8" s="4">
        <v>29.93</v>
      </c>
      <c r="L8" s="4">
        <v>5095</v>
      </c>
      <c r="M8" s="4">
        <v>32.57</v>
      </c>
      <c r="N8" s="4">
        <v>5425</v>
      </c>
      <c r="O8" s="4">
        <v>34.299999999999997</v>
      </c>
      <c r="P8" s="4">
        <v>5473</v>
      </c>
      <c r="Q8" s="4">
        <v>34.229999999999997</v>
      </c>
      <c r="R8" s="4">
        <v>5488</v>
      </c>
      <c r="S8" s="4">
        <v>34.06</v>
      </c>
      <c r="T8" s="4">
        <v>5975</v>
      </c>
      <c r="U8" s="4">
        <v>36.81</v>
      </c>
      <c r="V8" s="4">
        <v>5339</v>
      </c>
      <c r="W8" s="4">
        <v>35.57</v>
      </c>
      <c r="X8" s="4">
        <v>6201</v>
      </c>
      <c r="Y8" s="4">
        <v>37.67</v>
      </c>
      <c r="Z8" s="4">
        <v>6348</v>
      </c>
      <c r="AA8" s="4">
        <v>38.36</v>
      </c>
      <c r="AB8" s="4">
        <v>5905</v>
      </c>
      <c r="AC8" s="4">
        <v>35.5</v>
      </c>
      <c r="AD8" s="4">
        <v>4631</v>
      </c>
      <c r="AE8" s="4">
        <v>27.7</v>
      </c>
      <c r="AF8" s="4">
        <v>4780</v>
      </c>
      <c r="AG8" s="4">
        <v>27.86</v>
      </c>
      <c r="AH8" s="4">
        <v>4768</v>
      </c>
      <c r="AI8" s="4">
        <v>27.62</v>
      </c>
    </row>
    <row r="9" spans="1:35" x14ac:dyDescent="0.3">
      <c r="A9" s="1"/>
    </row>
    <row r="10" spans="1:35" x14ac:dyDescent="0.3">
      <c r="A10" s="1"/>
    </row>
    <row r="11" spans="1:35" x14ac:dyDescent="0.3">
      <c r="A11" s="1"/>
    </row>
    <row r="12" spans="1:35" ht="78" x14ac:dyDescent="0.3">
      <c r="A12" s="5" t="s">
        <v>57</v>
      </c>
    </row>
    <row r="13" spans="1:35" x14ac:dyDescent="0.3">
      <c r="A13" s="5"/>
    </row>
    <row r="14" spans="1:35" x14ac:dyDescent="0.3">
      <c r="A14" s="5" t="s">
        <v>54</v>
      </c>
    </row>
    <row r="15" spans="1:35" x14ac:dyDescent="0.3">
      <c r="A15" s="5"/>
    </row>
    <row r="16" spans="1:35" ht="31.2" x14ac:dyDescent="0.3">
      <c r="A16" s="5" t="s">
        <v>53</v>
      </c>
    </row>
    <row r="17" spans="1:1" x14ac:dyDescent="0.3">
      <c r="A17" s="1"/>
    </row>
    <row r="18" spans="1:1" ht="31.2" x14ac:dyDescent="0.3">
      <c r="A18" s="5" t="s">
        <v>56</v>
      </c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2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mergeCells count="19">
    <mergeCell ref="D2:E2"/>
    <mergeCell ref="F2:G2"/>
    <mergeCell ref="AF2:AG2"/>
    <mergeCell ref="B1:AI1"/>
    <mergeCell ref="A1:A3"/>
    <mergeCell ref="AH2:AI2"/>
    <mergeCell ref="T2:U2"/>
    <mergeCell ref="V2:W2"/>
    <mergeCell ref="X2:Y2"/>
    <mergeCell ref="Z2:AA2"/>
    <mergeCell ref="AB2:AC2"/>
    <mergeCell ref="AD2:AE2"/>
    <mergeCell ref="H2:I2"/>
    <mergeCell ref="J2:K2"/>
    <mergeCell ref="L2:M2"/>
    <mergeCell ref="N2:O2"/>
    <mergeCell ref="P2:Q2"/>
    <mergeCell ref="R2:S2"/>
    <mergeCell ref="B2:C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2A03-4FB2-46C4-828A-1073547DECF4}">
  <dimension ref="A1:AI41"/>
  <sheetViews>
    <sheetView topLeftCell="K1" workbookViewId="0">
      <selection activeCell="X6" sqref="X6"/>
    </sheetView>
  </sheetViews>
  <sheetFormatPr defaultRowHeight="15.6" x14ac:dyDescent="0.3"/>
  <cols>
    <col min="1" max="1" width="41.6640625" style="3" customWidth="1"/>
    <col min="2" max="16384" width="8.88671875" style="4"/>
  </cols>
  <sheetData>
    <row r="1" spans="1:35" ht="15.6" customHeight="1" x14ac:dyDescent="0.25">
      <c r="A1" s="22" t="s">
        <v>44</v>
      </c>
      <c r="B1" s="24" t="s">
        <v>50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</row>
    <row r="2" spans="1:35" s="7" customFormat="1" ht="15.6" customHeight="1" x14ac:dyDescent="0.25">
      <c r="A2" s="22"/>
      <c r="B2" s="23">
        <v>2003</v>
      </c>
      <c r="C2" s="23"/>
      <c r="D2" s="23">
        <v>2004</v>
      </c>
      <c r="E2" s="23"/>
      <c r="F2" s="23">
        <v>2005</v>
      </c>
      <c r="G2" s="23"/>
      <c r="H2" s="23">
        <v>2006</v>
      </c>
      <c r="I2" s="23"/>
      <c r="J2" s="23">
        <v>2007</v>
      </c>
      <c r="K2" s="23"/>
      <c r="L2" s="23">
        <v>2008</v>
      </c>
      <c r="M2" s="23"/>
      <c r="N2" s="23">
        <v>2009</v>
      </c>
      <c r="O2" s="23"/>
      <c r="P2" s="23">
        <v>2010</v>
      </c>
      <c r="Q2" s="23"/>
      <c r="R2" s="23">
        <v>2011</v>
      </c>
      <c r="S2" s="23"/>
      <c r="T2" s="23">
        <v>2012</v>
      </c>
      <c r="U2" s="23"/>
      <c r="V2" s="23">
        <v>2013</v>
      </c>
      <c r="W2" s="23"/>
      <c r="X2" s="23">
        <v>2014</v>
      </c>
      <c r="Y2" s="23"/>
      <c r="Z2" s="23">
        <v>2015</v>
      </c>
      <c r="AA2" s="23"/>
      <c r="AB2" s="23">
        <v>2016</v>
      </c>
      <c r="AC2" s="23"/>
      <c r="AD2" s="23">
        <v>2017</v>
      </c>
      <c r="AE2" s="23"/>
      <c r="AF2" s="23">
        <v>2018</v>
      </c>
      <c r="AG2" s="23"/>
      <c r="AH2" s="23">
        <v>2019</v>
      </c>
      <c r="AI2" s="23"/>
    </row>
    <row r="3" spans="1:35" s="6" customFormat="1" ht="15.6" customHeight="1" x14ac:dyDescent="0.25">
      <c r="A3" s="22"/>
      <c r="B3" s="6" t="s">
        <v>51</v>
      </c>
      <c r="C3" s="6" t="s">
        <v>52</v>
      </c>
      <c r="D3" s="6" t="s">
        <v>51</v>
      </c>
      <c r="E3" s="6" t="s">
        <v>52</v>
      </c>
      <c r="F3" s="6" t="s">
        <v>51</v>
      </c>
      <c r="G3" s="6" t="s">
        <v>52</v>
      </c>
      <c r="H3" s="6" t="s">
        <v>51</v>
      </c>
      <c r="I3" s="6" t="s">
        <v>52</v>
      </c>
      <c r="J3" s="6" t="s">
        <v>51</v>
      </c>
      <c r="K3" s="6" t="s">
        <v>52</v>
      </c>
      <c r="L3" s="6" t="s">
        <v>51</v>
      </c>
      <c r="M3" s="6" t="s">
        <v>52</v>
      </c>
      <c r="N3" s="6" t="s">
        <v>51</v>
      </c>
      <c r="O3" s="6" t="s">
        <v>52</v>
      </c>
      <c r="P3" s="6" t="s">
        <v>51</v>
      </c>
      <c r="Q3" s="6" t="s">
        <v>52</v>
      </c>
      <c r="R3" s="6" t="s">
        <v>51</v>
      </c>
      <c r="S3" s="6" t="s">
        <v>52</v>
      </c>
      <c r="T3" s="6" t="s">
        <v>51</v>
      </c>
      <c r="U3" s="6" t="s">
        <v>52</v>
      </c>
      <c r="V3" s="6" t="s">
        <v>51</v>
      </c>
      <c r="W3" s="6" t="s">
        <v>52</v>
      </c>
      <c r="X3" s="6" t="s">
        <v>51</v>
      </c>
      <c r="Y3" s="6" t="s">
        <v>52</v>
      </c>
      <c r="Z3" s="6" t="s">
        <v>51</v>
      </c>
      <c r="AA3" s="6" t="s">
        <v>52</v>
      </c>
      <c r="AB3" s="6" t="s">
        <v>51</v>
      </c>
      <c r="AC3" s="6" t="s">
        <v>52</v>
      </c>
      <c r="AD3" s="6" t="s">
        <v>51</v>
      </c>
      <c r="AE3" s="6" t="s">
        <v>52</v>
      </c>
      <c r="AF3" s="6" t="s">
        <v>51</v>
      </c>
      <c r="AG3" s="6" t="s">
        <v>52</v>
      </c>
      <c r="AH3" s="6" t="s">
        <v>51</v>
      </c>
      <c r="AI3" s="6" t="s">
        <v>52</v>
      </c>
    </row>
    <row r="4" spans="1:35" x14ac:dyDescent="0.3">
      <c r="A4" s="1" t="s">
        <v>46</v>
      </c>
      <c r="B4" s="4" t="s">
        <v>58</v>
      </c>
      <c r="C4" s="4" t="s">
        <v>58</v>
      </c>
      <c r="D4" s="4" t="s">
        <v>58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58</v>
      </c>
      <c r="K4" s="4" t="s">
        <v>58</v>
      </c>
      <c r="L4" s="4" t="s">
        <v>58</v>
      </c>
      <c r="M4" s="4" t="s">
        <v>58</v>
      </c>
      <c r="N4" s="4" t="s">
        <v>58</v>
      </c>
      <c r="O4" s="4" t="s">
        <v>58</v>
      </c>
      <c r="P4" s="4" t="s">
        <v>58</v>
      </c>
      <c r="Q4" s="4" t="s">
        <v>58</v>
      </c>
      <c r="R4" s="4" t="s">
        <v>58</v>
      </c>
      <c r="S4" s="4" t="s">
        <v>58</v>
      </c>
      <c r="T4" s="4" t="s">
        <v>58</v>
      </c>
      <c r="U4" s="4" t="s">
        <v>58</v>
      </c>
      <c r="V4" s="4">
        <v>6</v>
      </c>
      <c r="X4" s="4">
        <v>58</v>
      </c>
      <c r="Z4" s="4">
        <v>58</v>
      </c>
      <c r="AB4" s="4">
        <v>71</v>
      </c>
      <c r="AD4" s="4">
        <v>87</v>
      </c>
      <c r="AF4" s="4">
        <v>54</v>
      </c>
      <c r="AH4" s="4">
        <v>18</v>
      </c>
    </row>
    <row r="5" spans="1:35" x14ac:dyDescent="0.3">
      <c r="A5" s="1" t="s">
        <v>45</v>
      </c>
      <c r="B5" s="4">
        <v>798</v>
      </c>
      <c r="C5" s="4">
        <v>13.3</v>
      </c>
      <c r="D5" s="4">
        <v>676</v>
      </c>
      <c r="E5" s="4">
        <v>11.2</v>
      </c>
      <c r="F5" s="4">
        <v>707</v>
      </c>
      <c r="G5" s="4">
        <v>11.6</v>
      </c>
      <c r="H5" s="4">
        <v>673</v>
      </c>
      <c r="I5" s="4">
        <v>11</v>
      </c>
      <c r="J5" s="4">
        <v>902</v>
      </c>
      <c r="K5" s="4">
        <v>14.6</v>
      </c>
      <c r="L5" s="4">
        <v>688</v>
      </c>
      <c r="M5" s="4">
        <v>11.1</v>
      </c>
      <c r="N5" s="4">
        <v>643</v>
      </c>
      <c r="O5" s="4">
        <v>10.3</v>
      </c>
      <c r="P5" s="4">
        <v>485</v>
      </c>
      <c r="Q5" s="4">
        <v>7.7</v>
      </c>
      <c r="R5" s="4">
        <v>283</v>
      </c>
      <c r="S5" s="4">
        <v>4.5</v>
      </c>
      <c r="T5" s="4">
        <v>283</v>
      </c>
      <c r="U5" s="4">
        <v>4.4000000000000004</v>
      </c>
      <c r="V5" s="4">
        <v>224</v>
      </c>
      <c r="W5" s="4">
        <v>3.5</v>
      </c>
      <c r="X5" s="4">
        <v>247</v>
      </c>
      <c r="Y5" s="4">
        <v>3.8</v>
      </c>
      <c r="Z5" s="4">
        <v>307</v>
      </c>
      <c r="AA5" s="4">
        <v>4.7</v>
      </c>
      <c r="AB5" s="4">
        <v>459</v>
      </c>
      <c r="AC5" s="4">
        <v>7.1</v>
      </c>
      <c r="AD5" s="4">
        <v>522</v>
      </c>
      <c r="AE5" s="4">
        <v>8</v>
      </c>
      <c r="AF5" s="4">
        <v>558</v>
      </c>
      <c r="AG5" s="4">
        <v>8.3000000000000007</v>
      </c>
      <c r="AH5" s="4">
        <v>726</v>
      </c>
      <c r="AI5" s="4">
        <v>10.8</v>
      </c>
    </row>
    <row r="6" spans="1:35" x14ac:dyDescent="0.3">
      <c r="A6" s="1" t="s">
        <v>47</v>
      </c>
      <c r="B6" s="4" t="s">
        <v>58</v>
      </c>
      <c r="C6" s="4" t="s">
        <v>58</v>
      </c>
      <c r="D6" s="4" t="s">
        <v>58</v>
      </c>
      <c r="E6" s="4" t="s">
        <v>58</v>
      </c>
      <c r="F6" s="4" t="s">
        <v>58</v>
      </c>
      <c r="G6" s="4" t="s">
        <v>58</v>
      </c>
      <c r="H6" s="4" t="s">
        <v>58</v>
      </c>
      <c r="I6" s="4" t="s">
        <v>58</v>
      </c>
      <c r="J6" s="4" t="s">
        <v>58</v>
      </c>
      <c r="K6" s="4" t="s">
        <v>58</v>
      </c>
      <c r="L6" s="4" t="s">
        <v>58</v>
      </c>
      <c r="M6" s="4" t="s">
        <v>58</v>
      </c>
      <c r="N6" s="4" t="s">
        <v>58</v>
      </c>
      <c r="O6" s="4" t="s">
        <v>58</v>
      </c>
      <c r="P6" s="4" t="s">
        <v>58</v>
      </c>
      <c r="Q6" s="4" t="s">
        <v>58</v>
      </c>
      <c r="R6" s="4" t="s">
        <v>58</v>
      </c>
      <c r="S6" s="4" t="s">
        <v>58</v>
      </c>
      <c r="T6" s="4" t="s">
        <v>58</v>
      </c>
      <c r="U6" s="4" t="s">
        <v>58</v>
      </c>
      <c r="V6" s="4" t="s">
        <v>58</v>
      </c>
      <c r="W6" s="4" t="s">
        <v>58</v>
      </c>
      <c r="Y6" s="4" t="s">
        <v>58</v>
      </c>
      <c r="Z6" s="4">
        <v>17</v>
      </c>
      <c r="AB6" s="4">
        <v>23</v>
      </c>
      <c r="AD6" s="4">
        <v>19</v>
      </c>
      <c r="AE6" s="4">
        <v>0</v>
      </c>
      <c r="AF6" s="4">
        <v>19</v>
      </c>
      <c r="AH6" s="4">
        <v>10</v>
      </c>
    </row>
    <row r="7" spans="1:35" x14ac:dyDescent="0.3">
      <c r="A7" s="1" t="s">
        <v>48</v>
      </c>
      <c r="B7" s="4">
        <v>2574</v>
      </c>
      <c r="C7" s="4">
        <v>43</v>
      </c>
      <c r="D7" s="4">
        <v>2653</v>
      </c>
      <c r="E7" s="4">
        <v>43.9</v>
      </c>
      <c r="F7" s="4">
        <v>2406</v>
      </c>
      <c r="G7" s="4">
        <v>39.5</v>
      </c>
      <c r="H7" s="4">
        <v>2465</v>
      </c>
      <c r="I7" s="4">
        <v>40.200000000000003</v>
      </c>
      <c r="J7" s="4">
        <v>2336</v>
      </c>
      <c r="K7" s="4">
        <v>37.799999999999997</v>
      </c>
      <c r="L7" s="4">
        <v>2069</v>
      </c>
      <c r="M7" s="4">
        <v>33.200000000000003</v>
      </c>
      <c r="N7" s="4">
        <v>2155</v>
      </c>
      <c r="O7" s="4">
        <v>34.4</v>
      </c>
      <c r="P7" s="4">
        <v>1628</v>
      </c>
      <c r="Q7" s="4">
        <v>25.8</v>
      </c>
      <c r="R7" s="4">
        <v>1417</v>
      </c>
      <c r="S7" s="4">
        <v>22.3</v>
      </c>
      <c r="T7" s="4">
        <v>1206</v>
      </c>
      <c r="U7" s="4">
        <v>18.899999999999999</v>
      </c>
      <c r="V7" s="4">
        <v>1311</v>
      </c>
      <c r="W7" s="4">
        <v>20.399999999999999</v>
      </c>
      <c r="X7" s="4">
        <v>1237</v>
      </c>
      <c r="Y7" s="4">
        <v>19.2</v>
      </c>
      <c r="Z7" s="4">
        <v>1200</v>
      </c>
      <c r="AA7" s="4">
        <v>18.5</v>
      </c>
      <c r="AB7" s="4">
        <v>1330</v>
      </c>
      <c r="AC7" s="4">
        <v>20.5</v>
      </c>
      <c r="AD7" s="4">
        <v>1483</v>
      </c>
      <c r="AE7" s="4">
        <v>22.7</v>
      </c>
      <c r="AF7" s="4">
        <v>1338</v>
      </c>
      <c r="AG7" s="4">
        <v>20</v>
      </c>
      <c r="AH7" s="4">
        <v>1134</v>
      </c>
      <c r="AI7" s="4">
        <v>16.899999999999999</v>
      </c>
    </row>
    <row r="8" spans="1:35" x14ac:dyDescent="0.3">
      <c r="A8" s="1" t="s">
        <v>49</v>
      </c>
      <c r="B8" s="4" t="s">
        <v>58</v>
      </c>
      <c r="C8" s="4" t="s">
        <v>58</v>
      </c>
      <c r="D8" s="4" t="s">
        <v>58</v>
      </c>
      <c r="E8" s="4" t="s">
        <v>58</v>
      </c>
      <c r="F8" s="4" t="s">
        <v>58</v>
      </c>
      <c r="G8" s="4" t="s">
        <v>58</v>
      </c>
      <c r="H8" s="4" t="s">
        <v>58</v>
      </c>
      <c r="I8" s="4" t="s">
        <v>58</v>
      </c>
      <c r="J8" s="4" t="s">
        <v>58</v>
      </c>
      <c r="K8" s="4" t="s">
        <v>58</v>
      </c>
      <c r="L8" s="4" t="s">
        <v>58</v>
      </c>
      <c r="M8" s="4" t="s">
        <v>58</v>
      </c>
      <c r="N8" s="4" t="s">
        <v>58</v>
      </c>
      <c r="O8" s="4" t="s">
        <v>58</v>
      </c>
      <c r="P8" s="4" t="s">
        <v>58</v>
      </c>
      <c r="Q8" s="4" t="s">
        <v>58</v>
      </c>
      <c r="R8" s="4" t="s">
        <v>58</v>
      </c>
      <c r="S8" s="4" t="s">
        <v>58</v>
      </c>
      <c r="T8" s="4" t="s">
        <v>58</v>
      </c>
      <c r="U8" s="4" t="s">
        <v>58</v>
      </c>
      <c r="V8" s="4" t="s">
        <v>58</v>
      </c>
      <c r="W8" s="4" t="s">
        <v>58</v>
      </c>
      <c r="X8" s="4">
        <v>2566</v>
      </c>
      <c r="Z8" s="4">
        <v>3066</v>
      </c>
      <c r="AB8" s="4">
        <v>2710</v>
      </c>
      <c r="AD8" s="4">
        <v>2117</v>
      </c>
      <c r="AF8" s="4">
        <v>2005</v>
      </c>
      <c r="AH8" s="4">
        <v>2009</v>
      </c>
    </row>
    <row r="9" spans="1:35" x14ac:dyDescent="0.3">
      <c r="A9" s="1"/>
    </row>
    <row r="10" spans="1:35" x14ac:dyDescent="0.3">
      <c r="A10" s="1"/>
    </row>
    <row r="11" spans="1:35" x14ac:dyDescent="0.3">
      <c r="A11" s="1"/>
    </row>
    <row r="12" spans="1:35" ht="46.8" x14ac:dyDescent="0.3">
      <c r="A12" s="5" t="s">
        <v>73</v>
      </c>
    </row>
    <row r="13" spans="1:35" x14ac:dyDescent="0.3">
      <c r="A13" s="5"/>
    </row>
    <row r="14" spans="1:35" ht="31.2" x14ac:dyDescent="0.3">
      <c r="A14" s="5" t="s">
        <v>56</v>
      </c>
    </row>
    <row r="15" spans="1:35" x14ac:dyDescent="0.3">
      <c r="A15" s="5"/>
    </row>
    <row r="16" spans="1:35" x14ac:dyDescent="0.3">
      <c r="A16" s="5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2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mergeCells count="19">
    <mergeCell ref="A1:A3"/>
    <mergeCell ref="V2:W2"/>
    <mergeCell ref="X2:Y2"/>
    <mergeCell ref="Z2:AA2"/>
    <mergeCell ref="AB2:AC2"/>
    <mergeCell ref="J2:K2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AH2:AI2"/>
    <mergeCell ref="B1:AI1"/>
    <mergeCell ref="AD2:AE2"/>
    <mergeCell ref="AF2:A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4235-2E4D-4ABD-99E9-AA2EE007A68F}">
  <dimension ref="A1:M48"/>
  <sheetViews>
    <sheetView topLeftCell="A22" zoomScaleNormal="100" workbookViewId="0">
      <selection activeCell="B36" sqref="B36"/>
    </sheetView>
  </sheetViews>
  <sheetFormatPr defaultRowHeight="14.4" x14ac:dyDescent="0.3"/>
  <cols>
    <col min="1" max="1" width="31.5546875" customWidth="1"/>
  </cols>
  <sheetData>
    <row r="1" spans="1:13" ht="15.6" customHeight="1" x14ac:dyDescent="0.3">
      <c r="A1" s="25" t="s">
        <v>38</v>
      </c>
      <c r="B1" s="27" t="s">
        <v>71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</row>
    <row r="2" spans="1:13" ht="15.6" customHeight="1" x14ac:dyDescent="0.3">
      <c r="A2" s="26"/>
      <c r="B2" s="10" t="s">
        <v>59</v>
      </c>
      <c r="C2" s="10" t="s">
        <v>60</v>
      </c>
      <c r="D2" s="10" t="s">
        <v>61</v>
      </c>
      <c r="E2" s="10" t="s">
        <v>62</v>
      </c>
      <c r="F2" s="10" t="s">
        <v>63</v>
      </c>
      <c r="G2" s="10" t="s">
        <v>64</v>
      </c>
      <c r="H2" s="10" t="s">
        <v>65</v>
      </c>
      <c r="I2" s="10" t="s">
        <v>66</v>
      </c>
      <c r="J2" s="10" t="s">
        <v>67</v>
      </c>
      <c r="K2" s="10" t="s">
        <v>68</v>
      </c>
      <c r="L2" s="10" t="s">
        <v>69</v>
      </c>
      <c r="M2" s="11" t="s">
        <v>70</v>
      </c>
    </row>
    <row r="3" spans="1:13" ht="15.6" x14ac:dyDescent="0.3">
      <c r="A3" s="9" t="s">
        <v>0</v>
      </c>
      <c r="B3" s="10">
        <v>4</v>
      </c>
      <c r="C3" s="10">
        <v>2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1</v>
      </c>
      <c r="L3" s="10">
        <v>2</v>
      </c>
      <c r="M3" s="11">
        <v>2</v>
      </c>
    </row>
    <row r="4" spans="1:13" ht="15.6" x14ac:dyDescent="0.3">
      <c r="A4" s="9" t="s">
        <v>1</v>
      </c>
      <c r="B4" s="10">
        <v>4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3</v>
      </c>
      <c r="J4" s="10">
        <v>8</v>
      </c>
      <c r="K4" s="10">
        <v>5</v>
      </c>
      <c r="L4" s="10">
        <v>5</v>
      </c>
      <c r="M4" s="11">
        <v>10</v>
      </c>
    </row>
    <row r="5" spans="1:13" ht="15.6" x14ac:dyDescent="0.3">
      <c r="A5" s="9" t="s">
        <v>2</v>
      </c>
      <c r="B5" s="10">
        <v>10</v>
      </c>
      <c r="C5" s="10">
        <v>7</v>
      </c>
      <c r="D5" s="10">
        <v>4</v>
      </c>
      <c r="E5" s="10">
        <v>4</v>
      </c>
      <c r="F5" s="10">
        <v>1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</row>
    <row r="6" spans="1:13" ht="15.6" x14ac:dyDescent="0.3">
      <c r="A6" s="9" t="s">
        <v>3</v>
      </c>
      <c r="B6" s="10">
        <v>1</v>
      </c>
      <c r="C6" s="10">
        <v>2</v>
      </c>
      <c r="D6" s="10">
        <v>0</v>
      </c>
      <c r="E6" s="10">
        <v>2</v>
      </c>
      <c r="F6" s="10">
        <v>6</v>
      </c>
      <c r="G6" s="10">
        <v>3</v>
      </c>
      <c r="H6" s="10">
        <v>0</v>
      </c>
      <c r="I6" s="10">
        <v>0</v>
      </c>
      <c r="J6" s="10">
        <v>0</v>
      </c>
      <c r="K6" s="10">
        <v>1</v>
      </c>
      <c r="L6" s="10">
        <v>2</v>
      </c>
      <c r="M6" s="11">
        <v>4</v>
      </c>
    </row>
    <row r="7" spans="1:13" ht="15.6" x14ac:dyDescent="0.3">
      <c r="A7" s="9" t="s">
        <v>4</v>
      </c>
      <c r="B7" s="10">
        <v>2</v>
      </c>
      <c r="C7" s="10">
        <v>2</v>
      </c>
      <c r="D7" s="10">
        <v>0</v>
      </c>
      <c r="E7" s="10">
        <v>0</v>
      </c>
      <c r="F7" s="10">
        <v>1</v>
      </c>
      <c r="G7" s="10">
        <v>1</v>
      </c>
      <c r="H7" s="10">
        <v>3</v>
      </c>
      <c r="I7" s="10">
        <v>0</v>
      </c>
      <c r="J7" s="10">
        <v>0</v>
      </c>
      <c r="K7" s="10">
        <v>0</v>
      </c>
      <c r="L7" s="10">
        <v>1</v>
      </c>
      <c r="M7" s="11">
        <v>0</v>
      </c>
    </row>
    <row r="8" spans="1:13" ht="15.6" x14ac:dyDescent="0.3">
      <c r="A8" s="9" t="s">
        <v>5</v>
      </c>
      <c r="B8" s="10">
        <v>2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</v>
      </c>
      <c r="I8" s="10">
        <v>0</v>
      </c>
      <c r="J8" s="10">
        <v>0</v>
      </c>
      <c r="K8" s="10">
        <v>1</v>
      </c>
      <c r="L8" s="10">
        <v>2</v>
      </c>
      <c r="M8" s="11">
        <v>2</v>
      </c>
    </row>
    <row r="9" spans="1:13" ht="15.6" x14ac:dyDescent="0.3">
      <c r="A9" s="9" t="s">
        <v>6</v>
      </c>
      <c r="B9" s="10">
        <v>5</v>
      </c>
      <c r="C9" s="10">
        <v>3</v>
      </c>
      <c r="D9" s="10">
        <v>11</v>
      </c>
      <c r="E9" s="10">
        <v>4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0</v>
      </c>
      <c r="L9" s="10">
        <v>0</v>
      </c>
      <c r="M9" s="11">
        <v>1</v>
      </c>
    </row>
    <row r="10" spans="1:13" ht="15.6" x14ac:dyDescent="0.3">
      <c r="A10" s="9" t="s">
        <v>7</v>
      </c>
      <c r="B10" s="10">
        <v>6</v>
      </c>
      <c r="C10" s="10">
        <v>3</v>
      </c>
      <c r="D10" s="10">
        <v>1</v>
      </c>
      <c r="E10" s="10">
        <v>1</v>
      </c>
      <c r="F10" s="10">
        <v>1</v>
      </c>
      <c r="G10" s="10">
        <v>0</v>
      </c>
      <c r="H10" s="10">
        <v>0</v>
      </c>
      <c r="I10" s="10">
        <v>0</v>
      </c>
      <c r="J10" s="10">
        <v>1</v>
      </c>
      <c r="K10" s="10">
        <v>0</v>
      </c>
      <c r="L10" s="10">
        <v>9</v>
      </c>
      <c r="M10" s="11">
        <v>0</v>
      </c>
    </row>
    <row r="11" spans="1:13" ht="15.6" x14ac:dyDescent="0.3">
      <c r="A11" s="9" t="s">
        <v>8</v>
      </c>
      <c r="B11" s="10">
        <v>2</v>
      </c>
      <c r="C11" s="10">
        <v>3</v>
      </c>
      <c r="D11" s="10">
        <v>6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10">
        <v>0</v>
      </c>
      <c r="L11" s="10">
        <v>2</v>
      </c>
      <c r="M11" s="11">
        <v>1</v>
      </c>
    </row>
    <row r="12" spans="1:13" ht="15.6" x14ac:dyDescent="0.3">
      <c r="A12" s="9" t="s">
        <v>9</v>
      </c>
      <c r="B12" s="10">
        <v>0</v>
      </c>
      <c r="C12" s="10">
        <v>3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1">
        <v>0</v>
      </c>
    </row>
    <row r="13" spans="1:13" ht="15.6" x14ac:dyDescent="0.3">
      <c r="A13" s="9" t="s">
        <v>10</v>
      </c>
      <c r="B13" s="10">
        <v>0</v>
      </c>
      <c r="C13" s="10">
        <v>2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1</v>
      </c>
      <c r="J13" s="10">
        <v>0</v>
      </c>
      <c r="K13" s="10">
        <v>2</v>
      </c>
      <c r="L13" s="10">
        <v>3</v>
      </c>
      <c r="M13" s="11">
        <v>4</v>
      </c>
    </row>
    <row r="14" spans="1:13" ht="15.6" x14ac:dyDescent="0.3">
      <c r="A14" s="9" t="s">
        <v>11</v>
      </c>
      <c r="B14" s="10">
        <v>3</v>
      </c>
      <c r="C14" s="10">
        <v>3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2</v>
      </c>
      <c r="K14" s="10">
        <v>0</v>
      </c>
      <c r="L14" s="10">
        <v>1</v>
      </c>
      <c r="M14" s="11">
        <v>2</v>
      </c>
    </row>
    <row r="15" spans="1:13" ht="15.6" x14ac:dyDescent="0.3">
      <c r="A15" s="9" t="s">
        <v>12</v>
      </c>
      <c r="B15" s="10">
        <v>19</v>
      </c>
      <c r="C15" s="10">
        <v>26</v>
      </c>
      <c r="D15" s="10">
        <v>3</v>
      </c>
      <c r="E15" s="10">
        <v>0</v>
      </c>
      <c r="F15" s="10">
        <v>1</v>
      </c>
      <c r="G15" s="10">
        <v>0</v>
      </c>
      <c r="H15" s="10">
        <v>2</v>
      </c>
      <c r="I15" s="10">
        <v>1</v>
      </c>
      <c r="J15" s="10">
        <v>1</v>
      </c>
      <c r="K15" s="10">
        <v>7</v>
      </c>
      <c r="L15" s="10">
        <v>14</v>
      </c>
      <c r="M15" s="11">
        <v>15</v>
      </c>
    </row>
    <row r="16" spans="1:13" ht="15.6" x14ac:dyDescent="0.3">
      <c r="A16" s="9" t="s">
        <v>13</v>
      </c>
      <c r="B16" s="10">
        <v>0</v>
      </c>
      <c r="C16" s="10">
        <v>3</v>
      </c>
      <c r="D16" s="10">
        <v>14</v>
      </c>
      <c r="E16" s="10">
        <v>2</v>
      </c>
      <c r="F16" s="10">
        <v>0</v>
      </c>
      <c r="G16" s="10">
        <v>4</v>
      </c>
      <c r="H16" s="10">
        <v>0</v>
      </c>
      <c r="I16" s="10">
        <v>3</v>
      </c>
      <c r="J16" s="10">
        <v>2</v>
      </c>
      <c r="K16" s="10">
        <v>11</v>
      </c>
      <c r="L16" s="10">
        <v>4</v>
      </c>
      <c r="M16" s="11">
        <v>4</v>
      </c>
    </row>
    <row r="17" spans="1:13" ht="15.6" x14ac:dyDescent="0.3">
      <c r="A17" s="9" t="s">
        <v>14</v>
      </c>
      <c r="B17" s="10">
        <v>2</v>
      </c>
      <c r="C17" s="10">
        <v>0</v>
      </c>
      <c r="D17" s="10">
        <v>3</v>
      </c>
      <c r="E17" s="10">
        <v>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5</v>
      </c>
      <c r="L17" s="10">
        <v>1</v>
      </c>
      <c r="M17" s="11">
        <v>2</v>
      </c>
    </row>
    <row r="18" spans="1:13" ht="15.6" x14ac:dyDescent="0.3">
      <c r="A18" s="9" t="s">
        <v>15</v>
      </c>
      <c r="B18" s="10">
        <v>1</v>
      </c>
      <c r="C18" s="10">
        <v>0</v>
      </c>
      <c r="D18" s="10">
        <v>0</v>
      </c>
      <c r="E18" s="10">
        <v>1</v>
      </c>
      <c r="F18" s="10">
        <v>0</v>
      </c>
      <c r="G18" s="10">
        <v>0</v>
      </c>
      <c r="H18" s="10">
        <v>0</v>
      </c>
      <c r="I18" s="10">
        <v>1</v>
      </c>
      <c r="J18" s="10">
        <v>0</v>
      </c>
      <c r="K18" s="10">
        <v>1</v>
      </c>
      <c r="L18" s="10">
        <v>0</v>
      </c>
      <c r="M18" s="11">
        <v>2</v>
      </c>
    </row>
    <row r="19" spans="1:13" ht="15.6" x14ac:dyDescent="0.3">
      <c r="A19" s="9" t="s">
        <v>16</v>
      </c>
      <c r="B19" s="10">
        <v>3</v>
      </c>
      <c r="C19" s="10">
        <v>1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2</v>
      </c>
      <c r="M19" s="11">
        <v>1</v>
      </c>
    </row>
    <row r="20" spans="1:13" ht="15.6" x14ac:dyDescent="0.3">
      <c r="A20" s="9" t="s">
        <v>17</v>
      </c>
      <c r="B20" s="10">
        <v>2</v>
      </c>
      <c r="C20" s="10">
        <v>2</v>
      </c>
      <c r="D20" s="10">
        <v>6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1</v>
      </c>
      <c r="L20" s="10">
        <v>1</v>
      </c>
      <c r="M20" s="11">
        <v>1</v>
      </c>
    </row>
    <row r="21" spans="1:13" ht="15.6" x14ac:dyDescent="0.3">
      <c r="A21" s="9" t="s">
        <v>18</v>
      </c>
      <c r="B21" s="10">
        <v>11</v>
      </c>
      <c r="C21" s="10">
        <v>9</v>
      </c>
      <c r="D21" s="10">
        <v>10</v>
      </c>
      <c r="E21" s="10">
        <v>1</v>
      </c>
      <c r="F21" s="10">
        <v>5</v>
      </c>
      <c r="G21" s="10">
        <v>4</v>
      </c>
      <c r="H21" s="10">
        <v>2</v>
      </c>
      <c r="I21" s="10">
        <v>0</v>
      </c>
      <c r="J21" s="10">
        <v>3</v>
      </c>
      <c r="K21" s="10">
        <v>7</v>
      </c>
      <c r="L21" s="10">
        <v>5</v>
      </c>
      <c r="M21" s="11">
        <v>3</v>
      </c>
    </row>
    <row r="22" spans="1:13" ht="15.6" x14ac:dyDescent="0.3">
      <c r="A22" s="9" t="s">
        <v>19</v>
      </c>
      <c r="B22" s="10">
        <v>6</v>
      </c>
      <c r="C22" s="10">
        <v>1</v>
      </c>
      <c r="D22" s="10">
        <v>1</v>
      </c>
      <c r="E22" s="10">
        <v>1</v>
      </c>
      <c r="F22" s="10">
        <v>1</v>
      </c>
      <c r="G22" s="10">
        <v>3</v>
      </c>
      <c r="H22" s="10">
        <v>2</v>
      </c>
      <c r="I22" s="10">
        <v>1</v>
      </c>
      <c r="J22" s="10">
        <v>0</v>
      </c>
      <c r="K22" s="10">
        <v>2</v>
      </c>
      <c r="L22" s="10">
        <v>2</v>
      </c>
      <c r="M22" s="11">
        <v>10</v>
      </c>
    </row>
    <row r="23" spans="1:13" ht="15.6" x14ac:dyDescent="0.3">
      <c r="A23" s="9" t="s">
        <v>20</v>
      </c>
      <c r="B23" s="10">
        <v>11</v>
      </c>
      <c r="C23" s="10">
        <v>1</v>
      </c>
      <c r="D23" s="10">
        <v>3</v>
      </c>
      <c r="E23" s="10">
        <v>2</v>
      </c>
      <c r="F23" s="10">
        <v>1</v>
      </c>
      <c r="G23" s="10">
        <v>0</v>
      </c>
      <c r="H23" s="10">
        <v>0</v>
      </c>
      <c r="I23" s="10">
        <v>1</v>
      </c>
      <c r="J23" s="10">
        <v>0</v>
      </c>
      <c r="K23" s="10">
        <v>1</v>
      </c>
      <c r="L23" s="10">
        <v>4</v>
      </c>
      <c r="M23" s="11">
        <v>4</v>
      </c>
    </row>
    <row r="24" spans="1:13" ht="15.6" x14ac:dyDescent="0.3">
      <c r="A24" s="9" t="s">
        <v>21</v>
      </c>
      <c r="B24" s="10">
        <v>8</v>
      </c>
      <c r="C24" s="10">
        <v>2</v>
      </c>
      <c r="D24" s="10">
        <v>3</v>
      </c>
      <c r="E24" s="10">
        <v>0</v>
      </c>
      <c r="F24" s="10">
        <v>2</v>
      </c>
      <c r="G24" s="10">
        <v>0</v>
      </c>
      <c r="H24" s="10">
        <v>0</v>
      </c>
      <c r="I24" s="10">
        <v>1</v>
      </c>
      <c r="J24" s="10">
        <v>2</v>
      </c>
      <c r="K24" s="10">
        <v>1</v>
      </c>
      <c r="L24" s="10">
        <v>3</v>
      </c>
      <c r="M24" s="11">
        <v>4</v>
      </c>
    </row>
    <row r="25" spans="1:13" ht="15.6" x14ac:dyDescent="0.3">
      <c r="A25" s="9" t="s">
        <v>22</v>
      </c>
      <c r="B25" s="10">
        <v>10</v>
      </c>
      <c r="C25" s="10">
        <v>3</v>
      </c>
      <c r="D25" s="10">
        <v>10</v>
      </c>
      <c r="E25" s="10">
        <v>3</v>
      </c>
      <c r="F25" s="10">
        <v>5</v>
      </c>
      <c r="G25" s="10">
        <v>3</v>
      </c>
      <c r="H25" s="10">
        <v>1</v>
      </c>
      <c r="I25" s="10">
        <v>0</v>
      </c>
      <c r="J25" s="10">
        <v>0</v>
      </c>
      <c r="K25" s="10">
        <v>2</v>
      </c>
      <c r="L25" s="10">
        <v>8</v>
      </c>
      <c r="M25" s="11">
        <v>24</v>
      </c>
    </row>
    <row r="26" spans="1:13" ht="15.6" x14ac:dyDescent="0.3">
      <c r="A26" s="9" t="s">
        <v>23</v>
      </c>
      <c r="B26" s="10">
        <v>2</v>
      </c>
      <c r="C26" s="10">
        <v>0</v>
      </c>
      <c r="D26" s="10">
        <v>1</v>
      </c>
      <c r="E26" s="10">
        <v>0</v>
      </c>
      <c r="F26" s="10">
        <v>2</v>
      </c>
      <c r="G26" s="10">
        <v>1</v>
      </c>
      <c r="H26" s="10">
        <v>0</v>
      </c>
      <c r="I26" s="10">
        <v>0</v>
      </c>
      <c r="J26" s="10">
        <v>0</v>
      </c>
      <c r="K26" s="10">
        <v>4</v>
      </c>
      <c r="L26" s="10">
        <v>0</v>
      </c>
      <c r="M26" s="11">
        <v>3</v>
      </c>
    </row>
    <row r="27" spans="1:13" ht="15.6" x14ac:dyDescent="0.3">
      <c r="A27" s="9" t="s">
        <v>24</v>
      </c>
      <c r="B27" s="10">
        <v>0</v>
      </c>
      <c r="C27" s="10">
        <v>0</v>
      </c>
      <c r="D27" s="10">
        <v>0</v>
      </c>
      <c r="E27" s="10">
        <v>1</v>
      </c>
      <c r="F27" s="10">
        <v>0</v>
      </c>
      <c r="G27" s="10">
        <v>2</v>
      </c>
      <c r="H27" s="10">
        <v>0</v>
      </c>
      <c r="I27" s="10">
        <v>3</v>
      </c>
      <c r="J27" s="10">
        <v>5</v>
      </c>
      <c r="K27" s="10">
        <v>4</v>
      </c>
      <c r="L27" s="10">
        <v>0</v>
      </c>
      <c r="M27" s="11">
        <v>2</v>
      </c>
    </row>
    <row r="28" spans="1:13" ht="15.6" x14ac:dyDescent="0.3">
      <c r="A28" s="9" t="s">
        <v>25</v>
      </c>
      <c r="B28" s="10">
        <v>0</v>
      </c>
      <c r="C28" s="10">
        <v>2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1</v>
      </c>
    </row>
    <row r="29" spans="1:13" ht="15.6" x14ac:dyDescent="0.3">
      <c r="A29" s="9" t="s">
        <v>26</v>
      </c>
      <c r="B29" s="10">
        <v>3</v>
      </c>
      <c r="C29" s="10">
        <v>3</v>
      </c>
      <c r="D29" s="10">
        <v>5</v>
      </c>
      <c r="E29" s="10">
        <v>0</v>
      </c>
      <c r="F29" s="10">
        <v>1</v>
      </c>
      <c r="G29" s="10">
        <v>0</v>
      </c>
      <c r="H29" s="10">
        <v>1</v>
      </c>
      <c r="I29" s="10">
        <v>1</v>
      </c>
      <c r="J29" s="10">
        <v>2</v>
      </c>
      <c r="K29" s="10">
        <v>6</v>
      </c>
      <c r="L29" s="10">
        <v>0</v>
      </c>
      <c r="M29" s="11">
        <v>1</v>
      </c>
    </row>
    <row r="30" spans="1:13" ht="15.6" x14ac:dyDescent="0.3">
      <c r="A30" s="12" t="s">
        <v>27</v>
      </c>
      <c r="B30" s="10">
        <v>6</v>
      </c>
      <c r="C30" s="10">
        <v>2</v>
      </c>
      <c r="D30" s="10">
        <v>6</v>
      </c>
      <c r="E30" s="10">
        <v>0</v>
      </c>
      <c r="F30" s="10">
        <v>0</v>
      </c>
      <c r="G30" s="10">
        <v>0</v>
      </c>
      <c r="H30" s="10">
        <v>2</v>
      </c>
      <c r="I30" s="10">
        <v>0</v>
      </c>
      <c r="J30" s="10">
        <v>2</v>
      </c>
      <c r="K30" s="10">
        <v>6</v>
      </c>
      <c r="L30" s="10">
        <v>4</v>
      </c>
      <c r="M30" s="11">
        <v>4</v>
      </c>
    </row>
    <row r="31" spans="1:13" ht="15.6" x14ac:dyDescent="0.3">
      <c r="A31" s="9" t="s">
        <v>28</v>
      </c>
      <c r="B31" s="10">
        <v>0</v>
      </c>
      <c r="C31" s="10">
        <v>1</v>
      </c>
      <c r="D31" s="10">
        <v>0</v>
      </c>
      <c r="E31" s="10">
        <v>6</v>
      </c>
      <c r="F31" s="10">
        <v>0</v>
      </c>
      <c r="G31" s="10">
        <v>5</v>
      </c>
      <c r="H31" s="10">
        <v>1</v>
      </c>
      <c r="I31" s="10">
        <v>4</v>
      </c>
      <c r="J31" s="10">
        <v>1</v>
      </c>
      <c r="K31" s="10">
        <v>0</v>
      </c>
      <c r="L31" s="10">
        <v>9</v>
      </c>
      <c r="M31" s="11">
        <v>9</v>
      </c>
    </row>
    <row r="32" spans="1:13" ht="15.6" x14ac:dyDescent="0.3">
      <c r="A32" s="9" t="s">
        <v>29</v>
      </c>
      <c r="B32" s="10">
        <v>2</v>
      </c>
      <c r="C32" s="10">
        <v>1</v>
      </c>
      <c r="D32" s="10">
        <v>2</v>
      </c>
      <c r="E32" s="10">
        <v>1</v>
      </c>
      <c r="F32" s="10">
        <v>0</v>
      </c>
      <c r="G32" s="10">
        <v>0</v>
      </c>
      <c r="H32" s="10">
        <v>0</v>
      </c>
      <c r="I32" s="10">
        <v>0</v>
      </c>
      <c r="J32" s="10">
        <v>2</v>
      </c>
      <c r="K32" s="10">
        <v>0</v>
      </c>
      <c r="L32" s="10">
        <v>1</v>
      </c>
      <c r="M32" s="11">
        <v>0</v>
      </c>
    </row>
    <row r="33" spans="1:13" ht="15.6" x14ac:dyDescent="0.3">
      <c r="A33" s="9" t="s">
        <v>30</v>
      </c>
      <c r="B33" s="10">
        <v>3</v>
      </c>
      <c r="C33" s="10">
        <v>3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1</v>
      </c>
      <c r="L33" s="10">
        <v>2</v>
      </c>
      <c r="M33" s="11">
        <v>1</v>
      </c>
    </row>
    <row r="34" spans="1:13" ht="15.6" x14ac:dyDescent="0.3">
      <c r="A34" s="9" t="s">
        <v>31</v>
      </c>
      <c r="B34" s="10">
        <v>3</v>
      </c>
      <c r="C34" s="10">
        <v>7</v>
      </c>
      <c r="D34" s="10">
        <v>5</v>
      </c>
      <c r="E34" s="10">
        <v>1</v>
      </c>
      <c r="F34" s="10">
        <v>0</v>
      </c>
      <c r="G34" s="10">
        <v>1</v>
      </c>
      <c r="H34" s="10">
        <v>2</v>
      </c>
      <c r="I34" s="10">
        <v>1</v>
      </c>
      <c r="J34" s="10">
        <v>1</v>
      </c>
      <c r="K34" s="10">
        <v>8</v>
      </c>
      <c r="L34" s="10">
        <v>5</v>
      </c>
      <c r="M34" s="11">
        <v>6</v>
      </c>
    </row>
    <row r="35" spans="1:13" ht="15.6" x14ac:dyDescent="0.3">
      <c r="A35" s="9" t="s">
        <v>32</v>
      </c>
      <c r="B35" s="10">
        <v>6</v>
      </c>
      <c r="C35" s="10">
        <v>1</v>
      </c>
      <c r="D35" s="10">
        <v>5</v>
      </c>
      <c r="E35" s="10">
        <v>4</v>
      </c>
      <c r="F35" s="10">
        <v>0</v>
      </c>
      <c r="G35" s="10">
        <v>0</v>
      </c>
      <c r="H35" s="10">
        <v>0</v>
      </c>
      <c r="I35" s="10">
        <v>1</v>
      </c>
      <c r="J35" s="10">
        <v>1</v>
      </c>
      <c r="K35" s="10">
        <v>3</v>
      </c>
      <c r="L35" s="10">
        <v>5</v>
      </c>
      <c r="M35" s="11">
        <v>6</v>
      </c>
    </row>
    <row r="36" spans="1:13" ht="15.6" x14ac:dyDescent="0.3">
      <c r="A36" s="9" t="s">
        <v>33</v>
      </c>
      <c r="B36" s="10">
        <v>7</v>
      </c>
      <c r="C36" s="10">
        <v>10</v>
      </c>
      <c r="D36" s="10">
        <v>9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3</v>
      </c>
      <c r="L36" s="10">
        <v>1</v>
      </c>
      <c r="M36" s="11">
        <v>6</v>
      </c>
    </row>
    <row r="37" spans="1:13" ht="15.6" x14ac:dyDescent="0.3">
      <c r="A37" s="13" t="s">
        <v>34</v>
      </c>
      <c r="B37" s="14">
        <v>11</v>
      </c>
      <c r="C37" s="14">
        <v>2</v>
      </c>
      <c r="D37" s="14">
        <v>9</v>
      </c>
      <c r="E37" s="14">
        <v>3</v>
      </c>
      <c r="F37" s="14">
        <v>0</v>
      </c>
      <c r="G37" s="14">
        <v>0</v>
      </c>
      <c r="H37" s="14">
        <v>1</v>
      </c>
      <c r="I37" s="14">
        <v>0</v>
      </c>
      <c r="J37" s="14">
        <v>1</v>
      </c>
      <c r="K37" s="14">
        <v>2</v>
      </c>
      <c r="L37" s="14">
        <v>6</v>
      </c>
      <c r="M37" s="15">
        <v>2</v>
      </c>
    </row>
    <row r="38" spans="1:13" x14ac:dyDescent="0.3">
      <c r="A38" t="s">
        <v>35</v>
      </c>
      <c r="B38">
        <v>0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4</v>
      </c>
    </row>
    <row r="39" spans="1:13" x14ac:dyDescent="0.3">
      <c r="A39" t="s">
        <v>36</v>
      </c>
      <c r="B39">
        <v>19</v>
      </c>
      <c r="C39">
        <v>25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2</v>
      </c>
      <c r="K39">
        <v>4</v>
      </c>
      <c r="L39">
        <v>0</v>
      </c>
      <c r="M39">
        <v>3</v>
      </c>
    </row>
    <row r="40" spans="1:13" x14ac:dyDescent="0.3">
      <c r="A40" t="s">
        <v>37</v>
      </c>
      <c r="B40">
        <v>6</v>
      </c>
      <c r="C40">
        <v>0</v>
      </c>
      <c r="D40">
        <v>11</v>
      </c>
      <c r="E40">
        <v>13</v>
      </c>
      <c r="F40">
        <v>10</v>
      </c>
      <c r="G40">
        <v>9</v>
      </c>
      <c r="H40">
        <v>2</v>
      </c>
      <c r="I40">
        <v>1</v>
      </c>
      <c r="J40">
        <v>0</v>
      </c>
      <c r="K40">
        <v>5</v>
      </c>
      <c r="L40">
        <v>12</v>
      </c>
      <c r="M40">
        <v>12</v>
      </c>
    </row>
    <row r="42" spans="1:13" s="29" customFormat="1" ht="15.6" x14ac:dyDescent="0.3">
      <c r="A42" s="20" t="s">
        <v>72</v>
      </c>
      <c r="B42" s="21">
        <f>SUM(B3:B40)</f>
        <v>180</v>
      </c>
      <c r="C42" s="21">
        <f>SUM(C3:C40)</f>
        <v>139</v>
      </c>
      <c r="D42" s="21">
        <f>SUM(D3:D40)</f>
        <v>128</v>
      </c>
      <c r="E42" s="21">
        <f>SUM(E3:E40)</f>
        <v>52</v>
      </c>
      <c r="F42" s="21">
        <f>SUM(F3:F40)</f>
        <v>38</v>
      </c>
      <c r="G42" s="21">
        <f>SUM(G3:G40)</f>
        <v>37</v>
      </c>
      <c r="H42" s="21">
        <f>SUM(H3:H40)</f>
        <v>20</v>
      </c>
      <c r="I42" s="21">
        <f>SUM(I3:I40)</f>
        <v>24</v>
      </c>
      <c r="J42" s="21">
        <f>SUM(J3:J40)</f>
        <v>38</v>
      </c>
      <c r="K42" s="21">
        <f>SUM(K3:K40)</f>
        <v>94</v>
      </c>
      <c r="L42" s="21">
        <f>SUM(L3:L40)</f>
        <v>117</v>
      </c>
      <c r="M42" s="21">
        <f>SUM(M3:M40)</f>
        <v>156</v>
      </c>
    </row>
    <row r="43" spans="1:13" s="29" customFormat="1" ht="15.6" x14ac:dyDescent="0.3">
      <c r="A43" s="20" t="s">
        <v>41</v>
      </c>
      <c r="B43" s="30">
        <f>180/1330</f>
        <v>0.13533834586466165</v>
      </c>
      <c r="C43" s="30">
        <f>139/1137</f>
        <v>0.12225153913808268</v>
      </c>
      <c r="D43" s="30">
        <f>128/1048</f>
        <v>0.12213740458015267</v>
      </c>
      <c r="E43" s="30">
        <f>52/855</f>
        <v>6.0818713450292397E-2</v>
      </c>
      <c r="F43" s="30">
        <f>38/523</f>
        <v>7.2657743785850867E-2</v>
      </c>
      <c r="G43" s="30">
        <f>37/419</f>
        <v>8.83054892601432E-2</v>
      </c>
      <c r="H43" s="30">
        <f>20/416</f>
        <v>4.807692307692308E-2</v>
      </c>
      <c r="I43" s="30">
        <f>24/584</f>
        <v>4.1095890410958902E-2</v>
      </c>
      <c r="J43" s="30">
        <f>38/645</f>
        <v>5.8914728682170542E-2</v>
      </c>
      <c r="K43" s="30">
        <f>94/925</f>
        <v>0.10162162162162162</v>
      </c>
      <c r="L43" s="30">
        <f>117/1127</f>
        <v>0.10381543921916593</v>
      </c>
      <c r="M43" s="30">
        <f>156/1534</f>
        <v>0.10169491525423729</v>
      </c>
    </row>
    <row r="44" spans="1:13" s="29" customFormat="1" ht="15.6" x14ac:dyDescent="0.3">
      <c r="A44" s="20" t="s">
        <v>42</v>
      </c>
      <c r="B44" s="30">
        <f>180/902</f>
        <v>0.19955654101995565</v>
      </c>
      <c r="C44" s="30">
        <f>139/688</f>
        <v>0.20203488372093023</v>
      </c>
      <c r="D44" s="30">
        <f>128/643</f>
        <v>0.19906687402799378</v>
      </c>
      <c r="E44" s="30">
        <f>52/485</f>
        <v>0.10721649484536082</v>
      </c>
      <c r="F44" s="30">
        <f>38/283</f>
        <v>0.13427561837455831</v>
      </c>
      <c r="G44" s="30">
        <f>37/283</f>
        <v>0.13074204946996468</v>
      </c>
      <c r="H44" s="30">
        <f>20/224</f>
        <v>8.9285714285714288E-2</v>
      </c>
      <c r="I44" s="30">
        <f>24/247</f>
        <v>9.7165991902834009E-2</v>
      </c>
      <c r="J44" s="30">
        <f>38/307</f>
        <v>0.12377850162866449</v>
      </c>
      <c r="K44" s="30">
        <f>94/459</f>
        <v>0.20479302832244009</v>
      </c>
      <c r="L44" s="30">
        <f>117/522</f>
        <v>0.22413793103448276</v>
      </c>
      <c r="M44" s="30">
        <f>156/558</f>
        <v>0.27956989247311825</v>
      </c>
    </row>
    <row r="46" spans="1:13" ht="15.6" x14ac:dyDescent="0.3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5.6" x14ac:dyDescent="0.3">
      <c r="A47" s="3"/>
      <c r="B47" s="4"/>
      <c r="C47" s="4" t="s">
        <v>74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5.6" x14ac:dyDescent="0.3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</sheetData>
  <mergeCells count="2">
    <mergeCell ref="A1:A2"/>
    <mergeCell ref="B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9015-ABDD-4215-98D2-F9A416554DFE}">
  <dimension ref="A1:M44"/>
  <sheetViews>
    <sheetView zoomScaleNormal="100" workbookViewId="0">
      <pane ySplit="2" topLeftCell="A24" activePane="bottomLeft" state="frozen"/>
      <selection pane="bottomLeft" activeCell="I44" sqref="I44"/>
    </sheetView>
  </sheetViews>
  <sheetFormatPr defaultRowHeight="15.6" x14ac:dyDescent="0.3"/>
  <cols>
    <col min="1" max="1" width="28.109375" style="3" bestFit="1" customWidth="1"/>
    <col min="2" max="16384" width="8.88671875" style="4"/>
  </cols>
  <sheetData>
    <row r="1" spans="1:13" ht="15.6" customHeight="1" x14ac:dyDescent="0.25">
      <c r="A1" s="22" t="s">
        <v>38</v>
      </c>
      <c r="B1" s="24" t="s">
        <v>47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5.6" customHeight="1" x14ac:dyDescent="0.25">
      <c r="A2" s="22"/>
      <c r="B2" s="4">
        <v>2007</v>
      </c>
      <c r="C2" s="4">
        <v>2008</v>
      </c>
      <c r="D2" s="4">
        <v>2009</v>
      </c>
      <c r="E2" s="4">
        <v>2010</v>
      </c>
      <c r="F2" s="4">
        <v>2011</v>
      </c>
      <c r="G2" s="4">
        <v>2012</v>
      </c>
      <c r="H2" s="4">
        <v>2013</v>
      </c>
      <c r="I2" s="4">
        <v>2014</v>
      </c>
      <c r="J2" s="4">
        <v>2015</v>
      </c>
      <c r="K2" s="4">
        <v>2016</v>
      </c>
      <c r="L2" s="4">
        <v>2017</v>
      </c>
      <c r="M2" s="4">
        <v>2018</v>
      </c>
    </row>
    <row r="3" spans="1:13" x14ac:dyDescent="0.3">
      <c r="A3" s="1" t="s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x14ac:dyDescent="0.3">
      <c r="A4" s="1" t="s">
        <v>1</v>
      </c>
      <c r="B4" s="4">
        <v>0</v>
      </c>
      <c r="C4" s="4">
        <v>1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3</v>
      </c>
      <c r="J4" s="4">
        <v>1</v>
      </c>
      <c r="K4" s="4">
        <v>1</v>
      </c>
      <c r="L4" s="4">
        <v>0</v>
      </c>
      <c r="M4" s="4">
        <v>0</v>
      </c>
    </row>
    <row r="5" spans="1:13" x14ac:dyDescent="0.3">
      <c r="A5" s="1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</row>
    <row r="6" spans="1:13" x14ac:dyDescent="0.3">
      <c r="A6" s="1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</row>
    <row r="7" spans="1:13" x14ac:dyDescent="0.3">
      <c r="A7" s="1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3">
      <c r="A8" s="1" t="s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x14ac:dyDescent="0.3">
      <c r="A9" s="1" t="s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x14ac:dyDescent="0.3">
      <c r="A10" s="1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3">
      <c r="A11" s="1" t="s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1</v>
      </c>
    </row>
    <row r="12" spans="1:13" x14ac:dyDescent="0.3">
      <c r="A12" s="1" t="s">
        <v>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3">
      <c r="A13" s="1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3">
      <c r="A14" s="1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x14ac:dyDescent="0.3">
      <c r="A15" s="1" t="s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4">
        <v>0</v>
      </c>
      <c r="J15" s="4">
        <v>2</v>
      </c>
      <c r="K15" s="4">
        <v>2</v>
      </c>
      <c r="L15" s="4">
        <v>0</v>
      </c>
      <c r="M15" s="4">
        <v>0</v>
      </c>
    </row>
    <row r="16" spans="1:13" x14ac:dyDescent="0.3">
      <c r="A16" s="1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0</v>
      </c>
      <c r="I16" s="4">
        <v>1</v>
      </c>
      <c r="J16" s="4">
        <v>0</v>
      </c>
      <c r="K16" s="4">
        <v>1</v>
      </c>
      <c r="L16" s="4">
        <v>0</v>
      </c>
      <c r="M16" s="4">
        <v>0</v>
      </c>
    </row>
    <row r="17" spans="1:13" x14ac:dyDescent="0.3">
      <c r="A17" s="1" t="s">
        <v>14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3">
      <c r="A18" s="1" t="s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1</v>
      </c>
      <c r="J18" s="4">
        <v>2</v>
      </c>
      <c r="K18" s="4">
        <v>0</v>
      </c>
      <c r="L18" s="4">
        <v>0</v>
      </c>
      <c r="M18" s="4">
        <v>0</v>
      </c>
    </row>
    <row r="19" spans="1:13" x14ac:dyDescent="0.3">
      <c r="A19" s="1" t="s">
        <v>16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3">
      <c r="A20" s="1" t="s">
        <v>17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3">
      <c r="A21" s="1" t="s">
        <v>18</v>
      </c>
      <c r="B21" s="4">
        <v>0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3</v>
      </c>
      <c r="K21" s="4">
        <v>1</v>
      </c>
      <c r="L21" s="4">
        <v>0</v>
      </c>
      <c r="M21" s="4">
        <v>0</v>
      </c>
    </row>
    <row r="22" spans="1:13" x14ac:dyDescent="0.3">
      <c r="A22" s="1" t="s">
        <v>19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3">
      <c r="A23" s="1" t="s">
        <v>20</v>
      </c>
      <c r="B23" s="4">
        <v>0</v>
      </c>
      <c r="C23" s="4">
        <v>0</v>
      </c>
      <c r="D23" s="4">
        <v>3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3">
      <c r="A24" s="1" t="s">
        <v>21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4">
        <v>0</v>
      </c>
      <c r="K24" s="4">
        <v>1</v>
      </c>
      <c r="L24" s="4">
        <v>1</v>
      </c>
      <c r="M24" s="4">
        <v>0</v>
      </c>
    </row>
    <row r="25" spans="1:13" x14ac:dyDescent="0.3">
      <c r="A25" s="1" t="s">
        <v>22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3">
      <c r="A26" s="1" t="s">
        <v>23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</row>
    <row r="27" spans="1:13" x14ac:dyDescent="0.3">
      <c r="A27" s="1" t="s">
        <v>24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4">
        <v>2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3">
      <c r="A28" s="1" t="s">
        <v>25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4">
        <v>1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3">
      <c r="A29" s="1" t="s">
        <v>26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3">
      <c r="A30" s="1" t="s">
        <v>27</v>
      </c>
      <c r="B30" s="4">
        <v>0</v>
      </c>
      <c r="C30" s="4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</row>
    <row r="31" spans="1:13" x14ac:dyDescent="0.3">
      <c r="A31" s="1" t="s">
        <v>28</v>
      </c>
      <c r="B31" s="4">
        <v>0</v>
      </c>
      <c r="C31" s="4">
        <v>1</v>
      </c>
      <c r="D31" s="4">
        <v>0</v>
      </c>
      <c r="E31" s="4">
        <v>0</v>
      </c>
      <c r="F31" s="4">
        <v>0</v>
      </c>
      <c r="G31" s="4">
        <v>2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</v>
      </c>
    </row>
    <row r="32" spans="1:13" x14ac:dyDescent="0.3">
      <c r="A32" s="1" t="s">
        <v>29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3">
      <c r="A33" s="2" t="s">
        <v>30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3">
      <c r="A34" s="1" t="s">
        <v>31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2</v>
      </c>
      <c r="K34" s="4">
        <v>0</v>
      </c>
      <c r="L34" s="4">
        <v>0</v>
      </c>
      <c r="M34" s="4">
        <v>0</v>
      </c>
    </row>
    <row r="35" spans="1:13" x14ac:dyDescent="0.3">
      <c r="A35" s="1" t="s">
        <v>32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2</v>
      </c>
      <c r="L35" s="4">
        <v>0</v>
      </c>
      <c r="M35" s="4">
        <v>0</v>
      </c>
    </row>
    <row r="36" spans="1:13" x14ac:dyDescent="0.3">
      <c r="A36" s="1" t="s">
        <v>33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 x14ac:dyDescent="0.3">
      <c r="A37" s="1" t="s">
        <v>34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</row>
    <row r="38" spans="1:13" x14ac:dyDescent="0.3">
      <c r="A38" s="1" t="s">
        <v>35</v>
      </c>
      <c r="B38" s="4">
        <v>0</v>
      </c>
      <c r="C38" s="4">
        <v>0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</row>
    <row r="39" spans="1:13" x14ac:dyDescent="0.3">
      <c r="A39" s="1" t="s">
        <v>36</v>
      </c>
      <c r="B39" s="4">
        <v>1</v>
      </c>
      <c r="C39" s="4">
        <v>1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2</v>
      </c>
      <c r="J39" s="4">
        <v>0</v>
      </c>
      <c r="K39" s="4">
        <v>1</v>
      </c>
      <c r="L39" s="4">
        <v>0</v>
      </c>
      <c r="M39" s="4">
        <v>0</v>
      </c>
    </row>
    <row r="40" spans="1:13" x14ac:dyDescent="0.3">
      <c r="A40" s="1" t="s">
        <v>37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</row>
    <row r="42" spans="1:13" x14ac:dyDescent="0.3">
      <c r="A42" s="3" t="s">
        <v>72</v>
      </c>
      <c r="B42" s="4">
        <f>SUM(B3:B40)</f>
        <v>1</v>
      </c>
      <c r="C42" s="4">
        <f>SUM(C3:C40)</f>
        <v>4</v>
      </c>
      <c r="D42" s="4">
        <f>SUM(D3:D40)</f>
        <v>5</v>
      </c>
      <c r="E42" s="4">
        <f>SUM(E3:E40)</f>
        <v>0</v>
      </c>
      <c r="F42" s="4">
        <f>SUM(F3:F40)</f>
        <v>0</v>
      </c>
      <c r="G42" s="4">
        <f>SUM(G3:G40)</f>
        <v>5</v>
      </c>
      <c r="H42" s="4">
        <f>SUM(H3:H40)</f>
        <v>2</v>
      </c>
      <c r="I42" s="4">
        <f>SUM(I3:I40)</f>
        <v>12</v>
      </c>
      <c r="J42" s="4">
        <f>SUM(J3:J40)</f>
        <v>12</v>
      </c>
      <c r="K42" s="4">
        <f>SUM(K3:K40)</f>
        <v>9</v>
      </c>
      <c r="L42" s="4">
        <f>SUM(L3:L40)</f>
        <v>3</v>
      </c>
      <c r="M42" s="4">
        <f>SUM(M3:M40)</f>
        <v>2</v>
      </c>
    </row>
    <row r="43" spans="1:13" x14ac:dyDescent="0.3">
      <c r="A43" s="3" t="s">
        <v>41</v>
      </c>
      <c r="B43" s="30">
        <f>1/357</f>
        <v>2.8011204481792717E-3</v>
      </c>
      <c r="C43" s="30">
        <f>4/312</f>
        <v>1.282051282051282E-2</v>
      </c>
      <c r="D43" s="30">
        <f>5/311</f>
        <v>1.607717041800643E-2</v>
      </c>
      <c r="E43" s="30">
        <f>0/267</f>
        <v>0</v>
      </c>
      <c r="F43" s="30">
        <f>0/213</f>
        <v>0</v>
      </c>
      <c r="G43" s="30">
        <f>5/230</f>
        <v>2.1739130434782608E-2</v>
      </c>
      <c r="H43" s="30">
        <f>2/376</f>
        <v>5.3191489361702126E-3</v>
      </c>
      <c r="I43" s="30">
        <f>12/392</f>
        <v>3.0612244897959183E-2</v>
      </c>
      <c r="J43" s="30">
        <f>12/380</f>
        <v>3.1578947368421054E-2</v>
      </c>
      <c r="K43" s="30">
        <f>9/451</f>
        <v>1.9955654101995565E-2</v>
      </c>
      <c r="L43" s="30">
        <f>3/491</f>
        <v>6.1099796334012219E-3</v>
      </c>
      <c r="M43" s="30">
        <f>2/396</f>
        <v>5.0505050505050509E-3</v>
      </c>
    </row>
    <row r="44" spans="1:13" x14ac:dyDescent="0.3">
      <c r="A44" s="3" t="s">
        <v>42</v>
      </c>
      <c r="B44" s="31"/>
      <c r="C44" s="31"/>
      <c r="D44" s="31"/>
      <c r="E44" s="31"/>
      <c r="F44" s="31"/>
      <c r="G44" s="31"/>
      <c r="H44" s="31"/>
      <c r="I44" s="30"/>
      <c r="J44" s="30">
        <f>12/17</f>
        <v>0.70588235294117652</v>
      </c>
      <c r="K44" s="30">
        <f>9/23</f>
        <v>0.39130434782608697</v>
      </c>
      <c r="L44" s="30">
        <f>3/19</f>
        <v>0.15789473684210525</v>
      </c>
      <c r="M44" s="30">
        <f>2/19</f>
        <v>0.10526315789473684</v>
      </c>
    </row>
  </sheetData>
  <mergeCells count="2">
    <mergeCell ref="B1:M1"/>
    <mergeCell ref="A1:A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ABF7-5AB5-4A4B-9D1A-F3D59D4CCB1F}">
  <dimension ref="A1:M46"/>
  <sheetViews>
    <sheetView zoomScale="115" zoomScaleNormal="115" workbookViewId="0">
      <pane ySplit="2" topLeftCell="A36" activePane="bottomLeft" state="frozen"/>
      <selection pane="bottomLeft" activeCell="A42" sqref="A42:M44"/>
    </sheetView>
  </sheetViews>
  <sheetFormatPr defaultRowHeight="15.6" x14ac:dyDescent="0.3"/>
  <cols>
    <col min="1" max="1" width="28.109375" style="3" bestFit="1" customWidth="1"/>
    <col min="2" max="10" width="9" style="4" bestFit="1" customWidth="1"/>
    <col min="11" max="11" width="12.21875" style="4" bestFit="1" customWidth="1"/>
    <col min="12" max="13" width="9" style="4" bestFit="1" customWidth="1"/>
    <col min="14" max="16384" width="8.88671875" style="4"/>
  </cols>
  <sheetData>
    <row r="1" spans="1:13" ht="15.6" customHeight="1" x14ac:dyDescent="0.25">
      <c r="A1" s="22" t="s">
        <v>38</v>
      </c>
      <c r="B1" s="24" t="s">
        <v>39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5.6" customHeight="1" x14ac:dyDescent="0.25">
      <c r="A2" s="22"/>
      <c r="B2" s="4">
        <v>2007</v>
      </c>
      <c r="C2" s="4">
        <v>2008</v>
      </c>
      <c r="D2" s="4">
        <v>2009</v>
      </c>
      <c r="E2" s="4">
        <v>2010</v>
      </c>
      <c r="F2" s="4">
        <v>2011</v>
      </c>
      <c r="G2" s="4">
        <v>2012</v>
      </c>
      <c r="H2" s="4">
        <v>2013</v>
      </c>
      <c r="I2" s="4">
        <v>2014</v>
      </c>
      <c r="J2" s="4">
        <v>2015</v>
      </c>
      <c r="K2" s="4">
        <v>2016</v>
      </c>
      <c r="L2" s="4">
        <v>2017</v>
      </c>
      <c r="M2" s="4">
        <v>2018</v>
      </c>
    </row>
    <row r="3" spans="1:13" x14ac:dyDescent="0.3">
      <c r="A3" s="1" t="s">
        <v>0</v>
      </c>
      <c r="B3" s="4">
        <v>6</v>
      </c>
      <c r="C3" s="4">
        <v>6</v>
      </c>
      <c r="D3" s="4">
        <v>0</v>
      </c>
      <c r="E3" s="4">
        <v>0</v>
      </c>
      <c r="F3" s="4">
        <v>1</v>
      </c>
      <c r="G3" s="4">
        <v>3</v>
      </c>
      <c r="H3" s="4">
        <v>5</v>
      </c>
      <c r="I3" s="4">
        <v>6</v>
      </c>
      <c r="J3" s="4">
        <v>1</v>
      </c>
      <c r="K3" s="4">
        <v>8</v>
      </c>
      <c r="L3" s="4">
        <v>9</v>
      </c>
      <c r="M3" s="4">
        <v>6</v>
      </c>
    </row>
    <row r="4" spans="1:13" x14ac:dyDescent="0.3">
      <c r="A4" s="1" t="s">
        <v>1</v>
      </c>
      <c r="B4" s="4">
        <v>1</v>
      </c>
      <c r="C4" s="4">
        <v>2</v>
      </c>
      <c r="D4" s="4">
        <v>3</v>
      </c>
      <c r="E4" s="4">
        <v>1</v>
      </c>
      <c r="F4" s="4">
        <v>2</v>
      </c>
      <c r="G4" s="4">
        <v>4</v>
      </c>
      <c r="H4" s="4">
        <v>3</v>
      </c>
      <c r="I4" s="4">
        <v>2</v>
      </c>
      <c r="J4" s="4">
        <v>5</v>
      </c>
      <c r="K4" s="4">
        <v>10</v>
      </c>
      <c r="L4" s="4">
        <v>2</v>
      </c>
      <c r="M4" s="4">
        <v>3</v>
      </c>
    </row>
    <row r="5" spans="1:13" x14ac:dyDescent="0.3">
      <c r="A5" s="1" t="s">
        <v>2</v>
      </c>
      <c r="B5" s="4">
        <v>0</v>
      </c>
      <c r="C5" s="4">
        <v>2</v>
      </c>
      <c r="D5" s="4">
        <v>5</v>
      </c>
      <c r="E5" s="4">
        <v>3</v>
      </c>
      <c r="F5" s="4">
        <v>6</v>
      </c>
      <c r="G5" s="4">
        <v>6</v>
      </c>
      <c r="H5" s="4">
        <v>3</v>
      </c>
      <c r="I5" s="4">
        <v>5</v>
      </c>
      <c r="J5" s="4">
        <v>2</v>
      </c>
      <c r="K5" s="4">
        <v>8</v>
      </c>
      <c r="L5" s="4">
        <v>2</v>
      </c>
      <c r="M5" s="4">
        <v>3</v>
      </c>
    </row>
    <row r="6" spans="1:13" x14ac:dyDescent="0.3">
      <c r="A6" s="1" t="s">
        <v>3</v>
      </c>
      <c r="B6" s="4">
        <v>2</v>
      </c>
      <c r="C6" s="4">
        <v>0</v>
      </c>
      <c r="D6" s="4">
        <v>2</v>
      </c>
      <c r="E6" s="4">
        <v>0</v>
      </c>
      <c r="F6" s="4">
        <v>2</v>
      </c>
      <c r="G6" s="4">
        <v>2</v>
      </c>
      <c r="H6" s="4">
        <v>3</v>
      </c>
      <c r="I6" s="4">
        <v>1</v>
      </c>
      <c r="J6" s="4">
        <v>4</v>
      </c>
      <c r="K6" s="4">
        <v>6</v>
      </c>
      <c r="L6" s="4">
        <v>2</v>
      </c>
      <c r="M6" s="4">
        <v>6</v>
      </c>
    </row>
    <row r="7" spans="1:13" x14ac:dyDescent="0.3">
      <c r="A7" s="1" t="s">
        <v>4</v>
      </c>
      <c r="B7" s="4">
        <v>8</v>
      </c>
      <c r="C7" s="4">
        <v>8</v>
      </c>
      <c r="D7" s="4">
        <v>5</v>
      </c>
      <c r="E7" s="4">
        <v>2</v>
      </c>
      <c r="F7" s="4">
        <v>8</v>
      </c>
      <c r="G7" s="4">
        <v>11</v>
      </c>
      <c r="H7" s="4">
        <v>4</v>
      </c>
      <c r="I7" s="4">
        <v>1</v>
      </c>
      <c r="J7" s="4">
        <v>2</v>
      </c>
      <c r="K7" s="4">
        <v>5</v>
      </c>
      <c r="L7" s="4">
        <v>9</v>
      </c>
      <c r="M7" s="4">
        <v>15</v>
      </c>
    </row>
    <row r="8" spans="1:13" x14ac:dyDescent="0.3">
      <c r="A8" s="1" t="s">
        <v>5</v>
      </c>
      <c r="B8" s="4">
        <v>5</v>
      </c>
      <c r="C8" s="4">
        <v>5</v>
      </c>
      <c r="D8" s="4">
        <v>3</v>
      </c>
      <c r="E8" s="4">
        <v>2</v>
      </c>
      <c r="F8" s="4">
        <v>4</v>
      </c>
      <c r="G8" s="4">
        <v>16</v>
      </c>
      <c r="H8" s="4">
        <v>9</v>
      </c>
      <c r="I8" s="4">
        <v>7</v>
      </c>
      <c r="J8" s="4">
        <v>7</v>
      </c>
      <c r="K8" s="4">
        <v>4</v>
      </c>
      <c r="L8" s="4">
        <v>8</v>
      </c>
      <c r="M8" s="4">
        <v>3</v>
      </c>
    </row>
    <row r="9" spans="1:13" x14ac:dyDescent="0.3">
      <c r="A9" s="1" t="s">
        <v>6</v>
      </c>
      <c r="B9" s="4">
        <v>3</v>
      </c>
      <c r="C9" s="4">
        <v>5</v>
      </c>
      <c r="D9" s="4">
        <v>2</v>
      </c>
      <c r="E9" s="4">
        <v>12</v>
      </c>
      <c r="F9" s="4">
        <v>9</v>
      </c>
      <c r="G9" s="4">
        <v>4</v>
      </c>
      <c r="H9" s="4">
        <v>7</v>
      </c>
      <c r="I9" s="4">
        <v>5</v>
      </c>
      <c r="J9" s="4">
        <v>7</v>
      </c>
      <c r="K9" s="4">
        <v>7</v>
      </c>
      <c r="L9" s="4">
        <v>1</v>
      </c>
      <c r="M9" s="4">
        <v>1</v>
      </c>
    </row>
    <row r="10" spans="1:13" x14ac:dyDescent="0.3">
      <c r="A10" s="1" t="s">
        <v>7</v>
      </c>
      <c r="B10" s="4">
        <v>4</v>
      </c>
      <c r="C10" s="4">
        <v>4</v>
      </c>
      <c r="D10" s="4">
        <v>3</v>
      </c>
      <c r="E10" s="4">
        <v>1</v>
      </c>
      <c r="F10" s="4">
        <v>4</v>
      </c>
      <c r="G10" s="4">
        <v>5</v>
      </c>
      <c r="H10" s="4">
        <v>1</v>
      </c>
      <c r="I10" s="4">
        <v>2</v>
      </c>
      <c r="J10" s="4">
        <v>1</v>
      </c>
      <c r="K10" s="4">
        <v>2</v>
      </c>
      <c r="L10" s="4">
        <v>3</v>
      </c>
      <c r="M10" s="4">
        <v>3</v>
      </c>
    </row>
    <row r="11" spans="1:13" x14ac:dyDescent="0.3">
      <c r="A11" s="1" t="s">
        <v>8</v>
      </c>
      <c r="B11" s="4">
        <v>2</v>
      </c>
      <c r="C11" s="4">
        <v>3</v>
      </c>
      <c r="D11" s="4">
        <v>6</v>
      </c>
      <c r="E11" s="4">
        <v>5</v>
      </c>
      <c r="F11" s="4">
        <v>6</v>
      </c>
      <c r="G11" s="4">
        <v>8</v>
      </c>
      <c r="H11" s="4">
        <v>1</v>
      </c>
      <c r="I11" s="4">
        <v>4</v>
      </c>
      <c r="J11" s="4">
        <v>6</v>
      </c>
      <c r="K11" s="4">
        <v>5</v>
      </c>
      <c r="L11" s="4">
        <v>6</v>
      </c>
      <c r="M11" s="4">
        <v>8</v>
      </c>
    </row>
    <row r="12" spans="1:13" x14ac:dyDescent="0.3">
      <c r="A12" s="1" t="s">
        <v>9</v>
      </c>
      <c r="B12" s="4">
        <v>1</v>
      </c>
      <c r="C12" s="4">
        <v>0</v>
      </c>
      <c r="D12" s="4">
        <v>2</v>
      </c>
      <c r="E12" s="4">
        <v>1</v>
      </c>
      <c r="F12" s="4">
        <v>0</v>
      </c>
      <c r="G12" s="4">
        <v>0</v>
      </c>
      <c r="H12" s="4">
        <v>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3">
      <c r="A13" s="1" t="s">
        <v>10</v>
      </c>
      <c r="B13" s="4">
        <v>1</v>
      </c>
      <c r="C13" s="4">
        <v>1</v>
      </c>
      <c r="D13" s="4">
        <v>2</v>
      </c>
      <c r="E13" s="4">
        <v>0</v>
      </c>
      <c r="F13" s="4">
        <v>1</v>
      </c>
      <c r="G13" s="4">
        <v>0</v>
      </c>
      <c r="H13" s="4">
        <v>5</v>
      </c>
      <c r="I13" s="4">
        <v>1</v>
      </c>
      <c r="J13" s="4">
        <v>4</v>
      </c>
      <c r="K13" s="4">
        <v>3</v>
      </c>
      <c r="L13" s="4">
        <v>1</v>
      </c>
      <c r="M13" s="4">
        <v>2</v>
      </c>
    </row>
    <row r="14" spans="1:13" x14ac:dyDescent="0.3">
      <c r="A14" s="1" t="s">
        <v>11</v>
      </c>
      <c r="B14" s="4">
        <v>2</v>
      </c>
      <c r="C14" s="4">
        <v>3</v>
      </c>
      <c r="D14" s="4">
        <v>1</v>
      </c>
      <c r="E14" s="4">
        <v>0</v>
      </c>
      <c r="F14" s="4">
        <v>1</v>
      </c>
      <c r="G14" s="4">
        <v>6</v>
      </c>
      <c r="H14" s="4">
        <v>6</v>
      </c>
      <c r="I14" s="4">
        <v>4</v>
      </c>
      <c r="J14" s="4">
        <v>8</v>
      </c>
      <c r="K14" s="4">
        <v>4</v>
      </c>
      <c r="L14" s="4">
        <v>5</v>
      </c>
      <c r="M14" s="4">
        <v>4</v>
      </c>
    </row>
    <row r="15" spans="1:13" x14ac:dyDescent="0.3">
      <c r="A15" s="1" t="s">
        <v>12</v>
      </c>
      <c r="B15" s="4">
        <v>17</v>
      </c>
      <c r="C15" s="4">
        <v>18</v>
      </c>
      <c r="D15" s="4">
        <v>16</v>
      </c>
      <c r="E15" s="4">
        <v>49</v>
      </c>
      <c r="F15" s="4">
        <v>22</v>
      </c>
      <c r="G15" s="4">
        <v>36</v>
      </c>
      <c r="H15" s="4">
        <v>32</v>
      </c>
      <c r="I15" s="4">
        <v>26</v>
      </c>
      <c r="J15" s="4">
        <v>37</v>
      </c>
      <c r="K15" s="4">
        <v>29</v>
      </c>
      <c r="L15" s="4">
        <v>24</v>
      </c>
      <c r="M15" s="4">
        <v>16</v>
      </c>
    </row>
    <row r="16" spans="1:13" x14ac:dyDescent="0.3">
      <c r="A16" s="1" t="s">
        <v>13</v>
      </c>
      <c r="B16" s="4">
        <v>2</v>
      </c>
      <c r="C16" s="4">
        <v>7</v>
      </c>
      <c r="D16" s="4">
        <v>9</v>
      </c>
      <c r="E16" s="4">
        <v>4</v>
      </c>
      <c r="F16" s="4">
        <v>2</v>
      </c>
      <c r="G16" s="4">
        <v>2</v>
      </c>
      <c r="H16" s="4">
        <v>4</v>
      </c>
      <c r="I16" s="4">
        <v>1</v>
      </c>
      <c r="J16" s="4">
        <v>6</v>
      </c>
      <c r="K16" s="4">
        <v>6</v>
      </c>
      <c r="L16" s="4">
        <v>1</v>
      </c>
      <c r="M16" s="4">
        <v>2</v>
      </c>
    </row>
    <row r="17" spans="1:13" x14ac:dyDescent="0.3">
      <c r="A17" s="1" t="s">
        <v>14</v>
      </c>
      <c r="B17" s="4">
        <v>4</v>
      </c>
      <c r="C17" s="4">
        <v>4</v>
      </c>
      <c r="D17" s="4">
        <v>3</v>
      </c>
      <c r="E17" s="4">
        <v>3</v>
      </c>
      <c r="F17" s="4">
        <v>3</v>
      </c>
      <c r="G17" s="4">
        <v>6</v>
      </c>
      <c r="H17" s="4">
        <v>2</v>
      </c>
      <c r="I17" s="4">
        <v>3</v>
      </c>
      <c r="J17" s="4">
        <v>0</v>
      </c>
      <c r="K17" s="4">
        <v>1</v>
      </c>
      <c r="L17" s="4">
        <v>0</v>
      </c>
      <c r="M17" s="4">
        <v>2</v>
      </c>
    </row>
    <row r="18" spans="1:13" x14ac:dyDescent="0.3">
      <c r="A18" s="1" t="s">
        <v>15</v>
      </c>
      <c r="B18" s="4">
        <v>1</v>
      </c>
      <c r="C18" s="4">
        <v>2</v>
      </c>
      <c r="D18" s="4">
        <v>3</v>
      </c>
      <c r="E18" s="4">
        <v>2</v>
      </c>
      <c r="F18" s="4">
        <v>2</v>
      </c>
      <c r="G18" s="4">
        <v>3</v>
      </c>
      <c r="H18" s="4">
        <v>1</v>
      </c>
      <c r="I18" s="4">
        <v>2</v>
      </c>
      <c r="J18" s="4">
        <v>8</v>
      </c>
      <c r="K18" s="4">
        <v>2</v>
      </c>
      <c r="L18" s="4">
        <v>12</v>
      </c>
      <c r="M18" s="4">
        <v>7</v>
      </c>
    </row>
    <row r="19" spans="1:13" x14ac:dyDescent="0.3">
      <c r="A19" s="1" t="s">
        <v>16</v>
      </c>
      <c r="B19" s="4">
        <v>1</v>
      </c>
      <c r="C19" s="4">
        <v>1</v>
      </c>
      <c r="D19" s="4">
        <v>2</v>
      </c>
      <c r="E19" s="4">
        <v>2</v>
      </c>
      <c r="F19" s="4">
        <v>3</v>
      </c>
      <c r="G19" s="4">
        <v>5</v>
      </c>
      <c r="H19" s="4">
        <v>1</v>
      </c>
      <c r="I19" s="4">
        <v>2</v>
      </c>
      <c r="J19" s="4">
        <v>3</v>
      </c>
      <c r="K19" s="4">
        <v>3</v>
      </c>
      <c r="L19" s="4">
        <v>0</v>
      </c>
      <c r="M19" s="4">
        <v>1</v>
      </c>
    </row>
    <row r="20" spans="1:13" x14ac:dyDescent="0.3">
      <c r="A20" s="1" t="s">
        <v>17</v>
      </c>
      <c r="B20" s="4">
        <v>2</v>
      </c>
      <c r="C20" s="4">
        <v>0</v>
      </c>
      <c r="D20" s="4">
        <v>1</v>
      </c>
      <c r="E20" s="4">
        <v>3</v>
      </c>
      <c r="F20" s="4">
        <v>5</v>
      </c>
      <c r="G20" s="4">
        <v>1</v>
      </c>
      <c r="H20" s="4">
        <v>6</v>
      </c>
      <c r="I20" s="4">
        <v>3</v>
      </c>
      <c r="J20" s="4">
        <v>0</v>
      </c>
      <c r="K20" s="4">
        <v>3</v>
      </c>
      <c r="L20" s="4">
        <v>1</v>
      </c>
      <c r="M20" s="4">
        <v>3</v>
      </c>
    </row>
    <row r="21" spans="1:13" x14ac:dyDescent="0.3">
      <c r="A21" s="1" t="s">
        <v>18</v>
      </c>
      <c r="B21" s="4">
        <v>7</v>
      </c>
      <c r="C21" s="4">
        <v>9</v>
      </c>
      <c r="D21" s="4">
        <v>7</v>
      </c>
      <c r="E21" s="4">
        <v>2</v>
      </c>
      <c r="F21" s="4">
        <v>2</v>
      </c>
      <c r="G21" s="4">
        <v>9</v>
      </c>
      <c r="H21" s="4">
        <v>13</v>
      </c>
      <c r="I21" s="4">
        <v>8</v>
      </c>
      <c r="J21" s="4">
        <v>13</v>
      </c>
      <c r="K21" s="4">
        <v>3</v>
      </c>
      <c r="L21" s="4">
        <v>8</v>
      </c>
      <c r="M21" s="4">
        <v>6</v>
      </c>
    </row>
    <row r="22" spans="1:13" x14ac:dyDescent="0.3">
      <c r="A22" s="1" t="s">
        <v>19</v>
      </c>
      <c r="B22" s="4">
        <v>5</v>
      </c>
      <c r="C22" s="4">
        <v>6</v>
      </c>
      <c r="D22" s="4">
        <v>8</v>
      </c>
      <c r="E22" s="4">
        <v>8</v>
      </c>
      <c r="F22" s="4">
        <v>11</v>
      </c>
      <c r="G22" s="4">
        <v>10</v>
      </c>
      <c r="H22" s="4">
        <v>7</v>
      </c>
      <c r="I22" s="4">
        <v>7</v>
      </c>
      <c r="J22" s="4">
        <v>9</v>
      </c>
      <c r="K22" s="4">
        <v>6</v>
      </c>
      <c r="L22" s="4">
        <v>8</v>
      </c>
      <c r="M22" s="4">
        <v>4</v>
      </c>
    </row>
    <row r="23" spans="1:13" x14ac:dyDescent="0.3">
      <c r="A23" s="1" t="s">
        <v>20</v>
      </c>
      <c r="B23" s="4">
        <v>1</v>
      </c>
      <c r="C23" s="4">
        <v>8</v>
      </c>
      <c r="D23" s="4">
        <v>2</v>
      </c>
      <c r="E23" s="4">
        <v>3</v>
      </c>
      <c r="F23" s="4">
        <v>7</v>
      </c>
      <c r="G23" s="4">
        <v>6</v>
      </c>
      <c r="H23" s="4">
        <v>4</v>
      </c>
      <c r="I23" s="4">
        <v>1</v>
      </c>
      <c r="J23" s="4">
        <v>7</v>
      </c>
      <c r="K23" s="4">
        <v>4</v>
      </c>
      <c r="L23" s="4">
        <v>2</v>
      </c>
      <c r="M23" s="4">
        <v>4</v>
      </c>
    </row>
    <row r="24" spans="1:13" x14ac:dyDescent="0.3">
      <c r="A24" s="1" t="s">
        <v>21</v>
      </c>
      <c r="B24" s="4">
        <v>3</v>
      </c>
      <c r="C24" s="4">
        <v>8</v>
      </c>
      <c r="D24" s="4">
        <v>6</v>
      </c>
      <c r="E24" s="4">
        <v>6</v>
      </c>
      <c r="F24" s="4">
        <v>4</v>
      </c>
      <c r="G24" s="4">
        <v>12</v>
      </c>
      <c r="H24" s="4">
        <v>3</v>
      </c>
      <c r="I24" s="4">
        <v>0</v>
      </c>
      <c r="J24" s="4">
        <v>5</v>
      </c>
      <c r="K24" s="4">
        <v>4</v>
      </c>
      <c r="L24" s="4">
        <v>7</v>
      </c>
      <c r="M24" s="4">
        <v>5</v>
      </c>
    </row>
    <row r="25" spans="1:13" x14ac:dyDescent="0.3">
      <c r="A25" s="1" t="s">
        <v>22</v>
      </c>
      <c r="B25" s="4">
        <v>4</v>
      </c>
      <c r="C25" s="4">
        <v>3</v>
      </c>
      <c r="D25" s="4">
        <v>6</v>
      </c>
      <c r="E25" s="4">
        <v>3</v>
      </c>
      <c r="F25" s="4">
        <v>3</v>
      </c>
      <c r="G25" s="4">
        <v>2</v>
      </c>
      <c r="H25" s="4">
        <v>3</v>
      </c>
      <c r="I25" s="4">
        <v>3</v>
      </c>
      <c r="J25" s="4">
        <v>2</v>
      </c>
      <c r="K25" s="4">
        <v>3</v>
      </c>
      <c r="L25" s="4">
        <v>3</v>
      </c>
      <c r="M25" s="4">
        <v>7</v>
      </c>
    </row>
    <row r="26" spans="1:13" x14ac:dyDescent="0.3">
      <c r="A26" s="1" t="s">
        <v>23</v>
      </c>
      <c r="B26" s="4">
        <v>4</v>
      </c>
      <c r="C26" s="4">
        <v>3</v>
      </c>
      <c r="D26" s="4">
        <v>6</v>
      </c>
      <c r="E26" s="4">
        <v>5</v>
      </c>
      <c r="F26" s="4">
        <v>3</v>
      </c>
      <c r="G26" s="4">
        <v>6</v>
      </c>
      <c r="H26" s="4">
        <v>3</v>
      </c>
      <c r="I26" s="4">
        <v>6</v>
      </c>
      <c r="J26" s="4">
        <v>8</v>
      </c>
      <c r="K26" s="4">
        <v>7</v>
      </c>
      <c r="L26" s="4">
        <v>7</v>
      </c>
      <c r="M26" s="4">
        <v>5</v>
      </c>
    </row>
    <row r="27" spans="1:13" x14ac:dyDescent="0.3">
      <c r="A27" s="1" t="s">
        <v>24</v>
      </c>
      <c r="B27" s="4">
        <v>2</v>
      </c>
      <c r="C27" s="4">
        <v>0</v>
      </c>
      <c r="D27" s="4">
        <v>0</v>
      </c>
      <c r="E27" s="4">
        <v>1</v>
      </c>
      <c r="F27" s="4">
        <v>2</v>
      </c>
      <c r="G27" s="4">
        <v>4</v>
      </c>
      <c r="H27" s="4">
        <v>3</v>
      </c>
      <c r="I27" s="4">
        <v>6</v>
      </c>
      <c r="J27" s="4">
        <v>9</v>
      </c>
      <c r="K27" s="4">
        <v>6</v>
      </c>
      <c r="L27" s="4">
        <v>2</v>
      </c>
      <c r="M27" s="4">
        <v>2</v>
      </c>
    </row>
    <row r="28" spans="1:13" x14ac:dyDescent="0.3">
      <c r="A28" s="1" t="s">
        <v>25</v>
      </c>
      <c r="B28" s="4">
        <v>0</v>
      </c>
      <c r="C28" s="4">
        <v>0</v>
      </c>
      <c r="D28" s="4">
        <v>1</v>
      </c>
      <c r="E28" s="4">
        <v>0</v>
      </c>
      <c r="F28" s="4">
        <v>0</v>
      </c>
      <c r="G28" s="4">
        <v>2</v>
      </c>
      <c r="H28" s="4">
        <v>0</v>
      </c>
      <c r="I28" s="4">
        <v>1</v>
      </c>
      <c r="J28" s="4">
        <v>0</v>
      </c>
      <c r="K28" s="4">
        <v>2</v>
      </c>
      <c r="L28" s="4">
        <v>1</v>
      </c>
      <c r="M28" s="4">
        <v>2</v>
      </c>
    </row>
    <row r="29" spans="1:13" x14ac:dyDescent="0.3">
      <c r="A29" s="1" t="s">
        <v>26</v>
      </c>
      <c r="B29" s="4">
        <v>2</v>
      </c>
      <c r="C29" s="4">
        <v>5</v>
      </c>
      <c r="D29" s="4">
        <v>6</v>
      </c>
      <c r="E29" s="4">
        <v>6</v>
      </c>
      <c r="F29" s="4">
        <v>5</v>
      </c>
      <c r="G29" s="4">
        <v>1</v>
      </c>
      <c r="H29" s="4">
        <v>4</v>
      </c>
      <c r="I29" s="4">
        <v>3</v>
      </c>
      <c r="J29" s="4">
        <v>3</v>
      </c>
      <c r="K29" s="4">
        <v>2</v>
      </c>
      <c r="L29" s="4">
        <v>2</v>
      </c>
      <c r="M29" s="4">
        <v>2</v>
      </c>
    </row>
    <row r="30" spans="1:13" x14ac:dyDescent="0.3">
      <c r="A30" s="1" t="s">
        <v>27</v>
      </c>
      <c r="B30" s="4">
        <v>2</v>
      </c>
      <c r="C30" s="4">
        <v>3</v>
      </c>
      <c r="D30" s="4">
        <v>7</v>
      </c>
      <c r="E30" s="4">
        <v>5</v>
      </c>
      <c r="F30" s="4">
        <v>5</v>
      </c>
      <c r="G30" s="4">
        <v>5</v>
      </c>
      <c r="H30" s="4">
        <v>4</v>
      </c>
      <c r="I30" s="4">
        <v>5</v>
      </c>
      <c r="J30" s="4">
        <v>4</v>
      </c>
      <c r="K30" s="4">
        <v>4</v>
      </c>
      <c r="L30" s="4">
        <v>5</v>
      </c>
      <c r="M30" s="4">
        <v>3</v>
      </c>
    </row>
    <row r="31" spans="1:13" x14ac:dyDescent="0.3">
      <c r="A31" s="1" t="s">
        <v>28</v>
      </c>
      <c r="B31" s="4">
        <v>4</v>
      </c>
      <c r="C31" s="4">
        <v>2</v>
      </c>
      <c r="D31" s="4">
        <v>3</v>
      </c>
      <c r="E31" s="4">
        <v>4</v>
      </c>
      <c r="F31" s="4">
        <v>7</v>
      </c>
      <c r="G31" s="4">
        <v>12</v>
      </c>
      <c r="H31" s="4">
        <v>11</v>
      </c>
      <c r="I31" s="4">
        <v>12</v>
      </c>
      <c r="J31" s="4">
        <v>14</v>
      </c>
      <c r="K31" s="4">
        <v>18</v>
      </c>
      <c r="L31" s="4">
        <v>20</v>
      </c>
      <c r="M31" s="4">
        <v>26</v>
      </c>
    </row>
    <row r="32" spans="1:13" x14ac:dyDescent="0.3">
      <c r="A32" s="1" t="s">
        <v>29</v>
      </c>
      <c r="B32" s="4">
        <v>5</v>
      </c>
      <c r="C32" s="4">
        <v>1</v>
      </c>
      <c r="D32" s="4">
        <v>2</v>
      </c>
      <c r="E32" s="4">
        <v>2</v>
      </c>
      <c r="F32" s="4">
        <v>2</v>
      </c>
      <c r="G32" s="4">
        <v>2</v>
      </c>
      <c r="H32" s="4">
        <v>1</v>
      </c>
      <c r="I32" s="4">
        <v>1</v>
      </c>
      <c r="J32" s="4">
        <v>1</v>
      </c>
      <c r="K32" s="4">
        <v>7</v>
      </c>
      <c r="L32" s="4">
        <v>1</v>
      </c>
      <c r="M32" s="4">
        <v>0</v>
      </c>
    </row>
    <row r="33" spans="1:13" x14ac:dyDescent="0.3">
      <c r="A33" s="2" t="s">
        <v>30</v>
      </c>
      <c r="B33" s="4">
        <v>1</v>
      </c>
      <c r="C33" s="4">
        <v>0</v>
      </c>
      <c r="D33" s="4">
        <v>1</v>
      </c>
      <c r="E33" s="4">
        <v>3</v>
      </c>
      <c r="F33" s="4">
        <v>8</v>
      </c>
      <c r="G33" s="4">
        <v>2</v>
      </c>
      <c r="H33" s="4">
        <v>1</v>
      </c>
      <c r="I33" s="4">
        <v>4</v>
      </c>
      <c r="J33" s="4">
        <v>3</v>
      </c>
      <c r="K33" s="4">
        <v>2</v>
      </c>
      <c r="L33" s="4">
        <v>0</v>
      </c>
      <c r="M33" s="4">
        <v>0</v>
      </c>
    </row>
    <row r="34" spans="1:13" x14ac:dyDescent="0.3">
      <c r="A34" s="1" t="s">
        <v>31</v>
      </c>
      <c r="B34" s="4">
        <v>7</v>
      </c>
      <c r="C34" s="4">
        <v>8</v>
      </c>
      <c r="D34" s="4">
        <v>6</v>
      </c>
      <c r="E34" s="4">
        <v>8</v>
      </c>
      <c r="F34" s="4">
        <v>4</v>
      </c>
      <c r="G34" s="4">
        <v>9</v>
      </c>
      <c r="H34" s="4">
        <v>5</v>
      </c>
      <c r="I34" s="4">
        <v>3</v>
      </c>
      <c r="J34" s="4">
        <v>8</v>
      </c>
      <c r="K34" s="4">
        <v>4</v>
      </c>
      <c r="L34" s="4">
        <v>11</v>
      </c>
      <c r="M34" s="4">
        <v>5</v>
      </c>
    </row>
    <row r="35" spans="1:13" x14ac:dyDescent="0.3">
      <c r="A35" s="1" t="s">
        <v>32</v>
      </c>
      <c r="B35" s="4">
        <v>2</v>
      </c>
      <c r="C35" s="4">
        <v>6</v>
      </c>
      <c r="D35" s="4">
        <v>5</v>
      </c>
      <c r="E35" s="4">
        <v>2</v>
      </c>
      <c r="F35" s="4">
        <v>1</v>
      </c>
      <c r="G35" s="4">
        <v>3</v>
      </c>
      <c r="H35" s="4">
        <v>5</v>
      </c>
      <c r="I35" s="4">
        <v>0</v>
      </c>
      <c r="J35" s="4">
        <v>3</v>
      </c>
      <c r="K35" s="4">
        <v>5</v>
      </c>
      <c r="L35" s="4">
        <v>2</v>
      </c>
      <c r="M35" s="4">
        <v>3</v>
      </c>
    </row>
    <row r="36" spans="1:13" x14ac:dyDescent="0.3">
      <c r="A36" s="1" t="s">
        <v>33</v>
      </c>
      <c r="B36" s="4">
        <v>2</v>
      </c>
      <c r="C36" s="4">
        <v>3</v>
      </c>
      <c r="D36" s="4">
        <v>4</v>
      </c>
      <c r="E36" s="4">
        <v>4</v>
      </c>
      <c r="F36" s="4">
        <v>3</v>
      </c>
      <c r="G36" s="4">
        <v>0</v>
      </c>
      <c r="H36" s="4">
        <v>6</v>
      </c>
      <c r="I36" s="4">
        <v>5</v>
      </c>
      <c r="J36" s="4">
        <v>7</v>
      </c>
      <c r="K36" s="4">
        <v>6</v>
      </c>
      <c r="L36" s="4">
        <v>9</v>
      </c>
      <c r="M36" s="4">
        <v>5</v>
      </c>
    </row>
    <row r="37" spans="1:13" x14ac:dyDescent="0.3">
      <c r="A37" s="1" t="s">
        <v>34</v>
      </c>
      <c r="B37" s="4">
        <v>5</v>
      </c>
      <c r="C37" s="4">
        <v>2</v>
      </c>
      <c r="D37" s="4">
        <v>9</v>
      </c>
      <c r="E37" s="4">
        <v>4</v>
      </c>
      <c r="F37" s="4">
        <v>5</v>
      </c>
      <c r="G37" s="4">
        <v>1</v>
      </c>
      <c r="H37" s="4">
        <v>9</v>
      </c>
      <c r="I37" s="4">
        <v>2</v>
      </c>
      <c r="J37" s="4">
        <v>3</v>
      </c>
      <c r="K37" s="4">
        <v>1</v>
      </c>
      <c r="L37" s="4">
        <v>0</v>
      </c>
      <c r="M37" s="4">
        <v>0</v>
      </c>
    </row>
    <row r="38" spans="1:13" x14ac:dyDescent="0.3">
      <c r="A38" s="1" t="s">
        <v>35</v>
      </c>
      <c r="B38" s="4">
        <v>6</v>
      </c>
      <c r="C38" s="4">
        <v>3</v>
      </c>
      <c r="D38" s="4">
        <v>0</v>
      </c>
      <c r="E38" s="4">
        <v>1</v>
      </c>
      <c r="F38" s="4">
        <v>1</v>
      </c>
      <c r="G38" s="4">
        <v>1</v>
      </c>
      <c r="H38" s="4">
        <v>3</v>
      </c>
      <c r="I38" s="4">
        <v>6</v>
      </c>
      <c r="J38" s="4">
        <v>3</v>
      </c>
      <c r="K38" s="4">
        <v>3</v>
      </c>
      <c r="L38" s="4">
        <v>2</v>
      </c>
      <c r="M38" s="4">
        <v>4</v>
      </c>
    </row>
    <row r="39" spans="1:13" x14ac:dyDescent="0.3">
      <c r="A39" s="1" t="s">
        <v>36</v>
      </c>
      <c r="B39" s="4">
        <v>8</v>
      </c>
      <c r="C39" s="4">
        <v>2</v>
      </c>
      <c r="D39" s="4">
        <v>6</v>
      </c>
      <c r="E39" s="4">
        <v>10</v>
      </c>
      <c r="F39" s="4">
        <v>10</v>
      </c>
      <c r="G39" s="4">
        <v>11</v>
      </c>
      <c r="H39" s="4">
        <v>13</v>
      </c>
      <c r="I39" s="4">
        <v>6</v>
      </c>
      <c r="J39" s="4">
        <v>11</v>
      </c>
      <c r="K39" s="4">
        <v>9</v>
      </c>
      <c r="L39" s="4">
        <v>7</v>
      </c>
      <c r="M39" s="4">
        <v>11</v>
      </c>
    </row>
    <row r="40" spans="1:13" x14ac:dyDescent="0.3">
      <c r="A40" s="1" t="s">
        <v>37</v>
      </c>
      <c r="B40" s="4">
        <v>2</v>
      </c>
      <c r="C40" s="4">
        <v>9</v>
      </c>
      <c r="D40" s="4">
        <v>10</v>
      </c>
      <c r="E40" s="4">
        <v>18</v>
      </c>
      <c r="F40" s="4">
        <v>21</v>
      </c>
      <c r="G40" s="4">
        <v>18</v>
      </c>
      <c r="H40" s="4">
        <v>29</v>
      </c>
      <c r="I40" s="4">
        <v>19</v>
      </c>
      <c r="J40" s="4">
        <v>22</v>
      </c>
      <c r="K40" s="4">
        <v>17</v>
      </c>
      <c r="L40" s="4">
        <v>16</v>
      </c>
      <c r="M40" s="4">
        <v>4</v>
      </c>
    </row>
    <row r="42" spans="1:13" x14ac:dyDescent="0.3">
      <c r="A42" s="20" t="s">
        <v>72</v>
      </c>
      <c r="B42" s="21">
        <f>SUM(B3:B40)</f>
        <v>134</v>
      </c>
      <c r="C42" s="21">
        <f>SUM(C3:C40)</f>
        <v>152</v>
      </c>
      <c r="D42" s="21">
        <f>SUM(D3:D40)</f>
        <v>163</v>
      </c>
      <c r="E42" s="21">
        <f>SUM(E3:E40)</f>
        <v>185</v>
      </c>
      <c r="F42" s="21">
        <f>SUM(F3:F40)</f>
        <v>185</v>
      </c>
      <c r="G42" s="21">
        <f>SUM(G3:G40)</f>
        <v>234</v>
      </c>
      <c r="H42" s="21">
        <f>SUM(H3:H40)</f>
        <v>222</v>
      </c>
      <c r="I42" s="21">
        <f>SUM(I3:I40)</f>
        <v>173</v>
      </c>
      <c r="J42" s="21">
        <f>SUM(J3:J40)</f>
        <v>236</v>
      </c>
      <c r="K42" s="21">
        <f>SUM(K3:K40)</f>
        <v>219</v>
      </c>
      <c r="L42" s="21">
        <f>SUM(L3:L40)</f>
        <v>199</v>
      </c>
      <c r="M42" s="21">
        <f>SUM(M3:M40)</f>
        <v>183</v>
      </c>
    </row>
    <row r="43" spans="1:13" x14ac:dyDescent="0.3">
      <c r="A43" s="20" t="s">
        <v>41</v>
      </c>
      <c r="B43" s="30">
        <f>134/4633</f>
        <v>2.8922944096697604E-2</v>
      </c>
      <c r="C43" s="30">
        <f>152/5095</f>
        <v>2.9833169774288518E-2</v>
      </c>
      <c r="D43" s="30">
        <f>163/5425</f>
        <v>3.0046082949308755E-2</v>
      </c>
      <c r="E43" s="30">
        <f>185/5473</f>
        <v>3.3802302210853279E-2</v>
      </c>
      <c r="F43" s="30">
        <f>185/5488</f>
        <v>3.3709912536443148E-2</v>
      </c>
      <c r="G43" s="30">
        <f>234/5975</f>
        <v>3.9163179916317993E-2</v>
      </c>
      <c r="H43" s="30">
        <f>222/5339</f>
        <v>4.1580820378348003E-2</v>
      </c>
      <c r="I43" s="30">
        <f>173/6201</f>
        <v>2.789872601193356E-2</v>
      </c>
      <c r="J43" s="30">
        <f>236/6348</f>
        <v>3.7177063642092001E-2</v>
      </c>
      <c r="K43" s="30">
        <f>219/5905</f>
        <v>3.7087214225232853E-2</v>
      </c>
      <c r="L43" s="30">
        <f>199/4631</f>
        <v>4.2971280500971709E-2</v>
      </c>
      <c r="M43" s="30">
        <f>183/4780</f>
        <v>3.828451882845188E-2</v>
      </c>
    </row>
    <row r="44" spans="1:13" customFormat="1" x14ac:dyDescent="0.3">
      <c r="A44" s="20" t="s">
        <v>42</v>
      </c>
      <c r="B44" s="31"/>
      <c r="C44" s="31"/>
      <c r="D44" s="31"/>
      <c r="E44" s="31"/>
      <c r="F44" s="31"/>
      <c r="G44" s="31"/>
      <c r="H44" s="31"/>
      <c r="I44" s="30">
        <f>173/2566</f>
        <v>6.7420109119251753E-2</v>
      </c>
      <c r="J44" s="30">
        <f>236/3066</f>
        <v>7.6973255055446832E-2</v>
      </c>
      <c r="K44" s="30">
        <f>219/2710</f>
        <v>8.0811808118081183E-2</v>
      </c>
      <c r="L44" s="30">
        <f>199/2117</f>
        <v>9.4000944733112893E-2</v>
      </c>
      <c r="M44" s="30">
        <f>183/2005</f>
        <v>9.12718204488778E-2</v>
      </c>
    </row>
    <row r="45" spans="1:13" customFormat="1" x14ac:dyDescent="0.3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3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</sheetData>
  <mergeCells count="2">
    <mergeCell ref="B1:M1"/>
    <mergeCell ref="A1:A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827A-C124-44C6-9E04-6ED3136B3DDD}">
  <dimension ref="A1:M46"/>
  <sheetViews>
    <sheetView tabSelected="1" zoomScaleNormal="100" workbookViewId="0">
      <pane ySplit="2" topLeftCell="A39" activePane="bottomLeft" state="frozen"/>
      <selection pane="bottomLeft" activeCell="A42" sqref="A42:M44"/>
    </sheetView>
  </sheetViews>
  <sheetFormatPr defaultRowHeight="15.6" x14ac:dyDescent="0.3"/>
  <cols>
    <col min="1" max="1" width="28.109375" style="3" bestFit="1" customWidth="1"/>
    <col min="2" max="16384" width="8.88671875" style="4"/>
  </cols>
  <sheetData>
    <row r="1" spans="1:13" ht="15.6" customHeight="1" x14ac:dyDescent="0.25">
      <c r="A1" s="22" t="s">
        <v>38</v>
      </c>
      <c r="B1" s="24" t="s">
        <v>40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5.6" customHeight="1" x14ac:dyDescent="0.25">
      <c r="A2" s="22"/>
      <c r="B2" s="4">
        <v>2007</v>
      </c>
      <c r="C2" s="4">
        <v>2008</v>
      </c>
      <c r="D2" s="4">
        <v>2009</v>
      </c>
      <c r="E2" s="4">
        <v>2010</v>
      </c>
      <c r="F2" s="4">
        <v>2011</v>
      </c>
      <c r="G2" s="4">
        <v>2012</v>
      </c>
      <c r="H2" s="4">
        <v>2013</v>
      </c>
      <c r="I2" s="4">
        <v>2014</v>
      </c>
      <c r="J2" s="4">
        <v>2015</v>
      </c>
      <c r="K2" s="4">
        <v>2016</v>
      </c>
      <c r="L2" s="4">
        <v>2017</v>
      </c>
      <c r="M2" s="4">
        <v>2018</v>
      </c>
    </row>
    <row r="3" spans="1:13" x14ac:dyDescent="0.3">
      <c r="A3" s="1" t="s">
        <v>0</v>
      </c>
      <c r="B3" s="4">
        <v>4</v>
      </c>
      <c r="C3" s="4">
        <v>1</v>
      </c>
      <c r="D3" s="4">
        <v>0</v>
      </c>
      <c r="E3" s="4">
        <v>0</v>
      </c>
      <c r="F3" s="4">
        <v>1</v>
      </c>
      <c r="G3" s="4">
        <v>3</v>
      </c>
      <c r="H3" s="4">
        <v>0</v>
      </c>
      <c r="I3" s="4">
        <v>1</v>
      </c>
      <c r="J3" s="4">
        <v>0</v>
      </c>
      <c r="K3" s="4">
        <v>4</v>
      </c>
      <c r="L3" s="4">
        <v>11</v>
      </c>
      <c r="M3" s="4">
        <v>3</v>
      </c>
    </row>
    <row r="4" spans="1:13" x14ac:dyDescent="0.3">
      <c r="A4" s="1" t="s">
        <v>1</v>
      </c>
      <c r="B4" s="4">
        <v>1</v>
      </c>
      <c r="C4" s="4">
        <v>2</v>
      </c>
      <c r="D4" s="4">
        <v>0</v>
      </c>
      <c r="E4" s="4">
        <v>0</v>
      </c>
      <c r="F4" s="4">
        <v>0</v>
      </c>
      <c r="G4" s="4">
        <v>3</v>
      </c>
      <c r="H4" s="4">
        <v>1</v>
      </c>
      <c r="I4" s="4">
        <v>2</v>
      </c>
      <c r="J4" s="4">
        <v>7</v>
      </c>
      <c r="K4" s="4">
        <v>6</v>
      </c>
      <c r="L4" s="4">
        <v>2</v>
      </c>
      <c r="M4" s="4">
        <v>1</v>
      </c>
    </row>
    <row r="5" spans="1:13" x14ac:dyDescent="0.3">
      <c r="A5" s="1" t="s">
        <v>2</v>
      </c>
      <c r="B5" s="4">
        <v>7</v>
      </c>
      <c r="C5" s="4">
        <v>2</v>
      </c>
      <c r="D5" s="4">
        <v>0</v>
      </c>
      <c r="E5" s="4">
        <v>4</v>
      </c>
      <c r="F5" s="4">
        <v>1</v>
      </c>
      <c r="G5" s="4">
        <v>1</v>
      </c>
      <c r="H5" s="4">
        <v>0</v>
      </c>
      <c r="I5" s="4">
        <v>6</v>
      </c>
      <c r="J5" s="4">
        <v>2</v>
      </c>
      <c r="K5" s="4">
        <v>0</v>
      </c>
      <c r="L5" s="4">
        <v>1</v>
      </c>
      <c r="M5" s="4">
        <v>2</v>
      </c>
    </row>
    <row r="6" spans="1:13" x14ac:dyDescent="0.3">
      <c r="A6" s="1" t="s">
        <v>3</v>
      </c>
      <c r="B6" s="4">
        <v>2</v>
      </c>
      <c r="C6" s="4">
        <v>0</v>
      </c>
      <c r="D6" s="4">
        <v>3</v>
      </c>
      <c r="E6" s="4">
        <v>1</v>
      </c>
      <c r="F6" s="4">
        <v>0</v>
      </c>
      <c r="G6" s="4">
        <v>3</v>
      </c>
      <c r="H6" s="4">
        <v>0</v>
      </c>
      <c r="I6" s="4">
        <v>0</v>
      </c>
      <c r="J6" s="4">
        <v>0</v>
      </c>
      <c r="K6" s="4">
        <v>1</v>
      </c>
      <c r="L6" s="4">
        <v>4</v>
      </c>
      <c r="M6" s="4">
        <v>2</v>
      </c>
    </row>
    <row r="7" spans="1:13" x14ac:dyDescent="0.3">
      <c r="A7" s="1" t="s">
        <v>4</v>
      </c>
      <c r="B7" s="4">
        <v>1</v>
      </c>
      <c r="C7" s="4">
        <v>1</v>
      </c>
      <c r="D7" s="4">
        <v>2</v>
      </c>
      <c r="E7" s="4">
        <v>4</v>
      </c>
      <c r="F7" s="4">
        <v>1</v>
      </c>
      <c r="G7" s="4">
        <v>0</v>
      </c>
      <c r="H7" s="4">
        <v>3</v>
      </c>
      <c r="I7" s="4">
        <v>1</v>
      </c>
      <c r="J7" s="4">
        <v>4</v>
      </c>
      <c r="K7" s="4">
        <v>2</v>
      </c>
      <c r="L7" s="4">
        <v>2</v>
      </c>
      <c r="M7" s="4">
        <v>2</v>
      </c>
    </row>
    <row r="8" spans="1:13" x14ac:dyDescent="0.3">
      <c r="A8" s="1" t="s">
        <v>5</v>
      </c>
      <c r="B8" s="4">
        <v>5</v>
      </c>
      <c r="C8" s="4">
        <v>1</v>
      </c>
      <c r="D8" s="4">
        <v>2</v>
      </c>
      <c r="E8" s="4">
        <v>1</v>
      </c>
      <c r="F8" s="4">
        <v>0</v>
      </c>
      <c r="G8" s="4">
        <v>2</v>
      </c>
      <c r="H8" s="4">
        <v>2</v>
      </c>
      <c r="I8" s="4">
        <v>0</v>
      </c>
      <c r="J8" s="4">
        <v>2</v>
      </c>
      <c r="K8" s="4">
        <v>1</v>
      </c>
      <c r="L8" s="4">
        <v>4</v>
      </c>
      <c r="M8" s="4">
        <v>4</v>
      </c>
    </row>
    <row r="9" spans="1:13" x14ac:dyDescent="0.3">
      <c r="A9" s="1" t="s">
        <v>6</v>
      </c>
      <c r="B9" s="4">
        <v>10</v>
      </c>
      <c r="C9" s="4">
        <v>7</v>
      </c>
      <c r="D9" s="4">
        <v>2</v>
      </c>
      <c r="E9" s="4">
        <v>1</v>
      </c>
      <c r="F9" s="4">
        <v>2</v>
      </c>
      <c r="G9" s="4">
        <v>2</v>
      </c>
      <c r="H9" s="4">
        <v>3</v>
      </c>
      <c r="I9" s="4">
        <v>0</v>
      </c>
      <c r="J9" s="4">
        <v>0</v>
      </c>
      <c r="K9" s="4">
        <v>2</v>
      </c>
      <c r="L9" s="4">
        <v>0</v>
      </c>
      <c r="M9" s="4">
        <v>1</v>
      </c>
    </row>
    <row r="10" spans="1:13" x14ac:dyDescent="0.3">
      <c r="A10" s="1" t="s">
        <v>7</v>
      </c>
      <c r="B10" s="4">
        <v>3</v>
      </c>
      <c r="C10" s="4">
        <v>0</v>
      </c>
      <c r="D10" s="4">
        <v>2</v>
      </c>
      <c r="E10" s="4">
        <v>0</v>
      </c>
      <c r="F10" s="4">
        <v>2</v>
      </c>
      <c r="G10" s="4">
        <v>2</v>
      </c>
      <c r="H10" s="4">
        <v>1</v>
      </c>
      <c r="I10" s="4">
        <v>3</v>
      </c>
      <c r="J10" s="4">
        <v>4</v>
      </c>
      <c r="K10" s="4">
        <v>6</v>
      </c>
      <c r="L10" s="4">
        <v>0</v>
      </c>
      <c r="M10" s="4">
        <v>1</v>
      </c>
    </row>
    <row r="11" spans="1:13" x14ac:dyDescent="0.3">
      <c r="A11" s="1" t="s">
        <v>8</v>
      </c>
      <c r="B11" s="4">
        <v>3</v>
      </c>
      <c r="C11" s="4">
        <v>3</v>
      </c>
      <c r="D11" s="4">
        <v>4</v>
      </c>
      <c r="E11" s="4">
        <v>3</v>
      </c>
      <c r="F11" s="4">
        <v>1</v>
      </c>
      <c r="G11" s="4">
        <v>2</v>
      </c>
      <c r="H11" s="4">
        <v>1</v>
      </c>
      <c r="I11" s="4">
        <v>2</v>
      </c>
      <c r="J11" s="4">
        <v>2</v>
      </c>
      <c r="K11" s="4">
        <v>0</v>
      </c>
      <c r="L11" s="4">
        <v>0</v>
      </c>
      <c r="M11" s="4">
        <v>4</v>
      </c>
    </row>
    <row r="12" spans="1:13" x14ac:dyDescent="0.3">
      <c r="A12" s="1" t="s">
        <v>9</v>
      </c>
      <c r="B12" s="4">
        <v>0</v>
      </c>
      <c r="C12" s="4">
        <v>0</v>
      </c>
      <c r="D12" s="4">
        <v>3</v>
      </c>
      <c r="E12" s="4">
        <v>0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3">
      <c r="A13" s="1" t="s">
        <v>10</v>
      </c>
      <c r="B13" s="4">
        <v>2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  <c r="J13" s="4">
        <v>2</v>
      </c>
      <c r="K13" s="4">
        <v>5</v>
      </c>
      <c r="L13" s="4">
        <v>4</v>
      </c>
      <c r="M13" s="4">
        <v>2</v>
      </c>
    </row>
    <row r="14" spans="1:13" x14ac:dyDescent="0.3">
      <c r="A14" s="1" t="s">
        <v>11</v>
      </c>
      <c r="B14" s="4">
        <v>1</v>
      </c>
      <c r="C14" s="4">
        <v>1</v>
      </c>
      <c r="D14" s="4">
        <v>1</v>
      </c>
      <c r="E14" s="4">
        <v>1</v>
      </c>
      <c r="F14" s="4">
        <v>0</v>
      </c>
      <c r="G14" s="4">
        <v>1</v>
      </c>
      <c r="H14" s="4">
        <v>1</v>
      </c>
      <c r="I14" s="4">
        <v>0</v>
      </c>
      <c r="J14" s="4">
        <v>0</v>
      </c>
      <c r="K14" s="4">
        <v>1</v>
      </c>
      <c r="L14" s="4">
        <v>0</v>
      </c>
      <c r="M14" s="4">
        <v>2</v>
      </c>
    </row>
    <row r="15" spans="1:13" x14ac:dyDescent="0.3">
      <c r="A15" s="1" t="s">
        <v>12</v>
      </c>
      <c r="B15" s="4">
        <v>29</v>
      </c>
      <c r="C15" s="4">
        <v>36</v>
      </c>
      <c r="D15" s="4">
        <v>12</v>
      </c>
      <c r="E15" s="4">
        <v>8</v>
      </c>
      <c r="F15" s="4">
        <v>6</v>
      </c>
      <c r="G15" s="4">
        <v>5</v>
      </c>
      <c r="H15" s="4">
        <v>4</v>
      </c>
      <c r="I15" s="4">
        <v>11</v>
      </c>
      <c r="J15" s="4">
        <v>10</v>
      </c>
      <c r="K15" s="4">
        <v>8</v>
      </c>
      <c r="L15" s="4">
        <v>9</v>
      </c>
      <c r="M15" s="4">
        <v>9</v>
      </c>
    </row>
    <row r="16" spans="1:13" x14ac:dyDescent="0.3">
      <c r="A16" s="1" t="s">
        <v>13</v>
      </c>
      <c r="B16" s="4">
        <v>5</v>
      </c>
      <c r="C16" s="4">
        <v>6</v>
      </c>
      <c r="D16" s="4">
        <v>3</v>
      </c>
      <c r="E16" s="4">
        <v>5</v>
      </c>
      <c r="F16" s="4">
        <v>2</v>
      </c>
      <c r="G16" s="4">
        <v>1</v>
      </c>
      <c r="H16" s="4">
        <v>0</v>
      </c>
      <c r="I16" s="4">
        <v>1</v>
      </c>
      <c r="J16" s="4">
        <v>11</v>
      </c>
      <c r="K16" s="4">
        <v>6</v>
      </c>
      <c r="L16" s="4">
        <v>2</v>
      </c>
      <c r="M16" s="4">
        <v>12</v>
      </c>
    </row>
    <row r="17" spans="1:13" x14ac:dyDescent="0.3">
      <c r="A17" s="1" t="s">
        <v>14</v>
      </c>
      <c r="B17" s="4">
        <v>4</v>
      </c>
      <c r="C17" s="4">
        <v>1</v>
      </c>
      <c r="D17" s="4">
        <v>1</v>
      </c>
      <c r="E17" s="4">
        <v>3</v>
      </c>
      <c r="F17" s="4">
        <v>1</v>
      </c>
      <c r="G17" s="4">
        <v>1</v>
      </c>
      <c r="H17" s="4">
        <v>0</v>
      </c>
      <c r="I17" s="4">
        <v>0</v>
      </c>
      <c r="J17" s="4">
        <v>2</v>
      </c>
      <c r="K17" s="4">
        <v>1</v>
      </c>
      <c r="L17" s="4">
        <v>2</v>
      </c>
      <c r="M17" s="4">
        <v>2</v>
      </c>
    </row>
    <row r="18" spans="1:13" x14ac:dyDescent="0.3">
      <c r="A18" s="1" t="s">
        <v>15</v>
      </c>
      <c r="B18" s="4">
        <v>4</v>
      </c>
      <c r="C18" s="4">
        <v>3</v>
      </c>
      <c r="D18" s="4">
        <v>1</v>
      </c>
      <c r="E18" s="4">
        <v>1</v>
      </c>
      <c r="F18" s="4">
        <v>0</v>
      </c>
      <c r="G18" s="4">
        <v>0</v>
      </c>
      <c r="H18" s="4">
        <v>0</v>
      </c>
      <c r="I18" s="4">
        <v>2</v>
      </c>
      <c r="J18" s="4">
        <v>2</v>
      </c>
      <c r="K18" s="4">
        <v>1</v>
      </c>
      <c r="L18" s="4">
        <v>4</v>
      </c>
      <c r="M18" s="4">
        <v>5</v>
      </c>
    </row>
    <row r="19" spans="1:13" x14ac:dyDescent="0.3">
      <c r="A19" s="1" t="s">
        <v>16</v>
      </c>
      <c r="B19" s="4">
        <v>1</v>
      </c>
      <c r="C19" s="4">
        <v>0</v>
      </c>
      <c r="D19" s="4">
        <v>1</v>
      </c>
      <c r="E19" s="4">
        <v>0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</v>
      </c>
    </row>
    <row r="20" spans="1:13" x14ac:dyDescent="0.3">
      <c r="A20" s="1" t="s">
        <v>17</v>
      </c>
      <c r="B20" s="4">
        <v>2</v>
      </c>
      <c r="C20" s="4">
        <v>0</v>
      </c>
      <c r="D20" s="4">
        <v>3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3">
      <c r="A21" s="1" t="s">
        <v>18</v>
      </c>
      <c r="B21" s="4">
        <v>11</v>
      </c>
      <c r="C21" s="4">
        <v>6</v>
      </c>
      <c r="D21" s="4">
        <v>4</v>
      </c>
      <c r="E21" s="4">
        <v>2</v>
      </c>
      <c r="F21" s="4">
        <v>3</v>
      </c>
      <c r="G21" s="4">
        <v>8</v>
      </c>
      <c r="H21" s="4">
        <v>4</v>
      </c>
      <c r="I21" s="4">
        <v>5</v>
      </c>
      <c r="J21" s="4">
        <v>5</v>
      </c>
      <c r="K21" s="4">
        <v>6</v>
      </c>
      <c r="L21" s="4">
        <v>8</v>
      </c>
      <c r="M21" s="4">
        <v>7</v>
      </c>
    </row>
    <row r="22" spans="1:13" x14ac:dyDescent="0.3">
      <c r="A22" s="1" t="s">
        <v>19</v>
      </c>
      <c r="B22" s="4">
        <v>2</v>
      </c>
      <c r="C22" s="4">
        <v>5</v>
      </c>
      <c r="D22" s="4">
        <v>3</v>
      </c>
      <c r="E22" s="4">
        <v>2</v>
      </c>
      <c r="F22" s="4">
        <v>3</v>
      </c>
      <c r="G22" s="4">
        <v>2</v>
      </c>
      <c r="H22" s="4">
        <v>1</v>
      </c>
      <c r="I22" s="4">
        <v>0</v>
      </c>
      <c r="J22" s="4">
        <v>4</v>
      </c>
      <c r="K22" s="4">
        <v>2</v>
      </c>
      <c r="L22" s="4">
        <v>4</v>
      </c>
      <c r="M22" s="4">
        <v>8</v>
      </c>
    </row>
    <row r="23" spans="1:13" x14ac:dyDescent="0.3">
      <c r="A23" s="1" t="s">
        <v>20</v>
      </c>
      <c r="B23" s="4">
        <v>12</v>
      </c>
      <c r="C23" s="4">
        <v>8</v>
      </c>
      <c r="D23" s="4">
        <v>2</v>
      </c>
      <c r="E23" s="4">
        <v>3</v>
      </c>
      <c r="F23" s="4">
        <v>2</v>
      </c>
      <c r="G23" s="4">
        <v>2</v>
      </c>
      <c r="H23" s="4">
        <v>2</v>
      </c>
      <c r="I23" s="4">
        <v>3</v>
      </c>
      <c r="J23" s="4">
        <v>2</v>
      </c>
      <c r="K23" s="4">
        <v>5</v>
      </c>
      <c r="L23" s="4">
        <v>3</v>
      </c>
      <c r="M23" s="4">
        <v>1</v>
      </c>
    </row>
    <row r="24" spans="1:13" x14ac:dyDescent="0.3">
      <c r="A24" s="1" t="s">
        <v>21</v>
      </c>
      <c r="B24" s="4">
        <v>4</v>
      </c>
      <c r="C24" s="4">
        <v>5</v>
      </c>
      <c r="D24" s="4">
        <v>3</v>
      </c>
      <c r="E24" s="4">
        <v>1</v>
      </c>
      <c r="F24" s="4">
        <v>4</v>
      </c>
      <c r="G24" s="4">
        <v>0</v>
      </c>
      <c r="H24" s="4">
        <v>1</v>
      </c>
      <c r="I24" s="4">
        <v>5</v>
      </c>
      <c r="J24" s="4">
        <v>4</v>
      </c>
      <c r="K24" s="4">
        <v>2</v>
      </c>
      <c r="L24" s="4">
        <v>0</v>
      </c>
      <c r="M24" s="4">
        <v>2</v>
      </c>
    </row>
    <row r="25" spans="1:13" x14ac:dyDescent="0.3">
      <c r="A25" s="1" t="s">
        <v>22</v>
      </c>
      <c r="B25" s="4">
        <v>3</v>
      </c>
      <c r="C25" s="4">
        <v>5</v>
      </c>
      <c r="D25" s="4">
        <v>5</v>
      </c>
      <c r="E25" s="4">
        <v>4</v>
      </c>
      <c r="F25" s="4">
        <v>3</v>
      </c>
      <c r="G25" s="4">
        <v>0</v>
      </c>
      <c r="H25" s="4">
        <v>3</v>
      </c>
      <c r="I25" s="4">
        <v>3</v>
      </c>
      <c r="J25" s="4">
        <v>3</v>
      </c>
      <c r="K25" s="4">
        <v>3</v>
      </c>
      <c r="L25" s="4">
        <v>10</v>
      </c>
      <c r="M25" s="4">
        <v>4</v>
      </c>
    </row>
    <row r="26" spans="1:13" x14ac:dyDescent="0.3">
      <c r="A26" s="1" t="s">
        <v>23</v>
      </c>
      <c r="B26" s="4">
        <v>7</v>
      </c>
      <c r="C26" s="4">
        <v>2</v>
      </c>
      <c r="D26" s="4">
        <v>1</v>
      </c>
      <c r="E26" s="4">
        <v>1</v>
      </c>
      <c r="F26" s="4">
        <v>3</v>
      </c>
      <c r="G26" s="4">
        <v>1</v>
      </c>
      <c r="H26" s="4">
        <v>0</v>
      </c>
      <c r="I26" s="4">
        <v>1</v>
      </c>
      <c r="J26" s="4">
        <v>1</v>
      </c>
      <c r="K26" s="4">
        <v>3</v>
      </c>
      <c r="L26" s="4">
        <v>6</v>
      </c>
      <c r="M26" s="4">
        <v>0</v>
      </c>
    </row>
    <row r="27" spans="1:13" x14ac:dyDescent="0.3">
      <c r="A27" s="1" t="s">
        <v>24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4">
        <v>1</v>
      </c>
      <c r="J27" s="4">
        <v>1</v>
      </c>
      <c r="K27" s="4">
        <v>0</v>
      </c>
      <c r="L27" s="4">
        <v>5</v>
      </c>
      <c r="M27" s="4">
        <v>0</v>
      </c>
    </row>
    <row r="28" spans="1:13" x14ac:dyDescent="0.3">
      <c r="A28" s="1" t="s">
        <v>25</v>
      </c>
      <c r="B28" s="4">
        <v>1</v>
      </c>
      <c r="C28" s="4">
        <v>0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0</v>
      </c>
      <c r="M28" s="4">
        <v>1</v>
      </c>
    </row>
    <row r="29" spans="1:13" x14ac:dyDescent="0.3">
      <c r="A29" s="1" t="s">
        <v>26</v>
      </c>
      <c r="B29" s="4">
        <v>2</v>
      </c>
      <c r="C29" s="4">
        <v>1</v>
      </c>
      <c r="D29" s="4">
        <v>1</v>
      </c>
      <c r="E29" s="4">
        <v>0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2</v>
      </c>
      <c r="M29" s="4">
        <v>3</v>
      </c>
    </row>
    <row r="30" spans="1:13" x14ac:dyDescent="0.3">
      <c r="A30" s="1" t="s">
        <v>27</v>
      </c>
      <c r="B30" s="4">
        <v>2</v>
      </c>
      <c r="C30" s="4">
        <v>1</v>
      </c>
      <c r="D30" s="4">
        <v>0</v>
      </c>
      <c r="E30" s="4">
        <v>3</v>
      </c>
      <c r="F30" s="4">
        <v>1</v>
      </c>
      <c r="G30" s="4">
        <v>2</v>
      </c>
      <c r="H30" s="4">
        <v>2</v>
      </c>
      <c r="I30" s="4">
        <v>3</v>
      </c>
      <c r="J30" s="4">
        <v>3</v>
      </c>
      <c r="K30" s="4">
        <v>1</v>
      </c>
      <c r="L30" s="4">
        <v>1</v>
      </c>
      <c r="M30" s="4">
        <v>2</v>
      </c>
    </row>
    <row r="31" spans="1:13" x14ac:dyDescent="0.3">
      <c r="A31" s="1" t="s">
        <v>28</v>
      </c>
      <c r="B31" s="4">
        <v>5</v>
      </c>
      <c r="C31" s="4">
        <v>2</v>
      </c>
      <c r="D31" s="4">
        <v>0</v>
      </c>
      <c r="E31" s="4">
        <v>3</v>
      </c>
      <c r="F31" s="4">
        <v>2</v>
      </c>
      <c r="G31" s="4">
        <v>6</v>
      </c>
      <c r="H31" s="4">
        <v>5</v>
      </c>
      <c r="I31" s="4">
        <v>4</v>
      </c>
      <c r="J31" s="4">
        <v>8</v>
      </c>
      <c r="K31" s="4">
        <v>3</v>
      </c>
      <c r="L31" s="4">
        <v>12</v>
      </c>
      <c r="M31" s="4">
        <v>18</v>
      </c>
    </row>
    <row r="32" spans="1:13" x14ac:dyDescent="0.3">
      <c r="A32" s="1" t="s">
        <v>29</v>
      </c>
      <c r="B32" s="4">
        <v>2</v>
      </c>
      <c r="C32" s="4">
        <v>3</v>
      </c>
      <c r="D32" s="4">
        <v>1</v>
      </c>
      <c r="E32" s="4">
        <v>1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4">
        <v>1</v>
      </c>
      <c r="M32" s="4">
        <v>0</v>
      </c>
    </row>
    <row r="33" spans="1:13" x14ac:dyDescent="0.3">
      <c r="A33" s="2" t="s">
        <v>30</v>
      </c>
      <c r="B33" s="4">
        <v>2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3">
      <c r="A34" s="1" t="s">
        <v>31</v>
      </c>
      <c r="B34" s="4">
        <v>17</v>
      </c>
      <c r="C34" s="4">
        <v>2</v>
      </c>
      <c r="D34" s="4">
        <v>9</v>
      </c>
      <c r="E34" s="4">
        <v>3</v>
      </c>
      <c r="F34" s="4">
        <v>4</v>
      </c>
      <c r="G34" s="4">
        <v>2</v>
      </c>
      <c r="H34" s="4">
        <v>2</v>
      </c>
      <c r="I34" s="4">
        <v>4</v>
      </c>
      <c r="J34" s="4">
        <v>7</v>
      </c>
      <c r="K34" s="4">
        <v>6</v>
      </c>
      <c r="L34" s="4">
        <v>1</v>
      </c>
      <c r="M34" s="4">
        <v>2</v>
      </c>
    </row>
    <row r="35" spans="1:13" x14ac:dyDescent="0.3">
      <c r="A35" s="1" t="s">
        <v>32</v>
      </c>
      <c r="B35" s="4">
        <v>4</v>
      </c>
      <c r="C35" s="4">
        <v>4</v>
      </c>
      <c r="D35" s="4">
        <v>6</v>
      </c>
      <c r="E35" s="4">
        <v>5</v>
      </c>
      <c r="F35" s="4">
        <v>1</v>
      </c>
      <c r="G35" s="4">
        <v>1</v>
      </c>
      <c r="H35" s="4">
        <v>0</v>
      </c>
      <c r="I35" s="4">
        <v>2</v>
      </c>
      <c r="J35" s="4">
        <v>4</v>
      </c>
      <c r="K35" s="4">
        <v>1</v>
      </c>
      <c r="L35" s="4">
        <v>0</v>
      </c>
      <c r="M35" s="4">
        <v>2</v>
      </c>
    </row>
    <row r="36" spans="1:13" x14ac:dyDescent="0.3">
      <c r="A36" s="1" t="s">
        <v>33</v>
      </c>
      <c r="B36" s="4">
        <v>1</v>
      </c>
      <c r="C36" s="4">
        <v>1</v>
      </c>
      <c r="D36" s="4">
        <v>1</v>
      </c>
      <c r="E36" s="4">
        <v>2</v>
      </c>
      <c r="F36" s="4">
        <v>0</v>
      </c>
      <c r="G36" s="4">
        <v>0</v>
      </c>
      <c r="H36" s="4">
        <v>1</v>
      </c>
      <c r="I36" s="4">
        <v>2</v>
      </c>
      <c r="J36" s="4">
        <v>2</v>
      </c>
      <c r="K36" s="4">
        <v>2</v>
      </c>
      <c r="L36" s="4">
        <v>1</v>
      </c>
      <c r="M36" s="4">
        <v>0</v>
      </c>
    </row>
    <row r="37" spans="1:13" x14ac:dyDescent="0.3">
      <c r="A37" s="1" t="s">
        <v>34</v>
      </c>
      <c r="B37" s="4">
        <v>4</v>
      </c>
      <c r="C37" s="4">
        <v>2</v>
      </c>
      <c r="D37" s="4">
        <v>6</v>
      </c>
      <c r="E37" s="4">
        <v>2</v>
      </c>
      <c r="F37" s="4">
        <v>1</v>
      </c>
      <c r="G37" s="4">
        <v>2</v>
      </c>
      <c r="H37" s="4">
        <v>1</v>
      </c>
      <c r="I37" s="4">
        <v>2</v>
      </c>
      <c r="J37" s="4">
        <v>2</v>
      </c>
      <c r="K37" s="4">
        <v>2</v>
      </c>
      <c r="L37" s="4">
        <v>0</v>
      </c>
      <c r="M37" s="4">
        <v>2</v>
      </c>
    </row>
    <row r="38" spans="1:13" x14ac:dyDescent="0.3">
      <c r="A38" s="1" t="s">
        <v>35</v>
      </c>
      <c r="B38" s="4">
        <v>1</v>
      </c>
      <c r="C38" s="4">
        <v>1</v>
      </c>
      <c r="D38" s="4">
        <v>0</v>
      </c>
      <c r="E38" s="4">
        <v>3</v>
      </c>
      <c r="F38" s="4">
        <v>0</v>
      </c>
      <c r="G38" s="4">
        <v>1</v>
      </c>
      <c r="H38" s="4">
        <v>1</v>
      </c>
      <c r="I38" s="4">
        <v>2</v>
      </c>
      <c r="J38" s="4">
        <v>1</v>
      </c>
      <c r="K38" s="4">
        <v>1</v>
      </c>
      <c r="L38" s="4">
        <v>2</v>
      </c>
      <c r="M38" s="4">
        <v>1</v>
      </c>
    </row>
    <row r="39" spans="1:13" x14ac:dyDescent="0.3">
      <c r="A39" s="1" t="s">
        <v>36</v>
      </c>
      <c r="B39" s="4">
        <v>5</v>
      </c>
      <c r="C39" s="4">
        <v>9</v>
      </c>
      <c r="D39" s="4">
        <v>1</v>
      </c>
      <c r="E39" s="4">
        <v>9</v>
      </c>
      <c r="F39" s="4">
        <v>6</v>
      </c>
      <c r="G39" s="4">
        <v>1</v>
      </c>
      <c r="H39" s="4">
        <v>4</v>
      </c>
      <c r="I39" s="4">
        <v>1</v>
      </c>
      <c r="J39" s="4">
        <v>2</v>
      </c>
      <c r="K39" s="4">
        <v>8</v>
      </c>
      <c r="L39" s="4">
        <v>2</v>
      </c>
      <c r="M39" s="4">
        <v>0</v>
      </c>
    </row>
    <row r="40" spans="1:13" x14ac:dyDescent="0.3">
      <c r="A40" s="1" t="s">
        <v>37</v>
      </c>
      <c r="B40" s="4">
        <v>9</v>
      </c>
      <c r="C40" s="4">
        <v>18</v>
      </c>
      <c r="D40" s="4">
        <v>15</v>
      </c>
      <c r="E40" s="4">
        <v>16</v>
      </c>
      <c r="F40" s="4">
        <v>21</v>
      </c>
      <c r="G40" s="4">
        <v>6</v>
      </c>
      <c r="H40" s="4">
        <v>7</v>
      </c>
      <c r="I40" s="4">
        <v>4</v>
      </c>
      <c r="J40" s="4">
        <v>11</v>
      </c>
      <c r="K40" s="4">
        <v>18</v>
      </c>
      <c r="L40" s="4">
        <v>17</v>
      </c>
      <c r="M40" s="4">
        <v>14</v>
      </c>
    </row>
    <row r="42" spans="1:13" x14ac:dyDescent="0.3">
      <c r="A42" s="20" t="s">
        <v>72</v>
      </c>
      <c r="B42" s="21">
        <f>SUM(B3:B40)</f>
        <v>179</v>
      </c>
      <c r="C42" s="21">
        <f>SUM(C3:C40)</f>
        <v>139</v>
      </c>
      <c r="D42" s="21">
        <f>SUM(D3:D40)</f>
        <v>99</v>
      </c>
      <c r="E42" s="21">
        <f>SUM(E3:E40)</f>
        <v>92</v>
      </c>
      <c r="F42" s="21">
        <f>SUM(F3:F40)</f>
        <v>75</v>
      </c>
      <c r="G42" s="21">
        <f>SUM(G3:G40)</f>
        <v>64</v>
      </c>
      <c r="H42" s="21">
        <f>SUM(H3:H40)</f>
        <v>52</v>
      </c>
      <c r="I42" s="21">
        <f>SUM(I3:I40)</f>
        <v>72</v>
      </c>
      <c r="J42" s="21">
        <f>SUM(J3:J40)</f>
        <v>109</v>
      </c>
      <c r="K42" s="21">
        <f>SUM(K3:K40)</f>
        <v>109</v>
      </c>
      <c r="L42" s="21">
        <f>SUM(L3:L40)</f>
        <v>120</v>
      </c>
      <c r="M42" s="21">
        <f>SUM(M3:M40)</f>
        <v>120</v>
      </c>
    </row>
    <row r="43" spans="1:13" x14ac:dyDescent="0.3">
      <c r="A43" s="20" t="s">
        <v>41</v>
      </c>
      <c r="B43" s="30">
        <f>179/6133</f>
        <v>2.9186368824392631E-2</v>
      </c>
      <c r="C43" s="30">
        <f>139/5717</f>
        <v>2.4313451110722407E-2</v>
      </c>
      <c r="D43" s="30">
        <f>99/5793</f>
        <v>1.7089590885551526E-2</v>
      </c>
      <c r="E43" s="30">
        <f>92/4767</f>
        <v>1.9299349695825467E-2</v>
      </c>
      <c r="F43" s="30">
        <f>75/4279</f>
        <v>1.752745968684272E-2</v>
      </c>
      <c r="G43" s="30">
        <f>64/4081</f>
        <v>1.5682430776770399E-2</v>
      </c>
      <c r="H43" s="30">
        <f>52/4745</f>
        <v>1.0958904109589041E-2</v>
      </c>
      <c r="I43" s="30">
        <f>72/4942</f>
        <v>1.4569000404694455E-2</v>
      </c>
      <c r="J43" s="30">
        <f>109/4200</f>
        <v>2.5952380952380952E-2</v>
      </c>
      <c r="K43" s="30">
        <f>109/5042</f>
        <v>2.161840539468465E-2</v>
      </c>
      <c r="L43" s="30">
        <f>120/5322</f>
        <v>2.2547914317925591E-2</v>
      </c>
      <c r="M43" s="30">
        <f>120/4950</f>
        <v>2.4242424242424242E-2</v>
      </c>
    </row>
    <row r="44" spans="1:13" x14ac:dyDescent="0.3">
      <c r="A44" s="20" t="s">
        <v>42</v>
      </c>
      <c r="B44" s="30">
        <f>179/2336</f>
        <v>7.6626712328767124E-2</v>
      </c>
      <c r="C44" s="30">
        <f>139/2069</f>
        <v>6.7182213629772836E-2</v>
      </c>
      <c r="D44" s="30">
        <f>99/2155</f>
        <v>4.5939675174013921E-2</v>
      </c>
      <c r="E44" s="30">
        <f>92/1628</f>
        <v>5.6511056511056514E-2</v>
      </c>
      <c r="F44" s="30">
        <f>75/1417</f>
        <v>5.2928722653493299E-2</v>
      </c>
      <c r="G44" s="30">
        <f>64/1206</f>
        <v>5.306799336650083E-2</v>
      </c>
      <c r="H44" s="30">
        <f>52/1311</f>
        <v>3.9664378337147213E-2</v>
      </c>
      <c r="I44" s="30">
        <f>72/1237</f>
        <v>5.8205335489086497E-2</v>
      </c>
      <c r="J44" s="30">
        <f>109/1200</f>
        <v>9.0833333333333335E-2</v>
      </c>
      <c r="K44" s="30">
        <f>109/1330</f>
        <v>8.1954887218045114E-2</v>
      </c>
      <c r="L44" s="30">
        <f>120/1483</f>
        <v>8.0917060013486183E-2</v>
      </c>
      <c r="M44" s="30">
        <f>120/1338</f>
        <v>8.9686098654708515E-2</v>
      </c>
    </row>
    <row r="45" spans="1:13" x14ac:dyDescent="0.3">
      <c r="A45" s="16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1"/>
    </row>
    <row r="46" spans="1:13" x14ac:dyDescent="0.3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</row>
  </sheetData>
  <mergeCells count="2">
    <mergeCell ref="B1:M1"/>
    <mergeCell ref="A1:A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C365-71CC-480D-9385-978859E0DAEF}">
  <dimension ref="A1:M3"/>
  <sheetViews>
    <sheetView workbookViewId="0">
      <selection activeCell="K14" sqref="K14"/>
    </sheetView>
  </sheetViews>
  <sheetFormatPr defaultRowHeight="13.8" x14ac:dyDescent="0.25"/>
  <cols>
    <col min="1" max="16384" width="8.88671875" style="4"/>
  </cols>
  <sheetData>
    <row r="1" spans="1:13" x14ac:dyDescent="0.25">
      <c r="A1" s="24" t="s">
        <v>55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s="6" customFormat="1" x14ac:dyDescent="0.25">
      <c r="A2" s="6">
        <v>2007</v>
      </c>
      <c r="B2" s="6">
        <v>2008</v>
      </c>
      <c r="C2" s="6">
        <v>2009</v>
      </c>
      <c r="D2" s="6">
        <v>2010</v>
      </c>
      <c r="E2" s="6">
        <v>2011</v>
      </c>
      <c r="F2" s="6">
        <v>2012</v>
      </c>
      <c r="G2" s="6">
        <v>2013</v>
      </c>
      <c r="H2" s="6">
        <v>2014</v>
      </c>
      <c r="I2" s="6">
        <v>2015</v>
      </c>
      <c r="J2" s="6">
        <v>2016</v>
      </c>
      <c r="K2" s="6">
        <v>2017</v>
      </c>
      <c r="L2" s="6">
        <v>2018</v>
      </c>
      <c r="M2" s="6">
        <v>2019</v>
      </c>
    </row>
    <row r="3" spans="1:13" x14ac:dyDescent="0.25">
      <c r="A3" s="8">
        <v>671674</v>
      </c>
      <c r="B3" s="8">
        <v>676798</v>
      </c>
      <c r="C3" s="8">
        <v>681961</v>
      </c>
      <c r="D3" s="8">
        <v>687163</v>
      </c>
      <c r="E3" s="8">
        <v>691023</v>
      </c>
      <c r="F3" s="8">
        <v>694757</v>
      </c>
      <c r="G3" s="8">
        <v>699066</v>
      </c>
      <c r="H3" s="8">
        <v>701649</v>
      </c>
      <c r="I3" s="8">
        <v>704144</v>
      </c>
      <c r="J3" s="8">
        <v>706558</v>
      </c>
      <c r="K3" s="8">
        <v>708888</v>
      </c>
      <c r="L3" s="8">
        <v>714296</v>
      </c>
      <c r="M3" s="8">
        <v>719745</v>
      </c>
    </row>
  </sheetData>
  <mergeCells count="1">
    <mergeCell ref="A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VARIAVEIS A NÍVEL ESTATAL</vt:lpstr>
      <vt:lpstr>VARIAVÉIS A NÍVEL CIDADE</vt:lpstr>
      <vt:lpstr>MORTE POR INTERVENÇÃO DO AGT</vt:lpstr>
      <vt:lpstr>VITIMIZAÇÃO POLICIAL</vt:lpstr>
      <vt:lpstr>DESAPARECIDOS</vt:lpstr>
      <vt:lpstr>HOMICIDIO DOLOSO</vt:lpstr>
      <vt:lpstr>POPULAÇÃO UPPS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Alanna Lima</dc:creator>
  <cp:lastModifiedBy>Alanna Lima</cp:lastModifiedBy>
  <dcterms:created xsi:type="dcterms:W3CDTF">2015-06-05T18:19:34Z</dcterms:created>
  <dcterms:modified xsi:type="dcterms:W3CDTF">2020-06-04T15:31:34Z</dcterms:modified>
</cp:coreProperties>
</file>