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30"/>
  </bookViews>
  <sheets>
    <sheet name="Break-Even-Analysis" sheetId="1" r:id="rId1"/>
    <sheet name="Table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5" i="2" l="1"/>
  <c r="E8" i="2"/>
  <c r="E14" i="2"/>
  <c r="F15" i="1"/>
  <c r="F23" i="1" s="1"/>
  <c r="E16" i="2"/>
  <c r="E15" i="2"/>
  <c r="E13" i="2"/>
  <c r="E12" i="2"/>
  <c r="E11" i="2"/>
  <c r="E10" i="2"/>
  <c r="E9" i="2"/>
  <c r="E6" i="2"/>
  <c r="E4" i="2"/>
  <c r="E3" i="2"/>
  <c r="E2" i="2"/>
  <c r="C23" i="1"/>
  <c r="B15" i="2" s="1"/>
  <c r="I5" i="1"/>
  <c r="C4" i="2" l="1"/>
  <c r="I10" i="1"/>
  <c r="B10" i="2"/>
  <c r="B6" i="2"/>
  <c r="B14" i="2"/>
  <c r="B2" i="2"/>
  <c r="C16" i="2"/>
  <c r="C12" i="2"/>
  <c r="C8" i="2"/>
  <c r="C2" i="2"/>
  <c r="C15" i="2"/>
  <c r="D15" i="2" s="1"/>
  <c r="F15" i="2" s="1"/>
  <c r="G15" i="2" s="1"/>
  <c r="C11" i="2"/>
  <c r="C7" i="2"/>
  <c r="C13" i="2"/>
  <c r="C9" i="2"/>
  <c r="C5" i="2"/>
  <c r="C14" i="2"/>
  <c r="C10" i="2"/>
  <c r="C6" i="2"/>
  <c r="C3" i="2"/>
  <c r="B5" i="2"/>
  <c r="B4" i="2"/>
  <c r="B8" i="2"/>
  <c r="B12" i="2"/>
  <c r="B16" i="2"/>
  <c r="B9" i="2"/>
  <c r="B13" i="2"/>
  <c r="B3" i="2"/>
  <c r="B7" i="2"/>
  <c r="B11" i="2"/>
  <c r="D6" i="2" l="1"/>
  <c r="F6" i="2" s="1"/>
  <c r="G6" i="2" s="1"/>
  <c r="D14" i="2"/>
  <c r="F14" i="2" s="1"/>
  <c r="G14" i="2" s="1"/>
  <c r="D7" i="2"/>
  <c r="F7" i="2" s="1"/>
  <c r="G7" i="2" s="1"/>
  <c r="D11" i="2"/>
  <c r="F11" i="2" s="1"/>
  <c r="G11" i="2" s="1"/>
  <c r="D3" i="2"/>
  <c r="F3" i="2" s="1"/>
  <c r="G3" i="2" s="1"/>
  <c r="D13" i="2"/>
  <c r="F13" i="2" s="1"/>
  <c r="G13" i="2" s="1"/>
  <c r="D12" i="2"/>
  <c r="F12" i="2" s="1"/>
  <c r="G12" i="2" s="1"/>
  <c r="D9" i="2"/>
  <c r="F9" i="2" s="1"/>
  <c r="G9" i="2" s="1"/>
  <c r="D4" i="2"/>
  <c r="F4" i="2" s="1"/>
  <c r="G4" i="2" s="1"/>
  <c r="D8" i="2"/>
  <c r="F8" i="2" s="1"/>
  <c r="G8" i="2" s="1"/>
  <c r="D10" i="2"/>
  <c r="F10" i="2" s="1"/>
  <c r="G10" i="2" s="1"/>
  <c r="D2" i="2"/>
  <c r="F2" i="2" s="1"/>
  <c r="G2" i="2" s="1"/>
  <c r="D16" i="2"/>
  <c r="F16" i="2" s="1"/>
  <c r="G16" i="2" s="1"/>
  <c r="D5" i="2"/>
  <c r="F5" i="2" s="1"/>
  <c r="G5" i="2" s="1"/>
</calcChain>
</file>

<file path=xl/sharedStrings.xml><?xml version="1.0" encoding="utf-8"?>
<sst xmlns="http://schemas.openxmlformats.org/spreadsheetml/2006/main" count="37" uniqueCount="32">
  <si>
    <t>Break-Even Analysis</t>
  </si>
  <si>
    <t>Product Name</t>
  </si>
  <si>
    <t>Product Price</t>
  </si>
  <si>
    <t>Analysis Date</t>
  </si>
  <si>
    <t>Fixed Cost</t>
  </si>
  <si>
    <t>Variable Cost (Per Unit)</t>
  </si>
  <si>
    <t>Break-Even Point Summary</t>
  </si>
  <si>
    <t>Cost Type</t>
  </si>
  <si>
    <t>Total Cost</t>
  </si>
  <si>
    <t>Total Cost (Per Unit)</t>
  </si>
  <si>
    <t>Total Fixed Cost</t>
  </si>
  <si>
    <t>Variable Cost per Unit</t>
  </si>
  <si>
    <t>Contribution Margin</t>
  </si>
  <si>
    <t>Other</t>
  </si>
  <si>
    <t>Total</t>
  </si>
  <si>
    <t>Total Variable Cost (Per Unit) in Amount</t>
  </si>
  <si>
    <t>Units</t>
  </si>
  <si>
    <t>Variable Cost</t>
  </si>
  <si>
    <t>Total Revenue</t>
  </si>
  <si>
    <t>Profit/Loss</t>
  </si>
  <si>
    <t>Electricity</t>
  </si>
  <si>
    <t>Packaging</t>
  </si>
  <si>
    <t>Shipping</t>
  </si>
  <si>
    <t>Raw Material</t>
  </si>
  <si>
    <t>Sales Representatives</t>
  </si>
  <si>
    <t>Salaries (10 employees)</t>
  </si>
  <si>
    <t>Equipment (amortized over 12 months)</t>
  </si>
  <si>
    <t>Break-Even Units (Monthly)</t>
  </si>
  <si>
    <t>Selling price per unit</t>
  </si>
  <si>
    <t>$112,50</t>
  </si>
  <si>
    <t>BCI Neural Chip</t>
  </si>
  <si>
    <t>Rent (lab/manufacturing space for chip fab and 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</si>
</sst>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;[Red]\-&quot;$&quot;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8"/>
      <color theme="0"/>
      <name val="Arial Rounded"/>
    </font>
    <font>
      <sz val="11"/>
      <name val="Calibri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385623"/>
      <name val="Arial"/>
      <family val="2"/>
    </font>
    <font>
      <b/>
      <sz val="9"/>
      <color rgb="FF000000"/>
      <name val="Arial"/>
      <family val="2"/>
    </font>
    <font>
      <sz val="11"/>
      <color rgb="FF2E75B5"/>
      <name val="Roboto"/>
    </font>
    <font>
      <sz val="11"/>
      <color theme="1"/>
      <name val="Calibri"/>
      <family val="2"/>
    </font>
    <font>
      <sz val="9.6"/>
      <color rgb="FF0D0D0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5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15" fontId="6" fillId="5" borderId="4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center" vertical="center"/>
    </xf>
    <xf numFmtId="0" fontId="11" fillId="0" borderId="7" xfId="0" applyFont="1" applyBorder="1"/>
    <xf numFmtId="164" fontId="11" fillId="0" borderId="8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0" fontId="13" fillId="0" borderId="8" xfId="0" applyFont="1" applyBorder="1" applyAlignment="1">
      <alignment horizontal="right"/>
    </xf>
    <xf numFmtId="164" fontId="14" fillId="4" borderId="6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9" fontId="12" fillId="0" borderId="6" xfId="0" applyNumberFormat="1" applyFont="1" applyBorder="1" applyAlignment="1">
      <alignment horizontal="center" vertical="center"/>
    </xf>
    <xf numFmtId="0" fontId="12" fillId="4" borderId="9" xfId="0" applyFont="1" applyFill="1" applyBorder="1" applyAlignment="1">
      <alignment horizontal="left" vertical="center"/>
    </xf>
    <xf numFmtId="9" fontId="12" fillId="4" borderId="1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4" fillId="4" borderId="9" xfId="0" applyFont="1" applyFill="1" applyBorder="1" applyAlignment="1">
      <alignment horizontal="left" vertical="center" wrapText="1"/>
    </xf>
    <xf numFmtId="164" fontId="14" fillId="4" borderId="1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5" fillId="3" borderId="11" xfId="0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6" fillId="0" borderId="0" xfId="0" applyFont="1"/>
    <xf numFmtId="0" fontId="1" fillId="0" borderId="12" xfId="0" applyFont="1" applyBorder="1"/>
    <xf numFmtId="164" fontId="12" fillId="0" borderId="12" xfId="0" applyNumberFormat="1" applyFont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left" vertical="center"/>
    </xf>
    <xf numFmtId="164" fontId="14" fillId="4" borderId="15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7" fillId="6" borderId="12" xfId="0" applyFont="1" applyFill="1" applyBorder="1" applyAlignment="1">
      <alignment vertical="center" wrapText="1"/>
    </xf>
    <xf numFmtId="4" fontId="0" fillId="0" borderId="0" xfId="0" applyNumberFormat="1" applyAlignment="1">
      <alignment horizontal="center"/>
    </xf>
    <xf numFmtId="164" fontId="12" fillId="0" borderId="6" xfId="0" applyNumberFormat="1" applyFont="1" applyBorder="1" applyAlignment="1">
      <alignment vertical="center"/>
    </xf>
    <xf numFmtId="0" fontId="13" fillId="0" borderId="7" xfId="0" applyFont="1" applyBorder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0" fillId="0" borderId="0" xfId="0"/>
    <xf numFmtId="0" fontId="7" fillId="3" borderId="5" xfId="0" applyFont="1" applyFill="1" applyBorder="1" applyAlignment="1">
      <alignment horizontal="center"/>
    </xf>
    <xf numFmtId="0" fontId="3" fillId="0" borderId="6" xfId="0" applyFont="1" applyBorder="1"/>
    <xf numFmtId="0" fontId="8" fillId="3" borderId="7" xfId="0" applyFont="1" applyFill="1" applyBorder="1" applyAlignment="1">
      <alignment horizontal="center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Total Cost (Per Unit)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B5394"/>
              </a:solidFill>
            </c:spPr>
            <c:extLst>
              <c:ext xmlns:c16="http://schemas.microsoft.com/office/drawing/2014/chart" uri="{C3380CC4-5D6E-409C-BE32-E72D297353CC}">
                <c16:uniqueId val="{00000001-DBE1-45E6-976A-85AEE536C21F}"/>
              </c:ext>
            </c:extLst>
          </c:dPt>
          <c:dPt>
            <c:idx val="1"/>
            <c:bubble3D val="0"/>
            <c:spPr>
              <a:solidFill>
                <a:srgbClr val="6FA8DC"/>
              </a:solidFill>
            </c:spPr>
            <c:extLst>
              <c:ext xmlns:c16="http://schemas.microsoft.com/office/drawing/2014/chart" uri="{C3380CC4-5D6E-409C-BE32-E72D297353CC}">
                <c16:uniqueId val="{00000003-DBE1-45E6-976A-85AEE536C21F}"/>
              </c:ext>
            </c:extLst>
          </c:dPt>
          <c:dPt>
            <c:idx val="2"/>
            <c:bubble3D val="0"/>
            <c:spPr>
              <a:solidFill>
                <a:srgbClr val="3D85C6"/>
              </a:solidFill>
            </c:spPr>
            <c:extLst>
              <c:ext xmlns:c16="http://schemas.microsoft.com/office/drawing/2014/chart" uri="{C3380CC4-5D6E-409C-BE32-E72D297353CC}">
                <c16:uniqueId val="{00000005-DBE1-45E6-976A-85AEE536C21F}"/>
              </c:ext>
            </c:extLst>
          </c:dPt>
          <c:cat>
            <c:strRef>
              <c:f>'Break-Even-Analysis'!$E$9:$E$11</c:f>
              <c:strCache>
                <c:ptCount val="3"/>
                <c:pt idx="0">
                  <c:v>Electricity</c:v>
                </c:pt>
                <c:pt idx="1">
                  <c:v>Packaging</c:v>
                </c:pt>
                <c:pt idx="2">
                  <c:v>Shipping</c:v>
                </c:pt>
              </c:strCache>
            </c:strRef>
          </c:cat>
          <c:val>
            <c:numRef>
              <c:f>'Break-Even-Analysis'!$F$9:$F$11</c:f>
              <c:numCache>
                <c:formatCode>"$"#,##0.00;[Red]\-"$"#,##0.00</c:formatCode>
                <c:ptCount val="3"/>
                <c:pt idx="0">
                  <c:v>25</c:v>
                </c:pt>
                <c:pt idx="1">
                  <c:v>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E1-45E6-976A-85AEE536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3600" b="1">
                <a:solidFill>
                  <a:srgbClr val="666666"/>
                </a:solidFill>
                <a:latin typeface="+mn-lt"/>
              </a:defRPr>
            </a:pPr>
            <a:r>
              <a:rPr lang="en-US" sz="3600" b="1">
                <a:solidFill>
                  <a:srgbClr val="666666"/>
                </a:solidFill>
                <a:latin typeface="+mn-lt"/>
              </a:rPr>
              <a:t>Break Even Point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4164797526673117E-2"/>
          <c:y val="0.26450511945392491"/>
          <c:w val="0.92162569713870035"/>
          <c:h val="0.6552901023890784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Table!$F$1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046-4A74-86BE-736BA473E244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6046-4A74-86BE-736BA473E244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6046-4A74-86BE-736BA473E244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6046-4A74-86BE-736BA473E244}"/>
              </c:ext>
            </c:extLst>
          </c:dPt>
          <c:dPt>
            <c:idx val="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6046-4A74-86BE-736BA473E244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6046-4A74-86BE-736BA473E244}"/>
              </c:ext>
            </c:extLst>
          </c:dPt>
          <c:dLbls>
            <c:dLbl>
              <c:idx val="3"/>
              <c:spPr/>
              <c:txPr>
                <a:bodyPr/>
                <a:lstStyle/>
                <a:p>
                  <a:pPr lvl="0">
                    <a:defRPr>
                      <a:solidFill>
                        <a:srgbClr val="38761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046-4A74-86BE-736BA473E244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>
                      <a:solidFill>
                        <a:srgbClr val="38761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046-4A74-86BE-736BA473E244}"/>
                </c:ext>
              </c:extLst>
            </c:dLbl>
            <c:dLbl>
              <c:idx val="6"/>
              <c:spPr/>
              <c:txPr>
                <a:bodyPr/>
                <a:lstStyle/>
                <a:p>
                  <a:pPr lvl="0">
                    <a:defRPr>
                      <a:solidFill>
                        <a:srgbClr val="38761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046-4A74-86BE-736BA473E244}"/>
                </c:ext>
              </c:extLst>
            </c:dLbl>
            <c:dLbl>
              <c:idx val="7"/>
              <c:spPr/>
              <c:txPr>
                <a:bodyPr/>
                <a:lstStyle/>
                <a:p>
                  <a:pPr lvl="0">
                    <a:defRPr>
                      <a:solidFill>
                        <a:srgbClr val="38761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046-4A74-86BE-736BA473E244}"/>
                </c:ext>
              </c:extLst>
            </c:dLbl>
            <c:dLbl>
              <c:idx val="9"/>
              <c:spPr/>
              <c:txPr>
                <a:bodyPr/>
                <a:lstStyle/>
                <a:p>
                  <a:pPr lvl="0">
                    <a:defRPr>
                      <a:solidFill>
                        <a:srgbClr val="38761D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046-4A74-86BE-736BA473E2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Table!$A$2:$A$16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Table!$F$2:$F$16</c:f>
              <c:numCache>
                <c:formatCode>"$"#,##0.00;[Red]\-"$"#,##0.00</c:formatCode>
                <c:ptCount val="15"/>
                <c:pt idx="0">
                  <c:v>-44062.080000000002</c:v>
                </c:pt>
                <c:pt idx="1">
                  <c:v>-47292.08</c:v>
                </c:pt>
                <c:pt idx="2">
                  <c:v>-50522.080000000002</c:v>
                </c:pt>
                <c:pt idx="3">
                  <c:v>-53752.080000000016</c:v>
                </c:pt>
                <c:pt idx="4">
                  <c:v>-56982.080000000002</c:v>
                </c:pt>
                <c:pt idx="5">
                  <c:v>-60212.08</c:v>
                </c:pt>
                <c:pt idx="6">
                  <c:v>-63442.080000000016</c:v>
                </c:pt>
                <c:pt idx="7">
                  <c:v>-66672.080000000016</c:v>
                </c:pt>
                <c:pt idx="8">
                  <c:v>-69902.080000000016</c:v>
                </c:pt>
                <c:pt idx="9">
                  <c:v>-73132.080000000016</c:v>
                </c:pt>
                <c:pt idx="10">
                  <c:v>-76362.080000000016</c:v>
                </c:pt>
                <c:pt idx="11">
                  <c:v>-79592.080000000016</c:v>
                </c:pt>
                <c:pt idx="12">
                  <c:v>-82822.080000000016</c:v>
                </c:pt>
                <c:pt idx="13">
                  <c:v>-86052.080000000016</c:v>
                </c:pt>
                <c:pt idx="14">
                  <c:v>-89282.080000000016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046-4A74-86BE-736BA473E244}"/>
            </c:ext>
          </c:extLst>
        </c:ser>
        <c:ser>
          <c:idx val="1"/>
          <c:order val="1"/>
          <c:tx>
            <c:strRef>
              <c:f>Table!$G$1</c:f>
              <c:strCache>
                <c:ptCount val="1"/>
              </c:strCache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38761D"/>
                </a:solidFill>
              </a:ln>
            </c:spPr>
            <c:trendlineType val="linear"/>
            <c:dispRSqr val="0"/>
            <c:dispEq val="0"/>
          </c:trendline>
          <c:cat>
            <c:numRef>
              <c:f>Table!$A$2:$A$16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Table!$G$2:$G$16</c:f>
              <c:numCache>
                <c:formatCode>"$"#,##0.00;[Red]\-"$"#,##0.00</c:formatCode>
                <c:ptCount val="15"/>
                <c:pt idx="0">
                  <c:v>-44062.080000000002</c:v>
                </c:pt>
                <c:pt idx="1">
                  <c:v>-47292.08</c:v>
                </c:pt>
                <c:pt idx="2">
                  <c:v>-50522.080000000002</c:v>
                </c:pt>
                <c:pt idx="3">
                  <c:v>-53752.080000000016</c:v>
                </c:pt>
                <c:pt idx="4">
                  <c:v>-56982.080000000002</c:v>
                </c:pt>
                <c:pt idx="5">
                  <c:v>-60212.08</c:v>
                </c:pt>
                <c:pt idx="6">
                  <c:v>-63442.080000000016</c:v>
                </c:pt>
                <c:pt idx="7">
                  <c:v>-66672.080000000016</c:v>
                </c:pt>
                <c:pt idx="8">
                  <c:v>-69902.080000000016</c:v>
                </c:pt>
                <c:pt idx="9">
                  <c:v>-73132.080000000016</c:v>
                </c:pt>
                <c:pt idx="10">
                  <c:v>-76362.080000000016</c:v>
                </c:pt>
                <c:pt idx="11">
                  <c:v>-79592.080000000016</c:v>
                </c:pt>
                <c:pt idx="12">
                  <c:v>-82822.080000000016</c:v>
                </c:pt>
                <c:pt idx="13">
                  <c:v>-86052.080000000016</c:v>
                </c:pt>
                <c:pt idx="14">
                  <c:v>-89282.080000000016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6046-4A74-86BE-736BA473E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225655"/>
        <c:axId val="1485425608"/>
      </c:barChart>
      <c:catAx>
        <c:axId val="405225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8.8638533583899129E-2"/>
              <c:y val="0.595051194539249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5425608"/>
        <c:crosses val="autoZero"/>
        <c:auto val="1"/>
        <c:lblAlgn val="ctr"/>
        <c:lblOffset val="100"/>
        <c:noMultiLvlLbl val="1"/>
      </c:catAx>
      <c:valAx>
        <c:axId val="1485425608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6818622696411248E-2"/>
              <c:y val="0.31803185437997727"/>
            </c:manualLayout>
          </c:layout>
          <c:overlay val="0"/>
        </c:title>
        <c:numFmt formatCode="&quot;$&quot;#,##0.00;[Red]\-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>
                <a:solidFill>
                  <a:srgbClr val="666666"/>
                </a:solidFill>
                <a:latin typeface="Arial Narrow"/>
              </a:defRPr>
            </a:pPr>
            <a:endParaRPr lang="en-US"/>
          </a:p>
        </c:txPr>
        <c:crossAx val="40522565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305166</xdr:colOff>
      <xdr:row>14</xdr:row>
      <xdr:rowOff>186836</xdr:rowOff>
    </xdr:from>
    <xdr:ext cx="2190750" cy="2152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0</xdr:row>
      <xdr:rowOff>0</xdr:rowOff>
    </xdr:from>
    <xdr:ext cx="6410325" cy="28860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tabSelected="1" zoomScale="104" workbookViewId="0">
      <selection activeCell="K15" sqref="K15"/>
    </sheetView>
  </sheetViews>
  <sheetFormatPr defaultColWidth="14.42578125" defaultRowHeight="15" customHeight="1"/>
  <cols>
    <col min="1" max="1" width="2.140625" customWidth="1"/>
    <col min="2" max="2" width="22.85546875" customWidth="1"/>
    <col min="3" max="3" width="16.85546875" customWidth="1"/>
    <col min="4" max="4" width="3.85546875" customWidth="1"/>
    <col min="5" max="5" width="26.28515625" customWidth="1"/>
    <col min="6" max="6" width="17.85546875" customWidth="1"/>
    <col min="7" max="7" width="5.28515625" customWidth="1"/>
    <col min="8" max="8" width="17.28515625" customWidth="1"/>
    <col min="9" max="9" width="15.140625" customWidth="1"/>
    <col min="10" max="10" width="4" customWidth="1"/>
  </cols>
  <sheetData>
    <row r="1" spans="1:17" ht="13.5" customHeight="1">
      <c r="A1" s="1" t="s">
        <v>0</v>
      </c>
      <c r="B1" s="50" t="s">
        <v>0</v>
      </c>
      <c r="C1" s="51"/>
      <c r="D1" s="51"/>
      <c r="E1" s="51"/>
      <c r="F1" s="51"/>
      <c r="G1" s="51"/>
      <c r="H1" s="51"/>
      <c r="I1" s="51"/>
      <c r="J1" s="2"/>
    </row>
    <row r="2" spans="1:17" ht="13.5" customHeight="1">
      <c r="A2" s="3"/>
      <c r="B2" s="52"/>
      <c r="C2" s="53"/>
      <c r="D2" s="53"/>
      <c r="E2" s="53"/>
      <c r="F2" s="53"/>
      <c r="G2" s="53"/>
      <c r="H2" s="53"/>
      <c r="I2" s="53"/>
      <c r="J2" s="4"/>
    </row>
    <row r="3" spans="1:17" ht="15" customHeight="1">
      <c r="A3" s="3"/>
      <c r="B3" s="52"/>
      <c r="C3" s="53"/>
      <c r="D3" s="53"/>
      <c r="E3" s="53"/>
      <c r="F3" s="53"/>
      <c r="G3" s="53"/>
      <c r="H3" s="53"/>
      <c r="I3" s="53"/>
      <c r="J3" s="4"/>
    </row>
    <row r="4" spans="1:17" ht="15" customHeight="1">
      <c r="A4" s="5"/>
      <c r="B4" s="6"/>
      <c r="C4" s="7"/>
      <c r="D4" s="7"/>
      <c r="E4" s="7"/>
      <c r="F4" s="7"/>
      <c r="G4" s="7"/>
      <c r="H4" s="7"/>
      <c r="I4" s="7"/>
      <c r="J4" s="5"/>
    </row>
    <row r="5" spans="1:17" ht="19.5" customHeight="1">
      <c r="A5" s="5"/>
      <c r="B5" s="8" t="s">
        <v>1</v>
      </c>
      <c r="C5" s="9" t="s">
        <v>30</v>
      </c>
      <c r="D5" s="7"/>
      <c r="E5" s="8" t="s">
        <v>2</v>
      </c>
      <c r="F5" s="10">
        <v>112.5</v>
      </c>
      <c r="G5" s="7"/>
      <c r="H5" s="8" t="s">
        <v>3</v>
      </c>
      <c r="I5" s="11">
        <f ca="1">TODAY()</f>
        <v>45925</v>
      </c>
      <c r="J5" s="5"/>
    </row>
    <row r="6" spans="1:17" ht="15" customHeight="1">
      <c r="A6" s="5"/>
      <c r="B6" s="6"/>
      <c r="C6" s="7"/>
      <c r="D6" s="7"/>
      <c r="E6" s="7"/>
      <c r="F6" s="7"/>
      <c r="G6" s="7"/>
      <c r="H6" s="7"/>
      <c r="I6" s="7"/>
      <c r="J6" s="5"/>
    </row>
    <row r="7" spans="1:17" ht="15" customHeight="1">
      <c r="A7" s="5"/>
      <c r="B7" s="54" t="s">
        <v>4</v>
      </c>
      <c r="C7" s="55"/>
      <c r="D7" s="7"/>
      <c r="E7" s="54" t="s">
        <v>5</v>
      </c>
      <c r="F7" s="55"/>
      <c r="G7" s="7"/>
      <c r="H7" s="56" t="s">
        <v>6</v>
      </c>
      <c r="I7" s="57"/>
      <c r="J7" s="5"/>
    </row>
    <row r="8" spans="1:17" ht="15" customHeight="1">
      <c r="A8" s="5"/>
      <c r="B8" s="12" t="s">
        <v>7</v>
      </c>
      <c r="C8" s="13" t="s">
        <v>8</v>
      </c>
      <c r="D8" s="7"/>
      <c r="E8" s="41" t="s">
        <v>7</v>
      </c>
      <c r="F8" s="42" t="s">
        <v>9</v>
      </c>
      <c r="G8" s="7"/>
      <c r="H8" s="14" t="s">
        <v>10</v>
      </c>
      <c r="I8" s="15">
        <v>81664.160000000003</v>
      </c>
      <c r="J8" s="5"/>
    </row>
    <row r="9" spans="1:17" ht="15" customHeight="1">
      <c r="A9" s="5"/>
      <c r="B9" s="16" t="s">
        <v>31</v>
      </c>
      <c r="C9" s="17">
        <v>5000</v>
      </c>
      <c r="D9" s="7"/>
      <c r="E9" s="45" t="s">
        <v>20</v>
      </c>
      <c r="F9" s="40">
        <v>25</v>
      </c>
      <c r="G9" s="7"/>
      <c r="H9" s="14" t="s">
        <v>11</v>
      </c>
      <c r="I9" s="15">
        <v>84.8</v>
      </c>
      <c r="J9" s="5"/>
    </row>
    <row r="10" spans="1:17" ht="15" customHeight="1">
      <c r="A10" s="5"/>
      <c r="B10" s="16" t="s">
        <v>25</v>
      </c>
      <c r="C10" s="17">
        <v>4000</v>
      </c>
      <c r="D10" s="7"/>
      <c r="E10" s="46" t="s">
        <v>21</v>
      </c>
      <c r="F10" s="40">
        <v>2</v>
      </c>
      <c r="G10" s="7"/>
      <c r="H10" s="14" t="s">
        <v>12</v>
      </c>
      <c r="I10" s="15">
        <f>F5-I9</f>
        <v>27.700000000000003</v>
      </c>
      <c r="J10" s="5"/>
    </row>
    <row r="11" spans="1:17" ht="15" customHeight="1">
      <c r="A11" s="5"/>
      <c r="B11" t="s">
        <v>26</v>
      </c>
      <c r="C11" s="47">
        <v>31832.080000000002</v>
      </c>
      <c r="D11" s="7"/>
      <c r="E11" s="46" t="s">
        <v>22</v>
      </c>
      <c r="F11" s="40">
        <v>60</v>
      </c>
      <c r="G11" s="7"/>
      <c r="H11" s="18" t="s">
        <v>27</v>
      </c>
      <c r="I11" s="19">
        <v>2950</v>
      </c>
      <c r="J11" s="5"/>
    </row>
    <row r="12" spans="1:17" ht="15" customHeight="1">
      <c r="A12" s="5"/>
      <c r="B12" s="16"/>
      <c r="C12" s="48"/>
      <c r="D12" s="7"/>
      <c r="E12" s="39" t="s">
        <v>23</v>
      </c>
      <c r="F12" s="40">
        <v>45</v>
      </c>
      <c r="G12" s="7"/>
      <c r="H12" s="18" t="s">
        <v>28</v>
      </c>
      <c r="I12" s="49" t="s">
        <v>29</v>
      </c>
      <c r="J12" s="5"/>
    </row>
    <row r="13" spans="1:17" ht="15" customHeight="1">
      <c r="A13" s="5"/>
      <c r="B13" s="16"/>
      <c r="C13" s="48"/>
      <c r="D13" s="7"/>
      <c r="E13" s="39" t="s">
        <v>24</v>
      </c>
      <c r="F13" s="40">
        <v>4</v>
      </c>
      <c r="G13" s="7"/>
      <c r="H13" s="5"/>
    </row>
    <row r="14" spans="1:17" ht="15" customHeight="1">
      <c r="A14" s="5"/>
      <c r="B14" s="16"/>
      <c r="C14" s="48"/>
      <c r="D14" s="7"/>
      <c r="E14" s="45" t="s">
        <v>13</v>
      </c>
      <c r="F14" s="40">
        <v>8.8000000000000007</v>
      </c>
      <c r="G14" s="7"/>
      <c r="H14" s="7"/>
      <c r="I14" s="7"/>
      <c r="J14" s="5"/>
      <c r="P14" s="54"/>
      <c r="Q14" s="55"/>
    </row>
    <row r="15" spans="1:17" ht="15" customHeight="1">
      <c r="A15" s="5"/>
      <c r="B15" s="16"/>
      <c r="C15" s="48"/>
      <c r="D15" s="7"/>
      <c r="E15" s="43" t="s">
        <v>14</v>
      </c>
      <c r="F15" s="44">
        <f>SUM(F9:F14)</f>
        <v>144.80000000000001</v>
      </c>
      <c r="G15" s="7"/>
      <c r="H15" s="7"/>
      <c r="I15" s="7"/>
      <c r="J15" s="5"/>
      <c r="P15" s="21"/>
      <c r="Q15" s="22"/>
    </row>
    <row r="16" spans="1:17" ht="15" customHeight="1">
      <c r="A16" s="5"/>
      <c r="B16" s="16"/>
      <c r="C16" s="48"/>
      <c r="D16" s="7"/>
      <c r="G16" s="7"/>
      <c r="H16" s="7"/>
      <c r="I16" s="7"/>
      <c r="J16" s="5"/>
      <c r="P16" s="16"/>
      <c r="Q16" s="23"/>
    </row>
    <row r="17" spans="1:17" ht="15" customHeight="1">
      <c r="A17" s="5"/>
      <c r="B17" s="16"/>
      <c r="C17" s="48"/>
      <c r="D17" s="7"/>
      <c r="G17" s="7"/>
      <c r="H17" s="7"/>
      <c r="I17" s="7"/>
      <c r="J17" s="5"/>
      <c r="P17" s="16"/>
      <c r="Q17" s="17"/>
    </row>
    <row r="18" spans="1:17" ht="15" customHeight="1">
      <c r="A18" s="5"/>
      <c r="B18" s="16"/>
      <c r="C18" s="48"/>
      <c r="D18" s="7"/>
      <c r="G18" s="7"/>
      <c r="H18" s="7"/>
      <c r="I18" s="7"/>
      <c r="J18" s="5"/>
      <c r="P18" s="16"/>
      <c r="Q18" s="17"/>
    </row>
    <row r="19" spans="1:17" ht="15" customHeight="1">
      <c r="A19" s="5"/>
      <c r="B19" s="16"/>
      <c r="C19" s="48"/>
      <c r="D19" s="7"/>
      <c r="G19" s="7"/>
      <c r="H19" s="7"/>
      <c r="I19" s="7"/>
      <c r="J19" s="5"/>
      <c r="P19" s="24"/>
      <c r="Q19" s="25"/>
    </row>
    <row r="20" spans="1:17" ht="15" customHeight="1">
      <c r="A20" s="5"/>
      <c r="B20" s="16"/>
      <c r="C20" s="48"/>
      <c r="D20" s="7"/>
      <c r="G20" s="7"/>
      <c r="H20" s="7"/>
      <c r="I20" s="7"/>
      <c r="J20" s="5"/>
    </row>
    <row r="21" spans="1:17" ht="15" customHeight="1">
      <c r="A21" s="5"/>
      <c r="B21" s="16"/>
      <c r="C21" s="48"/>
      <c r="D21" s="7"/>
      <c r="G21" s="7"/>
      <c r="H21" s="7"/>
      <c r="I21" s="7"/>
      <c r="J21" s="5"/>
    </row>
    <row r="22" spans="1:17" ht="15" customHeight="1">
      <c r="A22" s="5"/>
      <c r="B22" s="16"/>
      <c r="C22" s="48"/>
      <c r="D22" s="7"/>
      <c r="E22" s="7"/>
      <c r="F22" s="7"/>
      <c r="G22" s="7"/>
      <c r="H22" s="28"/>
      <c r="I22" s="28"/>
      <c r="J22" s="5"/>
    </row>
    <row r="23" spans="1:17" ht="27" customHeight="1">
      <c r="A23" s="26"/>
      <c r="B23" s="27" t="s">
        <v>14</v>
      </c>
      <c r="C23" s="20">
        <f>SUM(C9:C22)</f>
        <v>40832.080000000002</v>
      </c>
      <c r="D23" s="28"/>
      <c r="E23" s="29" t="s">
        <v>15</v>
      </c>
      <c r="F23" s="30">
        <f>F15+Q19*F5</f>
        <v>144.80000000000001</v>
      </c>
      <c r="G23" s="28"/>
      <c r="H23" s="7"/>
      <c r="I23" s="7"/>
      <c r="J23" s="26"/>
    </row>
    <row r="24" spans="1:17" ht="15" customHeight="1">
      <c r="A24" s="5"/>
      <c r="B24" s="31"/>
      <c r="C24" s="7"/>
      <c r="D24" s="7"/>
      <c r="E24" s="7"/>
      <c r="F24" s="7"/>
      <c r="G24" s="7"/>
      <c r="J24" s="5"/>
    </row>
  </sheetData>
  <mergeCells count="5">
    <mergeCell ref="B1:I3"/>
    <mergeCell ref="B7:C7"/>
    <mergeCell ref="E7:F7"/>
    <mergeCell ref="H7:I7"/>
    <mergeCell ref="P14:Q14"/>
  </mergeCells>
  <pageMargins left="0.7" right="0.7" top="0.75" bottom="0.75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showGridLines="0" workbookViewId="0">
      <selection activeCell="E24" sqref="E24"/>
    </sheetView>
  </sheetViews>
  <sheetFormatPr defaultColWidth="14.42578125" defaultRowHeight="15" customHeight="1"/>
  <cols>
    <col min="1" max="1" width="10.5703125" customWidth="1"/>
    <col min="2" max="2" width="15.140625" customWidth="1"/>
    <col min="3" max="3" width="16.85546875" customWidth="1"/>
    <col min="4" max="4" width="15" customWidth="1"/>
    <col min="5" max="5" width="14.42578125" customWidth="1"/>
    <col min="6" max="6" width="14.85546875" customWidth="1"/>
    <col min="7" max="7" width="0.42578125" customWidth="1"/>
    <col min="14" max="14" width="10" customWidth="1"/>
  </cols>
  <sheetData>
    <row r="1" spans="1:7" ht="14.25" customHeight="1">
      <c r="A1" s="32" t="s">
        <v>16</v>
      </c>
      <c r="B1" s="33" t="s">
        <v>4</v>
      </c>
      <c r="C1" s="32" t="s">
        <v>17</v>
      </c>
      <c r="D1" s="33" t="s">
        <v>8</v>
      </c>
      <c r="E1" s="32" t="s">
        <v>18</v>
      </c>
      <c r="F1" s="33" t="s">
        <v>19</v>
      </c>
      <c r="G1" s="34"/>
    </row>
    <row r="2" spans="1:7" ht="14.25" customHeight="1">
      <c r="A2" s="35">
        <v>100</v>
      </c>
      <c r="B2" s="36">
        <f>'Break-Even-Analysis'!$C$23</f>
        <v>40832.080000000002</v>
      </c>
      <c r="C2" s="36">
        <f>'Break-Even-Analysis'!$F$23*Table!A2</f>
        <v>14480.000000000002</v>
      </c>
      <c r="D2" s="36">
        <f t="shared" ref="D2:D16" si="0">B2+C2</f>
        <v>55312.08</v>
      </c>
      <c r="E2" s="36">
        <f>A2*'Break-Even-Analysis'!$F$5</f>
        <v>11250</v>
      </c>
      <c r="F2" s="36">
        <f t="shared" ref="F2:F16" si="1">E2-D2</f>
        <v>-44062.080000000002</v>
      </c>
      <c r="G2" s="37">
        <f t="shared" ref="G2:G16" si="2">F2</f>
        <v>-44062.080000000002</v>
      </c>
    </row>
    <row r="3" spans="1:7" ht="14.25" customHeight="1">
      <c r="A3" s="35">
        <v>200</v>
      </c>
      <c r="B3" s="36">
        <f>'Break-Even-Analysis'!$C$23</f>
        <v>40832.080000000002</v>
      </c>
      <c r="C3" s="36">
        <f>'Break-Even-Analysis'!$F$23*Table!A3</f>
        <v>28960.000000000004</v>
      </c>
      <c r="D3" s="36">
        <f t="shared" si="0"/>
        <v>69792.08</v>
      </c>
      <c r="E3" s="36">
        <f>A3*'Break-Even-Analysis'!$F$5</f>
        <v>22500</v>
      </c>
      <c r="F3" s="36">
        <f t="shared" si="1"/>
        <v>-47292.08</v>
      </c>
      <c r="G3" s="37">
        <f t="shared" si="2"/>
        <v>-47292.08</v>
      </c>
    </row>
    <row r="4" spans="1:7" ht="14.25" customHeight="1">
      <c r="A4" s="35">
        <v>300</v>
      </c>
      <c r="B4" s="36">
        <f>'Break-Even-Analysis'!$C$23</f>
        <v>40832.080000000002</v>
      </c>
      <c r="C4" s="36">
        <f>'Break-Even-Analysis'!$F$23*Table!A4</f>
        <v>43440</v>
      </c>
      <c r="D4" s="36">
        <f t="shared" si="0"/>
        <v>84272.08</v>
      </c>
      <c r="E4" s="36">
        <f>A4*'Break-Even-Analysis'!$F$5</f>
        <v>33750</v>
      </c>
      <c r="F4" s="36">
        <f t="shared" si="1"/>
        <v>-50522.080000000002</v>
      </c>
      <c r="G4" s="37">
        <f t="shared" si="2"/>
        <v>-50522.080000000002</v>
      </c>
    </row>
    <row r="5" spans="1:7" ht="14.25" customHeight="1">
      <c r="A5" s="35">
        <v>400</v>
      </c>
      <c r="B5" s="36">
        <f>'Break-Even-Analysis'!$C$23</f>
        <v>40832.080000000002</v>
      </c>
      <c r="C5" s="36">
        <f>'Break-Even-Analysis'!$F$23*Table!A5</f>
        <v>57920.000000000007</v>
      </c>
      <c r="D5" s="36">
        <f t="shared" si="0"/>
        <v>98752.080000000016</v>
      </c>
      <c r="E5" s="36">
        <f>A5*'Break-Even-Analysis'!$F$5</f>
        <v>45000</v>
      </c>
      <c r="F5" s="36">
        <f t="shared" si="1"/>
        <v>-53752.080000000016</v>
      </c>
      <c r="G5" s="37">
        <f t="shared" si="2"/>
        <v>-53752.080000000016</v>
      </c>
    </row>
    <row r="6" spans="1:7" ht="14.25" customHeight="1">
      <c r="A6" s="35">
        <v>500</v>
      </c>
      <c r="B6" s="36">
        <f>'Break-Even-Analysis'!$C$23</f>
        <v>40832.080000000002</v>
      </c>
      <c r="C6" s="36">
        <f>'Break-Even-Analysis'!$F$23*Table!A6</f>
        <v>72400</v>
      </c>
      <c r="D6" s="36">
        <f t="shared" si="0"/>
        <v>113232.08</v>
      </c>
      <c r="E6" s="36">
        <f>A6*'Break-Even-Analysis'!$F$5</f>
        <v>56250</v>
      </c>
      <c r="F6" s="36">
        <f t="shared" si="1"/>
        <v>-56982.080000000002</v>
      </c>
      <c r="G6" s="37">
        <f t="shared" si="2"/>
        <v>-56982.080000000002</v>
      </c>
    </row>
    <row r="7" spans="1:7" ht="14.25" customHeight="1">
      <c r="A7" s="35">
        <v>600</v>
      </c>
      <c r="B7" s="36">
        <f>'Break-Even-Analysis'!$C$23</f>
        <v>40832.080000000002</v>
      </c>
      <c r="C7" s="36">
        <f>'Break-Even-Analysis'!$F$23*Table!A7</f>
        <v>86880</v>
      </c>
      <c r="D7" s="36">
        <f t="shared" si="0"/>
        <v>127712.08</v>
      </c>
      <c r="E7" s="36">
        <f>A7*'Break-Even-Analysis'!$F$5</f>
        <v>67500</v>
      </c>
      <c r="F7" s="36">
        <f t="shared" si="1"/>
        <v>-60212.08</v>
      </c>
      <c r="G7" s="37">
        <f t="shared" si="2"/>
        <v>-60212.08</v>
      </c>
    </row>
    <row r="8" spans="1:7" ht="14.25" customHeight="1">
      <c r="A8" s="35">
        <v>700</v>
      </c>
      <c r="B8" s="36">
        <f>'Break-Even-Analysis'!$C$23</f>
        <v>40832.080000000002</v>
      </c>
      <c r="C8" s="36">
        <f>'Break-Even-Analysis'!$F$23*Table!A8</f>
        <v>101360.00000000001</v>
      </c>
      <c r="D8" s="36">
        <f t="shared" si="0"/>
        <v>142192.08000000002</v>
      </c>
      <c r="E8" s="36">
        <f>A8*'Break-Even-Analysis'!$F$5</f>
        <v>78750</v>
      </c>
      <c r="F8" s="36">
        <f t="shared" si="1"/>
        <v>-63442.080000000016</v>
      </c>
      <c r="G8" s="37">
        <f t="shared" si="2"/>
        <v>-63442.080000000016</v>
      </c>
    </row>
    <row r="9" spans="1:7" ht="14.25" customHeight="1">
      <c r="A9" s="35">
        <v>800</v>
      </c>
      <c r="B9" s="36">
        <f>'Break-Even-Analysis'!$C$23</f>
        <v>40832.080000000002</v>
      </c>
      <c r="C9" s="36">
        <f>'Break-Even-Analysis'!$F$23*Table!A9</f>
        <v>115840.00000000001</v>
      </c>
      <c r="D9" s="36">
        <f t="shared" si="0"/>
        <v>156672.08000000002</v>
      </c>
      <c r="E9" s="36">
        <f>A9*'Break-Even-Analysis'!$F$5</f>
        <v>90000</v>
      </c>
      <c r="F9" s="36">
        <f t="shared" si="1"/>
        <v>-66672.080000000016</v>
      </c>
      <c r="G9" s="37">
        <f t="shared" si="2"/>
        <v>-66672.080000000016</v>
      </c>
    </row>
    <row r="10" spans="1:7" ht="14.25" customHeight="1">
      <c r="A10" s="35">
        <v>900</v>
      </c>
      <c r="B10" s="36">
        <f>'Break-Even-Analysis'!$C$23</f>
        <v>40832.080000000002</v>
      </c>
      <c r="C10" s="36">
        <f>'Break-Even-Analysis'!$F$23*Table!A10</f>
        <v>130320.00000000001</v>
      </c>
      <c r="D10" s="36">
        <f t="shared" si="0"/>
        <v>171152.08000000002</v>
      </c>
      <c r="E10" s="36">
        <f>A10*'Break-Even-Analysis'!$F$5</f>
        <v>101250</v>
      </c>
      <c r="F10" s="36">
        <f t="shared" si="1"/>
        <v>-69902.080000000016</v>
      </c>
      <c r="G10" s="37">
        <f t="shared" si="2"/>
        <v>-69902.080000000016</v>
      </c>
    </row>
    <row r="11" spans="1:7" ht="14.25" customHeight="1">
      <c r="A11" s="35">
        <v>1000</v>
      </c>
      <c r="B11" s="36">
        <f>'Break-Even-Analysis'!$C$23</f>
        <v>40832.080000000002</v>
      </c>
      <c r="C11" s="36">
        <f>'Break-Even-Analysis'!$F$23*Table!A11</f>
        <v>144800</v>
      </c>
      <c r="D11" s="36">
        <f t="shared" si="0"/>
        <v>185632.08000000002</v>
      </c>
      <c r="E11" s="36">
        <f>A11*'Break-Even-Analysis'!$F$5</f>
        <v>112500</v>
      </c>
      <c r="F11" s="36">
        <f t="shared" si="1"/>
        <v>-73132.080000000016</v>
      </c>
      <c r="G11" s="37">
        <f t="shared" si="2"/>
        <v>-73132.080000000016</v>
      </c>
    </row>
    <row r="12" spans="1:7" ht="14.25" customHeight="1">
      <c r="A12" s="35">
        <v>1100</v>
      </c>
      <c r="B12" s="36">
        <f>'Break-Even-Analysis'!$C$23</f>
        <v>40832.080000000002</v>
      </c>
      <c r="C12" s="36">
        <f>'Break-Even-Analysis'!$F$23*Table!A12</f>
        <v>159280</v>
      </c>
      <c r="D12" s="36">
        <f t="shared" si="0"/>
        <v>200112.08000000002</v>
      </c>
      <c r="E12" s="36">
        <f>A12*'Break-Even-Analysis'!$F$5</f>
        <v>123750</v>
      </c>
      <c r="F12" s="36">
        <f t="shared" si="1"/>
        <v>-76362.080000000016</v>
      </c>
      <c r="G12" s="37">
        <f t="shared" si="2"/>
        <v>-76362.080000000016</v>
      </c>
    </row>
    <row r="13" spans="1:7" ht="14.25" customHeight="1">
      <c r="A13" s="35">
        <v>1200</v>
      </c>
      <c r="B13" s="36">
        <f>'Break-Even-Analysis'!$C$23</f>
        <v>40832.080000000002</v>
      </c>
      <c r="C13" s="36">
        <f>'Break-Even-Analysis'!$F$23*Table!A13</f>
        <v>173760</v>
      </c>
      <c r="D13" s="36">
        <f t="shared" si="0"/>
        <v>214592.08000000002</v>
      </c>
      <c r="E13" s="36">
        <f>A13*'Break-Even-Analysis'!$F$5</f>
        <v>135000</v>
      </c>
      <c r="F13" s="36">
        <f t="shared" si="1"/>
        <v>-79592.080000000016</v>
      </c>
      <c r="G13" s="37">
        <f t="shared" si="2"/>
        <v>-79592.080000000016</v>
      </c>
    </row>
    <row r="14" spans="1:7" ht="14.25" customHeight="1">
      <c r="A14" s="35">
        <v>1300</v>
      </c>
      <c r="B14" s="36">
        <f>'Break-Even-Analysis'!$C$23</f>
        <v>40832.080000000002</v>
      </c>
      <c r="C14" s="36">
        <f>'Break-Even-Analysis'!$F$23*Table!A14</f>
        <v>188240.00000000003</v>
      </c>
      <c r="D14" s="36">
        <f t="shared" si="0"/>
        <v>229072.08000000002</v>
      </c>
      <c r="E14" s="36">
        <f>A14*'Break-Even-Analysis'!$F$5</f>
        <v>146250</v>
      </c>
      <c r="F14" s="36">
        <f t="shared" si="1"/>
        <v>-82822.080000000016</v>
      </c>
      <c r="G14" s="37">
        <f t="shared" si="2"/>
        <v>-82822.080000000016</v>
      </c>
    </row>
    <row r="15" spans="1:7" ht="14.25" customHeight="1">
      <c r="A15" s="35">
        <v>1400</v>
      </c>
      <c r="B15" s="36">
        <f>'Break-Even-Analysis'!$C$23</f>
        <v>40832.080000000002</v>
      </c>
      <c r="C15" s="36">
        <f>'Break-Even-Analysis'!$F$23*Table!A15</f>
        <v>202720.00000000003</v>
      </c>
      <c r="D15" s="36">
        <f t="shared" si="0"/>
        <v>243552.08000000002</v>
      </c>
      <c r="E15" s="36">
        <f>A15*'Break-Even-Analysis'!$F$5</f>
        <v>157500</v>
      </c>
      <c r="F15" s="36">
        <f t="shared" si="1"/>
        <v>-86052.080000000016</v>
      </c>
      <c r="G15" s="37">
        <f t="shared" si="2"/>
        <v>-86052.080000000016</v>
      </c>
    </row>
    <row r="16" spans="1:7" ht="14.25" customHeight="1">
      <c r="A16" s="35">
        <v>1500</v>
      </c>
      <c r="B16" s="36">
        <f>'Break-Even-Analysis'!$C$23</f>
        <v>40832.080000000002</v>
      </c>
      <c r="C16" s="36">
        <f>'Break-Even-Analysis'!$F$23*Table!A16</f>
        <v>217200.00000000003</v>
      </c>
      <c r="D16" s="36">
        <f t="shared" si="0"/>
        <v>258032.08000000002</v>
      </c>
      <c r="E16" s="36">
        <f>A16*'Break-Even-Analysis'!$F$5</f>
        <v>168750</v>
      </c>
      <c r="F16" s="36">
        <f t="shared" si="1"/>
        <v>-89282.080000000016</v>
      </c>
      <c r="G16" s="37">
        <f t="shared" si="2"/>
        <v>-89282.080000000016</v>
      </c>
    </row>
    <row r="17" spans="1:7" ht="14.25" customHeight="1">
      <c r="A17" s="38"/>
      <c r="B17" s="38"/>
      <c r="C17" s="38"/>
      <c r="D17" s="38"/>
      <c r="E17" s="38"/>
      <c r="F17" s="38"/>
      <c r="G17" s="38"/>
    </row>
    <row r="18" spans="1:7" ht="14.25" customHeight="1">
      <c r="A18" s="38"/>
      <c r="B18" s="38"/>
      <c r="C18" s="38"/>
      <c r="D18" s="38"/>
      <c r="E18" s="38"/>
      <c r="F18" s="38"/>
      <c r="G18" s="38"/>
    </row>
    <row r="19" spans="1:7" ht="14.25" customHeight="1">
      <c r="A19" s="38"/>
      <c r="B19" s="38"/>
      <c r="C19" s="38"/>
      <c r="D19" s="38"/>
      <c r="E19" s="38"/>
      <c r="F19" s="38"/>
      <c r="G19" s="38"/>
    </row>
    <row r="20" spans="1:7" ht="14.25" customHeight="1">
      <c r="A20" s="38"/>
      <c r="B20" s="38"/>
      <c r="C20" s="38"/>
      <c r="D20" s="38"/>
      <c r="E20" s="38"/>
      <c r="F20" s="38"/>
      <c r="G20" s="38"/>
    </row>
    <row r="21" spans="1:7" ht="14.25" customHeight="1">
      <c r="A21" s="38"/>
      <c r="B21" s="38"/>
      <c r="C21" s="38"/>
      <c r="D21" s="38"/>
      <c r="E21" s="38"/>
      <c r="F21" s="38"/>
      <c r="G21" s="38"/>
    </row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16A5B077892C4ABE076980A7D78D07" ma:contentTypeVersion="13" ma:contentTypeDescription="Create a new document." ma:contentTypeScope="" ma:versionID="dac014f232244b3ff533b4b64c6667f4">
  <xsd:schema xmlns:xsd="http://www.w3.org/2001/XMLSchema" xmlns:xs="http://www.w3.org/2001/XMLSchema" xmlns:p="http://schemas.microsoft.com/office/2006/metadata/properties" xmlns:ns2="790dddb9-6390-403f-98b3-47949d380b61" xmlns:ns3="a15c196e-1845-4b58-8755-d3691d2473a1" targetNamespace="http://schemas.microsoft.com/office/2006/metadata/properties" ma:root="true" ma:fieldsID="2bf3efe77f5de9bf1a46e306e9ff4158" ns2:_="" ns3:_="">
    <xsd:import namespace="790dddb9-6390-403f-98b3-47949d380b61"/>
    <xsd:import namespace="a15c196e-1845-4b58-8755-d3691d2473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dddb9-6390-403f-98b3-47949d380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07ed373-0d48-45e2-9f92-3017cfc5a9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c196e-1845-4b58-8755-d3691d2473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b93df25-6056-49ca-b1e4-e683e23abcdf}" ma:internalName="TaxCatchAll" ma:showField="CatchAllData" ma:web="a15c196e-1845-4b58-8755-d3691d2473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5c196e-1845-4b58-8755-d3691d2473a1" xsi:nil="true"/>
    <lcf76f155ced4ddcb4097134ff3c332f xmlns="790dddb9-6390-403f-98b3-47949d380b6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5922C-73F9-4C5F-9697-802A2C92A4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0dddb9-6390-403f-98b3-47949d380b61"/>
    <ds:schemaRef ds:uri="a15c196e-1845-4b58-8755-d3691d2473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43B8A-36E6-4EDA-9B49-3A7EF1832E6B}">
  <ds:schemaRefs>
    <ds:schemaRef ds:uri="http://schemas.microsoft.com/office/2006/metadata/properties"/>
    <ds:schemaRef ds:uri="http://schemas.microsoft.com/office/infopath/2007/PartnerControls"/>
    <ds:schemaRef ds:uri="a15c196e-1845-4b58-8755-d3691d2473a1"/>
    <ds:schemaRef ds:uri="790dddb9-6390-403f-98b3-47949d380b61"/>
  </ds:schemaRefs>
</ds:datastoreItem>
</file>

<file path=customXml/itemProps3.xml><?xml version="1.0" encoding="utf-8"?>
<ds:datastoreItem xmlns:ds="http://schemas.openxmlformats.org/officeDocument/2006/customXml" ds:itemID="{2D2B4F1C-43A0-46E8-BD57-9BC1B96524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Break-Even-Analysis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Maher</cp:lastModifiedBy>
  <dcterms:modified xsi:type="dcterms:W3CDTF">2025-09-25T12:07:06Z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0x0101002716A5B077892C4ABE076980A7D78D07</vt:lpwstr>
  </property>
</Properties>
</file>