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mc:AlternateContent xmlns:mc="http://schemas.openxmlformats.org/markup-compatibility/2006">
    <mc:Choice Requires="x15">
      <x15ac:absPath xmlns:x15ac="http://schemas.microsoft.com/office/spreadsheetml/2010/11/ac" url="C:\Users\USER\Documents\"/>
    </mc:Choice>
  </mc:AlternateContent>
  <xr:revisionPtr revIDLastSave="0" documentId="13_ncr:1_{097D5D06-0CA2-44AC-8983-B5AA6F499490}" xr6:coauthVersionLast="47" xr6:coauthVersionMax="47" xr10:uidLastSave="{00000000-0000-0000-0000-000000000000}"/>
  <bookViews>
    <workbookView xWindow="-110" yWindow="-110" windowWidth="19420" windowHeight="10560" activeTab="1" xr2:uid="{9976527A-7746-4E6A-96A0-5E2C8262A522}"/>
  </bookViews>
  <sheets>
    <sheet name="Data" sheetId="1" r:id="rId1"/>
    <sheet name="Dashboard" sheetId="2" r:id="rId2"/>
    <sheet name="Workings" sheetId="3" r:id="rId3"/>
  </sheets>
  <definedNames>
    <definedName name="Slicer_Manager">#N/A</definedName>
    <definedName name="Slicer_Project">#N/A</definedName>
  </definedNames>
  <calcPr calcId="191029"/>
  <pivotCaches>
    <pivotCache cacheId="28"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 i="2" l="1"/>
  <c r="B5" i="3"/>
  <c r="B4" i="3"/>
  <c r="B3" i="3"/>
  <c r="F2" i="1"/>
  <c r="H41" i="1"/>
  <c r="F41" i="1"/>
  <c r="H40" i="1"/>
  <c r="F40" i="1"/>
  <c r="H39" i="1"/>
  <c r="F39" i="1"/>
  <c r="H38" i="1"/>
  <c r="F38" i="1"/>
  <c r="H37" i="1"/>
  <c r="F37" i="1"/>
  <c r="H36" i="1"/>
  <c r="F36" i="1"/>
  <c r="H35" i="1"/>
  <c r="F35" i="1"/>
  <c r="H34" i="1"/>
  <c r="F34" i="1"/>
  <c r="H33" i="1"/>
  <c r="F33" i="1"/>
  <c r="H32" i="1"/>
  <c r="F32" i="1"/>
  <c r="H31" i="1"/>
  <c r="F31" i="1"/>
  <c r="H30" i="1"/>
  <c r="F30" i="1"/>
  <c r="H29" i="1"/>
  <c r="F29" i="1"/>
  <c r="H28" i="1"/>
  <c r="F28" i="1"/>
  <c r="H27" i="1"/>
  <c r="F27" i="1"/>
  <c r="H26" i="1"/>
  <c r="F26" i="1"/>
  <c r="H25" i="1"/>
  <c r="F25" i="1"/>
  <c r="H24" i="1"/>
  <c r="F24" i="1"/>
  <c r="H23" i="1"/>
  <c r="F23" i="1"/>
  <c r="H22" i="1"/>
  <c r="F22" i="1"/>
  <c r="H21" i="1"/>
  <c r="F21" i="1"/>
  <c r="H20" i="1"/>
  <c r="F20" i="1"/>
  <c r="H19" i="1"/>
  <c r="F19" i="1"/>
  <c r="H18" i="1"/>
  <c r="F18" i="1"/>
  <c r="H17" i="1"/>
  <c r="F17" i="1"/>
  <c r="H16" i="1"/>
  <c r="F16" i="1"/>
  <c r="H15" i="1"/>
  <c r="F15" i="1"/>
  <c r="H14" i="1"/>
  <c r="F14" i="1"/>
  <c r="H13" i="1"/>
  <c r="F13" i="1"/>
  <c r="H12" i="1"/>
  <c r="F12" i="1"/>
  <c r="H11" i="1"/>
  <c r="F11" i="1"/>
  <c r="H10" i="1"/>
  <c r="F10" i="1"/>
  <c r="H9" i="1"/>
  <c r="F9" i="1"/>
  <c r="H8" i="1"/>
  <c r="F8" i="1"/>
  <c r="H7" i="1"/>
  <c r="F7" i="1"/>
  <c r="H6" i="1"/>
  <c r="F6" i="1"/>
  <c r="H5" i="1"/>
  <c r="F5" i="1"/>
  <c r="H4" i="1"/>
  <c r="F4" i="1"/>
  <c r="H3" i="1"/>
  <c r="F3" i="1"/>
  <c r="H2" i="1"/>
  <c r="H4" i="3"/>
  <c r="C13" i="3"/>
  <c r="B13" i="3" l="1"/>
  <c r="B6" i="3"/>
  <c r="B7" i="3" s="1"/>
  <c r="H5" i="3"/>
</calcChain>
</file>

<file path=xl/sharedStrings.xml><?xml version="1.0" encoding="utf-8"?>
<sst xmlns="http://schemas.openxmlformats.org/spreadsheetml/2006/main" count="241" uniqueCount="46">
  <si>
    <t>Start Date</t>
  </si>
  <si>
    <t>Duration</t>
  </si>
  <si>
    <t>End Date</t>
  </si>
  <si>
    <t>Days completed</t>
  </si>
  <si>
    <t>Progress</t>
  </si>
  <si>
    <t>Budget</t>
  </si>
  <si>
    <t>Actual</t>
  </si>
  <si>
    <t>Project</t>
  </si>
  <si>
    <t>Task</t>
  </si>
  <si>
    <t>Manager</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</si>
  <si>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</si>
  <si>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</si>
  <si>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</si>
  <si>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</si>
  <si>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</si>
  <si>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</si>
  <si>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</si>
  <si>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</si>
  <si>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</si>
  <si>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</si>
  <si>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</si>
  <si>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</si>
  <si>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</si>
  <si>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</si>
  <si>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</si>
  <si>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</si>
  <si>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</si>
  <si>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</si>
  <si>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</si>
  <si>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</si>
  <si>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Grand Total</t>
  </si>
  <si>
    <t xml:space="preserve">Budget </t>
  </si>
  <si>
    <t xml:space="preserve">Actual </t>
  </si>
  <si>
    <t>Not Started</t>
  </si>
  <si>
    <t>In Progress</t>
  </si>
  <si>
    <t>Completed</t>
  </si>
  <si>
    <t>Remaining</t>
  </si>
  <si>
    <t>Total Tasks</t>
  </si>
  <si>
    <t>Sum of Days completed</t>
  </si>
  <si>
    <t>Sum of Duration</t>
  </si>
  <si>
    <t>Values</t>
  </si>
  <si>
    <t>Days Remaimg</t>
  </si>
  <si>
    <t>Days Completed</t>
  </si>
  <si>
    <t>Bar Chart</t>
  </si>
  <si>
    <t>Doughnut</t>
  </si>
  <si>
    <t>Project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</si>
</sst>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F800]dddd\,\ mmmm\ dd\,\ yyyy"/>
    <numFmt numFmtId="165" formatCode="0.0,,\M;\-0.0,,\M"/>
    <numFmt numFmtId="166" formatCode="d\-mmm"/>
  </numFmts>
  <fonts count="4" x14ac:knownFonts="1">
    <font>
      <sz val="11"/>
      <color theme="1"/>
      <name val="Calibri"/>
      <family val="2"/>
      <scheme val="minor"/>
    </font>
    <font>
      <sz val="11"/>
      <color theme="1"/>
      <name val="Calibri"/>
      <family val="2"/>
      <scheme val="minor"/>
    </font>
    <font>
      <sz val="20"/>
      <color theme="0"/>
      <name val="Verdana"/>
      <family val="2"/>
    </font>
    <font>
      <sz val="14"/>
      <color theme="0"/>
      <name val="Bahnschrift"/>
      <family val="2"/>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9" fontId="0" fillId="0" borderId="0" xfId="0" applyNumberFormat="1"/>
    <xf numFmtId="164" fontId="0" fillId="0" borderId="0" xfId="0" applyNumberFormat="1"/>
    <xf numFmtId="0" fontId="0" fillId="2" borderId="0" xfId="0" applyFill="1"/>
    <xf numFmtId="0" fontId="2" fillId="2" borderId="0" xfId="0" applyFont="1" applyFill="1"/>
    <xf numFmtId="165" fontId="0" fillId="0" borderId="0" xfId="0" applyNumberFormat="1"/>
    <xf numFmtId="0" fontId="3" fillId="2" borderId="0" xfId="0" applyFont="1" applyFill="1"/>
    <xf numFmtId="166" fontId="0" fillId="0" borderId="0" xfId="0" applyNumberFormat="1"/>
    <xf numFmtId="0" fontId="0" fillId="0" borderId="0" xfId="0" applyNumberFormat="1"/>
  </cellXfs>
  <cellStyles count="2">
    <cellStyle name="Normal" xfId="0" builtinId="0"/>
    <cellStyle name="Percent" xfId="1" builtinId="5"/>
  </cellStyles>
  <dxfs count="8">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7" formatCode="d/mm/yyyy"/>
    </dxf>
    <dxf>
      <numFmt numFmtId="167" formatCode="d/mm/yyyy"/>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2" xr9:uid="{90C39435-8083-4F51-9F46-22ADB84ECD28}">
      <tableStyleElement type="wholeTable" dxfId="7"/>
      <tableStyleElement type="headerRow" dxfId="6"/>
    </tableStyle>
  </tableStyles>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OVERALL</a:t>
            </a:r>
            <a:r>
              <a:rPr lang="en-US" baseline="0">
                <a:solidFill>
                  <a:schemeClr val="bg1"/>
                </a:solidFill>
              </a:rPr>
              <a:t> TASK PROGRESS</a:t>
            </a:r>
            <a:endParaRPr lang="en-US">
              <a:solidFill>
                <a:schemeClr val="bg1"/>
              </a:solidFill>
            </a:endParaRPr>
          </a:p>
        </c:rich>
      </c:tx>
      <c:layout>
        <c:manualLayout>
          <c:xMode val="edge"/>
          <c:yMode val="edge"/>
          <c:x val="7.0463580246913585E-2"/>
          <c:y val="7.56627941614536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bar"/>
        <c:grouping val="stacked"/>
        <c:varyColors val="0"/>
        <c:ser>
          <c:idx val="0"/>
          <c:order val="0"/>
          <c:tx>
            <c:strRef>
              <c:f>Workings!$A$3</c:f>
              <c:strCache>
                <c:ptCount val="1"/>
                <c:pt idx="0">
                  <c:v>Not Started</c:v>
                </c:pt>
              </c:strCache>
            </c:strRef>
          </c:tx>
          <c:spPr>
            <a:noFill/>
            <a:ln w="19050">
              <a:solidFill>
                <a:srgbClr val="FF9999"/>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2FFC-423F-9FC1-BAD00F5182C1}"/>
            </c:ext>
          </c:extLst>
        </c:ser>
        <c:ser>
          <c:idx val="1"/>
          <c:order val="1"/>
          <c:tx>
            <c:strRef>
              <c:f>Workings!$A$4</c:f>
              <c:strCache>
                <c:ptCount val="1"/>
                <c:pt idx="0">
                  <c:v>In Progress</c:v>
                </c:pt>
              </c:strCache>
            </c:strRef>
          </c:tx>
          <c:spPr>
            <a:solidFill>
              <a:schemeClr val="accent2"/>
            </a:solidFill>
            <a:ln w="19050">
              <a:solidFill>
                <a:srgbClr val="FF9999"/>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Workings!$B$4</c:f>
              <c:numCache>
                <c:formatCode>General</c:formatCode>
                <c:ptCount val="1"/>
                <c:pt idx="0">
                  <c:v>33</c:v>
                </c:pt>
              </c:numCache>
            </c:numRef>
          </c:val>
          <c:extLst>
            <c:ext xmlns:c16="http://schemas.microsoft.com/office/drawing/2014/chart" uri="{C3380CC4-5D6E-409C-BE32-E72D297353CC}">
              <c16:uniqueId val="{00000001-2FFC-423F-9FC1-BAD00F5182C1}"/>
            </c:ext>
          </c:extLst>
        </c:ser>
        <c:ser>
          <c:idx val="2"/>
          <c:order val="2"/>
          <c:tx>
            <c:strRef>
              <c:f>Workings!$A$5</c:f>
              <c:strCache>
                <c:ptCount val="1"/>
                <c:pt idx="0">
                  <c:v>Completed</c:v>
                </c:pt>
              </c:strCache>
            </c:strRef>
          </c:tx>
          <c:spPr>
            <a:solidFill>
              <a:schemeClr val="accent3"/>
            </a:solidFill>
            <a:ln w="19050">
              <a:solidFill>
                <a:srgbClr val="FF9999"/>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Workings!$B$5</c:f>
              <c:numCache>
                <c:formatCode>General</c:formatCode>
                <c:ptCount val="1"/>
                <c:pt idx="0">
                  <c:v>3</c:v>
                </c:pt>
              </c:numCache>
            </c:numRef>
          </c:val>
          <c:extLst>
            <c:ext xmlns:c16="http://schemas.microsoft.com/office/drawing/2014/chart" uri="{C3380CC4-5D6E-409C-BE32-E72D297353CC}">
              <c16:uniqueId val="{00000002-2FFC-423F-9FC1-BAD00F5182C1}"/>
            </c:ext>
          </c:extLst>
        </c:ser>
        <c:dLbls>
          <c:dLblPos val="ctr"/>
          <c:showLegendKey val="0"/>
          <c:showVal val="1"/>
          <c:showCatName val="0"/>
          <c:showSerName val="0"/>
          <c:showPercent val="0"/>
          <c:showBubbleSize val="0"/>
        </c:dLbls>
        <c:gapWidth val="0"/>
        <c:overlap val="100"/>
        <c:axId val="857781647"/>
        <c:axId val="857772495"/>
      </c:barChart>
      <c:catAx>
        <c:axId val="857781647"/>
        <c:scaling>
          <c:orientation val="minMax"/>
        </c:scaling>
        <c:delete val="1"/>
        <c:axPos val="l"/>
        <c:numFmt formatCode="General" sourceLinked="1"/>
        <c:majorTickMark val="none"/>
        <c:minorTickMark val="none"/>
        <c:tickLblPos val="nextTo"/>
        <c:crossAx val="857772495"/>
        <c:crosses val="autoZero"/>
        <c:auto val="1"/>
        <c:lblAlgn val="ctr"/>
        <c:lblOffset val="100"/>
        <c:noMultiLvlLbl val="0"/>
      </c:catAx>
      <c:valAx>
        <c:axId val="857772495"/>
        <c:scaling>
          <c:orientation val="minMax"/>
        </c:scaling>
        <c:delete val="1"/>
        <c:axPos val="b"/>
        <c:numFmt formatCode="General" sourceLinked="1"/>
        <c:majorTickMark val="none"/>
        <c:minorTickMark val="none"/>
        <c:tickLblPos val="nextTo"/>
        <c:crossAx val="857781647"/>
        <c:crosses val="autoZero"/>
        <c:crossBetween val="between"/>
      </c:valAx>
      <c:spPr>
        <a:noFill/>
        <a:ln>
          <a:noFill/>
        </a:ln>
        <a:effectLst/>
      </c:spPr>
    </c:plotArea>
    <c:legend>
      <c:legendPos val="t"/>
      <c:layout>
        <c:manualLayout>
          <c:xMode val="edge"/>
          <c:yMode val="edge"/>
          <c:x val="3.874705166557204E-2"/>
          <c:y val="0.44048326882631372"/>
          <c:w val="0.87587212293229799"/>
          <c:h val="0.159602323503127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475470085470086"/>
          <c:y val="0.42523208528179041"/>
          <c:w val="0.58653846153846168"/>
          <c:h val="0.4347680096906543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069-49AD-BD18-03C6A2086A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069-49AD-BD18-03C6A2086A20}"/>
              </c:ext>
            </c:extLst>
          </c:dPt>
          <c:cat>
            <c:strRef>
              <c:f>Workings!$G$4:$G$5</c:f>
              <c:strCache>
                <c:ptCount val="2"/>
                <c:pt idx="0">
                  <c:v>Days Completed</c:v>
                </c:pt>
                <c:pt idx="1">
                  <c:v>Days Remaimg</c:v>
                </c:pt>
              </c:strCache>
            </c:strRef>
          </c:cat>
          <c:val>
            <c:numRef>
              <c:f>Workings!$H$4:$H$5</c:f>
              <c:numCache>
                <c:formatCode>0%</c:formatCode>
                <c:ptCount val="2"/>
                <c:pt idx="0">
                  <c:v>0.42105263157894735</c:v>
                </c:pt>
                <c:pt idx="1">
                  <c:v>0.57894736842105265</c:v>
                </c:pt>
              </c:numCache>
            </c:numRef>
          </c:val>
          <c:extLst>
            <c:ext xmlns:c16="http://schemas.microsoft.com/office/drawing/2014/chart" uri="{C3380CC4-5D6E-409C-BE32-E72D297353CC}">
              <c16:uniqueId val="{00000004-B069-49AD-BD18-03C6A2086A20}"/>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chemeClr val="bg1"/>
                </a:solidFill>
              </a:rPr>
              <a:t>BUDGET SPENT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4018034188034187"/>
          <c:y val="0.4148212689901698"/>
          <c:w val="0.55220341880341883"/>
          <c:h val="0.4811423890378314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712-4CE9-88B5-6C9BC45EBD8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712-4CE9-88B5-6C9BC45EBD84}"/>
              </c:ext>
            </c:extLst>
          </c:dPt>
          <c:val>
            <c:numRef>
              <c:f>Workings!$B$13:$C$13</c:f>
              <c:numCache>
                <c:formatCode>0%</c:formatCode>
                <c:ptCount val="2"/>
                <c:pt idx="0">
                  <c:v>0.57652749428789041</c:v>
                </c:pt>
                <c:pt idx="1">
                  <c:v>0.42347250571210965</c:v>
                </c:pt>
              </c:numCache>
            </c:numRef>
          </c:val>
          <c:extLst>
            <c:ext xmlns:c16="http://schemas.microsoft.com/office/drawing/2014/chart" uri="{C3380CC4-5D6E-409C-BE32-E72D297353CC}">
              <c16:uniqueId val="{00000004-E712-4CE9-88B5-6C9BC45EBD84}"/>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Management Dashboard.xlsx]Workings!PivotTable7</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BUDGET VS ACTUAL</a:t>
            </a:r>
          </a:p>
        </c:rich>
      </c:tx>
      <c:layout>
        <c:manualLayout>
          <c:xMode val="edge"/>
          <c:yMode val="edge"/>
          <c:x val="4.3843518518518511E-2"/>
          <c:y val="5.6747095621090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barChart>
        <c:barDir val="bar"/>
        <c:grouping val="clustered"/>
        <c:varyColors val="0"/>
        <c:ser>
          <c:idx val="0"/>
          <c:order val="0"/>
          <c:tx>
            <c:strRef>
              <c:f>Workings!$B$11</c:f>
              <c:strCache>
                <c:ptCount val="1"/>
                <c:pt idx="0">
                  <c:v>Budget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Workings!$B$12</c:f>
              <c:strCache>
                <c:ptCount val="1"/>
                <c:pt idx="0">
                  <c:v>Total</c:v>
                </c:pt>
              </c:strCache>
            </c:strRef>
          </c:cat>
          <c:val>
            <c:numRef>
              <c:f>Workings!$B$12</c:f>
              <c:numCache>
                <c:formatCode>0.0,,\M;\-0.0,,\M</c:formatCode>
                <c:ptCount val="1"/>
                <c:pt idx="0">
                  <c:v>19695000</c:v>
                </c:pt>
              </c:numCache>
            </c:numRef>
          </c:val>
          <c:extLst>
            <c:ext xmlns:c16="http://schemas.microsoft.com/office/drawing/2014/chart" uri="{C3380CC4-5D6E-409C-BE32-E72D297353CC}">
              <c16:uniqueId val="{00000000-3597-4170-9047-C3415F58A6C1}"/>
            </c:ext>
          </c:extLst>
        </c:ser>
        <c:ser>
          <c:idx val="1"/>
          <c:order val="1"/>
          <c:tx>
            <c:strRef>
              <c:f>Workings!$C$11</c:f>
              <c:strCache>
                <c:ptCount val="1"/>
                <c:pt idx="0">
                  <c:v>Actual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Workings!$B$12</c:f>
              <c:strCache>
                <c:ptCount val="1"/>
                <c:pt idx="0">
                  <c:v>Total</c:v>
                </c:pt>
              </c:strCache>
            </c:strRef>
          </c:cat>
          <c:val>
            <c:numRef>
              <c:f>Workings!$C$12</c:f>
              <c:numCache>
                <c:formatCode>0.0,,\M;\-0.0,,\M</c:formatCode>
                <c:ptCount val="1"/>
                <c:pt idx="0">
                  <c:v>8340291</c:v>
                </c:pt>
              </c:numCache>
            </c:numRef>
          </c:val>
          <c:extLst>
            <c:ext xmlns:c16="http://schemas.microsoft.com/office/drawing/2014/chart" uri="{C3380CC4-5D6E-409C-BE32-E72D297353CC}">
              <c16:uniqueId val="{00000001-3597-4170-9047-C3415F58A6C1}"/>
            </c:ext>
          </c:extLst>
        </c:ser>
        <c:dLbls>
          <c:dLblPos val="outEnd"/>
          <c:showLegendKey val="0"/>
          <c:showVal val="1"/>
          <c:showCatName val="0"/>
          <c:showSerName val="0"/>
          <c:showPercent val="0"/>
          <c:showBubbleSize val="0"/>
        </c:dLbls>
        <c:gapWidth val="0"/>
        <c:overlap val="-30"/>
        <c:axId val="1361333359"/>
        <c:axId val="1361331695"/>
      </c:barChart>
      <c:catAx>
        <c:axId val="1361333359"/>
        <c:scaling>
          <c:orientation val="minMax"/>
        </c:scaling>
        <c:delete val="1"/>
        <c:axPos val="l"/>
        <c:numFmt formatCode="General" sourceLinked="1"/>
        <c:majorTickMark val="none"/>
        <c:minorTickMark val="none"/>
        <c:tickLblPos val="nextTo"/>
        <c:crossAx val="1361331695"/>
        <c:crosses val="autoZero"/>
        <c:auto val="1"/>
        <c:lblAlgn val="ctr"/>
        <c:lblOffset val="100"/>
        <c:noMultiLvlLbl val="0"/>
      </c:catAx>
      <c:valAx>
        <c:axId val="1361331695"/>
        <c:scaling>
          <c:orientation val="minMax"/>
        </c:scaling>
        <c:delete val="1"/>
        <c:axPos val="b"/>
        <c:numFmt formatCode="0.0,,\M;\-0.0,,\M" sourceLinked="1"/>
        <c:majorTickMark val="none"/>
        <c:minorTickMark val="none"/>
        <c:tickLblPos val="nextTo"/>
        <c:crossAx val="1361333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63499</xdr:colOff>
      <xdr:row>0</xdr:row>
      <xdr:rowOff>0</xdr:rowOff>
    </xdr:from>
    <xdr:to>
      <xdr:col>16</xdr:col>
      <xdr:colOff>217714</xdr:colOff>
      <xdr:row>3</xdr:row>
      <xdr:rowOff>317500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190500</xdr:colOff>
      <xdr:row>0</xdr:row>
      <xdr:rowOff>0</xdr:rowOff>
    </xdr:from>
    <xdr:to>
      <xdr:col>12</xdr:col>
      <xdr:colOff>154214</xdr:colOff>
      <xdr:row>3</xdr:row>
      <xdr:rowOff>326572</xdr:rowOff>
    </xdr:to>
    <xdr:graphicFrame macro="">
      <xdr:nvGraphicFramePr>
        <xdr:cNvPr id="4" name="Chart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181428</xdr:colOff>
      <xdr:row>0</xdr:row>
      <xdr:rowOff>18144</xdr:rowOff>
    </xdr:from>
    <xdr:to>
      <xdr:col>18</xdr:col>
      <xdr:colOff>99786</xdr:colOff>
      <xdr:row>3</xdr:row>
      <xdr:rowOff>317500</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598714</xdr:colOff>
      <xdr:row>0</xdr:row>
      <xdr:rowOff>54430</xdr:rowOff>
    </xdr:from>
    <xdr:to>
      <xdr:col>21</xdr:col>
      <xdr:colOff>498929</xdr:colOff>
      <xdr:row>3</xdr:row>
      <xdr:rowOff>326573</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41728</xdr:colOff>
      <xdr:row>1</xdr:row>
      <xdr:rowOff>9070</xdr:rowOff>
    </xdr:from>
    <xdr:to>
      <xdr:col>4</xdr:col>
      <xdr:colOff>752928</xdr:colOff>
      <xdr:row>3</xdr:row>
      <xdr:rowOff>263070</xdr:rowOff>
    </xdr:to>
    <mc:AlternateContent xmlns:mc="http://schemas.openxmlformats.org/markup-compatibility/2006" xmlns:a14="http://schemas.microsoft.com/office/drawing/2010/main">
      <mc:Choice Requires="a14">
        <xdr:graphicFrame macro="">
          <xdr:nvGraphicFramePr>
            <xdr:cNvPr id="8" name="Project">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41728" y="480784"/>
              <a:ext cx="3713843" cy="6168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781049</xdr:colOff>
      <xdr:row>1</xdr:row>
      <xdr:rowOff>58056</xdr:rowOff>
    </xdr:from>
    <xdr:to>
      <xdr:col>10</xdr:col>
      <xdr:colOff>117930</xdr:colOff>
      <xdr:row>3</xdr:row>
      <xdr:rowOff>308428</xdr:rowOff>
    </xdr:to>
    <mc:AlternateContent xmlns:mc="http://schemas.openxmlformats.org/markup-compatibility/2006" xmlns:a14="http://schemas.microsoft.com/office/drawing/2010/main">
      <mc:Choice Requires="a14">
        <xdr:graphicFrame macro="">
          <xdr:nvGraphicFramePr>
            <xdr:cNvPr id="9" name="Manager">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783692" y="529770"/>
              <a:ext cx="3346452" cy="6132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0.35199</cdr:x>
      <cdr:y>0.51548</cdr:y>
    </cdr:from>
    <cdr:to>
      <cdr:x>0.71639</cdr:x>
      <cdr:y>0.79922</cdr:y>
    </cdr:to>
    <cdr:sp macro="" textlink="Workings!$H$4">
      <cdr:nvSpPr>
        <cdr:cNvPr id="3" name="TextBox 2">
          <a:extLst xmlns:a="http://schemas.openxmlformats.org/drawingml/2006/main">
            <a:ext uri="{FF2B5EF4-FFF2-40B4-BE49-F238E27FC236}">
              <a16:creationId xmlns:a16="http://schemas.microsoft.com/office/drawing/2014/main" id="{95B859E2-E456-8866-CFD8-A1A41E943EFE}"/>
            </a:ext>
          </a:extLst>
        </cdr:cNvPr>
        <cdr:cNvSpPr txBox="1"/>
      </cdr:nvSpPr>
      <cdr:spPr>
        <a:xfrm xmlns:a="http://schemas.openxmlformats.org/drawingml/2006/main">
          <a:off x="415093" y="598546"/>
          <a:ext cx="429732" cy="3294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l"/>
          <a:fld id="{16723AE0-0400-47C8-B12F-8EC366B454B3}" type="TxLink">
            <a:rPr lang="en-US" sz="1100" b="0" i="0" u="none" strike="noStrike">
              <a:solidFill>
                <a:schemeClr val="bg1">
                  <a:lumMod val="50000"/>
                </a:schemeClr>
              </a:solidFill>
              <a:latin typeface="Calibri"/>
              <a:cs typeface="Calibri"/>
            </a:rPr>
            <a:pPr algn="l"/>
            <a:t>42%</a:t>
          </a:fld>
          <a:endParaRPr lang="en-US" sz="1100">
            <a:solidFill>
              <a:schemeClr val="bg1">
                <a:lumMod val="50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0.31401</cdr:x>
      <cdr:y>0.5418</cdr:y>
    </cdr:from>
    <cdr:to>
      <cdr:x>0.6978</cdr:x>
      <cdr:y>0.75663</cdr:y>
    </cdr:to>
    <cdr:sp macro="" textlink="Workings!$C$13">
      <cdr:nvSpPr>
        <cdr:cNvPr id="2" name="TextBox 1">
          <a:extLst xmlns:a="http://schemas.openxmlformats.org/drawingml/2006/main">
            <a:ext uri="{FF2B5EF4-FFF2-40B4-BE49-F238E27FC236}">
              <a16:creationId xmlns:a16="http://schemas.microsoft.com/office/drawing/2014/main" id="{621ED65E-E550-1635-EB9B-C91962C33C0A}"/>
            </a:ext>
          </a:extLst>
        </cdr:cNvPr>
        <cdr:cNvSpPr txBox="1"/>
      </cdr:nvSpPr>
      <cdr:spPr>
        <a:xfrm xmlns:a="http://schemas.openxmlformats.org/drawingml/2006/main">
          <a:off x="367392" y="727529"/>
          <a:ext cx="449036" cy="28847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780E656-C68D-48C1-B4FD-05BF14250D7A}" type="TxLink">
            <a:rPr lang="en-US" sz="1100" b="0" i="0" u="none" strike="noStrike">
              <a:solidFill>
                <a:schemeClr val="bg1">
                  <a:lumMod val="50000"/>
                </a:schemeClr>
              </a:solidFill>
              <a:latin typeface="Calibri"/>
              <a:cs typeface="Calibri"/>
            </a:rPr>
            <a:pPr/>
            <a:t>42%</a:t>
          </a:fld>
          <a:endParaRPr lang="en-US" sz="1100">
            <a:solidFill>
              <a:schemeClr val="bg1">
                <a:lumMod val="50000"/>
              </a:schemeClr>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975.003479861109" createdVersion="8" refreshedVersion="8" minRefreshableVersion="3" recordCount="40" xr:uid="{E55B2CF2-2061-4CD7-AAB7-339D34842E1B}">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7288058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BE9569-88F8-411E-821B-F224B5553A29}" name="PivotTable1" cacheId="28"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rowHeaderCaption=" ">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4"/>
        <item x="0"/>
        <item x="1"/>
        <item x="8"/>
        <item x="5"/>
        <item x="6"/>
        <item x="2"/>
        <item x="11"/>
        <item x="3"/>
        <item x="7"/>
        <item x="9"/>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7"/>
    <field x="4"/>
    <field x="6"/>
  </rowFields>
  <rowItems count="41">
    <i>
      <x/>
      <x/>
      <x v="2"/>
      <x v="9"/>
      <x v="12"/>
      <x v="7"/>
      <x v="5"/>
      <x v="3"/>
    </i>
    <i r="1">
      <x v="2"/>
      <x v="4"/>
      <x v="10"/>
      <x v="13"/>
      <x v="10"/>
      <x v="6"/>
      <x v="4"/>
    </i>
    <i r="1">
      <x v="3"/>
      <x v="1"/>
      <x v="3"/>
      <x v="4"/>
      <x v="12"/>
      <x v="2"/>
      <x v="3"/>
    </i>
    <i r="1">
      <x v="4"/>
      <x/>
      <x v="2"/>
      <x v="2"/>
      <x v="18"/>
      <x/>
      <x v="3"/>
    </i>
    <i r="1">
      <x v="5"/>
      <x v="3"/>
      <x v="4"/>
      <x v="7"/>
      <x v="9"/>
      <x v="4"/>
      <x v="3"/>
    </i>
    <i r="1">
      <x v="6"/>
      <x v="2"/>
      <x v="5"/>
      <x v="11"/>
      <x v="2"/>
      <x v="7"/>
      <x v="2"/>
    </i>
    <i r="1">
      <x v="7"/>
      <x v="4"/>
      <x v="5"/>
      <x v="11"/>
      <x v="5"/>
      <x v="7"/>
      <x v="3"/>
    </i>
    <i r="1">
      <x v="8"/>
      <x v="1"/>
      <x v="5"/>
      <x v="4"/>
      <x/>
      <x/>
      <x/>
    </i>
    <i>
      <x v="1"/>
      <x/>
      <x/>
      <x v="10"/>
      <x v="13"/>
      <x v="17"/>
      <x v="6"/>
      <x v="7"/>
    </i>
    <i r="1">
      <x v="2"/>
      <x v="3"/>
      <x v="10"/>
      <x v="14"/>
      <x v="2"/>
      <x v="7"/>
      <x v="2"/>
    </i>
    <i r="1">
      <x v="3"/>
      <x v="2"/>
      <x/>
      <x v="1"/>
      <x/>
      <x v="1"/>
      <x/>
    </i>
    <i r="1">
      <x v="4"/>
      <x v="4"/>
      <x v="2"/>
      <x v="6"/>
      <x v="13"/>
      <x v="5"/>
      <x v="5"/>
    </i>
    <i r="1">
      <x v="5"/>
      <x v="1"/>
      <x v="5"/>
      <x v="11"/>
      <x v="5"/>
      <x v="7"/>
      <x v="3"/>
    </i>
    <i r="1">
      <x v="6"/>
      <x/>
      <x v="6"/>
      <x v="8"/>
      <x v="11"/>
      <x v="3"/>
      <x v="3"/>
    </i>
    <i r="1">
      <x v="7"/>
      <x v="3"/>
      <x v="6"/>
      <x v="6"/>
      <x v="11"/>
      <x v="1"/>
      <x v="2"/>
    </i>
    <i>
      <x v="2"/>
      <x/>
      <x/>
      <x/>
      <x v="2"/>
      <x v="8"/>
      <x v="2"/>
      <x v="2"/>
    </i>
    <i r="1">
      <x v="1"/>
      <x v="1"/>
      <x v="5"/>
      <x v="7"/>
      <x v="11"/>
      <x v="3"/>
      <x v="3"/>
    </i>
    <i r="1">
      <x v="2"/>
      <x v="3"/>
      <x/>
      <x v="3"/>
      <x v="11"/>
      <x v="3"/>
      <x v="3"/>
    </i>
    <i r="1">
      <x v="3"/>
      <x v="2"/>
      <x v="1"/>
      <x v="7"/>
      <x v="8"/>
      <x v="7"/>
      <x v="4"/>
    </i>
    <i r="1">
      <x v="4"/>
      <x v="4"/>
      <x v="4"/>
      <x v="9"/>
      <x v="6"/>
      <x v="6"/>
      <x v="3"/>
    </i>
    <i r="1">
      <x v="5"/>
      <x v="1"/>
      <x/>
      <x v="1"/>
      <x v="3"/>
      <x v="1"/>
      <x v="1"/>
    </i>
    <i r="1">
      <x v="6"/>
      <x/>
      <x v="3"/>
      <x v="5"/>
      <x/>
      <x v="3"/>
      <x/>
    </i>
    <i r="1">
      <x v="7"/>
      <x v="3"/>
      <x v="3"/>
      <x v="6"/>
      <x v="9"/>
      <x v="4"/>
      <x v="3"/>
    </i>
    <i r="1">
      <x v="8"/>
      <x v="2"/>
      <x v="5"/>
      <x v="6"/>
      <x v="8"/>
      <x v="2"/>
      <x v="2"/>
    </i>
    <i r="1">
      <x v="9"/>
      <x v="4"/>
      <x v="5"/>
      <x v="10"/>
      <x v="1"/>
      <x v="6"/>
      <x v="1"/>
    </i>
    <i>
      <x v="3"/>
      <x/>
      <x/>
      <x v="1"/>
      <x v="4"/>
      <x v="18"/>
      <x v="4"/>
      <x v="6"/>
    </i>
    <i r="1">
      <x v="1"/>
      <x v="1"/>
      <x/>
      <x/>
      <x v="18"/>
      <x/>
      <x v="3"/>
    </i>
    <i r="1">
      <x v="2"/>
      <x v="3"/>
      <x/>
      <x v="5"/>
      <x v="10"/>
      <x v="6"/>
      <x v="4"/>
    </i>
    <i r="1">
      <x v="3"/>
      <x v="2"/>
      <x v="1"/>
      <x v="5"/>
      <x/>
      <x v="5"/>
      <x/>
    </i>
    <i r="1">
      <x v="4"/>
      <x v="4"/>
      <x v="3"/>
      <x v="6"/>
      <x v="9"/>
      <x v="4"/>
      <x v="3"/>
    </i>
    <i r="1">
      <x v="5"/>
      <x v="1"/>
      <x v="4"/>
      <x v="4"/>
      <x v="3"/>
      <x v="1"/>
      <x v="1"/>
    </i>
    <i r="1">
      <x v="6"/>
      <x/>
      <x v="4"/>
      <x v="6"/>
      <x v="11"/>
      <x v="3"/>
      <x v="3"/>
    </i>
    <i r="1">
      <x v="7"/>
      <x v="3"/>
      <x v="5"/>
      <x v="7"/>
      <x v="16"/>
      <x v="3"/>
      <x v="5"/>
    </i>
    <i r="1">
      <x v="8"/>
      <x v="2"/>
      <x v="6"/>
      <x v="6"/>
      <x v="3"/>
      <x v="1"/>
      <x v="1"/>
    </i>
    <i r="1">
      <x v="9"/>
      <x v="4"/>
      <x v="8"/>
      <x v="11"/>
      <x v="9"/>
      <x v="4"/>
      <x v="3"/>
    </i>
    <i>
      <x v="4"/>
      <x/>
      <x/>
      <x/>
      <x v="6"/>
      <x v="11"/>
      <x v="7"/>
      <x v="5"/>
    </i>
    <i r="1">
      <x v="2"/>
      <x v="3"/>
      <x v="4"/>
      <x v="5"/>
      <x v="15"/>
      <x v="2"/>
      <x v="4"/>
    </i>
    <i r="1">
      <x v="3"/>
      <x v="2"/>
      <x v="5"/>
      <x v="8"/>
      <x v="9"/>
      <x v="4"/>
      <x v="3"/>
    </i>
    <i r="1">
      <x v="4"/>
      <x v="4"/>
      <x v="7"/>
      <x v="10"/>
      <x v="4"/>
      <x v="4"/>
      <x v="2"/>
    </i>
    <i r="1">
      <x v="5"/>
      <x v="1"/>
      <x v="9"/>
      <x v="8"/>
      <x v="14"/>
      <x/>
      <x v="2"/>
    </i>
    <i t="grand">
      <x/>
    </i>
  </rowItems>
  <colFields count="1">
    <field x="-2"/>
  </colFields>
  <colItems count="2">
    <i>
      <x/>
    </i>
    <i i="1">
      <x v="1"/>
    </i>
  </colItems>
  <dataFields count="2">
    <dataField name="Budget " fld="8" baseField="0" baseItem="0" numFmtId="3"/>
    <dataField name="Actual " fld="9" baseField="0" baseItem="0" numFmtId="3"/>
  </dataField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8D8D87-EEB3-4050-B9A1-FDB33D409F2B}" name="PivotTable6" cacheId="2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5"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D19D05-2954-4E6A-807D-F507B2B597DE}" name="PivotTable7"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11:C12"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Budget " fld="8" baseField="0" baseItem="1" numFmtId="165"/>
    <dataField name="Actual " fld="9" baseField="0" baseItem="0" numFmtId="165"/>
  </dataFields>
  <chartFormats count="6">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8A7A21FD-9398-45B2-90FE-C06B74E0E838}" sourceName="Project">
  <pivotTables>
    <pivotTable tabId="2" name="PivotTable1"/>
    <pivotTable tabId="3" name="PivotTable6"/>
    <pivotTable tabId="3" name="PivotTable7"/>
  </pivotTables>
  <data>
    <tabular pivotCacheId="1728805890">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A9E25948-34B9-4DEC-9DAD-9A98BF3582DB}" sourceName="Manager">
  <pivotTables>
    <pivotTable tabId="2" name="PivotTable1"/>
    <pivotTable tabId="3" name="PivotTable6"/>
    <pivotTable tabId="3" name="PivotTable7"/>
  </pivotTables>
  <data>
    <tabular pivotCacheId="1728805890">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8BBBB82C-FAC7-4779-93C8-91771937FFE0}" cache="Slicer_Project" caption="Project" columnCount="5" rowHeight="241300"/>
  <slicer name="Manager" xr10:uid="{2FD419BC-7194-474E-B4D8-B2202BCBB3C8}" cache="Slicer_Manager" caption="Manager" columnCoun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A6CD43-039B-406F-B189-6A3CB581C2CE}" name="Table1" displayName="Table1" ref="A1:J41" totalsRowShown="0">
  <autoFilter ref="A1:J41" xr:uid="{63A6CD43-039B-406F-B189-6A3CB581C2CE}"/>
  <tableColumns count="10">
    <tableColumn id="1" xr3:uid="{C5D6DBAB-F1F3-413F-AC46-195A4277AD3B}" name="Project"/>
    <tableColumn id="2" xr3:uid="{FB7E51FD-FE71-456E-A1F6-364C82EA6BA1}" name="Task"/>
    <tableColumn id="3" xr3:uid="{D5402171-C1C7-4204-869E-6F59A2EE180E}" name="Manager"/>
    <tableColumn id="4" xr3:uid="{A4D36A22-AB01-401E-8808-40F9A10AF5C4}" name="Start Date" dataDxfId="5"/>
    <tableColumn id="5" xr3:uid="{D44BE6E4-56AD-4353-97D6-95A06971AD78}" name="Duration"/>
    <tableColumn id="9" xr3:uid="{49CCB0F6-E282-417A-A2E3-4D64CD663DDF}" name="End Date" dataDxfId="4">
      <calculatedColumnFormula>WORKDAY.INTL(Table1[[#This Row],[Start Date]]-1,Table1[[#This Row],[Duration]],1)</calculatedColumnFormula>
    </tableColumn>
    <tableColumn id="10" xr3:uid="{6CF85BAF-23E5-4358-838F-BAE6D866ED54}" name="Days completed" dataDxfId="3"/>
    <tableColumn id="6" xr3:uid="{C944E130-558A-44E9-86E8-34C88614FD57}" name="Progress" dataDxfId="2" dataCellStyle="Percent">
      <calculatedColumnFormula>Table1[[#This Row],[Days completed]]/Table1[[#This Row],[Duration]]</calculatedColumnFormula>
    </tableColumn>
    <tableColumn id="7" xr3:uid="{552548E5-9D18-417A-B4EF-CFE57239005B}" name="Budget" dataDxfId="1"/>
    <tableColumn id="8" xr3:uid="{1122FD94-F677-4DC5-A8EC-63C2E1AF61B5}" name="Actual"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E05C6-D730-4E5E-9EDC-A17BD48849D0}">
  <dimension ref="A1:J41"/>
  <sheetViews>
    <sheetView topLeftCell="A2" workbookViewId="0">
      <selection activeCell="J6" sqref="J6"/>
    </sheetView>
  </sheetViews>
  <sheetFormatPr defaultRowHeight="14.5" x14ac:dyDescent="0.35"/>
  <cols>
    <col min="4" max="4" width="11.6328125" bestFit="1" customWidth="1"/>
    <col min="6" max="6" width="10.7265625" bestFit="1" customWidth="1"/>
  </cols>
  <sheetData>
    <row r="1" spans="1:10" x14ac:dyDescent="0.35">
      <c r="A1" t="s">
        <v>7</v>
      </c>
      <c r="B1" t="s">
        <v>8</v>
      </c>
      <c r="C1" t="s">
        <v>9</v>
      </c>
      <c r="D1" s="7" t="s">
        <v>0</v>
      </c>
      <c r="E1" t="s">
        <v>1</v>
      </c>
      <c r="F1" s="1" t="s">
        <v>2</v>
      </c>
      <c r="G1" s="3" t="s">
        <v>3</v>
      </c>
      <c r="H1" t="s">
        <v>4</v>
      </c>
      <c r="I1" t="s">
        <v>5</v>
      </c>
      <c r="J1" t="s">
        <v>6</v>
      </c>
    </row>
    <row r="2" spans="1:10" x14ac:dyDescent="0.35">
      <c r="A2" t="s">
        <v>10</v>
      </c>
      <c r="B2" t="s">
        <v>11</v>
      </c>
      <c r="C2" t="s">
        <v>12</v>
      </c>
      <c r="D2" s="1">
        <v>43878</v>
      </c>
      <c r="E2">
        <v>5</v>
      </c>
      <c r="F2" s="1">
        <f>WORKDAY.INTL(Table1[[#This Row],[Start Date]]-1,Table1[[#This Row],[Duration]],1)</f>
        <v>43882</v>
      </c>
      <c r="G2" s="3">
        <v>2</v>
      </c>
      <c r="H2" s="2">
        <f>Table1[[#This Row],[Days completed]]/Table1[[#This Row],[Duration]]</f>
        <v>0.4</v>
      </c>
      <c r="I2" s="3">
        <v>218000</v>
      </c>
      <c r="J2" s="3">
        <v>97337</v>
      </c>
    </row>
    <row r="3" spans="1:10" x14ac:dyDescent="0.35">
      <c r="A3" t="s">
        <v>10</v>
      </c>
      <c r="B3" t="s">
        <v>13</v>
      </c>
      <c r="C3" t="s">
        <v>14</v>
      </c>
      <c r="D3" s="1">
        <v>43878</v>
      </c>
      <c r="E3">
        <v>6</v>
      </c>
      <c r="F3" s="1">
        <f>WORKDAY.INTL(Table1[[#This Row],[Start Date]]-1,Table1[[#This Row],[Duration]],1)</f>
        <v>43885</v>
      </c>
      <c r="G3" s="3">
        <v>3</v>
      </c>
      <c r="H3" s="2">
        <f>Table1[[#This Row],[Days completed]]/Table1[[#This Row],[Duration]]</f>
        <v>0.5</v>
      </c>
      <c r="I3" s="3">
        <v>393000</v>
      </c>
      <c r="J3" s="3">
        <v>177440</v>
      </c>
    </row>
    <row r="4" spans="1:10" x14ac:dyDescent="0.35">
      <c r="A4" t="s">
        <v>10</v>
      </c>
      <c r="B4" t="s">
        <v>15</v>
      </c>
      <c r="C4" t="s">
        <v>16</v>
      </c>
      <c r="D4" s="1">
        <v>43879</v>
      </c>
      <c r="E4">
        <v>10</v>
      </c>
      <c r="F4" s="1">
        <f>WORKDAY.INTL(Table1[[#This Row],[Start Date]]-1,Table1[[#This Row],[Duration]],1)</f>
        <v>43892</v>
      </c>
      <c r="G4" s="3">
        <v>4</v>
      </c>
      <c r="H4" s="2">
        <f>Table1[[#This Row],[Days completed]]/Table1[[#This Row],[Duration]]</f>
        <v>0.4</v>
      </c>
      <c r="I4" s="3">
        <v>86000</v>
      </c>
      <c r="J4" s="3">
        <v>31046</v>
      </c>
    </row>
    <row r="5" spans="1:10" x14ac:dyDescent="0.35">
      <c r="A5" t="s">
        <v>10</v>
      </c>
      <c r="B5" t="s">
        <v>17</v>
      </c>
      <c r="C5" t="s">
        <v>18</v>
      </c>
      <c r="D5" s="1">
        <v>43882</v>
      </c>
      <c r="E5">
        <v>9</v>
      </c>
      <c r="F5" s="1">
        <f>WORKDAY.INTL(Table1[[#This Row],[Start Date]]-1,Table1[[#This Row],[Duration]],1)</f>
        <v>43894</v>
      </c>
      <c r="G5" s="3">
        <v>3</v>
      </c>
      <c r="H5" s="2">
        <f>Table1[[#This Row],[Days completed]]/Table1[[#This Row],[Duration]]</f>
        <v>0.33333333333333331</v>
      </c>
      <c r="I5" s="3">
        <v>732000</v>
      </c>
      <c r="J5" s="3">
        <v>261324</v>
      </c>
    </row>
    <row r="6" spans="1:10" x14ac:dyDescent="0.35">
      <c r="A6" t="s">
        <v>10</v>
      </c>
      <c r="B6" t="s">
        <v>19</v>
      </c>
      <c r="C6" t="s">
        <v>20</v>
      </c>
      <c r="D6" s="1">
        <v>43878</v>
      </c>
      <c r="E6">
        <v>4</v>
      </c>
      <c r="F6" s="1">
        <f>WORKDAY.INTL(Table1[[#This Row],[Start Date]]-1,Table1[[#This Row],[Duration]],1)</f>
        <v>43881</v>
      </c>
      <c r="G6" s="3">
        <v>1</v>
      </c>
      <c r="H6" s="2">
        <f>Table1[[#This Row],[Days completed]]/Table1[[#This Row],[Duration]]</f>
        <v>0.25</v>
      </c>
      <c r="I6" s="3">
        <v>492000</v>
      </c>
      <c r="J6" s="3">
        <v>116850</v>
      </c>
    </row>
    <row r="7" spans="1:10" x14ac:dyDescent="0.35">
      <c r="A7" t="s">
        <v>10</v>
      </c>
      <c r="B7" t="s">
        <v>21</v>
      </c>
      <c r="C7" t="s">
        <v>12</v>
      </c>
      <c r="D7" s="1">
        <v>43881</v>
      </c>
      <c r="E7">
        <v>6</v>
      </c>
      <c r="F7" s="1">
        <f>WORKDAY.INTL(Table1[[#This Row],[Start Date]]-1,Table1[[#This Row],[Duration]],1)</f>
        <v>43888</v>
      </c>
      <c r="G7" s="3">
        <v>0</v>
      </c>
      <c r="H7" s="2">
        <f>Table1[[#This Row],[Days completed]]/Table1[[#This Row],[Duration]]</f>
        <v>0</v>
      </c>
      <c r="I7" s="3">
        <v>188000</v>
      </c>
      <c r="J7" s="3">
        <v>0</v>
      </c>
    </row>
    <row r="8" spans="1:10" x14ac:dyDescent="0.35">
      <c r="A8" t="s">
        <v>10</v>
      </c>
      <c r="B8" t="s">
        <v>22</v>
      </c>
      <c r="C8" t="s">
        <v>14</v>
      </c>
      <c r="D8" s="1">
        <v>43881</v>
      </c>
      <c r="E8">
        <v>7</v>
      </c>
      <c r="F8" s="1">
        <f>WORKDAY.INTL(Table1[[#This Row],[Start Date]]-1,Table1[[#This Row],[Duration]],1)</f>
        <v>43889</v>
      </c>
      <c r="G8" s="3">
        <v>3</v>
      </c>
      <c r="H8" s="2">
        <f>Table1[[#This Row],[Days completed]]/Table1[[#This Row],[Duration]]</f>
        <v>0.42857142857142855</v>
      </c>
      <c r="I8" s="3">
        <v>180000</v>
      </c>
      <c r="J8" s="3">
        <v>79380</v>
      </c>
    </row>
    <row r="9" spans="1:10" x14ac:dyDescent="0.35">
      <c r="A9" t="s">
        <v>10</v>
      </c>
      <c r="B9" t="s">
        <v>23</v>
      </c>
      <c r="C9" t="s">
        <v>16</v>
      </c>
      <c r="D9" s="1">
        <v>43885</v>
      </c>
      <c r="E9">
        <v>5</v>
      </c>
      <c r="F9" s="1">
        <f>WORKDAY.INTL(Table1[[#This Row],[Start Date]]-1,Table1[[#This Row],[Duration]],1)</f>
        <v>43889</v>
      </c>
      <c r="G9" s="3">
        <v>2</v>
      </c>
      <c r="H9" s="2">
        <f>Table1[[#This Row],[Days completed]]/Table1[[#This Row],[Duration]]</f>
        <v>0.4</v>
      </c>
      <c r="I9" s="3">
        <v>582000</v>
      </c>
      <c r="J9" s="3">
        <v>195231</v>
      </c>
    </row>
    <row r="10" spans="1:10" x14ac:dyDescent="0.35">
      <c r="A10" t="s">
        <v>10</v>
      </c>
      <c r="B10" t="s">
        <v>24</v>
      </c>
      <c r="C10" t="s">
        <v>18</v>
      </c>
      <c r="D10" s="1">
        <v>43885</v>
      </c>
      <c r="E10">
        <v>9</v>
      </c>
      <c r="F10" s="1">
        <f>WORKDAY.INTL(Table1[[#This Row],[Start Date]]-1,Table1[[#This Row],[Duration]],1)</f>
        <v>43895</v>
      </c>
      <c r="G10" s="3">
        <v>1</v>
      </c>
      <c r="H10" s="2">
        <f>Table1[[#This Row],[Days completed]]/Table1[[#This Row],[Duration]]</f>
        <v>0.1111111111111111</v>
      </c>
      <c r="I10" s="3">
        <v>562000</v>
      </c>
      <c r="J10" s="3">
        <v>74746</v>
      </c>
    </row>
    <row r="11" spans="1:10" x14ac:dyDescent="0.35">
      <c r="A11" t="s">
        <v>10</v>
      </c>
      <c r="B11" t="s">
        <v>25</v>
      </c>
      <c r="C11" t="s">
        <v>20</v>
      </c>
      <c r="D11" s="1">
        <v>43885</v>
      </c>
      <c r="E11">
        <v>6</v>
      </c>
      <c r="F11" s="1">
        <f>WORKDAY.INTL(Table1[[#This Row],[Start Date]]-1,Table1[[#This Row],[Duration]],1)</f>
        <v>43892</v>
      </c>
      <c r="G11" s="3">
        <v>3</v>
      </c>
      <c r="H11" s="2">
        <f>Table1[[#This Row],[Days completed]]/Table1[[#This Row],[Duration]]</f>
        <v>0.5</v>
      </c>
      <c r="I11" s="3">
        <v>416000</v>
      </c>
      <c r="J11" s="3">
        <v>175015</v>
      </c>
    </row>
    <row r="12" spans="1:10" x14ac:dyDescent="0.35">
      <c r="A12" t="s">
        <v>26</v>
      </c>
      <c r="B12" t="s">
        <v>11</v>
      </c>
      <c r="C12" t="s">
        <v>12</v>
      </c>
      <c r="D12" s="1">
        <v>43879</v>
      </c>
      <c r="E12">
        <v>7</v>
      </c>
      <c r="F12" s="1">
        <f>WORKDAY.INTL(Table1[[#This Row],[Start Date]]-1,Table1[[#This Row],[Duration]],1)</f>
        <v>43887</v>
      </c>
      <c r="G12" s="3">
        <v>7</v>
      </c>
      <c r="H12" s="2">
        <f>Table1[[#This Row],[Days completed]]/Table1[[#This Row],[Duration]]</f>
        <v>1</v>
      </c>
      <c r="I12" s="3">
        <v>293000</v>
      </c>
      <c r="J12" s="3">
        <v>273001</v>
      </c>
    </row>
    <row r="13" spans="1:10" x14ac:dyDescent="0.35">
      <c r="A13" t="s">
        <v>26</v>
      </c>
      <c r="B13" t="s">
        <v>13</v>
      </c>
      <c r="C13" t="s">
        <v>14</v>
      </c>
      <c r="D13" s="1">
        <v>43878</v>
      </c>
      <c r="E13">
        <v>9</v>
      </c>
      <c r="F13" s="1">
        <f>WORKDAY.INTL(Table1[[#This Row],[Start Date]]-1,Table1[[#This Row],[Duration]],1)</f>
        <v>43888</v>
      </c>
      <c r="G13" s="3">
        <v>4</v>
      </c>
      <c r="H13" s="2">
        <f>Table1[[#This Row],[Days completed]]/Table1[[#This Row],[Duration]]</f>
        <v>0.44444444444444442</v>
      </c>
      <c r="I13" s="3">
        <v>224000</v>
      </c>
      <c r="J13" s="3">
        <v>57910</v>
      </c>
    </row>
    <row r="14" spans="1:10" x14ac:dyDescent="0.35">
      <c r="A14" t="s">
        <v>26</v>
      </c>
      <c r="B14" t="s">
        <v>15</v>
      </c>
      <c r="C14" t="s">
        <v>16</v>
      </c>
      <c r="D14" s="1">
        <v>43879</v>
      </c>
      <c r="E14">
        <v>8</v>
      </c>
      <c r="F14" s="1">
        <f>WORKDAY.INTL(Table1[[#This Row],[Start Date]]-1,Table1[[#This Row],[Duration]],1)</f>
        <v>43888</v>
      </c>
      <c r="G14" s="3">
        <v>0</v>
      </c>
      <c r="H14" s="2">
        <f>Table1[[#This Row],[Days completed]]/Table1[[#This Row],[Duration]]</f>
        <v>0</v>
      </c>
      <c r="I14" s="3">
        <v>978000</v>
      </c>
      <c r="J14" s="3">
        <v>0</v>
      </c>
    </row>
    <row r="15" spans="1:10" x14ac:dyDescent="0.35">
      <c r="A15" t="s">
        <v>26</v>
      </c>
      <c r="B15" t="s">
        <v>17</v>
      </c>
      <c r="C15" t="s">
        <v>18</v>
      </c>
      <c r="D15" s="1">
        <v>43881</v>
      </c>
      <c r="E15">
        <v>7</v>
      </c>
      <c r="F15" s="1">
        <f>WORKDAY.INTL(Table1[[#This Row],[Start Date]]-1,Table1[[#This Row],[Duration]],1)</f>
        <v>43889</v>
      </c>
      <c r="G15" s="3">
        <v>3</v>
      </c>
      <c r="H15" s="2">
        <f>Table1[[#This Row],[Days completed]]/Table1[[#This Row],[Duration]]</f>
        <v>0.42857142857142855</v>
      </c>
      <c r="I15" s="3">
        <v>932000</v>
      </c>
      <c r="J15" s="3">
        <v>379157</v>
      </c>
    </row>
    <row r="16" spans="1:10" x14ac:dyDescent="0.35">
      <c r="A16" t="s">
        <v>26</v>
      </c>
      <c r="B16" t="s">
        <v>19</v>
      </c>
      <c r="C16" t="s">
        <v>20</v>
      </c>
      <c r="D16" s="1">
        <v>43882</v>
      </c>
      <c r="E16">
        <v>4</v>
      </c>
      <c r="F16" s="1">
        <f>WORKDAY.INTL(Table1[[#This Row],[Start Date]]-1,Table1[[#This Row],[Duration]],1)</f>
        <v>43887</v>
      </c>
      <c r="G16" s="3">
        <v>1</v>
      </c>
      <c r="H16" s="2">
        <f>Table1[[#This Row],[Days completed]]/Table1[[#This Row],[Duration]]</f>
        <v>0.25</v>
      </c>
      <c r="I16" s="3">
        <v>854000</v>
      </c>
      <c r="J16" s="3">
        <v>322812</v>
      </c>
    </row>
    <row r="17" spans="1:10" x14ac:dyDescent="0.35">
      <c r="A17" t="s">
        <v>26</v>
      </c>
      <c r="B17" t="s">
        <v>21</v>
      </c>
      <c r="C17" t="s">
        <v>12</v>
      </c>
      <c r="D17" s="1">
        <v>43882</v>
      </c>
      <c r="E17">
        <v>6</v>
      </c>
      <c r="F17" s="1">
        <f>WORKDAY.INTL(Table1[[#This Row],[Start Date]]-1,Table1[[#This Row],[Duration]],1)</f>
        <v>43889</v>
      </c>
      <c r="G17" s="3">
        <v>3</v>
      </c>
      <c r="H17" s="2">
        <f>Table1[[#This Row],[Days completed]]/Table1[[#This Row],[Duration]]</f>
        <v>0.5</v>
      </c>
      <c r="I17" s="3">
        <v>81000</v>
      </c>
      <c r="J17" s="3">
        <v>38461</v>
      </c>
    </row>
    <row r="18" spans="1:10" x14ac:dyDescent="0.35">
      <c r="A18" t="s">
        <v>26</v>
      </c>
      <c r="B18" t="s">
        <v>22</v>
      </c>
      <c r="C18" t="s">
        <v>14</v>
      </c>
      <c r="D18" s="1">
        <v>43885</v>
      </c>
      <c r="E18">
        <v>6</v>
      </c>
      <c r="F18" s="1">
        <f>WORKDAY.INTL(Table1[[#This Row],[Start Date]]-1,Table1[[#This Row],[Duration]],1)</f>
        <v>43892</v>
      </c>
      <c r="G18" s="3">
        <v>5</v>
      </c>
      <c r="H18" s="2">
        <f>Table1[[#This Row],[Days completed]]/Table1[[#This Row],[Duration]]</f>
        <v>0.83333333333333337</v>
      </c>
      <c r="I18" s="3">
        <v>169000</v>
      </c>
      <c r="J18" s="3">
        <v>136468</v>
      </c>
    </row>
    <row r="19" spans="1:10" x14ac:dyDescent="0.35">
      <c r="A19" t="s">
        <v>26</v>
      </c>
      <c r="B19" t="s">
        <v>23</v>
      </c>
      <c r="C19" t="s">
        <v>16</v>
      </c>
      <c r="D19" s="1">
        <v>43886</v>
      </c>
      <c r="E19">
        <v>4</v>
      </c>
      <c r="F19" s="1">
        <f>WORKDAY.INTL(Table1[[#This Row],[Start Date]]-1,Table1[[#This Row],[Duration]],1)</f>
        <v>43889</v>
      </c>
      <c r="G19" s="3">
        <v>1</v>
      </c>
      <c r="H19" s="2">
        <f>Table1[[#This Row],[Days completed]]/Table1[[#This Row],[Duration]]</f>
        <v>0.25</v>
      </c>
      <c r="I19" s="3">
        <v>61000</v>
      </c>
      <c r="J19" s="3">
        <v>12078</v>
      </c>
    </row>
    <row r="20" spans="1:10" x14ac:dyDescent="0.35">
      <c r="A20" t="s">
        <v>26</v>
      </c>
      <c r="B20" t="s">
        <v>24</v>
      </c>
      <c r="C20" t="s">
        <v>18</v>
      </c>
      <c r="D20" s="1">
        <v>43888</v>
      </c>
      <c r="E20">
        <v>7</v>
      </c>
      <c r="F20" s="1">
        <f>WORKDAY.INTL(Table1[[#This Row],[Start Date]]-1,Table1[[#This Row],[Duration]],1)</f>
        <v>43896</v>
      </c>
      <c r="G20" s="3">
        <v>3</v>
      </c>
      <c r="H20" s="2">
        <f>Table1[[#This Row],[Days completed]]/Table1[[#This Row],[Duration]]</f>
        <v>0.42857142857142855</v>
      </c>
      <c r="I20" s="3">
        <v>645000</v>
      </c>
      <c r="J20" s="3">
        <v>273048</v>
      </c>
    </row>
    <row r="21" spans="1:10" x14ac:dyDescent="0.35">
      <c r="A21" t="s">
        <v>26</v>
      </c>
      <c r="B21" t="s">
        <v>25</v>
      </c>
      <c r="C21" t="s">
        <v>20</v>
      </c>
      <c r="D21" s="1">
        <v>43878</v>
      </c>
      <c r="E21">
        <v>3</v>
      </c>
      <c r="F21" s="1">
        <f>WORKDAY.INTL(Table1[[#This Row],[Start Date]]-1,Table1[[#This Row],[Duration]],1)</f>
        <v>43880</v>
      </c>
      <c r="G21" s="3">
        <v>3</v>
      </c>
      <c r="H21" s="2">
        <f>Table1[[#This Row],[Days completed]]/Table1[[#This Row],[Duration]]</f>
        <v>1</v>
      </c>
      <c r="I21" s="3">
        <v>68000</v>
      </c>
      <c r="J21" s="3">
        <v>64987</v>
      </c>
    </row>
    <row r="22" spans="1:10" x14ac:dyDescent="0.35">
      <c r="A22" t="s">
        <v>27</v>
      </c>
      <c r="B22" t="s">
        <v>11</v>
      </c>
      <c r="C22" t="s">
        <v>12</v>
      </c>
      <c r="D22" s="1">
        <v>43878</v>
      </c>
      <c r="E22">
        <v>10</v>
      </c>
      <c r="F22" s="1">
        <f>WORKDAY.INTL(Table1[[#This Row],[Start Date]]-1,Table1[[#This Row],[Duration]],1)</f>
        <v>43889</v>
      </c>
      <c r="G22" s="3">
        <v>5</v>
      </c>
      <c r="H22" s="2">
        <f>Table1[[#This Row],[Days completed]]/Table1[[#This Row],[Duration]]</f>
        <v>0.5</v>
      </c>
      <c r="I22" s="3">
        <v>839000</v>
      </c>
      <c r="J22" s="3">
        <v>406974</v>
      </c>
    </row>
    <row r="23" spans="1:10" x14ac:dyDescent="0.35">
      <c r="A23" t="s">
        <v>27</v>
      </c>
      <c r="B23" t="s">
        <v>13</v>
      </c>
      <c r="C23" t="s">
        <v>14</v>
      </c>
      <c r="D23" s="1">
        <v>43882</v>
      </c>
      <c r="E23">
        <v>5</v>
      </c>
      <c r="F23" s="1">
        <f>WORKDAY.INTL(Table1[[#This Row],[Start Date]]-1,Table1[[#This Row],[Duration]],1)</f>
        <v>43888</v>
      </c>
      <c r="G23" s="3">
        <v>4</v>
      </c>
      <c r="H23" s="2">
        <f>Table1[[#This Row],[Days completed]]/Table1[[#This Row],[Duration]]</f>
        <v>0.8</v>
      </c>
      <c r="I23" s="3">
        <v>729000</v>
      </c>
      <c r="J23" s="3">
        <v>487139</v>
      </c>
    </row>
    <row r="24" spans="1:10" x14ac:dyDescent="0.35">
      <c r="A24" t="s">
        <v>27</v>
      </c>
      <c r="B24" t="s">
        <v>15</v>
      </c>
      <c r="C24" t="s">
        <v>16</v>
      </c>
      <c r="D24" s="1">
        <v>43885</v>
      </c>
      <c r="E24">
        <v>7</v>
      </c>
      <c r="F24" s="1">
        <f>WORKDAY.INTL(Table1[[#This Row],[Start Date]]-1,Table1[[#This Row],[Duration]],1)</f>
        <v>43893</v>
      </c>
      <c r="G24" s="3">
        <v>3</v>
      </c>
      <c r="H24" s="2">
        <f>Table1[[#This Row],[Days completed]]/Table1[[#This Row],[Duration]]</f>
        <v>0.42857142857142855</v>
      </c>
      <c r="I24" s="3">
        <v>826000</v>
      </c>
      <c r="J24" s="3">
        <v>298186</v>
      </c>
    </row>
    <row r="25" spans="1:10" x14ac:dyDescent="0.35">
      <c r="A25" t="s">
        <v>27</v>
      </c>
      <c r="B25" t="s">
        <v>17</v>
      </c>
      <c r="C25" t="s">
        <v>18</v>
      </c>
      <c r="D25" s="1">
        <v>43887</v>
      </c>
      <c r="E25">
        <v>7</v>
      </c>
      <c r="F25" s="1">
        <f>WORKDAY.INTL(Table1[[#This Row],[Start Date]]-1,Table1[[#This Row],[Duration]],1)</f>
        <v>43895</v>
      </c>
      <c r="G25" s="3">
        <v>2</v>
      </c>
      <c r="H25" s="2">
        <f>Table1[[#This Row],[Days completed]]/Table1[[#This Row],[Duration]]</f>
        <v>0.2857142857142857</v>
      </c>
      <c r="I25" s="3">
        <v>895000</v>
      </c>
      <c r="J25" s="3">
        <v>280583</v>
      </c>
    </row>
    <row r="26" spans="1:10" x14ac:dyDescent="0.35">
      <c r="A26" t="s">
        <v>27</v>
      </c>
      <c r="B26" t="s">
        <v>19</v>
      </c>
      <c r="C26" t="s">
        <v>20</v>
      </c>
      <c r="D26" s="1">
        <v>43889</v>
      </c>
      <c r="E26">
        <v>3</v>
      </c>
      <c r="F26" s="1">
        <f>WORKDAY.INTL(Table1[[#This Row],[Start Date]]-1,Table1[[#This Row],[Duration]],1)</f>
        <v>43893</v>
      </c>
      <c r="G26" s="3">
        <v>2</v>
      </c>
      <c r="H26" s="2">
        <f>Table1[[#This Row],[Days completed]]/Table1[[#This Row],[Duration]]</f>
        <v>0.66666666666666663</v>
      </c>
      <c r="I26" s="3">
        <v>341000</v>
      </c>
      <c r="J26" s="3">
        <v>129785</v>
      </c>
    </row>
    <row r="27" spans="1:10" x14ac:dyDescent="0.35">
      <c r="A27" t="s">
        <v>28</v>
      </c>
      <c r="B27" t="s">
        <v>11</v>
      </c>
      <c r="C27" t="s">
        <v>12</v>
      </c>
      <c r="D27" s="1">
        <v>43892</v>
      </c>
      <c r="E27">
        <v>9</v>
      </c>
      <c r="F27" s="1">
        <f>WORKDAY.INTL(Table1[[#This Row],[Start Date]]-1,Table1[[#This Row],[Duration]],1)</f>
        <v>43902</v>
      </c>
      <c r="G27" s="3">
        <v>8</v>
      </c>
      <c r="H27" s="2">
        <f>Table1[[#This Row],[Days completed]]/Table1[[#This Row],[Duration]]</f>
        <v>0.88888888888888884</v>
      </c>
      <c r="I27" s="3">
        <v>787000</v>
      </c>
      <c r="J27" s="3">
        <v>727188</v>
      </c>
    </row>
    <row r="28" spans="1:10" x14ac:dyDescent="0.35">
      <c r="A28" t="s">
        <v>28</v>
      </c>
      <c r="B28" t="s">
        <v>13</v>
      </c>
      <c r="C28" t="s">
        <v>14</v>
      </c>
      <c r="D28" s="1">
        <v>43892</v>
      </c>
      <c r="E28">
        <v>10</v>
      </c>
      <c r="F28" s="1">
        <f>WORKDAY.INTL(Table1[[#This Row],[Start Date]]-1,Table1[[#This Row],[Duration]],1)</f>
        <v>43903</v>
      </c>
      <c r="G28" s="3">
        <v>2</v>
      </c>
      <c r="H28" s="2">
        <f>Table1[[#This Row],[Days completed]]/Table1[[#This Row],[Duration]]</f>
        <v>0.2</v>
      </c>
      <c r="I28" s="3">
        <v>228000</v>
      </c>
      <c r="J28" s="3">
        <v>47880</v>
      </c>
    </row>
    <row r="29" spans="1:10" x14ac:dyDescent="0.35">
      <c r="A29" t="s">
        <v>28</v>
      </c>
      <c r="B29" t="s">
        <v>15</v>
      </c>
      <c r="C29" t="s">
        <v>16</v>
      </c>
      <c r="D29" s="1">
        <v>43878</v>
      </c>
      <c r="E29">
        <v>4</v>
      </c>
      <c r="F29" s="1">
        <f>WORKDAY.INTL(Table1[[#This Row],[Start Date]]-1,Table1[[#This Row],[Duration]],1)</f>
        <v>43881</v>
      </c>
      <c r="G29" s="3">
        <v>0</v>
      </c>
      <c r="H29" s="2">
        <f>Table1[[#This Row],[Days completed]]/Table1[[#This Row],[Duration]]</f>
        <v>0</v>
      </c>
      <c r="I29" s="3">
        <v>147000</v>
      </c>
      <c r="J29" s="3">
        <v>0</v>
      </c>
    </row>
    <row r="30" spans="1:10" x14ac:dyDescent="0.35">
      <c r="A30" t="s">
        <v>28</v>
      </c>
      <c r="B30" t="s">
        <v>17</v>
      </c>
      <c r="C30" t="s">
        <v>18</v>
      </c>
      <c r="D30" s="1">
        <v>43880</v>
      </c>
      <c r="E30">
        <v>8</v>
      </c>
      <c r="F30" s="1">
        <f>WORKDAY.INTL(Table1[[#This Row],[Start Date]]-1,Table1[[#This Row],[Duration]],1)</f>
        <v>43889</v>
      </c>
      <c r="G30" s="3">
        <v>5</v>
      </c>
      <c r="H30" s="2">
        <f>Table1[[#This Row],[Days completed]]/Table1[[#This Row],[Duration]]</f>
        <v>0.625</v>
      </c>
      <c r="I30" s="3">
        <v>338000</v>
      </c>
      <c r="J30" s="3">
        <v>205123</v>
      </c>
    </row>
    <row r="31" spans="1:10" x14ac:dyDescent="0.35">
      <c r="A31" t="s">
        <v>28</v>
      </c>
      <c r="B31" t="s">
        <v>19</v>
      </c>
      <c r="C31" t="s">
        <v>20</v>
      </c>
      <c r="D31" s="1">
        <v>43885</v>
      </c>
      <c r="E31">
        <v>10</v>
      </c>
      <c r="F31" s="1">
        <f>WORKDAY.INTL(Table1[[#This Row],[Start Date]]-1,Table1[[#This Row],[Duration]],1)</f>
        <v>43896</v>
      </c>
      <c r="G31" s="3">
        <v>3</v>
      </c>
      <c r="H31" s="2">
        <f>Table1[[#This Row],[Days completed]]/Table1[[#This Row],[Duration]]</f>
        <v>0.3</v>
      </c>
      <c r="I31" s="3">
        <v>857000</v>
      </c>
      <c r="J31" s="3">
        <v>305949</v>
      </c>
    </row>
    <row r="32" spans="1:10" x14ac:dyDescent="0.35">
      <c r="A32" t="s">
        <v>28</v>
      </c>
      <c r="B32" t="s">
        <v>21</v>
      </c>
      <c r="C32" t="s">
        <v>12</v>
      </c>
      <c r="D32" s="1">
        <v>43886</v>
      </c>
      <c r="E32">
        <v>6</v>
      </c>
      <c r="F32" s="1">
        <f>WORKDAY.INTL(Table1[[#This Row],[Start Date]]-1,Table1[[#This Row],[Duration]],1)</f>
        <v>43893</v>
      </c>
      <c r="G32" s="3">
        <v>3</v>
      </c>
      <c r="H32" s="2">
        <f>Table1[[#This Row],[Days completed]]/Table1[[#This Row],[Duration]]</f>
        <v>0.5</v>
      </c>
      <c r="I32" s="3">
        <v>602000</v>
      </c>
      <c r="J32" s="3">
        <v>322371</v>
      </c>
    </row>
    <row r="33" spans="1:10" x14ac:dyDescent="0.35">
      <c r="A33" t="s">
        <v>28</v>
      </c>
      <c r="B33" t="s">
        <v>22</v>
      </c>
      <c r="C33" t="s">
        <v>14</v>
      </c>
      <c r="D33" s="1">
        <v>43886</v>
      </c>
      <c r="E33">
        <v>4</v>
      </c>
      <c r="F33" s="1">
        <f>WORKDAY.INTL(Table1[[#This Row],[Start Date]]-1,Table1[[#This Row],[Duration]],1)</f>
        <v>43889</v>
      </c>
      <c r="G33" s="3">
        <v>2</v>
      </c>
      <c r="H33" s="2">
        <f>Table1[[#This Row],[Days completed]]/Table1[[#This Row],[Duration]]</f>
        <v>0.5</v>
      </c>
      <c r="I33" s="3">
        <v>990000</v>
      </c>
      <c r="J33" s="3">
        <v>451440</v>
      </c>
    </row>
    <row r="34" spans="1:10" x14ac:dyDescent="0.35">
      <c r="A34" t="s">
        <v>29</v>
      </c>
      <c r="B34" t="s">
        <v>11</v>
      </c>
      <c r="C34" t="s">
        <v>16</v>
      </c>
      <c r="D34" s="1">
        <v>43889</v>
      </c>
      <c r="E34">
        <v>8</v>
      </c>
      <c r="F34" s="1">
        <f>WORKDAY.INTL(Table1[[#This Row],[Start Date]]-1,Table1[[#This Row],[Duration]],1)</f>
        <v>43900</v>
      </c>
      <c r="G34" s="3">
        <v>3</v>
      </c>
      <c r="H34" s="2">
        <f>Table1[[#This Row],[Days completed]]/Table1[[#This Row],[Duration]]</f>
        <v>0.375</v>
      </c>
      <c r="I34" s="3">
        <v>96000</v>
      </c>
      <c r="J34" s="3">
        <v>32256</v>
      </c>
    </row>
    <row r="35" spans="1:10" x14ac:dyDescent="0.35">
      <c r="A35" t="s">
        <v>29</v>
      </c>
      <c r="B35" t="s">
        <v>13</v>
      </c>
      <c r="C35" t="s">
        <v>18</v>
      </c>
      <c r="D35" s="1">
        <v>43892</v>
      </c>
      <c r="E35">
        <v>9</v>
      </c>
      <c r="F35" s="1">
        <f>WORKDAY.INTL(Table1[[#This Row],[Start Date]]-1,Table1[[#This Row],[Duration]],1)</f>
        <v>43902</v>
      </c>
      <c r="G35" s="3">
        <v>4</v>
      </c>
      <c r="H35" s="2">
        <f>Table1[[#This Row],[Days completed]]/Table1[[#This Row],[Duration]]</f>
        <v>0.44444444444444442</v>
      </c>
      <c r="I35" s="3">
        <v>513000</v>
      </c>
      <c r="J35" s="3">
        <v>226233</v>
      </c>
    </row>
    <row r="36" spans="1:10" x14ac:dyDescent="0.35">
      <c r="A36" t="s">
        <v>29</v>
      </c>
      <c r="B36" t="s">
        <v>15</v>
      </c>
      <c r="C36" t="s">
        <v>20</v>
      </c>
      <c r="D36" s="1">
        <v>43881</v>
      </c>
      <c r="E36">
        <v>5</v>
      </c>
      <c r="F36" s="1">
        <f>WORKDAY.INTL(Table1[[#This Row],[Start Date]]-1,Table1[[#This Row],[Duration]],1)</f>
        <v>43887</v>
      </c>
      <c r="G36" s="3">
        <v>3</v>
      </c>
      <c r="H36" s="2">
        <f>Table1[[#This Row],[Days completed]]/Table1[[#This Row],[Duration]]</f>
        <v>0.6</v>
      </c>
      <c r="I36" s="3">
        <v>616000</v>
      </c>
      <c r="J36" s="3">
        <v>401579</v>
      </c>
    </row>
    <row r="37" spans="1:10" x14ac:dyDescent="0.35">
      <c r="A37" t="s">
        <v>29</v>
      </c>
      <c r="B37" t="s">
        <v>17</v>
      </c>
      <c r="C37" t="s">
        <v>12</v>
      </c>
      <c r="D37" s="1">
        <v>43880</v>
      </c>
      <c r="E37">
        <v>3</v>
      </c>
      <c r="F37" s="1">
        <f>WORKDAY.INTL(Table1[[#This Row],[Start Date]]-1,Table1[[#This Row],[Duration]],1)</f>
        <v>43882</v>
      </c>
      <c r="G37" s="3">
        <v>3</v>
      </c>
      <c r="H37" s="2">
        <f>Table1[[#This Row],[Days completed]]/Table1[[#This Row],[Duration]]</f>
        <v>1</v>
      </c>
      <c r="I37" s="3">
        <v>817000</v>
      </c>
      <c r="J37" s="3">
        <v>807069</v>
      </c>
    </row>
    <row r="38" spans="1:10" x14ac:dyDescent="0.35">
      <c r="A38" t="s">
        <v>29</v>
      </c>
      <c r="B38" t="s">
        <v>19</v>
      </c>
      <c r="C38" t="s">
        <v>14</v>
      </c>
      <c r="D38" s="1">
        <v>43882</v>
      </c>
      <c r="E38">
        <v>7</v>
      </c>
      <c r="F38" s="1">
        <f>WORKDAY.INTL(Table1[[#This Row],[Start Date]]-1,Table1[[#This Row],[Duration]],1)</f>
        <v>43892</v>
      </c>
      <c r="G38" s="3">
        <v>3</v>
      </c>
      <c r="H38" s="2">
        <f>Table1[[#This Row],[Days completed]]/Table1[[#This Row],[Duration]]</f>
        <v>0.42857142857142855</v>
      </c>
      <c r="I38" s="3">
        <v>372000</v>
      </c>
      <c r="J38" s="3">
        <v>173166</v>
      </c>
    </row>
    <row r="39" spans="1:10" x14ac:dyDescent="0.35">
      <c r="A39" t="s">
        <v>29</v>
      </c>
      <c r="B39" t="s">
        <v>21</v>
      </c>
      <c r="C39" t="s">
        <v>16</v>
      </c>
      <c r="D39" s="1">
        <v>43885</v>
      </c>
      <c r="E39">
        <v>10</v>
      </c>
      <c r="F39" s="1">
        <f>WORKDAY.INTL(Table1[[#This Row],[Start Date]]-1,Table1[[#This Row],[Duration]],1)</f>
        <v>43896</v>
      </c>
      <c r="G39" s="3">
        <v>2</v>
      </c>
      <c r="H39" s="2">
        <f>Table1[[#This Row],[Days completed]]/Table1[[#This Row],[Duration]]</f>
        <v>0.2</v>
      </c>
      <c r="I39" s="3">
        <v>50000</v>
      </c>
      <c r="J39" s="3">
        <v>8400</v>
      </c>
    </row>
    <row r="40" spans="1:10" x14ac:dyDescent="0.35">
      <c r="A40" t="s">
        <v>29</v>
      </c>
      <c r="B40" t="s">
        <v>22</v>
      </c>
      <c r="C40" t="s">
        <v>18</v>
      </c>
      <c r="D40" s="1">
        <v>43885</v>
      </c>
      <c r="E40">
        <v>10</v>
      </c>
      <c r="F40" s="1">
        <f>WORKDAY.INTL(Table1[[#This Row],[Start Date]]-1,Table1[[#This Row],[Duration]],1)</f>
        <v>43896</v>
      </c>
      <c r="G40" s="3">
        <v>3</v>
      </c>
      <c r="H40" s="2">
        <f>Table1[[#This Row],[Days completed]]/Table1[[#This Row],[Duration]]</f>
        <v>0.3</v>
      </c>
      <c r="I40" s="3">
        <v>807000</v>
      </c>
      <c r="J40" s="3">
        <v>262679</v>
      </c>
    </row>
    <row r="41" spans="1:10" x14ac:dyDescent="0.35">
      <c r="A41" t="s">
        <v>29</v>
      </c>
      <c r="B41" t="s">
        <v>23</v>
      </c>
      <c r="C41" t="s">
        <v>20</v>
      </c>
      <c r="D41" s="1">
        <v>43885</v>
      </c>
      <c r="E41">
        <v>3</v>
      </c>
      <c r="F41" s="1">
        <f>WORKDAY.INTL(Table1[[#This Row],[Start Date]]-1,Table1[[#This Row],[Duration]],1)</f>
        <v>43887</v>
      </c>
      <c r="G41" s="3">
        <v>0</v>
      </c>
      <c r="H41" s="2">
        <f>Table1[[#This Row],[Days completed]]/Table1[[#This Row],[Duration]]</f>
        <v>0</v>
      </c>
      <c r="I41" s="3">
        <v>691000</v>
      </c>
      <c r="J41" s="3">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6CE2-4D3A-48C9-B5E2-1323B390593C}">
  <dimension ref="A1:BN46"/>
  <sheetViews>
    <sheetView showGridLines="0" tabSelected="1" zoomScale="70" zoomScaleNormal="70" workbookViewId="0">
      <pane ySplit="5" topLeftCell="A6" activePane="bottomLeft" state="frozen"/>
      <selection pane="bottomLeft" activeCell="A2" sqref="A2"/>
    </sheetView>
  </sheetViews>
  <sheetFormatPr defaultRowHeight="14.5" x14ac:dyDescent="0.35"/>
  <cols>
    <col min="1" max="1" width="13.6328125" bestFit="1" customWidth="1"/>
    <col min="4" max="4" width="12" bestFit="1" customWidth="1"/>
    <col min="5" max="5" width="11.26953125" bestFit="1" customWidth="1"/>
    <col min="8" max="8" width="11.26953125" bestFit="1" customWidth="1"/>
  </cols>
  <sheetData>
    <row r="1" spans="1:66" s="8" customFormat="1" ht="37" customHeight="1" x14ac:dyDescent="0.45">
      <c r="A1" s="9" t="s">
        <v>45</v>
      </c>
      <c r="B1" s="9"/>
      <c r="C1" s="9"/>
      <c r="D1" s="9"/>
      <c r="E1" s="9"/>
      <c r="F1" s="11" t="str">
        <f>TEXT(MIN(D6:D50),"D-MMM-YY")&amp;" to "&amp;TEXT(MAX(E6:E50),"D-MMM-YY")</f>
        <v>17-Feb-20 to 13-Mar-20</v>
      </c>
      <c r="G1" s="9"/>
      <c r="H1" s="9"/>
      <c r="I1" s="9"/>
    </row>
    <row r="4" spans="1:66" ht="29" customHeight="1" x14ac:dyDescent="0.35"/>
    <row r="5" spans="1:66" x14ac:dyDescent="0.35">
      <c r="A5" s="4" t="s">
        <v>7</v>
      </c>
      <c r="B5" s="4" t="s">
        <v>8</v>
      </c>
      <c r="C5" s="4" t="s">
        <v>9</v>
      </c>
      <c r="D5" s="4" t="s">
        <v>0</v>
      </c>
      <c r="E5" s="4" t="s">
        <v>2</v>
      </c>
      <c r="F5" s="4" t="s">
        <v>4</v>
      </c>
      <c r="G5" s="4" t="s">
        <v>1</v>
      </c>
      <c r="H5" s="4" t="s">
        <v>3</v>
      </c>
      <c r="I5" t="s">
        <v>31</v>
      </c>
      <c r="J5" t="s">
        <v>32</v>
      </c>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row>
    <row r="6" spans="1:66" x14ac:dyDescent="0.35">
      <c r="A6" t="s">
        <v>29</v>
      </c>
      <c r="B6" t="s">
        <v>11</v>
      </c>
      <c r="C6" t="s">
        <v>16</v>
      </c>
      <c r="D6" s="1">
        <v>43889</v>
      </c>
      <c r="E6" s="1">
        <v>43900</v>
      </c>
      <c r="F6" s="6">
        <v>0.375</v>
      </c>
      <c r="G6">
        <v>8</v>
      </c>
      <c r="H6" s="3">
        <v>3</v>
      </c>
      <c r="I6" s="3">
        <v>96000</v>
      </c>
      <c r="J6" s="3">
        <v>32256</v>
      </c>
    </row>
    <row r="7" spans="1:66" x14ac:dyDescent="0.35">
      <c r="B7" t="s">
        <v>13</v>
      </c>
      <c r="C7" t="s">
        <v>18</v>
      </c>
      <c r="D7" s="1">
        <v>43892</v>
      </c>
      <c r="E7" s="1">
        <v>43902</v>
      </c>
      <c r="F7" s="6">
        <v>0.44444444444444442</v>
      </c>
      <c r="G7">
        <v>9</v>
      </c>
      <c r="H7" s="3">
        <v>4</v>
      </c>
      <c r="I7" s="3">
        <v>513000</v>
      </c>
      <c r="J7" s="3">
        <v>226233</v>
      </c>
    </row>
    <row r="8" spans="1:66" x14ac:dyDescent="0.35">
      <c r="B8" t="s">
        <v>15</v>
      </c>
      <c r="C8" t="s">
        <v>20</v>
      </c>
      <c r="D8" s="1">
        <v>43881</v>
      </c>
      <c r="E8" s="1">
        <v>43887</v>
      </c>
      <c r="F8" s="6">
        <v>0.6</v>
      </c>
      <c r="G8">
        <v>5</v>
      </c>
      <c r="H8" s="3">
        <v>3</v>
      </c>
      <c r="I8" s="3">
        <v>616000</v>
      </c>
      <c r="J8" s="3">
        <v>401579</v>
      </c>
    </row>
    <row r="9" spans="1:66" x14ac:dyDescent="0.35">
      <c r="B9" t="s">
        <v>17</v>
      </c>
      <c r="C9" t="s">
        <v>12</v>
      </c>
      <c r="D9" s="1">
        <v>43880</v>
      </c>
      <c r="E9" s="1">
        <v>43882</v>
      </c>
      <c r="F9" s="6">
        <v>1</v>
      </c>
      <c r="G9">
        <v>3</v>
      </c>
      <c r="H9" s="3">
        <v>3</v>
      </c>
      <c r="I9" s="3">
        <v>817000</v>
      </c>
      <c r="J9" s="3">
        <v>807069</v>
      </c>
    </row>
    <row r="10" spans="1:66" x14ac:dyDescent="0.35">
      <c r="B10" t="s">
        <v>19</v>
      </c>
      <c r="C10" t="s">
        <v>14</v>
      </c>
      <c r="D10" s="1">
        <v>43882</v>
      </c>
      <c r="E10" s="1">
        <v>43892</v>
      </c>
      <c r="F10" s="6">
        <v>0.42857142857142855</v>
      </c>
      <c r="G10">
        <v>7</v>
      </c>
      <c r="H10" s="3">
        <v>3</v>
      </c>
      <c r="I10" s="3">
        <v>372000</v>
      </c>
      <c r="J10" s="3">
        <v>173166</v>
      </c>
    </row>
    <row r="11" spans="1:66" x14ac:dyDescent="0.35">
      <c r="B11" t="s">
        <v>21</v>
      </c>
      <c r="C11" t="s">
        <v>16</v>
      </c>
      <c r="D11" s="1">
        <v>43885</v>
      </c>
      <c r="E11" s="1">
        <v>43896</v>
      </c>
      <c r="F11" s="6">
        <v>0.2</v>
      </c>
      <c r="G11">
        <v>10</v>
      </c>
      <c r="H11" s="3">
        <v>2</v>
      </c>
      <c r="I11" s="3">
        <v>50000</v>
      </c>
      <c r="J11" s="3">
        <v>8400</v>
      </c>
    </row>
    <row r="12" spans="1:66" x14ac:dyDescent="0.35">
      <c r="B12" t="s">
        <v>22</v>
      </c>
      <c r="C12" t="s">
        <v>18</v>
      </c>
      <c r="D12" s="1">
        <v>43885</v>
      </c>
      <c r="E12" s="1">
        <v>43896</v>
      </c>
      <c r="F12" s="6">
        <v>0.3</v>
      </c>
      <c r="G12">
        <v>10</v>
      </c>
      <c r="H12" s="3">
        <v>3</v>
      </c>
      <c r="I12" s="3">
        <v>807000</v>
      </c>
      <c r="J12" s="3">
        <v>262679</v>
      </c>
    </row>
    <row r="13" spans="1:66" x14ac:dyDescent="0.35">
      <c r="B13" t="s">
        <v>23</v>
      </c>
      <c r="C13" t="s">
        <v>20</v>
      </c>
      <c r="D13" s="1">
        <v>43885</v>
      </c>
      <c r="E13" s="1">
        <v>43887</v>
      </c>
      <c r="F13" s="6">
        <v>0</v>
      </c>
      <c r="G13">
        <v>3</v>
      </c>
      <c r="H13" s="3">
        <v>0</v>
      </c>
      <c r="I13" s="3">
        <v>691000</v>
      </c>
      <c r="J13" s="3">
        <v>0</v>
      </c>
    </row>
    <row r="14" spans="1:66" x14ac:dyDescent="0.35">
      <c r="A14" t="s">
        <v>28</v>
      </c>
      <c r="B14" t="s">
        <v>11</v>
      </c>
      <c r="C14" t="s">
        <v>12</v>
      </c>
      <c r="D14" s="1">
        <v>43892</v>
      </c>
      <c r="E14" s="1">
        <v>43902</v>
      </c>
      <c r="F14" s="6">
        <v>0.88888888888888884</v>
      </c>
      <c r="G14">
        <v>9</v>
      </c>
      <c r="H14" s="3">
        <v>8</v>
      </c>
      <c r="I14" s="3">
        <v>787000</v>
      </c>
      <c r="J14" s="3">
        <v>727188</v>
      </c>
    </row>
    <row r="15" spans="1:66" x14ac:dyDescent="0.35">
      <c r="B15" t="s">
        <v>13</v>
      </c>
      <c r="C15" t="s">
        <v>14</v>
      </c>
      <c r="D15" s="1">
        <v>43892</v>
      </c>
      <c r="E15" s="1">
        <v>43903</v>
      </c>
      <c r="F15" s="6">
        <v>0.2</v>
      </c>
      <c r="G15">
        <v>10</v>
      </c>
      <c r="H15" s="3">
        <v>2</v>
      </c>
      <c r="I15" s="3">
        <v>228000</v>
      </c>
      <c r="J15" s="3">
        <v>47880</v>
      </c>
    </row>
    <row r="16" spans="1:66" x14ac:dyDescent="0.35">
      <c r="B16" t="s">
        <v>15</v>
      </c>
      <c r="C16" t="s">
        <v>16</v>
      </c>
      <c r="D16" s="1">
        <v>43878</v>
      </c>
      <c r="E16" s="1">
        <v>43881</v>
      </c>
      <c r="F16" s="6">
        <v>0</v>
      </c>
      <c r="G16">
        <v>4</v>
      </c>
      <c r="H16" s="3">
        <v>0</v>
      </c>
      <c r="I16" s="3">
        <v>147000</v>
      </c>
      <c r="J16" s="3">
        <v>0</v>
      </c>
    </row>
    <row r="17" spans="1:10" x14ac:dyDescent="0.35">
      <c r="B17" t="s">
        <v>17</v>
      </c>
      <c r="C17" t="s">
        <v>18</v>
      </c>
      <c r="D17" s="1">
        <v>43880</v>
      </c>
      <c r="E17" s="1">
        <v>43889</v>
      </c>
      <c r="F17" s="6">
        <v>0.625</v>
      </c>
      <c r="G17">
        <v>8</v>
      </c>
      <c r="H17" s="3">
        <v>5</v>
      </c>
      <c r="I17" s="3">
        <v>338000</v>
      </c>
      <c r="J17" s="3">
        <v>205123</v>
      </c>
    </row>
    <row r="18" spans="1:10" x14ac:dyDescent="0.35">
      <c r="B18" t="s">
        <v>19</v>
      </c>
      <c r="C18" t="s">
        <v>20</v>
      </c>
      <c r="D18" s="1">
        <v>43885</v>
      </c>
      <c r="E18" s="1">
        <v>43896</v>
      </c>
      <c r="F18" s="6">
        <v>0.3</v>
      </c>
      <c r="G18">
        <v>10</v>
      </c>
      <c r="H18" s="3">
        <v>3</v>
      </c>
      <c r="I18" s="3">
        <v>857000</v>
      </c>
      <c r="J18" s="3">
        <v>305949</v>
      </c>
    </row>
    <row r="19" spans="1:10" x14ac:dyDescent="0.35">
      <c r="B19" t="s">
        <v>21</v>
      </c>
      <c r="C19" t="s">
        <v>12</v>
      </c>
      <c r="D19" s="1">
        <v>43886</v>
      </c>
      <c r="E19" s="1">
        <v>43893</v>
      </c>
      <c r="F19" s="6">
        <v>0.5</v>
      </c>
      <c r="G19">
        <v>6</v>
      </c>
      <c r="H19" s="3">
        <v>3</v>
      </c>
      <c r="I19" s="3">
        <v>602000</v>
      </c>
      <c r="J19" s="3">
        <v>322371</v>
      </c>
    </row>
    <row r="20" spans="1:10" x14ac:dyDescent="0.35">
      <c r="B20" t="s">
        <v>22</v>
      </c>
      <c r="C20" t="s">
        <v>14</v>
      </c>
      <c r="D20" s="1">
        <v>43886</v>
      </c>
      <c r="E20" s="1">
        <v>43889</v>
      </c>
      <c r="F20" s="6">
        <v>0.5</v>
      </c>
      <c r="G20">
        <v>4</v>
      </c>
      <c r="H20" s="3">
        <v>2</v>
      </c>
      <c r="I20" s="3">
        <v>990000</v>
      </c>
      <c r="J20" s="3">
        <v>451440</v>
      </c>
    </row>
    <row r="21" spans="1:10" x14ac:dyDescent="0.35">
      <c r="A21" t="s">
        <v>10</v>
      </c>
      <c r="B21" t="s">
        <v>11</v>
      </c>
      <c r="C21" t="s">
        <v>12</v>
      </c>
      <c r="D21" s="1">
        <v>43878</v>
      </c>
      <c r="E21" s="1">
        <v>43882</v>
      </c>
      <c r="F21" s="6">
        <v>0.4</v>
      </c>
      <c r="G21">
        <v>5</v>
      </c>
      <c r="H21" s="3">
        <v>2</v>
      </c>
      <c r="I21" s="3">
        <v>218000</v>
      </c>
      <c r="J21" s="3">
        <v>97337</v>
      </c>
    </row>
    <row r="22" spans="1:10" x14ac:dyDescent="0.35">
      <c r="B22" t="s">
        <v>25</v>
      </c>
      <c r="C22" t="s">
        <v>20</v>
      </c>
      <c r="D22" s="1">
        <v>43885</v>
      </c>
      <c r="E22" s="1">
        <v>43892</v>
      </c>
      <c r="F22" s="6">
        <v>0.5</v>
      </c>
      <c r="G22">
        <v>6</v>
      </c>
      <c r="H22" s="3">
        <v>3</v>
      </c>
      <c r="I22" s="3">
        <v>416000</v>
      </c>
      <c r="J22" s="3">
        <v>175015</v>
      </c>
    </row>
    <row r="23" spans="1:10" x14ac:dyDescent="0.35">
      <c r="B23" t="s">
        <v>13</v>
      </c>
      <c r="C23" t="s">
        <v>14</v>
      </c>
      <c r="D23" s="1">
        <v>43878</v>
      </c>
      <c r="E23" s="1">
        <v>43885</v>
      </c>
      <c r="F23" s="6">
        <v>0.5</v>
      </c>
      <c r="G23">
        <v>6</v>
      </c>
      <c r="H23" s="3">
        <v>3</v>
      </c>
      <c r="I23" s="3">
        <v>393000</v>
      </c>
      <c r="J23" s="3">
        <v>177440</v>
      </c>
    </row>
    <row r="24" spans="1:10" x14ac:dyDescent="0.35">
      <c r="B24" t="s">
        <v>15</v>
      </c>
      <c r="C24" t="s">
        <v>16</v>
      </c>
      <c r="D24" s="1">
        <v>43879</v>
      </c>
      <c r="E24" s="1">
        <v>43892</v>
      </c>
      <c r="F24" s="6">
        <v>0.4</v>
      </c>
      <c r="G24">
        <v>10</v>
      </c>
      <c r="H24" s="3">
        <v>4</v>
      </c>
      <c r="I24" s="3">
        <v>86000</v>
      </c>
      <c r="J24" s="3">
        <v>31046</v>
      </c>
    </row>
    <row r="25" spans="1:10" x14ac:dyDescent="0.35">
      <c r="B25" t="s">
        <v>17</v>
      </c>
      <c r="C25" t="s">
        <v>18</v>
      </c>
      <c r="D25" s="1">
        <v>43882</v>
      </c>
      <c r="E25" s="1">
        <v>43894</v>
      </c>
      <c r="F25" s="6">
        <v>0.33333333333333331</v>
      </c>
      <c r="G25">
        <v>9</v>
      </c>
      <c r="H25" s="3">
        <v>3</v>
      </c>
      <c r="I25" s="3">
        <v>732000</v>
      </c>
      <c r="J25" s="3">
        <v>261324</v>
      </c>
    </row>
    <row r="26" spans="1:10" x14ac:dyDescent="0.35">
      <c r="B26" t="s">
        <v>19</v>
      </c>
      <c r="C26" t="s">
        <v>20</v>
      </c>
      <c r="D26" s="1">
        <v>43878</v>
      </c>
      <c r="E26" s="1">
        <v>43881</v>
      </c>
      <c r="F26" s="6">
        <v>0.25</v>
      </c>
      <c r="G26">
        <v>4</v>
      </c>
      <c r="H26" s="3">
        <v>1</v>
      </c>
      <c r="I26" s="3">
        <v>492000</v>
      </c>
      <c r="J26" s="3">
        <v>116850</v>
      </c>
    </row>
    <row r="27" spans="1:10" x14ac:dyDescent="0.35">
      <c r="B27" t="s">
        <v>21</v>
      </c>
      <c r="C27" t="s">
        <v>12</v>
      </c>
      <c r="D27" s="1">
        <v>43881</v>
      </c>
      <c r="E27" s="1">
        <v>43888</v>
      </c>
      <c r="F27" s="6">
        <v>0</v>
      </c>
      <c r="G27">
        <v>6</v>
      </c>
      <c r="H27" s="3">
        <v>0</v>
      </c>
      <c r="I27" s="3">
        <v>188000</v>
      </c>
      <c r="J27" s="3">
        <v>0</v>
      </c>
    </row>
    <row r="28" spans="1:10" x14ac:dyDescent="0.35">
      <c r="B28" t="s">
        <v>22</v>
      </c>
      <c r="C28" t="s">
        <v>14</v>
      </c>
      <c r="D28" s="1">
        <v>43881</v>
      </c>
      <c r="E28" s="1">
        <v>43889</v>
      </c>
      <c r="F28" s="6">
        <v>0.42857142857142855</v>
      </c>
      <c r="G28">
        <v>7</v>
      </c>
      <c r="H28" s="3">
        <v>3</v>
      </c>
      <c r="I28" s="3">
        <v>180000</v>
      </c>
      <c r="J28" s="3">
        <v>79380</v>
      </c>
    </row>
    <row r="29" spans="1:10" x14ac:dyDescent="0.35">
      <c r="B29" t="s">
        <v>23</v>
      </c>
      <c r="C29" t="s">
        <v>16</v>
      </c>
      <c r="D29" s="1">
        <v>43885</v>
      </c>
      <c r="E29" s="1">
        <v>43889</v>
      </c>
      <c r="F29" s="6">
        <v>0.4</v>
      </c>
      <c r="G29">
        <v>5</v>
      </c>
      <c r="H29" s="3">
        <v>2</v>
      </c>
      <c r="I29" s="3">
        <v>582000</v>
      </c>
      <c r="J29" s="3">
        <v>195231</v>
      </c>
    </row>
    <row r="30" spans="1:10" x14ac:dyDescent="0.35">
      <c r="B30" t="s">
        <v>24</v>
      </c>
      <c r="C30" t="s">
        <v>18</v>
      </c>
      <c r="D30" s="1">
        <v>43885</v>
      </c>
      <c r="E30" s="1">
        <v>43895</v>
      </c>
      <c r="F30" s="6">
        <v>0.1111111111111111</v>
      </c>
      <c r="G30">
        <v>9</v>
      </c>
      <c r="H30" s="3">
        <v>1</v>
      </c>
      <c r="I30" s="3">
        <v>562000</v>
      </c>
      <c r="J30" s="3">
        <v>74746</v>
      </c>
    </row>
    <row r="31" spans="1:10" x14ac:dyDescent="0.35">
      <c r="A31" t="s">
        <v>26</v>
      </c>
      <c r="B31" t="s">
        <v>11</v>
      </c>
      <c r="C31" t="s">
        <v>12</v>
      </c>
      <c r="D31" s="1">
        <v>43879</v>
      </c>
      <c r="E31" s="1">
        <v>43887</v>
      </c>
      <c r="F31" s="6">
        <v>1</v>
      </c>
      <c r="G31">
        <v>7</v>
      </c>
      <c r="H31" s="3">
        <v>7</v>
      </c>
      <c r="I31" s="3">
        <v>293000</v>
      </c>
      <c r="J31" s="3">
        <v>273001</v>
      </c>
    </row>
    <row r="32" spans="1:10" x14ac:dyDescent="0.35">
      <c r="B32" t="s">
        <v>25</v>
      </c>
      <c r="C32" t="s">
        <v>20</v>
      </c>
      <c r="D32" s="1">
        <v>43878</v>
      </c>
      <c r="E32" s="1">
        <v>43880</v>
      </c>
      <c r="F32" s="6">
        <v>1</v>
      </c>
      <c r="G32">
        <v>3</v>
      </c>
      <c r="H32" s="3">
        <v>3</v>
      </c>
      <c r="I32" s="3">
        <v>68000</v>
      </c>
      <c r="J32" s="3">
        <v>64987</v>
      </c>
    </row>
    <row r="33" spans="1:10" x14ac:dyDescent="0.35">
      <c r="B33" t="s">
        <v>13</v>
      </c>
      <c r="C33" t="s">
        <v>14</v>
      </c>
      <c r="D33" s="1">
        <v>43878</v>
      </c>
      <c r="E33" s="1">
        <v>43888</v>
      </c>
      <c r="F33" s="6">
        <v>0.44444444444444442</v>
      </c>
      <c r="G33">
        <v>9</v>
      </c>
      <c r="H33" s="3">
        <v>4</v>
      </c>
      <c r="I33" s="3">
        <v>224000</v>
      </c>
      <c r="J33" s="3">
        <v>57910</v>
      </c>
    </row>
    <row r="34" spans="1:10" x14ac:dyDescent="0.35">
      <c r="B34" t="s">
        <v>15</v>
      </c>
      <c r="C34" t="s">
        <v>16</v>
      </c>
      <c r="D34" s="1">
        <v>43879</v>
      </c>
      <c r="E34" s="1">
        <v>43888</v>
      </c>
      <c r="F34" s="6">
        <v>0</v>
      </c>
      <c r="G34">
        <v>8</v>
      </c>
      <c r="H34" s="3">
        <v>0</v>
      </c>
      <c r="I34" s="3">
        <v>978000</v>
      </c>
      <c r="J34" s="3">
        <v>0</v>
      </c>
    </row>
    <row r="35" spans="1:10" x14ac:dyDescent="0.35">
      <c r="B35" t="s">
        <v>17</v>
      </c>
      <c r="C35" t="s">
        <v>18</v>
      </c>
      <c r="D35" s="1">
        <v>43881</v>
      </c>
      <c r="E35" s="1">
        <v>43889</v>
      </c>
      <c r="F35" s="6">
        <v>0.42857142857142855</v>
      </c>
      <c r="G35">
        <v>7</v>
      </c>
      <c r="H35" s="3">
        <v>3</v>
      </c>
      <c r="I35" s="3">
        <v>932000</v>
      </c>
      <c r="J35" s="3">
        <v>379157</v>
      </c>
    </row>
    <row r="36" spans="1:10" x14ac:dyDescent="0.35">
      <c r="B36" t="s">
        <v>19</v>
      </c>
      <c r="C36" t="s">
        <v>20</v>
      </c>
      <c r="D36" s="1">
        <v>43882</v>
      </c>
      <c r="E36" s="1">
        <v>43887</v>
      </c>
      <c r="F36" s="6">
        <v>0.25</v>
      </c>
      <c r="G36">
        <v>4</v>
      </c>
      <c r="H36" s="3">
        <v>1</v>
      </c>
      <c r="I36" s="3">
        <v>854000</v>
      </c>
      <c r="J36" s="3">
        <v>322812</v>
      </c>
    </row>
    <row r="37" spans="1:10" x14ac:dyDescent="0.35">
      <c r="B37" t="s">
        <v>21</v>
      </c>
      <c r="C37" t="s">
        <v>12</v>
      </c>
      <c r="D37" s="1">
        <v>43882</v>
      </c>
      <c r="E37" s="1">
        <v>43889</v>
      </c>
      <c r="F37" s="6">
        <v>0.5</v>
      </c>
      <c r="G37">
        <v>6</v>
      </c>
      <c r="H37" s="3">
        <v>3</v>
      </c>
      <c r="I37" s="3">
        <v>81000</v>
      </c>
      <c r="J37" s="3">
        <v>38461</v>
      </c>
    </row>
    <row r="38" spans="1:10" x14ac:dyDescent="0.35">
      <c r="B38" t="s">
        <v>22</v>
      </c>
      <c r="C38" t="s">
        <v>14</v>
      </c>
      <c r="D38" s="1">
        <v>43885</v>
      </c>
      <c r="E38" s="1">
        <v>43892</v>
      </c>
      <c r="F38" s="6">
        <v>0.83333333333333337</v>
      </c>
      <c r="G38">
        <v>6</v>
      </c>
      <c r="H38" s="3">
        <v>5</v>
      </c>
      <c r="I38" s="3">
        <v>169000</v>
      </c>
      <c r="J38" s="3">
        <v>136468</v>
      </c>
    </row>
    <row r="39" spans="1:10" x14ac:dyDescent="0.35">
      <c r="B39" t="s">
        <v>23</v>
      </c>
      <c r="C39" t="s">
        <v>16</v>
      </c>
      <c r="D39" s="1">
        <v>43886</v>
      </c>
      <c r="E39" s="1">
        <v>43889</v>
      </c>
      <c r="F39" s="6">
        <v>0.25</v>
      </c>
      <c r="G39">
        <v>4</v>
      </c>
      <c r="H39" s="3">
        <v>1</v>
      </c>
      <c r="I39" s="3">
        <v>61000</v>
      </c>
      <c r="J39" s="3">
        <v>12078</v>
      </c>
    </row>
    <row r="40" spans="1:10" x14ac:dyDescent="0.35">
      <c r="B40" t="s">
        <v>24</v>
      </c>
      <c r="C40" t="s">
        <v>18</v>
      </c>
      <c r="D40" s="1">
        <v>43888</v>
      </c>
      <c r="E40" s="1">
        <v>43896</v>
      </c>
      <c r="F40" s="6">
        <v>0.42857142857142855</v>
      </c>
      <c r="G40">
        <v>7</v>
      </c>
      <c r="H40" s="3">
        <v>3</v>
      </c>
      <c r="I40" s="3">
        <v>645000</v>
      </c>
      <c r="J40" s="3">
        <v>273048</v>
      </c>
    </row>
    <row r="41" spans="1:10" x14ac:dyDescent="0.35">
      <c r="A41" t="s">
        <v>27</v>
      </c>
      <c r="B41" t="s">
        <v>11</v>
      </c>
      <c r="C41" t="s">
        <v>12</v>
      </c>
      <c r="D41" s="1">
        <v>43878</v>
      </c>
      <c r="E41" s="1">
        <v>43889</v>
      </c>
      <c r="F41" s="6">
        <v>0.5</v>
      </c>
      <c r="G41">
        <v>10</v>
      </c>
      <c r="H41" s="3">
        <v>5</v>
      </c>
      <c r="I41" s="3">
        <v>839000</v>
      </c>
      <c r="J41" s="3">
        <v>406974</v>
      </c>
    </row>
    <row r="42" spans="1:10" x14ac:dyDescent="0.35">
      <c r="B42" t="s">
        <v>13</v>
      </c>
      <c r="C42" t="s">
        <v>14</v>
      </c>
      <c r="D42" s="1">
        <v>43882</v>
      </c>
      <c r="E42" s="1">
        <v>43888</v>
      </c>
      <c r="F42" s="6">
        <v>0.8</v>
      </c>
      <c r="G42">
        <v>5</v>
      </c>
      <c r="H42" s="3">
        <v>4</v>
      </c>
      <c r="I42" s="3">
        <v>729000</v>
      </c>
      <c r="J42" s="3">
        <v>487139</v>
      </c>
    </row>
    <row r="43" spans="1:10" x14ac:dyDescent="0.35">
      <c r="B43" t="s">
        <v>15</v>
      </c>
      <c r="C43" t="s">
        <v>16</v>
      </c>
      <c r="D43" s="1">
        <v>43885</v>
      </c>
      <c r="E43" s="1">
        <v>43893</v>
      </c>
      <c r="F43" s="6">
        <v>0.42857142857142855</v>
      </c>
      <c r="G43">
        <v>7</v>
      </c>
      <c r="H43" s="3">
        <v>3</v>
      </c>
      <c r="I43" s="3">
        <v>826000</v>
      </c>
      <c r="J43" s="3">
        <v>298186</v>
      </c>
    </row>
    <row r="44" spans="1:10" x14ac:dyDescent="0.35">
      <c r="B44" t="s">
        <v>17</v>
      </c>
      <c r="C44" t="s">
        <v>18</v>
      </c>
      <c r="D44" s="1">
        <v>43887</v>
      </c>
      <c r="E44" s="1">
        <v>43895</v>
      </c>
      <c r="F44" s="6">
        <v>0.2857142857142857</v>
      </c>
      <c r="G44">
        <v>7</v>
      </c>
      <c r="H44" s="3">
        <v>2</v>
      </c>
      <c r="I44" s="3">
        <v>895000</v>
      </c>
      <c r="J44" s="3">
        <v>280583</v>
      </c>
    </row>
    <row r="45" spans="1:10" x14ac:dyDescent="0.35">
      <c r="B45" t="s">
        <v>19</v>
      </c>
      <c r="C45" t="s">
        <v>20</v>
      </c>
      <c r="D45" s="1">
        <v>43889</v>
      </c>
      <c r="E45" s="1">
        <v>43893</v>
      </c>
      <c r="F45" s="6">
        <v>0.66666666666666663</v>
      </c>
      <c r="G45">
        <v>3</v>
      </c>
      <c r="H45" s="3">
        <v>2</v>
      </c>
      <c r="I45" s="3">
        <v>341000</v>
      </c>
      <c r="J45" s="3">
        <v>129785</v>
      </c>
    </row>
    <row r="46" spans="1:10" x14ac:dyDescent="0.35">
      <c r="A46" t="s">
        <v>30</v>
      </c>
      <c r="I46" s="3">
        <v>19695000</v>
      </c>
      <c r="J46" s="3">
        <v>8340291</v>
      </c>
    </row>
  </sheetData>
  <conditionalFormatting sqref="F6:F45">
    <cfRule type="dataBar" priority="1">
      <dataBar>
        <cfvo type="min"/>
        <cfvo type="max"/>
        <color theme="9" tint="0.39997558519241921"/>
      </dataBar>
      <extLst>
        <ext xmlns:x14="http://schemas.microsoft.com/office/spreadsheetml/2009/9/main" uri="{B025F937-C7B1-47D3-B67F-A62EFF666E3E}">
          <x14:id>{CBB9D3E4-986F-4E09-A29C-30FEB80E0A1F}</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x14:cfRule type="dataBar" id="{CBB9D3E4-986F-4E09-A29C-30FEB80E0A1F}">
            <x14:dataBar minLength="0" maxLength="100" border="1" negativeBarBorderColorSameAsPositive="0">
              <x14:cfvo type="autoMin"/>
              <x14:cfvo type="autoMax"/>
              <x14:borderColor rgb="FF63C384"/>
              <x14:negativeFillColor rgb="FFFF0000"/>
              <x14:negativeBorderColor rgb="FFFF0000"/>
              <x14:axisColor rgb="FF000000"/>
            </x14:dataBar>
          </x14:cfRule>
          <xm:sqref>F6:F45</xm:sqref>
        </x14:conditionalFormatting>
      </x14:conditionalFormattings>
    </ex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3D4ED-EB86-4B70-8438-6B703D21E7DF}">
  <dimension ref="A3:I13"/>
  <sheetViews>
    <sheetView zoomScale="70" zoomScaleNormal="70" workbookViewId="0">
      <selection activeCell="J10" sqref="J10"/>
    </sheetView>
  </sheetViews>
  <sheetFormatPr defaultRowHeight="14.5" x14ac:dyDescent="0.35"/>
  <cols>
    <col min="1" max="2" width="7.1796875" bestFit="1" customWidth="1"/>
    <col min="3" max="3" width="6.54296875" bestFit="1" customWidth="1"/>
    <col min="4" max="4" width="20.54296875" bestFit="1" customWidth="1"/>
    <col min="5" max="5" width="3.81640625" bestFit="1" customWidth="1"/>
  </cols>
  <sheetData>
    <row r="3" spans="1:9" x14ac:dyDescent="0.35">
      <c r="A3" t="s">
        <v>33</v>
      </c>
      <c r="B3">
        <f>COUNTIF(Dashboard!F6:F51,"=0")</f>
        <v>4</v>
      </c>
      <c r="D3" s="4" t="s">
        <v>40</v>
      </c>
    </row>
    <row r="4" spans="1:9" x14ac:dyDescent="0.35">
      <c r="A4" t="s">
        <v>34</v>
      </c>
      <c r="B4">
        <f>COUNTIFS(Dashboard!F6:F50,"&lt;&gt;0",Dashboard!F6:F50,"&lt;1")</f>
        <v>33</v>
      </c>
      <c r="D4" s="5" t="s">
        <v>38</v>
      </c>
      <c r="E4" s="13">
        <v>112</v>
      </c>
      <c r="G4" t="s">
        <v>42</v>
      </c>
      <c r="H4" s="2">
        <f>GETPIVOTDATA("Sum of Days completed",$D$3)/GETPIVOTDATA("Sum of Duration",$D$3)</f>
        <v>0.42105263157894735</v>
      </c>
      <c r="I4" s="2"/>
    </row>
    <row r="5" spans="1:9" x14ac:dyDescent="0.35">
      <c r="A5" t="s">
        <v>35</v>
      </c>
      <c r="B5">
        <f>COUNTIF(Dashboard!F8:F53,"=1")</f>
        <v>3</v>
      </c>
      <c r="D5" s="5" t="s">
        <v>39</v>
      </c>
      <c r="E5" s="13">
        <v>266</v>
      </c>
      <c r="G5" t="s">
        <v>41</v>
      </c>
      <c r="H5" s="2">
        <f>1-H4</f>
        <v>0.57894736842105265</v>
      </c>
      <c r="I5" s="2"/>
    </row>
    <row r="6" spans="1:9" x14ac:dyDescent="0.35">
      <c r="A6" t="s">
        <v>36</v>
      </c>
      <c r="B6">
        <f>SUM(B3:B4)</f>
        <v>37</v>
      </c>
    </row>
    <row r="7" spans="1:9" x14ac:dyDescent="0.35">
      <c r="A7" t="s">
        <v>37</v>
      </c>
      <c r="B7">
        <f>SUM(B5:B6)</f>
        <v>40</v>
      </c>
    </row>
    <row r="11" spans="1:9" x14ac:dyDescent="0.35">
      <c r="B11" t="s">
        <v>31</v>
      </c>
      <c r="C11" t="s">
        <v>32</v>
      </c>
    </row>
    <row r="12" spans="1:9" x14ac:dyDescent="0.35">
      <c r="A12" t="s">
        <v>43</v>
      </c>
      <c r="B12" s="10">
        <v>19695000</v>
      </c>
      <c r="C12" s="10">
        <v>8340291</v>
      </c>
      <c r="E12" s="6"/>
    </row>
    <row r="13" spans="1:9" x14ac:dyDescent="0.35">
      <c r="A13" t="s">
        <v>44</v>
      </c>
      <c r="B13" s="6">
        <f>1-C13</f>
        <v>0.57652749428789041</v>
      </c>
      <c r="C13" s="2">
        <f>GETPIVOTDATA("Actual ",$B$11)/GETPIVOTDATA("Budget ",$B$11)</f>
        <v>0.42347250571210965</v>
      </c>
      <c r="E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Dashboard</vt:lpstr>
      <vt:lpstr>Workings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2023-02-17T22:49:47Z</dcterms:created>
  <dcterms:modified xsi:type="dcterms:W3CDTF">2023-02-18T15:38:05Z</dcterms:modified>
</cp:coreProperties>
</file>