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K:\imageData\SPREADs\2022-10-18 pHBE EKAREN4 ALI Cytokine\"/>
    </mc:Choice>
  </mc:AlternateContent>
  <xr:revisionPtr revIDLastSave="0" documentId="13_ncr:1_{F64E41D1-021F-4E7C-A3FE-C332081AD46D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2" i="1" l="1" a="1"/>
  <c r="D112" i="1" s="1"/>
  <c r="C112" i="1" a="1"/>
  <c r="C112" i="1" s="1"/>
  <c r="B112" i="1" a="1"/>
  <c r="B112" i="1" s="1"/>
  <c r="D111" i="1" a="1"/>
  <c r="D111" i="1" s="1"/>
  <c r="C111" i="1" a="1"/>
  <c r="C111" i="1" s="1"/>
  <c r="B111" i="1" a="1"/>
  <c r="B111" i="1" s="1"/>
  <c r="E110" i="1" a="1"/>
  <c r="E110" i="1" s="1"/>
  <c r="D110" i="1" a="1"/>
  <c r="D110" i="1" s="1"/>
  <c r="C110" i="1" a="1"/>
  <c r="C110" i="1" s="1"/>
  <c r="B110" i="1" a="1"/>
  <c r="B110" i="1" s="1"/>
  <c r="D102" i="1" a="1"/>
  <c r="D102" i="1" s="1"/>
  <c r="C102" i="1" a="1"/>
  <c r="C102" i="1" s="1"/>
  <c r="B102" i="1" a="1"/>
  <c r="B102" i="1" s="1"/>
  <c r="D101" i="1" a="1"/>
  <c r="D101" i="1" s="1"/>
  <c r="C101" i="1" a="1"/>
  <c r="C101" i="1" s="1"/>
  <c r="B101" i="1" a="1"/>
  <c r="B101" i="1" s="1"/>
  <c r="E100" i="1" a="1"/>
  <c r="E100" i="1" s="1"/>
  <c r="D100" i="1" a="1"/>
  <c r="D100" i="1" s="1"/>
  <c r="C100" i="1" a="1"/>
  <c r="C100" i="1" s="1"/>
  <c r="B100" i="1" a="1"/>
  <c r="B100" i="1" s="1"/>
  <c r="G135" i="1"/>
  <c r="C143" i="1"/>
  <c r="G146" i="1"/>
  <c r="G143" i="1"/>
  <c r="G138" i="1"/>
  <c r="C154" i="1"/>
  <c r="C151" i="1"/>
  <c r="C146" i="1"/>
  <c r="D123" i="1" l="1"/>
  <c r="C123" i="1"/>
  <c r="B123" i="1"/>
  <c r="D122" i="1"/>
  <c r="C122" i="1"/>
  <c r="B122" i="1"/>
  <c r="E121" i="1"/>
  <c r="D121" i="1"/>
  <c r="C121" i="1"/>
  <c r="B121" i="1"/>
  <c r="C126" i="1"/>
  <c r="C125" i="1"/>
  <c r="E125" i="1" l="1"/>
  <c r="C127" i="1"/>
  <c r="E1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<sst xmlns="http://schemas.openxmlformats.org/spreadsheetml/2006/main" count="215" uniqueCount="137">
  <si>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</si>
  <si>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</si>
  <si>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</si>
  <si>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</si>
  <si>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</si>
  <si>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</si>
  <si>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</si>
  <si>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</si>
  <si>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</si>
  <si>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</si>
  <si>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</si>
  <si>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</si>
  <si>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</si>
  <si>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</si>
  <si>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</si>
  <si>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</si>
  <si>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</si>
  <si>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</si>
  <si>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</si>
  <si>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</si>
  <si>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</si>
  <si>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</si>
  <si>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</si>
  <si>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</si>
  <si>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</si>
  <si>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</si>
  <si>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</si>
  <si>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</si>
  <si>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</si>
  <si>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</si>
  <si>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</si>
  <si>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</si>
  <si>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</si>
  <si>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</si>
  <si>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</si>
  <si>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</si>
  <si>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</si>
  <si>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</si>
  <si>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</si>
  <si>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</si>
  <si>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</si>
  <si>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</si>
  <si>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</si>
  <si>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</si>
  <si>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</si>
  <si>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</si>
  <si>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</si>
  <si>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</si>
  <si>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</si>
  <si>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</si>
  <si>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</si>
  <si>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</si>
  <si>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Nick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</si>
  <si>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</si>
  <si>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</si>
  <si>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</si>
  <si>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</si>
  <si>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</si>
  <si>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</si>
  <si>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</si>
  <si>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</si>
  <si>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EGF</t>
  </si>
  <si>
    <t>green wells = cells</t>
  </si>
  <si>
    <t>dark grey wells = coll treated but no cells</t>
  </si>
  <si>
    <t>uL needed</t>
  </si>
  <si>
    <t>IL6</t>
  </si>
  <si>
    <t>IL1b</t>
  </si>
  <si>
    <t>6m</t>
  </si>
  <si>
    <t>EKAR-EN4</t>
  </si>
  <si>
    <t xml:space="preserve"> INF-y</t>
  </si>
  <si>
    <t>make 21x conc</t>
  </si>
  <si>
    <t>make 22x conc</t>
  </si>
  <si>
    <t>New upstairs scope</t>
  </si>
  <si>
    <t>30hrs</t>
  </si>
  <si>
    <t>Pre-treatment timing in real units (d/h/m) with 0 being the imaging start (e.g. @-2d).  Treatment timing in 'time point' per the movie (e.g. @17tp). Always include the @ symbol.</t>
  </si>
  <si>
    <t>Vehicle</t>
  </si>
  <si>
    <t>pHBE growth media without any added growth factors@-6hrs</t>
  </si>
  <si>
    <t>ALI insert</t>
  </si>
  <si>
    <t xml:space="preserve">upstairs new scope, cells in 1000uL growth media lacking factors, 50uL treatment added to the basal side of the wells using a syringe. </t>
  </si>
  <si>
    <t>3uL PBS</t>
  </si>
  <si>
    <t>197uL Media</t>
  </si>
  <si>
    <t>pHBE @2000000cells/well</t>
  </si>
  <si>
    <t>1; 2; 3; 4</t>
  </si>
  <si>
    <t>5; 6; 7; 8</t>
  </si>
  <si>
    <t>9; 10; 11; 12</t>
  </si>
  <si>
    <t>13; 14; 15; 16</t>
  </si>
  <si>
    <t>17; 18; 19; 20</t>
  </si>
  <si>
    <t>22; 23; 24; 25</t>
  </si>
  <si>
    <t>26; 27; 28; 29</t>
  </si>
  <si>
    <t>30; 31; 32; 33</t>
  </si>
  <si>
    <t>34; 35; 36; 37</t>
  </si>
  <si>
    <t>38; 39; 40; 41</t>
  </si>
  <si>
    <t>movie started: 4:30pm</t>
  </si>
  <si>
    <t>media changed to "imaging media": Noon</t>
  </si>
  <si>
    <t>drug spike: 5pm</t>
  </si>
  <si>
    <t>TEER Measurements done at beginning and end of experiments. Done 3x, All readings are in Ohms</t>
  </si>
  <si>
    <t>TEER done before experiment and 24 hours after treatment</t>
  </si>
  <si>
    <t>Before TEER Measured: 11am-Noon</t>
  </si>
  <si>
    <t>After TEER Measured: 5-6PM</t>
  </si>
  <si>
    <t>vehicle @5tp</t>
  </si>
  <si>
    <t>10ng/mL EGF @5tp</t>
  </si>
  <si>
    <t>20ng/mL IL1b @5tp</t>
  </si>
  <si>
    <t>20ng/mL IFNy @5tp</t>
  </si>
  <si>
    <t>20ng/mL IL6 @5tp</t>
  </si>
  <si>
    <t>All treatment spikes (50uL per well added, to bottom side of cells) were added using a needle, then 1x mix occurred by drawing up  ~250uL media/treatment and re-adding it (slowly)</t>
  </si>
  <si>
    <t>% Change in TEER from baseline!</t>
  </si>
  <si>
    <t>Use Average of measurements: 
(Final TEER - Initial TEER) / Initial TEER</t>
  </si>
  <si>
    <t>PBS (no cells or insert)
Starting TEER: 82 Ohms</t>
  </si>
  <si>
    <t>ENDING TEER MEASUREMENTS</t>
  </si>
  <si>
    <t xml:space="preserve"> 3x MEASUREMENTS PER WELL</t>
  </si>
  <si>
    <t xml:space="preserve">STARTING TEER MEASUREMENTS </t>
  </si>
  <si>
    <t>All data is in Ohms</t>
  </si>
  <si>
    <t>2991, 2590, 3400</t>
  </si>
  <si>
    <t>3065, 3122, 3108</t>
  </si>
  <si>
    <t>2020, 2414, 2370</t>
  </si>
  <si>
    <t>3776, 3500, 3499</t>
  </si>
  <si>
    <t>3968, 3896, 3890</t>
  </si>
  <si>
    <t>2965, 2376, 2430</t>
  </si>
  <si>
    <t>3295, 3140, 3080</t>
  </si>
  <si>
    <t>2655, 2630, 2626</t>
  </si>
  <si>
    <t>2110, 2060, 2192</t>
  </si>
  <si>
    <t>PBS (no cells or insert)
Ending TEER: 65 Ohms</t>
  </si>
  <si>
    <t>1115, 1096, 1109</t>
  </si>
  <si>
    <t>797, 828, 783</t>
  </si>
  <si>
    <t>828, 870, 841</t>
  </si>
  <si>
    <t>2123, 1949, 2034</t>
  </si>
  <si>
    <t>454, 600, 295, 483</t>
  </si>
  <si>
    <t>893, 878, 841</t>
  </si>
  <si>
    <t>890, 884, 891</t>
  </si>
  <si>
    <t>773, 898, 587</t>
  </si>
  <si>
    <t>1681, 1615, 1696</t>
  </si>
  <si>
    <t>967, 976, 892</t>
  </si>
  <si>
    <t>IFNy</t>
  </si>
  <si>
    <t>IL-6</t>
  </si>
  <si>
    <t>EGF:</t>
  </si>
  <si>
    <t>IL-1b</t>
  </si>
  <si>
    <t>3670, 3525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</si>
</sst>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5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3" fillId="9" borderId="0" xfId="0" applyFont="1" applyFill="1"/>
    <xf numFmtId="0" fontId="3" fillId="10" borderId="0" xfId="0" applyFont="1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9" borderId="11" xfId="0" applyFont="1" applyFill="1" applyBorder="1" applyAlignment="1">
      <alignment horizontal="center" vertical="center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3" fontId="1" fillId="13" borderId="10" xfId="0" applyNumberFormat="1" applyFont="1" applyFill="1" applyBorder="1" applyAlignment="1" applyProtection="1">
      <alignment horizontal="center" vertical="center" wrapText="1"/>
      <protection locked="0"/>
    </xf>
    <xf numFmtId="3" fontId="1" fillId="5" borderId="10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76"/>
  <sheetViews>
    <sheetView tabSelected="1" topLeftCell="A120" zoomScaleNormal="100" workbookViewId="0">
      <selection activeCell="G125" sqref="G125"/>
    </sheetView>
  </sheetViews>
  <sheetFormatPr defaultColWidth="9.140625" defaultRowHeight="15" x14ac:dyDescent="0.25"/>
  <cols>
    <col min="1" max="1" width="19.28515625" style="1" customWidth="1"/>
    <col min="2" max="2" width="15.85546875" style="3" customWidth="1"/>
    <col min="3" max="4" width="15.42578125" style="3" customWidth="1"/>
    <col min="5" max="5" width="14.7109375" style="3" customWidth="1"/>
    <col min="6" max="6" width="14.28515625" style="3" customWidth="1"/>
    <col min="7" max="7" width="15.140625" style="3" customWidth="1"/>
    <col min="8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77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67</v>
      </c>
      <c r="G11" s="3" t="s">
        <v>31</v>
      </c>
    </row>
    <row r="12" spans="1:7" x14ac:dyDescent="0.25">
      <c r="A12" s="7" t="s">
        <v>8</v>
      </c>
      <c r="B12" s="2" t="s">
        <v>73</v>
      </c>
      <c r="G12" s="3" t="s">
        <v>42</v>
      </c>
    </row>
    <row r="13" spans="1:7" x14ac:dyDescent="0.25">
      <c r="A13" s="7" t="s">
        <v>9</v>
      </c>
      <c r="B13" s="2" t="s">
        <v>52</v>
      </c>
      <c r="G13" s="3" t="s">
        <v>43</v>
      </c>
    </row>
    <row r="14" spans="1:7" x14ac:dyDescent="0.25">
      <c r="A14" s="7" t="s">
        <v>10</v>
      </c>
      <c r="B14" s="2" t="s">
        <v>78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74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36" t="s">
        <v>82</v>
      </c>
      <c r="C24" s="36" t="s">
        <v>91</v>
      </c>
      <c r="D24" s="36" t="s">
        <v>89</v>
      </c>
      <c r="E24" s="36" t="s">
        <v>88</v>
      </c>
      <c r="F24" s="12"/>
      <c r="G24" s="12"/>
      <c r="H24" s="12"/>
      <c r="I24" s="12"/>
      <c r="J24" s="12"/>
      <c r="K24" s="12"/>
      <c r="L24" s="12"/>
      <c r="M24" s="12"/>
    </row>
    <row r="25" spans="1:16" ht="30" customHeight="1" x14ac:dyDescent="0.25">
      <c r="B25" s="36" t="s">
        <v>83</v>
      </c>
      <c r="C25" s="36" t="s">
        <v>90</v>
      </c>
      <c r="D25" s="36" t="s">
        <v>87</v>
      </c>
      <c r="E25" s="12"/>
      <c r="F25" s="12"/>
      <c r="G25" s="12"/>
      <c r="H25" s="12"/>
      <c r="I25" s="12"/>
      <c r="J25" s="12"/>
      <c r="K25" s="12"/>
      <c r="L25" s="12"/>
      <c r="M25" s="12"/>
      <c r="P25" s="14" t="s">
        <v>62</v>
      </c>
    </row>
    <row r="26" spans="1:16" ht="30" customHeight="1" x14ac:dyDescent="0.25">
      <c r="B26" s="36" t="s">
        <v>84</v>
      </c>
      <c r="C26" s="36" t="s">
        <v>85</v>
      </c>
      <c r="D26" s="36" t="s">
        <v>86</v>
      </c>
      <c r="E26" s="47">
        <v>21</v>
      </c>
      <c r="F26" s="12"/>
      <c r="G26" s="12"/>
      <c r="H26" s="12"/>
      <c r="I26" s="12"/>
      <c r="J26" s="12"/>
      <c r="K26" s="12"/>
      <c r="L26" s="12"/>
      <c r="M26" s="12"/>
      <c r="P26" s="15" t="s">
        <v>63</v>
      </c>
    </row>
    <row r="27" spans="1:16" ht="30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50"/>
      <c r="M27" s="12"/>
    </row>
    <row r="28" spans="1:16" ht="30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48"/>
      <c r="L28" s="52"/>
      <c r="M28" s="49"/>
    </row>
    <row r="29" spans="1:16" ht="30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51"/>
      <c r="M29" s="12"/>
    </row>
    <row r="30" spans="1:16" ht="30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9.2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2" t="s">
        <v>81</v>
      </c>
      <c r="C35" s="12" t="s">
        <v>81</v>
      </c>
      <c r="D35" s="12" t="s">
        <v>81</v>
      </c>
      <c r="E35" s="12" t="s">
        <v>81</v>
      </c>
      <c r="F35" s="12"/>
      <c r="G35" s="12"/>
      <c r="H35" s="12"/>
      <c r="I35" s="12"/>
      <c r="J35" s="12"/>
      <c r="K35" s="12"/>
      <c r="L35" s="12"/>
      <c r="M35" s="12"/>
    </row>
    <row r="36" spans="2:13" ht="22.5" x14ac:dyDescent="0.25">
      <c r="B36" s="12" t="s">
        <v>81</v>
      </c>
      <c r="C36" s="12" t="s">
        <v>81</v>
      </c>
      <c r="D36" s="12" t="s">
        <v>81</v>
      </c>
      <c r="E36" s="12"/>
      <c r="F36" s="12"/>
      <c r="G36" s="12"/>
      <c r="H36" s="12"/>
      <c r="I36" s="12"/>
      <c r="J36" s="12"/>
      <c r="K36" s="12"/>
      <c r="L36" s="12"/>
      <c r="M36" s="12"/>
    </row>
    <row r="37" spans="2:13" ht="22.5" x14ac:dyDescent="0.25">
      <c r="B37" s="12" t="s">
        <v>81</v>
      </c>
      <c r="C37" s="12" t="s">
        <v>81</v>
      </c>
      <c r="D37" s="12" t="s">
        <v>81</v>
      </c>
      <c r="E37" s="12"/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2" t="s">
        <v>68</v>
      </c>
      <c r="C46" s="12" t="s">
        <v>68</v>
      </c>
      <c r="D46" s="12" t="s">
        <v>68</v>
      </c>
      <c r="E46" s="12" t="s">
        <v>68</v>
      </c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 t="s">
        <v>68</v>
      </c>
      <c r="C47" s="12" t="s">
        <v>68</v>
      </c>
      <c r="D47" s="12" t="s">
        <v>68</v>
      </c>
      <c r="E47" s="12"/>
      <c r="F47" s="12"/>
      <c r="G47" s="12"/>
      <c r="H47" s="12"/>
      <c r="I47" s="12"/>
      <c r="J47" s="12"/>
      <c r="K47" s="12"/>
      <c r="L47" s="12"/>
      <c r="M47" s="12"/>
    </row>
    <row r="48" spans="2:13" ht="30" customHeight="1" x14ac:dyDescent="0.25">
      <c r="B48" s="12" t="s">
        <v>68</v>
      </c>
      <c r="C48" s="12" t="s">
        <v>68</v>
      </c>
      <c r="D48" s="12" t="s">
        <v>68</v>
      </c>
      <c r="E48" s="12"/>
      <c r="F48" s="12"/>
      <c r="G48" s="12"/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x14ac:dyDescent="0.25">
      <c r="B57" s="19"/>
      <c r="C57" s="19"/>
      <c r="D57" s="19"/>
      <c r="E57" s="19"/>
      <c r="F57" s="12"/>
      <c r="G57" s="12"/>
      <c r="H57" s="12"/>
      <c r="I57" s="12"/>
      <c r="J57" s="12"/>
      <c r="K57" s="12"/>
      <c r="L57" s="12"/>
      <c r="M57" s="12"/>
    </row>
    <row r="58" spans="2:13" ht="33" customHeight="1" x14ac:dyDescent="0.25">
      <c r="B58" s="19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</row>
    <row r="59" spans="2:13" ht="30" customHeight="1" x14ac:dyDescent="0.25">
      <c r="B59" s="19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</row>
    <row r="60" spans="2:13" ht="30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13.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27" t="s">
        <v>99</v>
      </c>
      <c r="C68" s="27" t="s">
        <v>99</v>
      </c>
      <c r="D68" s="28" t="s">
        <v>100</v>
      </c>
      <c r="E68" s="29" t="s">
        <v>101</v>
      </c>
      <c r="F68" s="12"/>
      <c r="G68" s="12"/>
      <c r="H68" s="12"/>
      <c r="I68" s="12"/>
      <c r="J68" s="12"/>
      <c r="K68" s="12"/>
      <c r="L68" s="12"/>
      <c r="M68" s="12"/>
    </row>
    <row r="69" spans="2:13" ht="27.75" customHeight="1" x14ac:dyDescent="0.25">
      <c r="B69" s="30" t="s">
        <v>102</v>
      </c>
      <c r="C69" s="30" t="s">
        <v>102</v>
      </c>
      <c r="D69" s="28" t="s">
        <v>100</v>
      </c>
      <c r="E69" s="12"/>
      <c r="F69" s="12"/>
      <c r="G69" s="12"/>
      <c r="H69" s="12"/>
      <c r="I69" s="12"/>
      <c r="J69" s="12"/>
      <c r="K69" s="12"/>
      <c r="L69" s="12"/>
      <c r="M69" s="12"/>
    </row>
    <row r="70" spans="2:13" ht="27.75" customHeight="1" x14ac:dyDescent="0.25">
      <c r="B70" s="26" t="s">
        <v>103</v>
      </c>
      <c r="C70" s="26" t="s">
        <v>103</v>
      </c>
      <c r="D70" s="29" t="s">
        <v>101</v>
      </c>
      <c r="E70" s="12"/>
      <c r="F70" s="12"/>
      <c r="G70" s="12"/>
      <c r="H70" s="12"/>
      <c r="I70" s="12"/>
      <c r="J70" s="12"/>
      <c r="K70" s="12"/>
      <c r="L70" s="12"/>
      <c r="M70" s="12"/>
    </row>
    <row r="71" spans="2:13" ht="27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ht="27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ht="27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ht="27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ht="27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9.75" customHeight="1" x14ac:dyDescent="0.25"/>
    <row r="77" spans="2:13" hidden="1" x14ac:dyDescent="0.25"/>
    <row r="78" spans="2:13" hidden="1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hidden="1" customHeight="1" x14ac:dyDescent="0.2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2:13" ht="30" hidden="1" customHeight="1" x14ac:dyDescent="0.2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2:13" ht="30" hidden="1" customHeight="1" x14ac:dyDescent="0.25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2:13" ht="30" hidden="1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30" hidden="1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30" hidden="1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30" hidden="1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ht="30" hidden="1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ht="9" hidden="1" customHeight="1" x14ac:dyDescent="0.25"/>
    <row r="88" spans="2:13" hidden="1" x14ac:dyDescent="0.25"/>
    <row r="89" spans="2:13" hidden="1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hidden="1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ht="30" hidden="1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ht="30" hidden="1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30" hidden="1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ht="30" hidden="1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ht="30" hidden="1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ht="30" hidden="1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5" ht="30" hidden="1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5" ht="30" hidden="1" customHeight="1" x14ac:dyDescent="0.25"/>
    <row r="99" spans="1:15" hidden="1" x14ac:dyDescent="0.25">
      <c r="B99" s="6" t="s">
        <v>50</v>
      </c>
      <c r="D99" s="3" t="s">
        <v>23</v>
      </c>
      <c r="I99" s="3" t="s">
        <v>17</v>
      </c>
      <c r="J99" s="3" t="s">
        <v>48</v>
      </c>
    </row>
    <row r="100" spans="1:15" ht="78.75" customHeight="1" x14ac:dyDescent="0.25">
      <c r="B100" s="53" cm="1">
        <f t="array" ref="B100">AVERAGE(_xlfn.FILTERXML("&lt;t&gt;&lt;s&gt;" &amp; SUBSTITUTE(J100, ",", "&lt;/s&gt;&lt;s&gt;") &amp; "&lt;/s&gt;&lt;/t&gt;", "//s"))</f>
        <v>752.66666666666663</v>
      </c>
      <c r="C100" s="53" cm="1">
        <f t="array" ref="C100">AVERAGE(_xlfn.FILTERXML("&lt;t&gt;&lt;s&gt;" &amp; SUBSTITUTE(K100, ",", "&lt;/s&gt;&lt;s&gt;") &amp; "&lt;/s&gt;&lt;/t&gt;", "//s"))</f>
        <v>888.33333333333337</v>
      </c>
      <c r="D100" s="53" cm="1">
        <f t="array" ref="D100">AVERAGE(_xlfn.FILTERXML("&lt;t&gt;&lt;s&gt;" &amp; SUBSTITUTE(L100, ",", "&lt;/s&gt;&lt;s&gt;") &amp; "&lt;/s&gt;&lt;/t&gt;", "//s"))</f>
        <v>870.66666666666663</v>
      </c>
      <c r="E100" s="53" cm="1">
        <f t="array" ref="E100">AVERAGE(_xlfn.FILTERXML("&lt;t&gt;&lt;s&gt;" &amp; SUBSTITUTE(M100, ",", "&lt;/s&gt;&lt;s&gt;") &amp; "&lt;/s&gt;&lt;/t&gt;", "//s"))</f>
        <v>458</v>
      </c>
      <c r="F100" s="11"/>
      <c r="G100" s="11" t="s">
        <v>110</v>
      </c>
      <c r="H100" s="11"/>
      <c r="I100" s="11"/>
      <c r="J100" s="53" t="s">
        <v>129</v>
      </c>
      <c r="K100" s="53" t="s">
        <v>128</v>
      </c>
      <c r="L100" s="53" t="s">
        <v>127</v>
      </c>
      <c r="M100" s="53" t="s">
        <v>126</v>
      </c>
    </row>
    <row r="101" spans="1:15" ht="78.75" customHeight="1" x14ac:dyDescent="0.25">
      <c r="B101" s="53" cm="1">
        <f t="array" ref="B101">AVERAGE(_xlfn.FILTERXML("&lt;t&gt;&lt;s&gt;" &amp; SUBSTITUTE(J101, ",", "&lt;/s&gt;&lt;s&gt;") &amp; "&lt;/s&gt;&lt;/t&gt;", "//s"))</f>
        <v>1106.6666666666667</v>
      </c>
      <c r="C101" s="53" cm="1">
        <f t="array" ref="C101">AVERAGE(_xlfn.FILTERXML("&lt;t&gt;&lt;s&gt;" &amp; SUBSTITUTE(K101, ",", "&lt;/s&gt;&lt;s&gt;") &amp; "&lt;/s&gt;&lt;/t&gt;", "//s"))</f>
        <v>1664</v>
      </c>
      <c r="D101" s="53" cm="1">
        <f t="array" ref="D101">AVERAGE(_xlfn.FILTERXML("&lt;t&gt;&lt;s&gt;" &amp; SUBSTITUTE(L101, ",", "&lt;/s&gt;&lt;s&gt;") &amp; "&lt;/s&gt;&lt;/t&gt;", "//s"))</f>
        <v>2035.3333333333333</v>
      </c>
      <c r="E101" s="38"/>
      <c r="F101" s="11"/>
      <c r="G101" s="11" t="s">
        <v>109</v>
      </c>
      <c r="H101" s="11"/>
      <c r="I101" s="11"/>
      <c r="J101" s="53" t="s">
        <v>122</v>
      </c>
      <c r="K101" s="53" t="s">
        <v>130</v>
      </c>
      <c r="L101" s="53" t="s">
        <v>125</v>
      </c>
      <c r="M101" s="38"/>
    </row>
    <row r="102" spans="1:15" ht="78.75" customHeight="1" x14ac:dyDescent="0.25">
      <c r="B102" s="53" cm="1">
        <f t="array" ref="B102">AVERAGE(_xlfn.FILTERXML("&lt;t&gt;&lt;s&gt;" &amp; SUBSTITUTE(J102, ",", "&lt;/s&gt;&lt;s&gt;") &amp; "&lt;/s&gt;&lt;/t&gt;", "//s"))</f>
        <v>945</v>
      </c>
      <c r="C102" s="53" cm="1">
        <f t="array" ref="C102">AVERAGE(_xlfn.FILTERXML("&lt;t&gt;&lt;s&gt;" &amp; SUBSTITUTE(K102, ",", "&lt;/s&gt;&lt;s&gt;") &amp; "&lt;/s&gt;&lt;/t&gt;", "//s"))</f>
        <v>802.66666666666663</v>
      </c>
      <c r="D102" s="53" cm="1">
        <f t="array" ref="D102">AVERAGE(_xlfn.FILTERXML("&lt;t&gt;&lt;s&gt;" &amp; SUBSTITUTE(L102, ",", "&lt;/s&gt;&lt;s&gt;") &amp; "&lt;/s&gt;&lt;/t&gt;", "//s"))</f>
        <v>846.33333333333337</v>
      </c>
      <c r="E102" s="38" t="s">
        <v>107</v>
      </c>
      <c r="F102" s="11"/>
      <c r="G102" s="11" t="s">
        <v>111</v>
      </c>
      <c r="H102" s="11"/>
      <c r="I102" s="11"/>
      <c r="J102" s="53" t="s">
        <v>131</v>
      </c>
      <c r="K102" s="53" t="s">
        <v>123</v>
      </c>
      <c r="L102" s="53" t="s">
        <v>124</v>
      </c>
      <c r="M102" s="38" t="s">
        <v>107</v>
      </c>
    </row>
    <row r="103" spans="1:15" ht="30" customHeight="1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1:15" ht="30" customHeight="1" x14ac:dyDescent="0.25">
      <c r="B104" s="5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1:15" ht="30" customHeight="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5" ht="30" customHeight="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5" ht="30" customHeight="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5" ht="30" customHeight="1" x14ac:dyDescent="0.25"/>
    <row r="109" spans="1:15" x14ac:dyDescent="0.25">
      <c r="B109" s="6" t="s">
        <v>50</v>
      </c>
      <c r="D109" s="3" t="s">
        <v>23</v>
      </c>
      <c r="I109" s="3" t="s">
        <v>17</v>
      </c>
      <c r="J109" s="3" t="s">
        <v>48</v>
      </c>
    </row>
    <row r="110" spans="1:15" ht="36" customHeight="1" x14ac:dyDescent="0.25">
      <c r="B110" s="53" cm="1">
        <f t="array" ref="B110">AVERAGE(_xlfn.FILTERXML("&lt;t&gt;&lt;s&gt;" &amp; SUBSTITUTE(J110, ",", "&lt;/s&gt;&lt;s&gt;") &amp; "&lt;/s&gt;&lt;/t&gt;", "//s"))</f>
        <v>2993.6666666666665</v>
      </c>
      <c r="C110" s="53" cm="1">
        <f t="array" ref="C110">AVERAGE(_xlfn.FILTERXML("&lt;t&gt;&lt;s&gt;" &amp; SUBSTITUTE(K110, ",", "&lt;/s&gt;&lt;s&gt;") &amp; "&lt;/s&gt;&lt;/t&gt;", "//s"))</f>
        <v>3591.6666666666665</v>
      </c>
      <c r="D110" s="53" cm="1">
        <f t="array" ref="D110">AVERAGE(_xlfn.FILTERXML("&lt;t&gt;&lt;s&gt;" &amp; SUBSTITUTE(L110, ",", "&lt;/s&gt;&lt;s&gt;") &amp; "&lt;/s&gt;&lt;/t&gt;", "//s"))</f>
        <v>2590.3333333333335</v>
      </c>
      <c r="E110" s="53" cm="1">
        <f t="array" ref="E110">AVERAGE(_xlfn.FILTERXML("&lt;t&gt;&lt;s&gt;" &amp; SUBSTITUTE(M110, ",", "&lt;/s&gt;&lt;s&gt;") &amp; "&lt;/s&gt;&lt;/t&gt;", "//s"))</f>
        <v>2120.6666666666665</v>
      </c>
      <c r="F110" s="11"/>
      <c r="G110" s="11" t="s">
        <v>108</v>
      </c>
      <c r="H110" s="11"/>
      <c r="I110" s="11"/>
      <c r="J110" s="37" t="s">
        <v>112</v>
      </c>
      <c r="K110" s="37" t="s">
        <v>115</v>
      </c>
      <c r="L110" s="37" t="s">
        <v>117</v>
      </c>
      <c r="M110" s="37" t="s">
        <v>120</v>
      </c>
    </row>
    <row r="111" spans="1:15" s="4" customFormat="1" ht="78" customHeight="1" x14ac:dyDescent="0.25">
      <c r="A111" s="1"/>
      <c r="B111" s="53" cm="1">
        <f t="array" ref="B111">AVERAGE(_xlfn.FILTERXML("&lt;t&gt;&lt;s&gt;" &amp; SUBSTITUTE(J111, ",", "&lt;/s&gt;&lt;s&gt;") &amp; "&lt;/s&gt;&lt;/t&gt;", "//s"))</f>
        <v>3098.3333333333335</v>
      </c>
      <c r="C111" s="53" cm="1">
        <f t="array" ref="C111">AVERAGE(_xlfn.FILTERXML("&lt;t&gt;&lt;s&gt;" &amp; SUBSTITUTE(K111, ",", "&lt;/s&gt;&lt;s&gt;") &amp; "&lt;/s&gt;&lt;/t&gt;", "//s"))</f>
        <v>3918</v>
      </c>
      <c r="D111" s="53" cm="1">
        <f t="array" ref="D111">AVERAGE(_xlfn.FILTERXML("&lt;t&gt;&lt;s&gt;" &amp; SUBSTITUTE(L111, ",", "&lt;/s&gt;&lt;s&gt;") &amp; "&lt;/s&gt;&lt;/t&gt;", "//s"))</f>
        <v>3171.6666666666665</v>
      </c>
      <c r="E111" s="38"/>
      <c r="F111" s="11"/>
      <c r="G111" s="11" t="s">
        <v>109</v>
      </c>
      <c r="H111" s="11"/>
      <c r="I111" s="11"/>
      <c r="J111" s="37" t="s">
        <v>113</v>
      </c>
      <c r="K111" s="37" t="s">
        <v>116</v>
      </c>
      <c r="L111" s="37" t="s">
        <v>118</v>
      </c>
      <c r="M111" s="38"/>
      <c r="N111" s="3"/>
      <c r="O111" s="3"/>
    </row>
    <row r="112" spans="1:15" s="4" customFormat="1" ht="78" customHeight="1" x14ac:dyDescent="0.25">
      <c r="A112" s="1"/>
      <c r="B112" s="53" cm="1">
        <f t="array" ref="B112">AVERAGE(_xlfn.FILTERXML("&lt;t&gt;&lt;s&gt;" &amp; SUBSTITUTE(J112, ",", "&lt;/s&gt;&lt;s&gt;") &amp; "&lt;/s&gt;&lt;/t&gt;", "//s"))</f>
        <v>2268</v>
      </c>
      <c r="C112" s="53" cm="1">
        <f t="array" ref="C112">AVERAGE(_xlfn.FILTERXML("&lt;t&gt;&lt;s&gt;" &amp; SUBSTITUTE(K112, ",", "&lt;/s&gt;&lt;s&gt;") &amp; "&lt;/s&gt;&lt;/t&gt;", "//s"))</f>
        <v>3597.5</v>
      </c>
      <c r="D112" s="53" cm="1">
        <f t="array" ref="D112">AVERAGE(_xlfn.FILTERXML("&lt;t&gt;&lt;s&gt;" &amp; SUBSTITUTE(L112, ",", "&lt;/s&gt;&lt;s&gt;") &amp; "&lt;/s&gt;&lt;/t&gt;", "//s"))</f>
        <v>2637</v>
      </c>
      <c r="E112" s="38" t="s">
        <v>121</v>
      </c>
      <c r="F112" s="11"/>
      <c r="G112" s="11" t="s">
        <v>111</v>
      </c>
      <c r="H112" s="11"/>
      <c r="I112" s="11"/>
      <c r="J112" s="37" t="s">
        <v>114</v>
      </c>
      <c r="K112" s="37" t="s">
        <v>136</v>
      </c>
      <c r="L112" s="37" t="s">
        <v>119</v>
      </c>
      <c r="M112" s="38" t="s">
        <v>121</v>
      </c>
      <c r="N112" s="3"/>
      <c r="O112" s="3"/>
    </row>
    <row r="113" spans="1:15" s="4" customFormat="1" ht="78" customHeight="1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3"/>
      <c r="O113" s="3"/>
    </row>
    <row r="114" spans="1:15" s="4" customFormat="1" ht="30" customHeight="1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  <c r="O114" s="3"/>
    </row>
    <row r="115" spans="1:15" s="4" customFormat="1" ht="30" customHeight="1" x14ac:dyDescent="0.25">
      <c r="A115" s="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3"/>
      <c r="O115" s="3"/>
    </row>
    <row r="116" spans="1:15" s="4" customFormat="1" ht="30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</row>
    <row r="117" spans="1:15" s="4" customFormat="1" ht="30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  <c r="O117" s="3"/>
    </row>
    <row r="118" spans="1:15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15" ht="36" customHeight="1" x14ac:dyDescent="0.25">
      <c r="B120" s="6" t="s">
        <v>50</v>
      </c>
      <c r="D120" s="3" t="s">
        <v>20</v>
      </c>
      <c r="H120" s="6" t="s">
        <v>17</v>
      </c>
      <c r="I120" s="3" t="s">
        <v>51</v>
      </c>
    </row>
    <row r="121" spans="1:15" ht="83.25" customHeight="1" x14ac:dyDescent="0.25">
      <c r="B121" s="37">
        <f>((B110-B100)/B100)*100</f>
        <v>297.74136403897256</v>
      </c>
      <c r="C121" s="37">
        <f t="shared" ref="C121:E121" si="0">((C110-C100)/C100)*100</f>
        <v>304.31519699812378</v>
      </c>
      <c r="D121" s="37">
        <f t="shared" si="0"/>
        <v>197.51148545176113</v>
      </c>
      <c r="E121" s="37">
        <f t="shared" si="0"/>
        <v>363.02765647743809</v>
      </c>
      <c r="F121" s="12"/>
      <c r="G121" s="37" t="s">
        <v>95</v>
      </c>
      <c r="H121" s="37" t="s">
        <v>96</v>
      </c>
      <c r="I121" s="13"/>
      <c r="J121" s="13"/>
      <c r="K121" s="19"/>
      <c r="L121" s="19" t="s">
        <v>76</v>
      </c>
      <c r="M121" s="13"/>
    </row>
    <row r="122" spans="1:15" ht="72.75" customHeight="1" x14ac:dyDescent="0.25">
      <c r="B122" s="37">
        <f t="shared" ref="B122:D122" si="1">((B111-B101)/B101)*100</f>
        <v>179.96987951807228</v>
      </c>
      <c r="C122" s="37">
        <f t="shared" si="1"/>
        <v>135.45673076923077</v>
      </c>
      <c r="D122" s="37">
        <f t="shared" si="1"/>
        <v>55.830330822142152</v>
      </c>
      <c r="E122" s="38" t="s">
        <v>105</v>
      </c>
      <c r="F122" s="12"/>
      <c r="G122" s="12" t="s">
        <v>72</v>
      </c>
      <c r="H122" s="13"/>
      <c r="I122" s="13"/>
      <c r="J122" s="13"/>
      <c r="K122" s="13"/>
      <c r="L122" s="13"/>
      <c r="M122" s="13" t="s">
        <v>97</v>
      </c>
    </row>
    <row r="123" spans="1:15" ht="72.75" customHeight="1" x14ac:dyDescent="0.25">
      <c r="B123" s="37">
        <f t="shared" ref="B123:D123" si="2">((B112-B102)/B102)*100</f>
        <v>140</v>
      </c>
      <c r="C123" s="37">
        <f t="shared" si="2"/>
        <v>348.19352159468446</v>
      </c>
      <c r="D123" s="37">
        <f t="shared" si="2"/>
        <v>211.57936195352499</v>
      </c>
      <c r="E123" s="38" t="s">
        <v>106</v>
      </c>
      <c r="F123" s="12"/>
      <c r="G123" s="12" t="s">
        <v>104</v>
      </c>
      <c r="H123" s="13"/>
      <c r="I123" s="13"/>
      <c r="J123" s="13"/>
      <c r="K123" s="13"/>
      <c r="L123" s="13"/>
      <c r="M123" s="12" t="s">
        <v>93</v>
      </c>
    </row>
    <row r="124" spans="1:15" ht="72.75" customHeight="1" x14ac:dyDescent="0.25">
      <c r="B124" s="12"/>
      <c r="C124" s="12"/>
      <c r="D124" s="12"/>
      <c r="E124" s="12"/>
      <c r="F124" s="12"/>
      <c r="G124" s="12"/>
      <c r="H124" s="13"/>
      <c r="I124" s="13"/>
      <c r="J124" s="13"/>
      <c r="K124" s="13"/>
      <c r="L124" s="13"/>
      <c r="M124" s="12" t="s">
        <v>92</v>
      </c>
    </row>
    <row r="125" spans="1:15" ht="72.75" customHeight="1" x14ac:dyDescent="0.25">
      <c r="B125" s="12" t="s">
        <v>75</v>
      </c>
      <c r="C125" s="13">
        <f>AVERAGE(B121:C121)-AVERAGE($B$121:$C$121)</f>
        <v>0</v>
      </c>
      <c r="D125" s="12" t="s">
        <v>134</v>
      </c>
      <c r="E125" s="13">
        <f>AVERAGE(D121:D122)-AVERAGE($B$121:$C$121)</f>
        <v>-174.35737238159652</v>
      </c>
      <c r="F125" s="13"/>
      <c r="G125" s="13"/>
      <c r="H125" s="13"/>
      <c r="I125" s="13"/>
      <c r="J125" s="13"/>
      <c r="K125" s="13"/>
      <c r="L125" s="13"/>
      <c r="M125" s="12" t="s">
        <v>94</v>
      </c>
    </row>
    <row r="126" spans="1:15" ht="72.75" customHeight="1" x14ac:dyDescent="0.25">
      <c r="B126" s="12" t="s">
        <v>132</v>
      </c>
      <c r="C126" s="13">
        <f>AVERAGE(B122:C122)-AVERAGE($B$121:$C$121)</f>
        <v>-143.31497537489665</v>
      </c>
      <c r="D126" s="12" t="s">
        <v>135</v>
      </c>
      <c r="E126" s="13">
        <f>AVERAGE(D122,E121)-AVERAGE($B$121:$C$121)</f>
        <v>-91.599286868758043</v>
      </c>
      <c r="F126" s="13"/>
      <c r="G126" s="13"/>
      <c r="H126" s="13"/>
      <c r="I126" s="13"/>
      <c r="J126" s="13"/>
      <c r="K126" s="13"/>
      <c r="L126" s="13"/>
      <c r="M126" s="12" t="s">
        <v>98</v>
      </c>
    </row>
    <row r="127" spans="1:15" ht="72.75" customHeight="1" x14ac:dyDescent="0.25">
      <c r="B127" s="12" t="s">
        <v>133</v>
      </c>
      <c r="C127" s="13">
        <f>AVERAGE(B123:C123)-AVERAGE($B$121:$C$121)</f>
        <v>-56.931519721205945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5" ht="72.75" customHeight="1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72.75" customHeight="1" x14ac:dyDescent="0.25"/>
    <row r="130" spans="1:13" s="4" customFormat="1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s="4" customFormat="1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s="4" customFormat="1" ht="12.75" customHeight="1" x14ac:dyDescent="0.25">
      <c r="B132" s="20"/>
      <c r="C132" s="21" t="s">
        <v>75</v>
      </c>
      <c r="D132" s="22"/>
      <c r="E132" s="23"/>
      <c r="F132" s="20"/>
      <c r="G132" s="21" t="s">
        <v>66</v>
      </c>
      <c r="H132" s="22"/>
      <c r="I132" s="23"/>
      <c r="J132" s="3"/>
      <c r="K132" s="3"/>
      <c r="L132" s="3"/>
      <c r="M132" s="3"/>
    </row>
    <row r="133" spans="1:13" s="4" customFormat="1" ht="12.75" customHeight="1" x14ac:dyDescent="0.25">
      <c r="B133" s="16"/>
      <c r="C133" s="24"/>
      <c r="D133" s="17"/>
      <c r="E133" s="18"/>
      <c r="F133" s="16"/>
      <c r="G133" s="24">
        <v>20</v>
      </c>
      <c r="H133" s="17" t="s">
        <v>55</v>
      </c>
      <c r="I133" s="18" t="s">
        <v>53</v>
      </c>
      <c r="J133" s="3"/>
      <c r="K133" s="3"/>
      <c r="L133" s="3"/>
      <c r="M133" s="3"/>
    </row>
    <row r="134" spans="1:13" s="4" customFormat="1" ht="12.75" customHeight="1" x14ac:dyDescent="0.25">
      <c r="B134" s="16"/>
      <c r="C134" s="24" t="s">
        <v>79</v>
      </c>
      <c r="D134" s="17"/>
      <c r="E134" s="18"/>
      <c r="F134" s="16"/>
      <c r="G134" s="24">
        <v>20</v>
      </c>
      <c r="H134" s="17" t="s">
        <v>60</v>
      </c>
      <c r="I134" s="18" t="s">
        <v>54</v>
      </c>
      <c r="J134" s="3"/>
      <c r="K134" s="3"/>
      <c r="L134" s="3"/>
      <c r="M134" s="3"/>
    </row>
    <row r="135" spans="1:13" s="4" customFormat="1" ht="12.75" customHeight="1" x14ac:dyDescent="0.25">
      <c r="B135" s="16"/>
      <c r="C135" s="24" t="s">
        <v>80</v>
      </c>
      <c r="D135" s="17"/>
      <c r="E135" s="18"/>
      <c r="F135" s="16"/>
      <c r="G135" s="24">
        <f>G134*21</f>
        <v>420</v>
      </c>
      <c r="H135" s="17" t="s">
        <v>60</v>
      </c>
      <c r="I135" s="18" t="s">
        <v>71</v>
      </c>
      <c r="J135" s="3"/>
      <c r="K135" s="3"/>
      <c r="L135" s="3"/>
      <c r="M135" s="3"/>
    </row>
    <row r="136" spans="1:13" s="4" customFormat="1" ht="12.75" customHeight="1" x14ac:dyDescent="0.25">
      <c r="B136" s="16"/>
      <c r="C136" s="24"/>
      <c r="D136" s="17"/>
      <c r="E136" s="18"/>
      <c r="F136" s="16"/>
      <c r="G136" s="24">
        <v>150</v>
      </c>
      <c r="H136" s="17" t="s">
        <v>64</v>
      </c>
      <c r="I136" s="18"/>
      <c r="J136" s="3"/>
      <c r="K136" s="3"/>
      <c r="L136" s="3"/>
      <c r="M136" s="3"/>
    </row>
    <row r="137" spans="1:13" ht="12.75" customHeight="1" x14ac:dyDescent="0.25">
      <c r="A137" s="3"/>
      <c r="B137" s="16"/>
      <c r="C137" s="9"/>
      <c r="D137" s="17"/>
      <c r="E137" s="18"/>
      <c r="F137" s="16" t="s">
        <v>56</v>
      </c>
      <c r="G137" s="9">
        <v>3.15</v>
      </c>
      <c r="H137" s="17" t="s">
        <v>57</v>
      </c>
      <c r="I137" s="18"/>
    </row>
    <row r="138" spans="1:13" x14ac:dyDescent="0.25">
      <c r="A138" s="3"/>
      <c r="B138" s="16"/>
      <c r="C138" s="9"/>
      <c r="D138" s="17"/>
      <c r="E138" s="18"/>
      <c r="F138" s="16" t="s">
        <v>58</v>
      </c>
      <c r="G138" s="9">
        <f>G136-G137</f>
        <v>146.85</v>
      </c>
      <c r="H138" s="17" t="s">
        <v>59</v>
      </c>
      <c r="I138" s="18"/>
    </row>
    <row r="139" spans="1:13" x14ac:dyDescent="0.25">
      <c r="A139" s="3"/>
      <c r="B139" s="34"/>
      <c r="C139" s="35"/>
      <c r="D139" s="25"/>
      <c r="E139" s="10"/>
      <c r="F139" s="31"/>
      <c r="G139" s="32"/>
      <c r="H139" s="32"/>
      <c r="I139" s="33"/>
    </row>
    <row r="140" spans="1:13" ht="12.75" customHeight="1" x14ac:dyDescent="0.25">
      <c r="B140" s="39"/>
      <c r="C140" s="21" t="s">
        <v>69</v>
      </c>
      <c r="D140" s="40"/>
      <c r="E140" s="41"/>
      <c r="F140" s="20"/>
      <c r="G140" s="21" t="s">
        <v>61</v>
      </c>
      <c r="H140" s="22"/>
      <c r="I140" s="23"/>
      <c r="J140" s="4"/>
      <c r="K140" s="4"/>
      <c r="L140" s="4"/>
      <c r="M140" s="4"/>
    </row>
    <row r="141" spans="1:13" ht="12.75" customHeight="1" x14ac:dyDescent="0.25">
      <c r="B141" s="42"/>
      <c r="C141" s="24">
        <v>100</v>
      </c>
      <c r="D141" s="24" t="s">
        <v>55</v>
      </c>
      <c r="E141" s="43" t="s">
        <v>53</v>
      </c>
      <c r="F141" s="16"/>
      <c r="G141" s="24">
        <v>100</v>
      </c>
      <c r="H141" s="17" t="s">
        <v>55</v>
      </c>
      <c r="I141" s="18" t="s">
        <v>53</v>
      </c>
      <c r="J141" s="4"/>
      <c r="K141" s="4"/>
      <c r="L141" s="4"/>
      <c r="M141" s="4"/>
    </row>
    <row r="142" spans="1:13" ht="12.75" customHeight="1" x14ac:dyDescent="0.25">
      <c r="B142" s="42"/>
      <c r="C142" s="24">
        <v>20</v>
      </c>
      <c r="D142" s="24" t="s">
        <v>60</v>
      </c>
      <c r="E142" s="43" t="s">
        <v>54</v>
      </c>
      <c r="F142" s="16"/>
      <c r="G142" s="24">
        <v>10</v>
      </c>
      <c r="H142" s="17" t="s">
        <v>60</v>
      </c>
      <c r="I142" s="18" t="s">
        <v>54</v>
      </c>
      <c r="J142" s="4"/>
      <c r="K142" s="4"/>
      <c r="L142" s="4"/>
      <c r="M142" s="4"/>
    </row>
    <row r="143" spans="1:13" ht="12.75" customHeight="1" x14ac:dyDescent="0.25">
      <c r="B143" s="42"/>
      <c r="C143" s="24">
        <f>C142*21</f>
        <v>420</v>
      </c>
      <c r="D143" s="24" t="s">
        <v>60</v>
      </c>
      <c r="E143" s="43" t="s">
        <v>70</v>
      </c>
      <c r="F143" s="16"/>
      <c r="G143" s="24">
        <f>G142*22</f>
        <v>220</v>
      </c>
      <c r="H143" s="17" t="s">
        <v>60</v>
      </c>
      <c r="I143" s="18" t="s">
        <v>71</v>
      </c>
      <c r="J143" s="4"/>
      <c r="K143" s="4"/>
      <c r="L143" s="4"/>
      <c r="M143" s="4"/>
    </row>
    <row r="144" spans="1:13" ht="12.75" customHeight="1" x14ac:dyDescent="0.25">
      <c r="B144" s="42"/>
      <c r="C144" s="24">
        <v>500</v>
      </c>
      <c r="D144" s="24" t="s">
        <v>64</v>
      </c>
      <c r="E144" s="43"/>
      <c r="F144" s="16"/>
      <c r="G144" s="24">
        <v>1000</v>
      </c>
      <c r="H144" s="17" t="s">
        <v>64</v>
      </c>
      <c r="I144" s="18"/>
      <c r="J144" s="4"/>
      <c r="K144" s="4"/>
      <c r="L144" s="4"/>
      <c r="M144" s="4"/>
    </row>
    <row r="145" spans="1:13" ht="12.75" customHeight="1" x14ac:dyDescent="0.25">
      <c r="B145" s="42"/>
      <c r="C145" s="9">
        <v>2.1</v>
      </c>
      <c r="D145" s="24" t="s">
        <v>57</v>
      </c>
      <c r="E145" s="43"/>
      <c r="F145" s="16" t="s">
        <v>56</v>
      </c>
      <c r="G145" s="9">
        <v>2.2000000000000002</v>
      </c>
      <c r="H145" s="17" t="s">
        <v>57</v>
      </c>
      <c r="I145" s="18"/>
      <c r="J145" s="4"/>
      <c r="K145" s="4"/>
      <c r="L145" s="4"/>
      <c r="M145" s="4"/>
    </row>
    <row r="146" spans="1:13" ht="12.75" customHeight="1" x14ac:dyDescent="0.25">
      <c r="B146" s="42"/>
      <c r="C146" s="9">
        <f>C144-(B145+C145)</f>
        <v>497.9</v>
      </c>
      <c r="D146" s="24" t="s">
        <v>59</v>
      </c>
      <c r="E146" s="43"/>
      <c r="F146" s="16" t="s">
        <v>58</v>
      </c>
      <c r="G146" s="9">
        <f>G144-G145</f>
        <v>997.8</v>
      </c>
      <c r="H146" s="17" t="s">
        <v>59</v>
      </c>
      <c r="I146" s="18"/>
      <c r="J146" s="4"/>
      <c r="K146" s="4"/>
      <c r="L146" s="4"/>
      <c r="M146" s="4"/>
    </row>
    <row r="147" spans="1:13" ht="12.75" customHeight="1" x14ac:dyDescent="0.25">
      <c r="A147" s="3"/>
      <c r="B147" s="44"/>
      <c r="C147" s="45"/>
      <c r="D147" s="45"/>
      <c r="E147" s="46"/>
      <c r="F147" s="31"/>
      <c r="G147" s="32"/>
      <c r="H147" s="32"/>
      <c r="I147" s="33"/>
    </row>
    <row r="148" spans="1:13" ht="12.75" customHeight="1" x14ac:dyDescent="0.25">
      <c r="A148" s="3"/>
      <c r="B148" s="20"/>
      <c r="C148" s="21" t="s">
        <v>65</v>
      </c>
      <c r="D148" s="22"/>
      <c r="E148" s="23"/>
    </row>
    <row r="149" spans="1:13" ht="12.75" customHeight="1" x14ac:dyDescent="0.25">
      <c r="A149" s="3"/>
      <c r="B149" s="16"/>
      <c r="C149" s="24">
        <v>25</v>
      </c>
      <c r="D149" s="17" t="s">
        <v>55</v>
      </c>
      <c r="E149" s="18" t="s">
        <v>53</v>
      </c>
    </row>
    <row r="150" spans="1:13" ht="12.75" customHeight="1" x14ac:dyDescent="0.25">
      <c r="A150" s="3"/>
      <c r="B150" s="16"/>
      <c r="C150" s="24">
        <v>20</v>
      </c>
      <c r="D150" s="17" t="s">
        <v>60</v>
      </c>
      <c r="E150" s="18" t="s">
        <v>54</v>
      </c>
    </row>
    <row r="151" spans="1:13" ht="12.75" customHeight="1" x14ac:dyDescent="0.25">
      <c r="A151" s="3"/>
      <c r="B151" s="16"/>
      <c r="C151" s="24">
        <f>C150*22</f>
        <v>440</v>
      </c>
      <c r="D151" s="17" t="s">
        <v>60</v>
      </c>
      <c r="E151" s="18" t="s">
        <v>71</v>
      </c>
    </row>
    <row r="152" spans="1:13" ht="12.75" customHeight="1" x14ac:dyDescent="0.25">
      <c r="A152" s="3"/>
      <c r="B152" s="16"/>
      <c r="C152" s="24">
        <v>150</v>
      </c>
      <c r="D152" s="17" t="s">
        <v>64</v>
      </c>
      <c r="E152" s="18"/>
    </row>
    <row r="153" spans="1:13" ht="12.75" customHeight="1" x14ac:dyDescent="0.25">
      <c r="A153" s="3"/>
      <c r="B153" s="16" t="s">
        <v>56</v>
      </c>
      <c r="C153" s="9">
        <v>2.52</v>
      </c>
      <c r="D153" s="17" t="s">
        <v>57</v>
      </c>
      <c r="E153" s="18"/>
    </row>
    <row r="154" spans="1:13" ht="12.75" customHeight="1" x14ac:dyDescent="0.25">
      <c r="A154" s="3"/>
      <c r="B154" s="16" t="s">
        <v>58</v>
      </c>
      <c r="C154" s="9">
        <f>C152-C153</f>
        <v>147.47999999999999</v>
      </c>
      <c r="D154" s="17" t="s">
        <v>59</v>
      </c>
      <c r="E154" s="18"/>
    </row>
    <row r="155" spans="1:13" ht="12.75" customHeight="1" x14ac:dyDescent="0.25">
      <c r="A155" s="3"/>
      <c r="B155" s="16"/>
      <c r="C155" s="17"/>
      <c r="D155" s="17"/>
      <c r="E155" s="18"/>
    </row>
    <row r="156" spans="1:13" ht="12.75" customHeight="1" x14ac:dyDescent="0.25">
      <c r="A156" s="3"/>
      <c r="B156" s="34"/>
      <c r="C156" s="35"/>
      <c r="D156" s="25"/>
      <c r="E156" s="10"/>
    </row>
    <row r="157" spans="1:13" ht="12.75" customHeight="1" x14ac:dyDescent="0.25">
      <c r="A157" s="3"/>
    </row>
    <row r="158" spans="1:13" ht="12.75" customHeight="1" x14ac:dyDescent="0.25">
      <c r="A158" s="3"/>
    </row>
    <row r="159" spans="1:13" ht="12.75" customHeight="1" x14ac:dyDescent="0.25">
      <c r="A159" s="3"/>
    </row>
    <row r="160" spans="1:13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x14ac:dyDescent="0.25">
      <c r="A175" s="3"/>
    </row>
    <row r="176" spans="1:1" x14ac:dyDescent="0.25">
      <c r="A176" s="3"/>
    </row>
  </sheetData>
  <sheetProtection formatCells="0" selectLockedCells="1"/>
  <phoneticPr fontId="8" type="noConversion"/>
  <pageMargins left="0.25" right="0.25" top="0.75" bottom="0.75" header="0.3" footer="0.3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2022-10-18T22:50:07Z</cp:lastPrinted>
  <dcterms:created xsi:type="dcterms:W3CDTF">2016-03-02T19:35:01Z</dcterms:created>
  <dcterms:modified xsi:type="dcterms:W3CDTF">2024-03-04T18:38:07Z</dcterms:modified>
</cp:coreProperties>
</file>