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ic/Desktop/EPFL/Spacecraft design/SE/"/>
    </mc:Choice>
  </mc:AlternateContent>
  <xr:revisionPtr revIDLastSave="0" documentId="13_ncr:1_{C5FF1C55-1D29-7640-A7E4-70D7DC608AD6}" xr6:coauthVersionLast="36" xr6:coauthVersionMax="36" xr10:uidLastSave="{00000000-0000-0000-0000-000000000000}"/>
  <bookViews>
    <workbookView xWindow="440" yWindow="460" windowWidth="25040" windowHeight="15540" xr2:uid="{FBAF113E-3A0D-4A48-8E8D-633D1BCC3239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D23" i="2"/>
  <c r="D11" i="2"/>
  <c r="D14" i="2"/>
  <c r="E23" i="1"/>
  <c r="D23" i="1"/>
  <c r="E17" i="1"/>
  <c r="D11" i="1"/>
  <c r="K3" i="2"/>
  <c r="D5" i="2"/>
  <c r="D9" i="2" s="1"/>
  <c r="E22" i="2"/>
  <c r="D22" i="2"/>
  <c r="E19" i="2"/>
  <c r="D19" i="2"/>
  <c r="E11" i="2"/>
  <c r="E14" i="2" s="1"/>
  <c r="E9" i="2"/>
  <c r="N6" i="1"/>
  <c r="F17" i="1"/>
  <c r="F19" i="1" s="1"/>
  <c r="G17" i="1"/>
  <c r="N8" i="1"/>
  <c r="N9" i="1" s="1"/>
  <c r="N7" i="1"/>
  <c r="G5" i="1"/>
  <c r="G22" i="1"/>
  <c r="G25" i="1" s="1"/>
  <c r="F22" i="1"/>
  <c r="D5" i="1"/>
  <c r="G11" i="1"/>
  <c r="F11" i="1"/>
  <c r="F14" i="1" s="1"/>
  <c r="E11" i="1"/>
  <c r="E14" i="1" s="1"/>
  <c r="K7" i="1"/>
  <c r="K15" i="1"/>
  <c r="K11" i="1"/>
  <c r="F7" i="1" s="1"/>
  <c r="F9" i="1" s="1"/>
  <c r="K17" i="1"/>
  <c r="K16" i="1"/>
  <c r="K9" i="1"/>
  <c r="K8" i="1"/>
  <c r="K3" i="1"/>
  <c r="G23" i="1"/>
  <c r="G19" i="1"/>
  <c r="G14" i="1"/>
  <c r="E22" i="1"/>
  <c r="E25" i="1" s="1"/>
  <c r="E19" i="1"/>
  <c r="E9" i="1"/>
  <c r="F23" i="1"/>
  <c r="F5" i="1"/>
  <c r="D14" i="1"/>
  <c r="D22" i="1"/>
  <c r="D19" i="1"/>
  <c r="D25" i="2" l="1"/>
  <c r="D27" i="2" s="1"/>
  <c r="E25" i="2"/>
  <c r="D25" i="1"/>
  <c r="E27" i="2"/>
  <c r="N11" i="1"/>
  <c r="G7" i="1" s="1"/>
  <c r="G9" i="1" s="1"/>
  <c r="G27" i="1" s="1"/>
  <c r="K19" i="1"/>
  <c r="D7" i="1" s="1"/>
  <c r="D9" i="1" s="1"/>
  <c r="E27" i="1"/>
  <c r="F25" i="1"/>
  <c r="F27" i="1" s="1"/>
  <c r="D27" i="1" l="1"/>
</calcChain>
</file>

<file path=xl/sharedStrings.xml><?xml version="1.0" encoding="utf-8"?>
<sst xmlns="http://schemas.openxmlformats.org/spreadsheetml/2006/main" count="88" uniqueCount="41">
  <si>
    <t>Link</t>
  </si>
  <si>
    <t>L2/Moon</t>
  </si>
  <si>
    <t>L2/Earth</t>
  </si>
  <si>
    <t>Emitter</t>
  </si>
  <si>
    <t>L2</t>
  </si>
  <si>
    <t>Moon</t>
  </si>
  <si>
    <t>Earth</t>
  </si>
  <si>
    <t>E/N</t>
  </si>
  <si>
    <t>Tx Power</t>
  </si>
  <si>
    <t>Tx antenna gain</t>
  </si>
  <si>
    <t>Tx pointing loss</t>
  </si>
  <si>
    <t>Tx circuit loss</t>
  </si>
  <si>
    <t>Total</t>
  </si>
  <si>
    <t>Space loss</t>
  </si>
  <si>
    <t>Athmospheric loss</t>
  </si>
  <si>
    <t>Polarization loss</t>
  </si>
  <si>
    <t>Path</t>
  </si>
  <si>
    <t>Rx pointing loss</t>
  </si>
  <si>
    <t>Rx antenna gain</t>
  </si>
  <si>
    <t>Rx circuit loss</t>
  </si>
  <si>
    <t>Receiver</t>
  </si>
  <si>
    <t>Data rate</t>
  </si>
  <si>
    <t>Boltzmann</t>
  </si>
  <si>
    <t>Thermal noise</t>
  </si>
  <si>
    <t>SNR</t>
  </si>
  <si>
    <t>total</t>
  </si>
  <si>
    <t xml:space="preserve">margin </t>
  </si>
  <si>
    <t>theta</t>
  </si>
  <si>
    <t>gain</t>
  </si>
  <si>
    <t>diameter</t>
  </si>
  <si>
    <t>frequency</t>
  </si>
  <si>
    <t>lambda</t>
  </si>
  <si>
    <t>surface</t>
  </si>
  <si>
    <t>cutoff surface</t>
  </si>
  <si>
    <t>rectified gain</t>
  </si>
  <si>
    <t>L2-&gt;Earth antenna</t>
  </si>
  <si>
    <t>L2-&gt;Moon antenna</t>
  </si>
  <si>
    <t>Moon -&gt; L2 antenna</t>
  </si>
  <si>
    <t>GS</t>
  </si>
  <si>
    <t>Cerebros 1</t>
  </si>
  <si>
    <t>New Norcia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</si>
</sst>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0" borderId="8" xfId="0" applyFont="1" applyBorder="1"/>
    <xf numFmtId="0" fontId="0" fillId="0" borderId="6" xfId="0" applyBorder="1"/>
    <xf numFmtId="0" fontId="1" fillId="0" borderId="8" xfId="0" applyFont="1" applyFill="1" applyBorder="1"/>
    <xf numFmtId="171" fontId="0" fillId="0" borderId="0" xfId="0" applyNumberFormat="1" applyBorder="1"/>
    <xf numFmtId="171" fontId="1" fillId="0" borderId="7" xfId="0" applyNumberFormat="1" applyFont="1" applyBorder="1"/>
    <xf numFmtId="171" fontId="0" fillId="0" borderId="0" xfId="0" applyNumberFormat="1"/>
    <xf numFmtId="171" fontId="0" fillId="0" borderId="2" xfId="0" applyNumberFormat="1" applyBorder="1"/>
    <xf numFmtId="171" fontId="0" fillId="0" borderId="0" xfId="0" applyNumberFormat="1" applyFill="1" applyBorder="1"/>
    <xf numFmtId="171" fontId="0" fillId="0" borderId="4" xfId="0" applyNumberFormat="1" applyBorder="1"/>
    <xf numFmtId="171" fontId="1" fillId="0" borderId="6" xfId="0" applyNumberFormat="1" applyFont="1" applyBorder="1"/>
    <xf numFmtId="171" fontId="0" fillId="0" borderId="1" xfId="0" applyNumberFormat="1" applyBorder="1"/>
    <xf numFmtId="171" fontId="1" fillId="0" borderId="8" xfId="0" applyNumberFormat="1" applyFont="1" applyBorder="1"/>
    <xf numFmtId="171" fontId="0" fillId="0" borderId="9" xfId="0" applyNumberFormat="1" applyBorder="1"/>
    <xf numFmtId="171" fontId="0" fillId="0" borderId="10" xfId="0" applyNumberFormat="1" applyBorder="1"/>
    <xf numFmtId="171" fontId="1" fillId="0" borderId="11" xfId="0" applyNumberFormat="1" applyFont="1" applyBorder="1"/>
    <xf numFmtId="171" fontId="0" fillId="0" borderId="3" xfId="0" applyNumberFormat="1" applyBorder="1"/>
    <xf numFmtId="171" fontId="0" fillId="0" borderId="5" xfId="0" applyNumberForma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textRotation="45"/>
    </xf>
    <xf numFmtId="0" fontId="3" fillId="0" borderId="10" xfId="0" applyFont="1" applyBorder="1" applyAlignment="1">
      <alignment horizontal="center" vertical="center" textRotation="45"/>
    </xf>
    <xf numFmtId="0" fontId="3" fillId="0" borderId="11" xfId="0" applyFont="1" applyBorder="1" applyAlignment="1">
      <alignment horizontal="center" vertical="center" textRotation="45"/>
    </xf>
    <xf numFmtId="0" fontId="3" fillId="0" borderId="10" xfId="0" applyFont="1" applyBorder="1" applyAlignment="1">
      <alignment textRotation="45"/>
    </xf>
    <xf numFmtId="0" fontId="1" fillId="2" borderId="3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15" xfId="0" applyFont="1" applyFill="1" applyBorder="1"/>
    <xf numFmtId="171" fontId="1" fillId="2" borderId="16" xfId="0" applyNumberFormat="1" applyFont="1" applyFill="1" applyBorder="1"/>
    <xf numFmtId="171" fontId="1" fillId="2" borderId="17" xfId="0" applyNumberFormat="1" applyFont="1" applyFill="1" applyBorder="1"/>
    <xf numFmtId="11" fontId="0" fillId="0" borderId="0" xfId="0" applyNumberFormat="1"/>
    <xf numFmtId="0" fontId="0" fillId="0" borderId="4" xfId="0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Border="1"/>
    <xf numFmtId="0" fontId="0" fillId="0" borderId="10" xfId="0" applyBorder="1"/>
    <xf numFmtId="0" fontId="0" fillId="0" borderId="9" xfId="0" applyBorder="1"/>
    <xf numFmtId="0" fontId="1" fillId="0" borderId="11" xfId="0" applyFont="1" applyFill="1" applyBorder="1"/>
    <xf numFmtId="0" fontId="3" fillId="0" borderId="13" xfId="0" applyFont="1" applyBorder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BC8B-B8B4-7943-88AD-076C8D9B5B7F}">
  <dimension ref="B2:N27"/>
  <sheetViews>
    <sheetView tabSelected="1" workbookViewId="0">
      <selection activeCell="C29" sqref="C29"/>
    </sheetView>
  </sheetViews>
  <sheetFormatPr baseColWidth="10" defaultRowHeight="16" x14ac:dyDescent="0.2"/>
  <cols>
    <col min="3" max="3" width="15.6640625" customWidth="1"/>
    <col min="4" max="4" width="14.33203125" bestFit="1" customWidth="1"/>
    <col min="10" max="10" width="12.5" customWidth="1"/>
  </cols>
  <sheetData>
    <row r="2" spans="2:14" ht="19" x14ac:dyDescent="0.25">
      <c r="B2" s="4"/>
      <c r="C2" s="23" t="s">
        <v>0</v>
      </c>
      <c r="D2" s="24" t="s">
        <v>2</v>
      </c>
      <c r="E2" s="24"/>
      <c r="F2" s="24" t="s">
        <v>1</v>
      </c>
      <c r="G2" s="25"/>
      <c r="J2" t="s">
        <v>30</v>
      </c>
      <c r="K2" s="36">
        <v>8400000000</v>
      </c>
    </row>
    <row r="3" spans="2:14" x14ac:dyDescent="0.2">
      <c r="D3" s="1"/>
      <c r="E3" s="1"/>
      <c r="F3" s="1"/>
      <c r="G3" s="1"/>
      <c r="J3" t="s">
        <v>31</v>
      </c>
      <c r="K3" s="36">
        <f xml:space="preserve"> 300000000/K2</f>
        <v>3.5714285714285712E-2</v>
      </c>
    </row>
    <row r="4" spans="2:14" x14ac:dyDescent="0.2">
      <c r="B4" s="26" t="s">
        <v>3</v>
      </c>
      <c r="C4" s="30" t="s">
        <v>3</v>
      </c>
      <c r="D4" s="31" t="s">
        <v>4</v>
      </c>
      <c r="E4" s="31" t="s">
        <v>6</v>
      </c>
      <c r="F4" s="32" t="s">
        <v>4</v>
      </c>
      <c r="G4" s="30" t="s">
        <v>5</v>
      </c>
    </row>
    <row r="5" spans="2:14" x14ac:dyDescent="0.2">
      <c r="B5" s="27"/>
      <c r="C5" s="5" t="s">
        <v>8</v>
      </c>
      <c r="D5" s="9">
        <f xml:space="preserve"> 10*LOG10(500)</f>
        <v>26.989700043360187</v>
      </c>
      <c r="E5" s="4">
        <v>39</v>
      </c>
      <c r="F5" s="14">
        <f xml:space="preserve"> 10*LOG10(500)</f>
        <v>26.989700043360187</v>
      </c>
      <c r="G5" s="19">
        <f xml:space="preserve"> 10*LOG10(500)</f>
        <v>26.989700043360187</v>
      </c>
      <c r="J5" s="40" t="s">
        <v>36</v>
      </c>
      <c r="K5" s="41"/>
      <c r="M5" s="40" t="s">
        <v>37</v>
      </c>
      <c r="N5" s="41"/>
    </row>
    <row r="6" spans="2:14" x14ac:dyDescent="0.2">
      <c r="B6" s="27"/>
      <c r="C6" s="5" t="s">
        <v>11</v>
      </c>
      <c r="D6" s="9">
        <v>-1</v>
      </c>
      <c r="E6" s="4">
        <v>0</v>
      </c>
      <c r="F6" s="14">
        <v>-1</v>
      </c>
      <c r="G6" s="5">
        <v>-1</v>
      </c>
      <c r="J6" s="37" t="s">
        <v>27</v>
      </c>
      <c r="K6" s="5">
        <v>1.54</v>
      </c>
      <c r="M6" s="37" t="s">
        <v>27</v>
      </c>
      <c r="N6" s="5">
        <f xml:space="preserve"> ATAN(3500000/64500000)*57.3 + 3.87/2</f>
        <v>5.0412558898982152</v>
      </c>
    </row>
    <row r="7" spans="2:14" x14ac:dyDescent="0.2">
      <c r="B7" s="27"/>
      <c r="C7" s="5" t="s">
        <v>9</v>
      </c>
      <c r="D7" s="9">
        <f>K19</f>
        <v>36.418725524455958</v>
      </c>
      <c r="E7" s="4">
        <v>89</v>
      </c>
      <c r="F7" s="14">
        <f>K11</f>
        <v>40.563223224860614</v>
      </c>
      <c r="G7" s="38">
        <f>N11</f>
        <v>30.262862793202782</v>
      </c>
      <c r="J7" s="37" t="s">
        <v>28</v>
      </c>
      <c r="K7" s="5">
        <f xml:space="preserve"> 10*LOG10(27000/(K6*K6))</f>
        <v>40.563223224860614</v>
      </c>
      <c r="M7" s="37" t="s">
        <v>28</v>
      </c>
      <c r="N7" s="5">
        <f xml:space="preserve"> 10*LOG10(27000/(N6*N6))</f>
        <v>30.262862793202782</v>
      </c>
    </row>
    <row r="8" spans="2:14" x14ac:dyDescent="0.2">
      <c r="B8" s="27"/>
      <c r="C8" s="5" t="s">
        <v>10</v>
      </c>
      <c r="D8" s="9">
        <v>-3</v>
      </c>
      <c r="E8" s="4">
        <v>0</v>
      </c>
      <c r="F8" s="14">
        <v>-1</v>
      </c>
      <c r="G8" s="5">
        <v>-1</v>
      </c>
      <c r="J8" s="37" t="s">
        <v>29</v>
      </c>
      <c r="K8" s="38">
        <f xml:space="preserve"> 70*K3/K6</f>
        <v>1.6233766233766234</v>
      </c>
      <c r="M8" s="37" t="s">
        <v>29</v>
      </c>
      <c r="N8" s="38">
        <f xml:space="preserve"> 70*K3/N6</f>
        <v>0.49590817339971927</v>
      </c>
    </row>
    <row r="9" spans="2:14" x14ac:dyDescent="0.2">
      <c r="B9" s="27"/>
      <c r="C9" s="6" t="s">
        <v>12</v>
      </c>
      <c r="D9" s="10">
        <f xml:space="preserve"> SUM(D5:D8)</f>
        <v>59.408425567816145</v>
      </c>
      <c r="E9" s="10">
        <f xml:space="preserve"> SUM(E5:E8)</f>
        <v>128</v>
      </c>
      <c r="F9" s="15">
        <f xml:space="preserve"> SUM(F5:F8)</f>
        <v>65.552923268220809</v>
      </c>
      <c r="G9" s="17">
        <f xml:space="preserve"> SUM(G5:G8)</f>
        <v>55.252562836562973</v>
      </c>
      <c r="J9" s="37" t="s">
        <v>32</v>
      </c>
      <c r="K9" s="38">
        <f xml:space="preserve"> 3.14*(K8/2)^2</f>
        <v>2.0687510541406646</v>
      </c>
      <c r="M9" s="37" t="s">
        <v>32</v>
      </c>
      <c r="N9" s="38">
        <f xml:space="preserve"> 3.14*(N8/2)^2</f>
        <v>0.19305105940904715</v>
      </c>
    </row>
    <row r="10" spans="2:14" x14ac:dyDescent="0.2">
      <c r="B10" s="46"/>
      <c r="D10" s="11"/>
      <c r="F10" s="11"/>
      <c r="J10" s="37" t="s">
        <v>33</v>
      </c>
      <c r="K10" s="5">
        <v>0</v>
      </c>
      <c r="M10" s="37" t="s">
        <v>33</v>
      </c>
      <c r="N10" s="5">
        <v>0</v>
      </c>
    </row>
    <row r="11" spans="2:14" x14ac:dyDescent="0.2">
      <c r="B11" s="27" t="s">
        <v>16</v>
      </c>
      <c r="C11" s="3" t="s">
        <v>13</v>
      </c>
      <c r="D11" s="12">
        <f xml:space="preserve"> -20*LOG10(4*3.14*384000000/K3)</f>
        <v>-222.60957790221855</v>
      </c>
      <c r="E11" s="12">
        <f xml:space="preserve"> -20*LOG10(4*3.14*384000000/K3)</f>
        <v>-222.60957790221855</v>
      </c>
      <c r="F11" s="16">
        <f xml:space="preserve"> -20*LOG10(4*3.14*64500000/K3)</f>
        <v>-207.1141477075733</v>
      </c>
      <c r="G11" s="18">
        <f xml:space="preserve"> -20*LOG10(4*3.14*64500000/K3)</f>
        <v>-207.1141477075733</v>
      </c>
      <c r="J11" s="7" t="s">
        <v>34</v>
      </c>
      <c r="K11" s="39">
        <f>K7*(K9-K10)/K9</f>
        <v>40.563223224860614</v>
      </c>
      <c r="M11" s="7" t="s">
        <v>34</v>
      </c>
      <c r="N11" s="39">
        <f>N7*(N9-N10)/N9</f>
        <v>30.262862793202782</v>
      </c>
    </row>
    <row r="12" spans="2:14" x14ac:dyDescent="0.2">
      <c r="B12" s="27"/>
      <c r="C12" s="5" t="s">
        <v>14</v>
      </c>
      <c r="D12" s="9">
        <v>-1</v>
      </c>
      <c r="E12" s="9">
        <v>-1</v>
      </c>
      <c r="F12" s="14">
        <v>0</v>
      </c>
      <c r="G12" s="19">
        <v>0</v>
      </c>
    </row>
    <row r="13" spans="2:14" x14ac:dyDescent="0.2">
      <c r="B13" s="27"/>
      <c r="C13" s="5" t="s">
        <v>15</v>
      </c>
      <c r="D13" s="9">
        <v>-1</v>
      </c>
      <c r="E13" s="9">
        <v>-1</v>
      </c>
      <c r="F13" s="14">
        <v>-1</v>
      </c>
      <c r="G13" s="19">
        <v>-1</v>
      </c>
      <c r="J13" s="40" t="s">
        <v>35</v>
      </c>
      <c r="K13" s="41"/>
    </row>
    <row r="14" spans="2:14" x14ac:dyDescent="0.2">
      <c r="B14" s="27"/>
      <c r="C14" s="6" t="s">
        <v>12</v>
      </c>
      <c r="D14" s="10">
        <f>SUM(D11:D13)</f>
        <v>-224.60957790221855</v>
      </c>
      <c r="E14" s="10">
        <f>SUM(E11:E13)</f>
        <v>-224.60957790221855</v>
      </c>
      <c r="F14" s="15">
        <f>SUM(F11:F13)</f>
        <v>-208.1141477075733</v>
      </c>
      <c r="G14" s="20">
        <f>SUM(G11:G13)</f>
        <v>-208.1141477075733</v>
      </c>
      <c r="J14" s="37" t="s">
        <v>27</v>
      </c>
      <c r="K14" s="5">
        <v>0.95</v>
      </c>
    </row>
    <row r="15" spans="2:14" x14ac:dyDescent="0.2">
      <c r="B15" s="46"/>
      <c r="D15" s="11"/>
      <c r="F15" s="11"/>
      <c r="J15" s="37" t="s">
        <v>28</v>
      </c>
      <c r="K15" s="5">
        <f xml:space="preserve"> 10*LOG10(27000/(K14*K14))</f>
        <v>44.759165535812919</v>
      </c>
    </row>
    <row r="16" spans="2:14" x14ac:dyDescent="0.2">
      <c r="B16" s="27" t="s">
        <v>20</v>
      </c>
      <c r="C16" s="3" t="s">
        <v>17</v>
      </c>
      <c r="D16" s="12">
        <v>0</v>
      </c>
      <c r="E16" s="2">
        <v>-3</v>
      </c>
      <c r="F16" s="16">
        <v>-1</v>
      </c>
      <c r="G16" s="3">
        <v>-1</v>
      </c>
      <c r="J16" s="37" t="s">
        <v>29</v>
      </c>
      <c r="K16" s="38">
        <f xml:space="preserve"> 70*K3/K14</f>
        <v>2.6315789473684212</v>
      </c>
    </row>
    <row r="17" spans="2:11" x14ac:dyDescent="0.2">
      <c r="B17" s="27"/>
      <c r="C17" s="5" t="s">
        <v>18</v>
      </c>
      <c r="D17" s="13">
        <v>50.8</v>
      </c>
      <c r="E17" s="42">
        <f>K19</f>
        <v>36.418725524455958</v>
      </c>
      <c r="F17" s="14">
        <f>K11</f>
        <v>40.563223224860614</v>
      </c>
      <c r="G17" s="22">
        <f>K11</f>
        <v>40.563223224860614</v>
      </c>
      <c r="J17" s="37" t="s">
        <v>32</v>
      </c>
      <c r="K17" s="38">
        <f xml:space="preserve"> 3.14*(K16/2)^2</f>
        <v>5.4362880886426606</v>
      </c>
    </row>
    <row r="18" spans="2:11" x14ac:dyDescent="0.2">
      <c r="B18" s="27"/>
      <c r="C18" s="5" t="s">
        <v>19</v>
      </c>
      <c r="D18" s="13">
        <v>0</v>
      </c>
      <c r="E18" s="4">
        <v>-1</v>
      </c>
      <c r="F18" s="14">
        <v>-1</v>
      </c>
      <c r="G18" s="5">
        <v>-1</v>
      </c>
      <c r="J18" s="37" t="s">
        <v>33</v>
      </c>
      <c r="K18" s="5">
        <v>1.0129999999999999</v>
      </c>
    </row>
    <row r="19" spans="2:11" x14ac:dyDescent="0.2">
      <c r="B19" s="27"/>
      <c r="C19" s="6" t="s">
        <v>12</v>
      </c>
      <c r="D19" s="10">
        <f xml:space="preserve"> SUM(D16:D18)</f>
        <v>50.8</v>
      </c>
      <c r="E19" s="10">
        <f xml:space="preserve"> SUM(E16:E18)</f>
        <v>32.418725524455958</v>
      </c>
      <c r="F19" s="15">
        <f xml:space="preserve"> SUM(F16:F18)</f>
        <v>38.563223224860614</v>
      </c>
      <c r="G19" s="17">
        <f xml:space="preserve"> SUM(G16:G18)</f>
        <v>38.563223224860614</v>
      </c>
      <c r="J19" s="7" t="s">
        <v>34</v>
      </c>
      <c r="K19" s="39">
        <f>K15*(K17-K18)/K17</f>
        <v>36.418725524455958</v>
      </c>
    </row>
    <row r="20" spans="2:11" x14ac:dyDescent="0.2">
      <c r="B20" s="46"/>
      <c r="D20" s="11"/>
      <c r="F20" s="11"/>
    </row>
    <row r="21" spans="2:11" x14ac:dyDescent="0.2">
      <c r="B21" s="27" t="s">
        <v>24</v>
      </c>
      <c r="C21" s="3" t="s">
        <v>22</v>
      </c>
      <c r="D21" s="16">
        <v>228.6</v>
      </c>
      <c r="E21" s="12">
        <v>228.6</v>
      </c>
      <c r="F21" s="16">
        <v>228.6</v>
      </c>
      <c r="G21" s="21">
        <v>228.6</v>
      </c>
      <c r="J21" t="s">
        <v>38</v>
      </c>
      <c r="K21" t="s">
        <v>39</v>
      </c>
    </row>
    <row r="22" spans="2:11" x14ac:dyDescent="0.2">
      <c r="B22" s="27"/>
      <c r="C22" s="5" t="s">
        <v>23</v>
      </c>
      <c r="D22" s="14">
        <f>-10*LOG10(290)</f>
        <v>-24.62397997898956</v>
      </c>
      <c r="E22" s="9">
        <f>-10*LOG10(290)</f>
        <v>-24.62397997898956</v>
      </c>
      <c r="F22" s="14">
        <f>-10*LOG10(400)</f>
        <v>-26.020599913279625</v>
      </c>
      <c r="G22" s="22">
        <f>-10*LOG10(400)</f>
        <v>-26.020599913279625</v>
      </c>
    </row>
    <row r="23" spans="2:11" x14ac:dyDescent="0.2">
      <c r="B23" s="27"/>
      <c r="C23" s="43" t="s">
        <v>21</v>
      </c>
      <c r="D23" s="9">
        <f xml:space="preserve"> -10*LOG10(8000000)</f>
        <v>-69.030899869919438</v>
      </c>
      <c r="E23" s="9">
        <f xml:space="preserve"> -10*LOG10(8000000)</f>
        <v>-69.030899869919438</v>
      </c>
      <c r="F23" s="14">
        <f xml:space="preserve"> -10*LOG10(100000000)</f>
        <v>-80</v>
      </c>
      <c r="G23" s="22">
        <f xml:space="preserve"> -10*LOG10(100000000)</f>
        <v>-80</v>
      </c>
    </row>
    <row r="24" spans="2:11" x14ac:dyDescent="0.2">
      <c r="B24" s="27"/>
      <c r="C24" s="43" t="s">
        <v>7</v>
      </c>
      <c r="D24" s="9">
        <v>-4.4000000000000004</v>
      </c>
      <c r="E24" s="9">
        <v>-4.4000000000000004</v>
      </c>
      <c r="F24" s="14">
        <v>-4.4000000000000004</v>
      </c>
      <c r="G24" s="14">
        <v>-4.4000000000000004</v>
      </c>
    </row>
    <row r="25" spans="2:11" x14ac:dyDescent="0.2">
      <c r="B25" s="28"/>
      <c r="C25" s="8" t="s">
        <v>25</v>
      </c>
      <c r="D25" s="15">
        <f xml:space="preserve"> SUM(D21:D24)</f>
        <v>130.545120151091</v>
      </c>
      <c r="E25" s="10">
        <f xml:space="preserve"> SUM(E21:E24)</f>
        <v>130.545120151091</v>
      </c>
      <c r="F25" s="15">
        <f xml:space="preserve"> SUM(F21:F24)</f>
        <v>118.17940008672036</v>
      </c>
      <c r="G25" s="17">
        <f xml:space="preserve"> SUM(G21:G24)</f>
        <v>118.17940008672036</v>
      </c>
    </row>
    <row r="26" spans="2:11" ht="17" thickBot="1" x14ac:dyDescent="0.25"/>
    <row r="27" spans="2:11" ht="17" thickBot="1" x14ac:dyDescent="0.25">
      <c r="C27" s="33" t="s">
        <v>26</v>
      </c>
      <c r="D27" s="34">
        <f xml:space="preserve"> SUM(D9,D14,D19,D25)</f>
        <v>16.143967816688601</v>
      </c>
      <c r="E27" s="34">
        <f xml:space="preserve"> SUM(E9,E14,E19,E25)</f>
        <v>66.354267773328417</v>
      </c>
      <c r="F27" s="34">
        <f xml:space="preserve"> SUM(F9,F14,F19,F25)</f>
        <v>14.181398872228499</v>
      </c>
      <c r="G27" s="35">
        <f xml:space="preserve"> SUM(G9,G14,G19,G25)</f>
        <v>3.8810384405706486</v>
      </c>
    </row>
  </sheetData>
  <mergeCells count="9">
    <mergeCell ref="J5:K5"/>
    <mergeCell ref="J13:K13"/>
    <mergeCell ref="M5:N5"/>
    <mergeCell ref="D2:E2"/>
    <mergeCell ref="F2:G2"/>
    <mergeCell ref="B4:B9"/>
    <mergeCell ref="B11:B14"/>
    <mergeCell ref="B16:B19"/>
    <mergeCell ref="B21:B2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20DE-2A9E-C040-8D03-57AF6E4000D4}">
  <dimension ref="B2:K27"/>
  <sheetViews>
    <sheetView workbookViewId="0">
      <selection activeCell="B2" sqref="B2:E27"/>
    </sheetView>
  </sheetViews>
  <sheetFormatPr baseColWidth="10" defaultRowHeight="16" x14ac:dyDescent="0.2"/>
  <cols>
    <col min="3" max="3" width="19.33203125" customWidth="1"/>
  </cols>
  <sheetData>
    <row r="2" spans="2:11" ht="19" x14ac:dyDescent="0.25">
      <c r="B2" s="4"/>
      <c r="C2" s="23" t="s">
        <v>0</v>
      </c>
      <c r="D2" s="24" t="s">
        <v>2</v>
      </c>
      <c r="E2" s="25"/>
      <c r="J2" t="s">
        <v>30</v>
      </c>
      <c r="K2" s="36">
        <v>2200000000</v>
      </c>
    </row>
    <row r="3" spans="2:11" x14ac:dyDescent="0.2">
      <c r="D3" s="1"/>
      <c r="E3" s="1"/>
      <c r="J3" t="s">
        <v>31</v>
      </c>
      <c r="K3" s="36">
        <f xml:space="preserve"> 300000000/K2</f>
        <v>0.13636363636363635</v>
      </c>
    </row>
    <row r="4" spans="2:11" x14ac:dyDescent="0.2">
      <c r="B4" s="26" t="s">
        <v>3</v>
      </c>
      <c r="C4" s="30" t="s">
        <v>3</v>
      </c>
      <c r="D4" s="31" t="s">
        <v>4</v>
      </c>
      <c r="E4" s="30" t="s">
        <v>6</v>
      </c>
    </row>
    <row r="5" spans="2:11" x14ac:dyDescent="0.2">
      <c r="B5" s="27"/>
      <c r="C5" s="5" t="s">
        <v>8</v>
      </c>
      <c r="D5" s="9">
        <f xml:space="preserve"> 10*LOG10(3.16)</f>
        <v>4.996870826184038</v>
      </c>
      <c r="E5" s="5">
        <v>38</v>
      </c>
    </row>
    <row r="6" spans="2:11" x14ac:dyDescent="0.2">
      <c r="B6" s="27"/>
      <c r="C6" s="5" t="s">
        <v>11</v>
      </c>
      <c r="D6" s="9">
        <v>-1</v>
      </c>
      <c r="E6" s="5">
        <v>0</v>
      </c>
    </row>
    <row r="7" spans="2:11" x14ac:dyDescent="0.2">
      <c r="B7" s="27"/>
      <c r="C7" s="5" t="s">
        <v>9</v>
      </c>
      <c r="D7" s="9">
        <v>10</v>
      </c>
      <c r="E7" s="5">
        <v>79</v>
      </c>
    </row>
    <row r="8" spans="2:11" x14ac:dyDescent="0.2">
      <c r="B8" s="27"/>
      <c r="C8" s="5" t="s">
        <v>10</v>
      </c>
      <c r="D8" s="9">
        <v>0</v>
      </c>
      <c r="E8" s="5">
        <v>0</v>
      </c>
    </row>
    <row r="9" spans="2:11" x14ac:dyDescent="0.2">
      <c r="B9" s="28"/>
      <c r="C9" s="6" t="s">
        <v>12</v>
      </c>
      <c r="D9" s="10">
        <f xml:space="preserve"> SUM(D5:D8)</f>
        <v>13.996870826184038</v>
      </c>
      <c r="E9" s="17">
        <f xml:space="preserve"> SUM(E5:E8)</f>
        <v>117</v>
      </c>
    </row>
    <row r="10" spans="2:11" x14ac:dyDescent="0.2">
      <c r="B10" s="29"/>
      <c r="D10" s="11"/>
    </row>
    <row r="11" spans="2:11" x14ac:dyDescent="0.2">
      <c r="B11" s="26" t="s">
        <v>16</v>
      </c>
      <c r="C11" s="3" t="s">
        <v>13</v>
      </c>
      <c r="D11" s="12">
        <f xml:space="preserve"> -20*LOG10(4*3.14*384000000/K3)</f>
        <v>-210.97244579742505</v>
      </c>
      <c r="E11" s="21">
        <f xml:space="preserve"> -20*LOG10(4*3.14*384000000/K3)</f>
        <v>-210.97244579742505</v>
      </c>
    </row>
    <row r="12" spans="2:11" x14ac:dyDescent="0.2">
      <c r="B12" s="27"/>
      <c r="C12" s="5" t="s">
        <v>14</v>
      </c>
      <c r="D12" s="9">
        <v>-0.5</v>
      </c>
      <c r="E12" s="22">
        <v>-1</v>
      </c>
    </row>
    <row r="13" spans="2:11" x14ac:dyDescent="0.2">
      <c r="B13" s="27"/>
      <c r="C13" s="5" t="s">
        <v>15</v>
      </c>
      <c r="D13" s="9">
        <v>-1</v>
      </c>
      <c r="E13" s="22">
        <v>-1</v>
      </c>
    </row>
    <row r="14" spans="2:11" x14ac:dyDescent="0.2">
      <c r="B14" s="28"/>
      <c r="C14" s="6" t="s">
        <v>12</v>
      </c>
      <c r="D14" s="10">
        <f>SUM(D11:D13)</f>
        <v>-212.47244579742505</v>
      </c>
      <c r="E14" s="17">
        <f>SUM(E11:E13)</f>
        <v>-212.97244579742505</v>
      </c>
      <c r="J14" t="s">
        <v>38</v>
      </c>
      <c r="K14" t="s">
        <v>40</v>
      </c>
    </row>
    <row r="15" spans="2:11" x14ac:dyDescent="0.2">
      <c r="B15" s="29"/>
      <c r="D15" s="11"/>
    </row>
    <row r="16" spans="2:11" x14ac:dyDescent="0.2">
      <c r="B16" s="26" t="s">
        <v>20</v>
      </c>
      <c r="C16" s="3" t="s">
        <v>17</v>
      </c>
      <c r="D16" s="12">
        <v>0</v>
      </c>
      <c r="E16" s="3">
        <v>-3</v>
      </c>
    </row>
    <row r="17" spans="2:5" x14ac:dyDescent="0.2">
      <c r="B17" s="27"/>
      <c r="C17" s="5" t="s">
        <v>18</v>
      </c>
      <c r="D17" s="13">
        <v>37.5</v>
      </c>
      <c r="E17" s="5">
        <v>10</v>
      </c>
    </row>
    <row r="18" spans="2:5" x14ac:dyDescent="0.2">
      <c r="B18" s="27"/>
      <c r="C18" s="5" t="s">
        <v>19</v>
      </c>
      <c r="D18" s="13">
        <v>0</v>
      </c>
      <c r="E18" s="5">
        <v>-1</v>
      </c>
    </row>
    <row r="19" spans="2:5" x14ac:dyDescent="0.2">
      <c r="B19" s="28"/>
      <c r="C19" s="6" t="s">
        <v>12</v>
      </c>
      <c r="D19" s="10">
        <f xml:space="preserve"> SUM(D16:D18)</f>
        <v>37.5</v>
      </c>
      <c r="E19" s="17">
        <f xml:space="preserve"> SUM(E16:E18)</f>
        <v>6</v>
      </c>
    </row>
    <row r="20" spans="2:5" x14ac:dyDescent="0.2">
      <c r="B20" s="29"/>
      <c r="D20" s="11"/>
    </row>
    <row r="21" spans="2:5" x14ac:dyDescent="0.2">
      <c r="B21" s="26" t="s">
        <v>24</v>
      </c>
      <c r="C21" s="44" t="s">
        <v>22</v>
      </c>
      <c r="D21" s="12">
        <v>228.6</v>
      </c>
      <c r="E21" s="21">
        <v>228.6</v>
      </c>
    </row>
    <row r="22" spans="2:5" x14ac:dyDescent="0.2">
      <c r="B22" s="27"/>
      <c r="C22" s="43" t="s">
        <v>23</v>
      </c>
      <c r="D22" s="9">
        <f>-10*LOG10(290)</f>
        <v>-24.62397997898956</v>
      </c>
      <c r="E22" s="22">
        <f>-10*LOG10(290)</f>
        <v>-24.62397997898956</v>
      </c>
    </row>
    <row r="23" spans="2:5" x14ac:dyDescent="0.2">
      <c r="B23" s="27"/>
      <c r="C23" s="43" t="s">
        <v>21</v>
      </c>
      <c r="D23" s="9">
        <f xml:space="preserve"> -10*LOG10(7087/2)</f>
        <v>-35.494324370975356</v>
      </c>
      <c r="E23" s="22">
        <f xml:space="preserve"> -10*LOG10(7087/2)</f>
        <v>-35.494324370975356</v>
      </c>
    </row>
    <row r="24" spans="2:5" x14ac:dyDescent="0.2">
      <c r="B24" s="27"/>
      <c r="C24" s="43" t="s">
        <v>7</v>
      </c>
      <c r="D24" s="9">
        <v>-4.4000000000000004</v>
      </c>
      <c r="E24" s="22">
        <v>-4.4000000000000004</v>
      </c>
    </row>
    <row r="25" spans="2:5" x14ac:dyDescent="0.2">
      <c r="B25" s="28"/>
      <c r="C25" s="45" t="s">
        <v>25</v>
      </c>
      <c r="D25" s="10">
        <f xml:space="preserve"> SUM(D21:D24)</f>
        <v>164.08169565003507</v>
      </c>
      <c r="E25" s="17">
        <f xml:space="preserve"> SUM(E21:E24)</f>
        <v>164.08169565003507</v>
      </c>
    </row>
    <row r="26" spans="2:5" ht="17" thickBot="1" x14ac:dyDescent="0.25"/>
    <row r="27" spans="2:5" ht="17" thickBot="1" x14ac:dyDescent="0.25">
      <c r="C27" s="33" t="s">
        <v>26</v>
      </c>
      <c r="D27" s="34">
        <f xml:space="preserve"> SUM(D9,D14,D19,D25)</f>
        <v>3.1061206787940705</v>
      </c>
      <c r="E27" s="35">
        <f xml:space="preserve"> SUM(E9,E14,E19,E25)</f>
        <v>74.10924985261002</v>
      </c>
    </row>
  </sheetData>
  <mergeCells count="5">
    <mergeCell ref="D2:E2"/>
    <mergeCell ref="B4:B9"/>
    <mergeCell ref="B11:B14"/>
    <mergeCell ref="B16:B19"/>
    <mergeCell ref="B21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cp:lastPrinted>2020-01-05T10:02:15Z</cp:lastPrinted>
  <dcterms:created xsi:type="dcterms:W3CDTF">2020-01-04T13:11:42Z</dcterms:created>
  <dcterms:modified xsi:type="dcterms:W3CDTF">2020-01-05T10:05:23Z</dcterms:modified>
</cp:coreProperties>
</file>