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edanmarkonline-my.sharepoint.com/personal/srod_bane_dk/Documents/"/>
    </mc:Choice>
  </mc:AlternateContent>
  <xr:revisionPtr revIDLastSave="0" documentId="8_{9545BE5F-A3C8-42BC-9F6C-0B33C792FB51}" xr6:coauthVersionLast="46" xr6:coauthVersionMax="46" xr10:uidLastSave="{00000000-0000-0000-0000-000000000000}"/>
  <bookViews>
    <workbookView xWindow="-120" yWindow="-120" windowWidth="29040" windowHeight="15840" xr2:uid="{05997347-72DC-44A3-922D-A830508C6633}"/>
  </bookViews>
  <sheets>
    <sheet name="sporskiftevedl.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I94" i="1"/>
  <c r="F94" i="1"/>
  <c r="E94" i="1"/>
  <c r="J93" i="1"/>
  <c r="I93" i="1"/>
  <c r="F93" i="1"/>
  <c r="E93" i="1"/>
  <c r="I92" i="1"/>
  <c r="F92" i="1"/>
  <c r="E92" i="1"/>
  <c r="J92" i="1" s="1"/>
  <c r="J91" i="1"/>
  <c r="I91" i="1"/>
  <c r="F91" i="1"/>
  <c r="E91" i="1"/>
  <c r="J90" i="1"/>
  <c r="I90" i="1"/>
  <c r="F90" i="1"/>
  <c r="E90" i="1"/>
  <c r="I89" i="1"/>
  <c r="F89" i="1"/>
  <c r="E89" i="1"/>
  <c r="J89" i="1" s="1"/>
  <c r="I88" i="1"/>
  <c r="F88" i="1"/>
  <c r="J88" i="1" s="1"/>
  <c r="E88" i="1"/>
  <c r="I87" i="1"/>
  <c r="F87" i="1"/>
  <c r="E87" i="1"/>
  <c r="J87" i="1" s="1"/>
  <c r="J86" i="1"/>
  <c r="I86" i="1"/>
  <c r="F86" i="1"/>
  <c r="E86" i="1"/>
  <c r="J85" i="1"/>
  <c r="I85" i="1"/>
  <c r="F85" i="1"/>
  <c r="E85" i="1"/>
  <c r="I84" i="1"/>
  <c r="F84" i="1"/>
  <c r="E84" i="1"/>
  <c r="J84" i="1" s="1"/>
  <c r="J83" i="1"/>
  <c r="I83" i="1"/>
  <c r="F83" i="1"/>
  <c r="E83" i="1"/>
  <c r="J82" i="1"/>
  <c r="I82" i="1"/>
  <c r="F82" i="1"/>
  <c r="E82" i="1"/>
  <c r="I81" i="1"/>
  <c r="F81" i="1"/>
  <c r="E81" i="1"/>
  <c r="J81" i="1" s="1"/>
  <c r="I80" i="1"/>
  <c r="F80" i="1"/>
  <c r="J80" i="1" s="1"/>
  <c r="E80" i="1"/>
  <c r="I79" i="1"/>
  <c r="F79" i="1"/>
  <c r="E79" i="1"/>
  <c r="J79" i="1" s="1"/>
  <c r="J78" i="1"/>
  <c r="I78" i="1"/>
  <c r="F78" i="1"/>
  <c r="E78" i="1"/>
  <c r="J77" i="1"/>
  <c r="I77" i="1"/>
  <c r="F77" i="1"/>
  <c r="E77" i="1"/>
  <c r="I76" i="1"/>
  <c r="F76" i="1"/>
  <c r="E76" i="1"/>
  <c r="J76" i="1" s="1"/>
  <c r="J75" i="1"/>
  <c r="I75" i="1"/>
  <c r="F75" i="1"/>
  <c r="E75" i="1"/>
  <c r="J74" i="1"/>
  <c r="I74" i="1"/>
  <c r="F74" i="1"/>
  <c r="E74" i="1"/>
  <c r="I73" i="1"/>
  <c r="F73" i="1"/>
  <c r="E73" i="1"/>
  <c r="J73" i="1" s="1"/>
  <c r="I72" i="1"/>
  <c r="F72" i="1"/>
  <c r="J72" i="1" s="1"/>
  <c r="E72" i="1"/>
  <c r="I71" i="1"/>
  <c r="F71" i="1"/>
  <c r="E71" i="1"/>
  <c r="J71" i="1" s="1"/>
  <c r="J70" i="1"/>
  <c r="I70" i="1"/>
  <c r="F70" i="1"/>
  <c r="E70" i="1"/>
  <c r="J69" i="1"/>
  <c r="I69" i="1"/>
  <c r="F69" i="1"/>
  <c r="E69" i="1"/>
  <c r="I68" i="1"/>
  <c r="F68" i="1"/>
  <c r="E68" i="1"/>
  <c r="J68" i="1" s="1"/>
  <c r="J67" i="1"/>
  <c r="I67" i="1"/>
  <c r="F67" i="1"/>
  <c r="E67" i="1"/>
  <c r="J66" i="1"/>
  <c r="I66" i="1"/>
  <c r="F66" i="1"/>
  <c r="E66" i="1"/>
  <c r="I65" i="1"/>
  <c r="F65" i="1"/>
  <c r="E65" i="1"/>
  <c r="J65" i="1" s="1"/>
  <c r="I64" i="1"/>
  <c r="F64" i="1"/>
  <c r="J64" i="1" s="1"/>
  <c r="E64" i="1"/>
  <c r="I63" i="1"/>
  <c r="F63" i="1"/>
  <c r="E63" i="1"/>
  <c r="J63" i="1" s="1"/>
  <c r="J62" i="1"/>
  <c r="I62" i="1"/>
  <c r="F62" i="1"/>
  <c r="E62" i="1"/>
  <c r="J61" i="1"/>
  <c r="I61" i="1"/>
  <c r="F61" i="1"/>
  <c r="E61" i="1"/>
  <c r="I60" i="1"/>
  <c r="F60" i="1"/>
  <c r="E60" i="1"/>
  <c r="J60" i="1" s="1"/>
  <c r="J59" i="1"/>
  <c r="I59" i="1"/>
  <c r="F59" i="1"/>
  <c r="E59" i="1"/>
  <c r="J58" i="1"/>
  <c r="I58" i="1"/>
  <c r="F58" i="1"/>
  <c r="E58" i="1"/>
  <c r="I57" i="1"/>
  <c r="F57" i="1"/>
  <c r="E57" i="1"/>
  <c r="J57" i="1" s="1"/>
  <c r="I56" i="1"/>
  <c r="F56" i="1"/>
  <c r="J56" i="1" s="1"/>
  <c r="E56" i="1"/>
  <c r="J55" i="1"/>
  <c r="I55" i="1"/>
  <c r="F55" i="1"/>
  <c r="E55" i="1"/>
  <c r="I54" i="1"/>
  <c r="F54" i="1"/>
  <c r="E54" i="1"/>
  <c r="J54" i="1" s="1"/>
  <c r="T53" i="1"/>
  <c r="Q53" i="1"/>
  <c r="U53" i="1" s="1"/>
  <c r="P53" i="1"/>
  <c r="I53" i="1"/>
  <c r="F53" i="1"/>
  <c r="E53" i="1"/>
  <c r="J53" i="1" s="1"/>
  <c r="U52" i="1"/>
  <c r="T52" i="1"/>
  <c r="Q52" i="1"/>
  <c r="P52" i="1"/>
  <c r="J52" i="1"/>
  <c r="I52" i="1"/>
  <c r="F52" i="1"/>
  <c r="E52" i="1"/>
  <c r="T51" i="1"/>
  <c r="Q51" i="1"/>
  <c r="P51" i="1"/>
  <c r="U51" i="1" s="1"/>
  <c r="J51" i="1"/>
  <c r="I51" i="1"/>
  <c r="F51" i="1"/>
  <c r="E51" i="1"/>
  <c r="U50" i="1"/>
  <c r="T50" i="1"/>
  <c r="Q50" i="1"/>
  <c r="P50" i="1"/>
  <c r="I50" i="1"/>
  <c r="F50" i="1"/>
  <c r="E50" i="1"/>
  <c r="J50" i="1" s="1"/>
  <c r="T49" i="1"/>
  <c r="Q49" i="1"/>
  <c r="U49" i="1" s="1"/>
  <c r="P49" i="1"/>
  <c r="I49" i="1"/>
  <c r="F49" i="1"/>
  <c r="E49" i="1"/>
  <c r="J49" i="1" s="1"/>
  <c r="U48" i="1"/>
  <c r="T48" i="1"/>
  <c r="Q48" i="1"/>
  <c r="P48" i="1"/>
  <c r="J48" i="1"/>
  <c r="I48" i="1"/>
  <c r="F48" i="1"/>
  <c r="E48" i="1"/>
  <c r="T47" i="1"/>
  <c r="Q47" i="1"/>
  <c r="P47" i="1"/>
  <c r="U47" i="1" s="1"/>
  <c r="J47" i="1"/>
  <c r="I47" i="1"/>
  <c r="F47" i="1"/>
  <c r="E47" i="1"/>
  <c r="X46" i="1"/>
  <c r="U46" i="1"/>
  <c r="T46" i="1"/>
  <c r="Q46" i="1"/>
  <c r="P46" i="1"/>
  <c r="I46" i="1"/>
  <c r="F46" i="1"/>
  <c r="E46" i="1"/>
  <c r="J46" i="1" s="1"/>
  <c r="X45" i="1"/>
  <c r="U45" i="1"/>
  <c r="T45" i="1"/>
  <c r="Q45" i="1"/>
  <c r="P45" i="1"/>
  <c r="J45" i="1"/>
  <c r="I45" i="1"/>
  <c r="F45" i="1"/>
  <c r="E45" i="1"/>
  <c r="X44" i="1"/>
  <c r="T44" i="1"/>
  <c r="Q44" i="1"/>
  <c r="P44" i="1"/>
  <c r="U44" i="1" s="1"/>
  <c r="J44" i="1"/>
  <c r="I44" i="1"/>
  <c r="F44" i="1"/>
  <c r="E44" i="1"/>
  <c r="X43" i="1"/>
  <c r="T43" i="1"/>
  <c r="Q43" i="1"/>
  <c r="U43" i="1" s="1"/>
  <c r="P43" i="1"/>
  <c r="I43" i="1"/>
  <c r="F43" i="1"/>
  <c r="E43" i="1"/>
  <c r="J43" i="1" s="1"/>
  <c r="X42" i="1"/>
  <c r="T42" i="1"/>
  <c r="Q42" i="1"/>
  <c r="P42" i="1"/>
  <c r="U42" i="1" s="1"/>
  <c r="I42" i="1"/>
  <c r="F42" i="1"/>
  <c r="J42" i="1" s="1"/>
  <c r="E42" i="1"/>
  <c r="X41" i="1"/>
  <c r="U41" i="1"/>
  <c r="T41" i="1"/>
  <c r="Q41" i="1"/>
  <c r="P41" i="1"/>
  <c r="I41" i="1"/>
  <c r="F41" i="1"/>
  <c r="E41" i="1"/>
  <c r="J41" i="1" s="1"/>
  <c r="X40" i="1"/>
  <c r="U40" i="1"/>
  <c r="T40" i="1"/>
  <c r="Q40" i="1"/>
  <c r="P40" i="1"/>
  <c r="J40" i="1"/>
  <c r="I40" i="1"/>
  <c r="F40" i="1"/>
  <c r="E40" i="1"/>
  <c r="X39" i="1"/>
  <c r="T39" i="1"/>
  <c r="Q39" i="1"/>
  <c r="P39" i="1"/>
  <c r="U39" i="1" s="1"/>
  <c r="J39" i="1"/>
  <c r="I39" i="1"/>
  <c r="F39" i="1"/>
  <c r="E39" i="1"/>
  <c r="X38" i="1"/>
  <c r="U38" i="1"/>
  <c r="T38" i="1"/>
  <c r="Q38" i="1"/>
  <c r="P38" i="1"/>
  <c r="I38" i="1"/>
  <c r="F38" i="1"/>
  <c r="E38" i="1"/>
  <c r="J38" i="1" s="1"/>
  <c r="X37" i="1"/>
  <c r="U37" i="1"/>
  <c r="T37" i="1"/>
  <c r="Q37" i="1"/>
  <c r="P37" i="1"/>
  <c r="J37" i="1"/>
  <c r="I37" i="1"/>
  <c r="F37" i="1"/>
  <c r="E37" i="1"/>
  <c r="X36" i="1"/>
  <c r="T36" i="1"/>
  <c r="Q36" i="1"/>
  <c r="P36" i="1"/>
  <c r="U36" i="1" s="1"/>
  <c r="J36" i="1"/>
  <c r="I36" i="1"/>
  <c r="F36" i="1"/>
  <c r="E36" i="1"/>
  <c r="X35" i="1"/>
  <c r="T35" i="1"/>
  <c r="Q35" i="1"/>
  <c r="U35" i="1" s="1"/>
  <c r="P35" i="1"/>
  <c r="I35" i="1"/>
  <c r="F35" i="1"/>
  <c r="E35" i="1"/>
  <c r="J35" i="1" s="1"/>
  <c r="X34" i="1"/>
  <c r="T34" i="1"/>
  <c r="Q34" i="1"/>
  <c r="P34" i="1"/>
  <c r="U34" i="1" s="1"/>
  <c r="I34" i="1"/>
  <c r="F34" i="1"/>
  <c r="J34" i="1" s="1"/>
  <c r="E34" i="1"/>
  <c r="X33" i="1"/>
  <c r="U33" i="1"/>
  <c r="T33" i="1"/>
  <c r="Q33" i="1"/>
  <c r="P33" i="1"/>
  <c r="I33" i="1"/>
  <c r="F33" i="1"/>
  <c r="E33" i="1"/>
  <c r="J33" i="1" s="1"/>
  <c r="X32" i="1"/>
  <c r="U32" i="1"/>
  <c r="T32" i="1"/>
  <c r="Q32" i="1"/>
  <c r="P32" i="1"/>
  <c r="J32" i="1"/>
  <c r="I32" i="1"/>
  <c r="F32" i="1"/>
  <c r="E32" i="1"/>
  <c r="X31" i="1"/>
  <c r="T31" i="1"/>
  <c r="Q31" i="1"/>
  <c r="P31" i="1"/>
  <c r="U31" i="1" s="1"/>
  <c r="J31" i="1"/>
  <c r="I31" i="1"/>
  <c r="F31" i="1"/>
  <c r="E31" i="1"/>
  <c r="X30" i="1"/>
  <c r="U30" i="1"/>
  <c r="T30" i="1"/>
  <c r="Q30" i="1"/>
  <c r="P30" i="1"/>
  <c r="I30" i="1"/>
  <c r="F30" i="1"/>
  <c r="E30" i="1"/>
  <c r="J30" i="1" s="1"/>
  <c r="X29" i="1"/>
  <c r="U29" i="1"/>
  <c r="T29" i="1"/>
  <c r="Q29" i="1"/>
  <c r="P29" i="1"/>
  <c r="J29" i="1"/>
  <c r="I29" i="1"/>
  <c r="F29" i="1"/>
  <c r="E29" i="1"/>
  <c r="X28" i="1"/>
  <c r="T28" i="1"/>
  <c r="Q28" i="1"/>
  <c r="P28" i="1"/>
  <c r="U28" i="1" s="1"/>
  <c r="J28" i="1"/>
  <c r="I28" i="1"/>
  <c r="F28" i="1"/>
  <c r="E28" i="1"/>
  <c r="X27" i="1"/>
  <c r="T27" i="1"/>
  <c r="Q27" i="1"/>
  <c r="U27" i="1" s="1"/>
  <c r="P27" i="1"/>
  <c r="I27" i="1"/>
  <c r="F27" i="1"/>
  <c r="E27" i="1"/>
  <c r="J27" i="1" s="1"/>
  <c r="X26" i="1"/>
  <c r="T26" i="1"/>
  <c r="Q26" i="1"/>
  <c r="P26" i="1"/>
  <c r="U26" i="1" s="1"/>
  <c r="I26" i="1"/>
  <c r="F26" i="1"/>
  <c r="J26" i="1" s="1"/>
  <c r="E26" i="1"/>
  <c r="X25" i="1"/>
  <c r="U25" i="1"/>
  <c r="T25" i="1"/>
  <c r="Q25" i="1"/>
  <c r="P25" i="1"/>
  <c r="I25" i="1"/>
  <c r="F25" i="1"/>
  <c r="E25" i="1"/>
  <c r="J25" i="1" s="1"/>
  <c r="X24" i="1"/>
  <c r="U24" i="1"/>
  <c r="T24" i="1"/>
  <c r="Q24" i="1"/>
  <c r="P24" i="1"/>
  <c r="J24" i="1"/>
  <c r="I24" i="1"/>
  <c r="F24" i="1"/>
  <c r="E24" i="1"/>
  <c r="T23" i="1"/>
  <c r="Q23" i="1"/>
  <c r="P23" i="1"/>
  <c r="U23" i="1" s="1"/>
  <c r="I23" i="1"/>
  <c r="F23" i="1"/>
  <c r="J23" i="1" s="1"/>
  <c r="E23" i="1"/>
  <c r="T22" i="1"/>
  <c r="Q22" i="1"/>
  <c r="P22" i="1"/>
  <c r="U22" i="1" s="1"/>
  <c r="J22" i="1"/>
  <c r="I22" i="1"/>
  <c r="F22" i="1"/>
  <c r="E22" i="1"/>
  <c r="T21" i="1"/>
  <c r="Q21" i="1"/>
  <c r="P21" i="1"/>
  <c r="U21" i="1" s="1"/>
  <c r="I21" i="1"/>
  <c r="F21" i="1"/>
  <c r="E21" i="1"/>
  <c r="J21" i="1" s="1"/>
  <c r="U20" i="1"/>
  <c r="T20" i="1"/>
  <c r="Q20" i="1"/>
  <c r="P20" i="1"/>
  <c r="J20" i="1"/>
  <c r="I20" i="1"/>
  <c r="F20" i="1"/>
  <c r="E20" i="1"/>
  <c r="T19" i="1"/>
  <c r="Q19" i="1"/>
  <c r="P19" i="1"/>
  <c r="U19" i="1" s="1"/>
  <c r="I19" i="1"/>
  <c r="F19" i="1"/>
  <c r="J19" i="1" s="1"/>
  <c r="E19" i="1"/>
  <c r="T18" i="1"/>
  <c r="Q18" i="1"/>
  <c r="P18" i="1"/>
  <c r="U18" i="1" s="1"/>
  <c r="J18" i="1"/>
  <c r="I18" i="1"/>
  <c r="F18" i="1"/>
  <c r="E18" i="1"/>
  <c r="U17" i="1"/>
  <c r="T17" i="1"/>
  <c r="Q17" i="1"/>
  <c r="P17" i="1"/>
  <c r="I17" i="1"/>
  <c r="F17" i="1"/>
  <c r="E17" i="1"/>
  <c r="J17" i="1" s="1"/>
  <c r="U16" i="1"/>
  <c r="T16" i="1"/>
  <c r="Q16" i="1"/>
  <c r="P16" i="1"/>
  <c r="J16" i="1"/>
  <c r="I16" i="1"/>
  <c r="F16" i="1"/>
  <c r="E16" i="1"/>
  <c r="T15" i="1"/>
  <c r="Q15" i="1"/>
  <c r="P15" i="1"/>
  <c r="U15" i="1" s="1"/>
  <c r="J15" i="1"/>
  <c r="I15" i="1"/>
  <c r="F15" i="1"/>
  <c r="E15" i="1"/>
  <c r="T14" i="1"/>
  <c r="Q14" i="1"/>
  <c r="P14" i="1"/>
  <c r="U14" i="1" s="1"/>
  <c r="J14" i="1"/>
  <c r="I14" i="1"/>
  <c r="F14" i="1"/>
  <c r="E14" i="1"/>
  <c r="U13" i="1"/>
  <c r="T13" i="1"/>
  <c r="Q13" i="1"/>
  <c r="P13" i="1"/>
  <c r="I13" i="1"/>
  <c r="F13" i="1"/>
  <c r="E13" i="1"/>
  <c r="J13" i="1" s="1"/>
  <c r="T12" i="1"/>
  <c r="Q12" i="1"/>
  <c r="P12" i="1"/>
  <c r="U12" i="1" s="1"/>
  <c r="J12" i="1"/>
  <c r="I12" i="1"/>
  <c r="F12" i="1"/>
  <c r="E12" i="1"/>
  <c r="T11" i="1"/>
  <c r="Q11" i="1"/>
  <c r="P11" i="1"/>
  <c r="U11" i="1" s="1"/>
  <c r="J11" i="1"/>
  <c r="I11" i="1"/>
  <c r="F11" i="1"/>
  <c r="E11" i="1"/>
  <c r="T10" i="1"/>
  <c r="Q10" i="1"/>
  <c r="P10" i="1"/>
  <c r="U10" i="1" s="1"/>
  <c r="J10" i="1"/>
  <c r="I10" i="1"/>
  <c r="F10" i="1"/>
  <c r="E10" i="1"/>
  <c r="T9" i="1"/>
  <c r="Q9" i="1"/>
  <c r="P9" i="1"/>
  <c r="U9" i="1" s="1"/>
  <c r="J9" i="1"/>
  <c r="I9" i="1"/>
  <c r="F9" i="1"/>
  <c r="E9" i="1"/>
  <c r="Y8" i="1"/>
  <c r="Z8" i="1" s="1"/>
  <c r="X8" i="1"/>
  <c r="X10" i="1" s="1"/>
  <c r="U8" i="1"/>
  <c r="T8" i="1"/>
  <c r="Q8" i="1"/>
  <c r="P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5" i="1" s="1"/>
  <c r="J8" i="1"/>
  <c r="I8" i="1"/>
  <c r="F8" i="1"/>
  <c r="E8" i="1"/>
  <c r="Y7" i="1"/>
  <c r="X7" i="1"/>
  <c r="Z7" i="1" s="1"/>
  <c r="X12" i="1" s="1"/>
  <c r="U7" i="1"/>
  <c r="T7" i="1"/>
  <c r="Q7" i="1"/>
  <c r="P7" i="1"/>
  <c r="L7" i="1"/>
  <c r="I7" i="1"/>
  <c r="F7" i="1"/>
  <c r="E7" i="1"/>
  <c r="J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U6" i="1"/>
  <c r="T6" i="1"/>
  <c r="Q6" i="1"/>
  <c r="P6" i="1"/>
  <c r="J6" i="1"/>
  <c r="I6" i="1"/>
  <c r="F6" i="1"/>
  <c r="E6" i="1"/>
  <c r="AA7" i="1" l="1"/>
  <c r="X13" i="1" s="1"/>
  <c r="AA8" i="1"/>
  <c r="Z9" i="1"/>
  <c r="Z10" i="1"/>
  <c r="X9" i="1"/>
  <c r="Y10" i="1"/>
  <c r="Y9" i="1"/>
  <c r="AB8" i="1" l="1"/>
  <c r="AA9" i="1"/>
  <c r="AA10" i="1"/>
  <c r="AB10" i="1" l="1"/>
  <c r="AB9" i="1"/>
</calcChain>
</file>

<file path=xl/sharedStrings.xml><?xml version="1.0" encoding="utf-8"?>
<sst xmlns="http://schemas.openxmlformats.org/spreadsheetml/2006/main" count="125" uniqueCount="93">
  <si>
    <t>Basissituation</t>
  </si>
  <si>
    <t>Separationsløsning</t>
  </si>
  <si>
    <t>Resultat</t>
  </si>
  <si>
    <t>meter</t>
  </si>
  <si>
    <t>mio bruttoton/år</t>
  </si>
  <si>
    <t>lbnr</t>
  </si>
  <si>
    <t>sporsk.nr.</t>
  </si>
  <si>
    <t>R ret</t>
  </si>
  <si>
    <t>R afv</t>
  </si>
  <si>
    <t>f ret</t>
  </si>
  <si>
    <t>f afv</t>
  </si>
  <si>
    <t>T ret</t>
  </si>
  <si>
    <t>T afv.</t>
  </si>
  <si>
    <t>T sum</t>
  </si>
  <si>
    <t>T vægt</t>
  </si>
  <si>
    <t>R afv.</t>
  </si>
  <si>
    <t>1000 kr/år</t>
  </si>
  <si>
    <t>130a</t>
  </si>
  <si>
    <t>ret</t>
  </si>
  <si>
    <t>afv.</t>
  </si>
  <si>
    <t>sum</t>
  </si>
  <si>
    <t>vægtet</t>
  </si>
  <si>
    <t>134b</t>
  </si>
  <si>
    <t>134a</t>
  </si>
  <si>
    <t>Forskel</t>
  </si>
  <si>
    <t>141a</t>
  </si>
  <si>
    <t>Forskel%</t>
  </si>
  <si>
    <t>141b</t>
  </si>
  <si>
    <t>145a</t>
  </si>
  <si>
    <t>Enhedspris uvægtet</t>
  </si>
  <si>
    <t>kr/bruttoton/år</t>
  </si>
  <si>
    <t>139a</t>
  </si>
  <si>
    <t>145b</t>
  </si>
  <si>
    <t>Enhedspris vægtet</t>
  </si>
  <si>
    <t>139b</t>
  </si>
  <si>
    <t>202a</t>
  </si>
  <si>
    <t>202b</t>
  </si>
  <si>
    <t>Formel</t>
  </si>
  <si>
    <t>217a</t>
  </si>
  <si>
    <t>faktor</t>
  </si>
  <si>
    <t>219b</t>
  </si>
  <si>
    <t>a</t>
  </si>
  <si>
    <t>221a</t>
  </si>
  <si>
    <t>b</t>
  </si>
  <si>
    <t>221b</t>
  </si>
  <si>
    <t>c</t>
  </si>
  <si>
    <t>194a</t>
  </si>
  <si>
    <t>255a</t>
  </si>
  <si>
    <t>197a</t>
  </si>
  <si>
    <t>255b</t>
  </si>
  <si>
    <t>197b</t>
  </si>
  <si>
    <t>267b</t>
  </si>
  <si>
    <t>207a</t>
  </si>
  <si>
    <t>404a</t>
  </si>
  <si>
    <t>207b</t>
  </si>
  <si>
    <t>404b</t>
  </si>
  <si>
    <t>213b</t>
  </si>
  <si>
    <t>224a</t>
  </si>
  <si>
    <t>224b</t>
  </si>
  <si>
    <t>231a</t>
  </si>
  <si>
    <t>231b</t>
  </si>
  <si>
    <t>233a</t>
  </si>
  <si>
    <t>233b</t>
  </si>
  <si>
    <t>235a</t>
  </si>
  <si>
    <t>235b</t>
  </si>
  <si>
    <t>267a</t>
  </si>
  <si>
    <t>309a</t>
  </si>
  <si>
    <t>311a</t>
  </si>
  <si>
    <t>313a</t>
  </si>
  <si>
    <t>313b</t>
  </si>
  <si>
    <t>317a</t>
  </si>
  <si>
    <t>317b</t>
  </si>
  <si>
    <t>326a</t>
  </si>
  <si>
    <t>326b</t>
  </si>
  <si>
    <t>407a</t>
  </si>
  <si>
    <t>407b</t>
  </si>
  <si>
    <t>408a</t>
  </si>
  <si>
    <t>408b</t>
  </si>
  <si>
    <t>442a</t>
  </si>
  <si>
    <t>442b</t>
  </si>
  <si>
    <t>443a</t>
  </si>
  <si>
    <t>443b</t>
  </si>
  <si>
    <t>444a</t>
  </si>
  <si>
    <t>444b</t>
  </si>
  <si>
    <t>447a</t>
  </si>
  <si>
    <t>447b</t>
  </si>
  <si>
    <t>846a</t>
  </si>
  <si>
    <t>846b</t>
  </si>
  <si>
    <t>194b/133</t>
  </si>
  <si>
    <t>217b/213a</t>
  </si>
  <si>
    <t>307/306b</t>
  </si>
  <si>
    <t>309b/306a</t>
  </si>
  <si>
    <t>311b/304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</si>
</sst>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1" applyNumberFormat="1" applyFont="1" applyFill="1"/>
    <xf numFmtId="165" fontId="0" fillId="0" borderId="0" xfId="1" applyNumberFormat="1" applyFont="1" applyFill="1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1" applyNumberFormat="1" applyFont="1" applyFill="1" applyBorder="1"/>
    <xf numFmtId="165" fontId="2" fillId="0" borderId="0" xfId="1" applyNumberFormat="1" applyFont="1" applyFill="1"/>
    <xf numFmtId="166" fontId="2" fillId="0" borderId="0" xfId="1" applyNumberFormat="1" applyFont="1" applyFill="1"/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165" fontId="1" fillId="2" borderId="1" xfId="1" applyNumberFormat="1" applyFont="1" applyFill="1" applyBorder="1"/>
    <xf numFmtId="165" fontId="1" fillId="2" borderId="2" xfId="1" applyNumberFormat="1" applyFont="1" applyFill="1" applyBorder="1"/>
    <xf numFmtId="0" fontId="0" fillId="2" borderId="1" xfId="0" applyFill="1" applyBorder="1" applyAlignment="1">
      <alignment horizontal="left"/>
    </xf>
    <xf numFmtId="165" fontId="1" fillId="2" borderId="3" xfId="1" applyNumberFormat="1" applyFont="1" applyFill="1" applyBorder="1"/>
    <xf numFmtId="167" fontId="0" fillId="0" borderId="0" xfId="0" applyNumberFormat="1"/>
    <xf numFmtId="165" fontId="0" fillId="0" borderId="0" xfId="0" applyNumberFormat="1"/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165" fontId="2" fillId="2" borderId="4" xfId="1" applyNumberFormat="1" applyFont="1" applyFill="1" applyBorder="1"/>
    <xf numFmtId="165" fontId="2" fillId="2" borderId="5" xfId="1" applyNumberFormat="1" applyFont="1" applyFill="1" applyBorder="1"/>
    <xf numFmtId="166" fontId="2" fillId="2" borderId="4" xfId="1" applyNumberFormat="1" applyFont="1" applyFill="1" applyBorder="1"/>
    <xf numFmtId="166" fontId="2" fillId="2" borderId="0" xfId="1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/>
    </xf>
    <xf numFmtId="165" fontId="2" fillId="2" borderId="5" xfId="1" applyNumberFormat="1" applyFont="1" applyFill="1" applyBorder="1" applyAlignment="1">
      <alignment horizontal="center"/>
    </xf>
    <xf numFmtId="166" fontId="2" fillId="2" borderId="4" xfId="1" applyNumberFormat="1" applyFont="1" applyFill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2" fillId="2" borderId="5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right"/>
    </xf>
    <xf numFmtId="165" fontId="0" fillId="3" borderId="4" xfId="1" applyNumberFormat="1" applyFont="1" applyFill="1" applyBorder="1"/>
    <xf numFmtId="165" fontId="0" fillId="3" borderId="5" xfId="1" applyNumberFormat="1" applyFont="1" applyFill="1" applyBorder="1"/>
    <xf numFmtId="166" fontId="0" fillId="4" borderId="4" xfId="1" applyNumberFormat="1" applyFont="1" applyFill="1" applyBorder="1"/>
    <xf numFmtId="166" fontId="0" fillId="4" borderId="5" xfId="1" applyNumberFormat="1" applyFont="1" applyFill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5" fontId="0" fillId="0" borderId="5" xfId="1" applyNumberFormat="1" applyFont="1" applyBorder="1"/>
    <xf numFmtId="165" fontId="0" fillId="0" borderId="4" xfId="1" applyNumberFormat="1" applyFont="1" applyFill="1" applyBorder="1"/>
    <xf numFmtId="165" fontId="0" fillId="0" borderId="5" xfId="1" applyNumberFormat="1" applyFont="1" applyFill="1" applyBorder="1"/>
    <xf numFmtId="166" fontId="0" fillId="0" borderId="0" xfId="1" applyNumberFormat="1" applyFont="1" applyFill="1" applyBorder="1"/>
    <xf numFmtId="0" fontId="2" fillId="2" borderId="10" xfId="0" applyFont="1" applyFill="1" applyBorder="1"/>
    <xf numFmtId="166" fontId="2" fillId="2" borderId="10" xfId="1" applyNumberFormat="1" applyFont="1" applyFill="1" applyBorder="1" applyAlignment="1">
      <alignment horizontal="center"/>
    </xf>
    <xf numFmtId="166" fontId="2" fillId="2" borderId="11" xfId="1" applyNumberFormat="1" applyFont="1" applyFill="1" applyBorder="1" applyAlignment="1">
      <alignment horizontal="center"/>
    </xf>
    <xf numFmtId="166" fontId="2" fillId="2" borderId="12" xfId="1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0" fillId="5" borderId="0" xfId="1" applyNumberFormat="1" applyFont="1" applyFill="1" applyBorder="1"/>
    <xf numFmtId="165" fontId="0" fillId="0" borderId="4" xfId="1" applyNumberFormat="1" applyFont="1" applyBorder="1"/>
    <xf numFmtId="0" fontId="0" fillId="0" borderId="10" xfId="0" applyBorder="1"/>
    <xf numFmtId="165" fontId="0" fillId="0" borderId="10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1" xfId="0" applyNumberFormat="1" applyBorder="1"/>
    <xf numFmtId="165" fontId="0" fillId="0" borderId="12" xfId="1" applyNumberFormat="1" applyFont="1" applyBorder="1"/>
    <xf numFmtId="0" fontId="2" fillId="0" borderId="10" xfId="0" applyFont="1" applyBorder="1"/>
    <xf numFmtId="165" fontId="2" fillId="0" borderId="10" xfId="2" applyNumberFormat="1" applyFont="1" applyBorder="1"/>
    <xf numFmtId="165" fontId="2" fillId="0" borderId="11" xfId="2" applyNumberFormat="1" applyFont="1" applyBorder="1"/>
    <xf numFmtId="165" fontId="2" fillId="0" borderId="12" xfId="2" applyNumberFormat="1" applyFont="1" applyBorder="1"/>
    <xf numFmtId="165" fontId="2" fillId="5" borderId="12" xfId="2" applyNumberFormat="1" applyFont="1" applyFill="1" applyBorder="1"/>
    <xf numFmtId="9" fontId="0" fillId="0" borderId="10" xfId="2" applyFont="1" applyBorder="1"/>
    <xf numFmtId="9" fontId="0" fillId="0" borderId="11" xfId="2" applyFont="1" applyBorder="1"/>
    <xf numFmtId="9" fontId="0" fillId="0" borderId="12" xfId="2" applyFont="1" applyBorder="1"/>
    <xf numFmtId="165" fontId="0" fillId="6" borderId="4" xfId="1" applyNumberFormat="1" applyFont="1" applyFill="1" applyBorder="1"/>
    <xf numFmtId="165" fontId="0" fillId="6" borderId="5" xfId="1" applyNumberFormat="1" applyFont="1" applyFill="1" applyBorder="1"/>
    <xf numFmtId="0" fontId="0" fillId="2" borderId="0" xfId="0" applyFill="1"/>
    <xf numFmtId="165" fontId="0" fillId="2" borderId="0" xfId="0" applyNumberFormat="1" applyFill="1"/>
    <xf numFmtId="0" fontId="2" fillId="2" borderId="0" xfId="0" applyFont="1" applyFill="1"/>
    <xf numFmtId="166" fontId="0" fillId="2" borderId="0" xfId="1" applyNumberFormat="1" applyFont="1" applyFill="1" applyBorder="1"/>
    <xf numFmtId="164" fontId="0" fillId="2" borderId="0" xfId="1" applyFont="1" applyFill="1" applyBorder="1"/>
    <xf numFmtId="165" fontId="0" fillId="0" borderId="0" xfId="1" applyNumberFormat="1" applyFont="1" applyFill="1" applyBorder="1"/>
    <xf numFmtId="165" fontId="0" fillId="5" borderId="5" xfId="1" applyNumberFormat="1" applyFont="1" applyFill="1" applyBorder="1"/>
    <xf numFmtId="0" fontId="0" fillId="0" borderId="12" xfId="0" applyBorder="1" applyAlignment="1">
      <alignment horizontal="right"/>
    </xf>
    <xf numFmtId="165" fontId="0" fillId="0" borderId="10" xfId="1" applyNumberFormat="1" applyFont="1" applyFill="1" applyBorder="1"/>
    <xf numFmtId="165" fontId="0" fillId="0" borderId="12" xfId="1" applyNumberFormat="1" applyFont="1" applyFill="1" applyBorder="1"/>
    <xf numFmtId="166" fontId="0" fillId="4" borderId="10" xfId="1" applyNumberFormat="1" applyFont="1" applyFill="1" applyBorder="1"/>
    <xf numFmtId="166" fontId="0" fillId="4" borderId="12" xfId="1" applyNumberFormat="1" applyFont="1" applyFill="1" applyBorder="1"/>
    <xf numFmtId="166" fontId="0" fillId="0" borderId="10" xfId="1" applyNumberFormat="1" applyFont="1" applyBorder="1"/>
    <xf numFmtId="166" fontId="0" fillId="0" borderId="11" xfId="1" applyNumberFormat="1" applyFont="1" applyFill="1" applyBorder="1"/>
    <xf numFmtId="165" fontId="0" fillId="5" borderId="4" xfId="1" applyNumberFormat="1" applyFont="1" applyFill="1" applyBorder="1"/>
    <xf numFmtId="9" fontId="0" fillId="0" borderId="0" xfId="2" applyFont="1" applyFill="1"/>
    <xf numFmtId="165" fontId="0" fillId="6" borderId="10" xfId="1" applyNumberFormat="1" applyFont="1" applyFill="1" applyBorder="1"/>
    <xf numFmtId="165" fontId="0" fillId="6" borderId="12" xfId="1" applyNumberFormat="1" applyFont="1" applyFill="1" applyBorder="1"/>
    <xf numFmtId="166" fontId="0" fillId="0" borderId="11" xfId="1" applyNumberFormat="1" applyFont="1" applyBorder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sporskiftevedl.!$W$24:$W$46</c:f>
              <c:numCache>
                <c:formatCode>_ * #,##0_ ;_ * \-#,##0_ ;_ * "-"??_ ;_ @_ </c:formatCode>
                <c:ptCount val="23"/>
                <c:pt idx="0">
                  <c:v>190</c:v>
                </c:pt>
                <c:pt idx="1">
                  <c:v>215.01416430594901</c:v>
                </c:pt>
                <c:pt idx="2">
                  <c:v>215.90909090909091</c:v>
                </c:pt>
                <c:pt idx="3">
                  <c:v>216.87429218573047</c:v>
                </c:pt>
                <c:pt idx="4">
                  <c:v>218.18181818181819</c:v>
                </c:pt>
                <c:pt idx="5">
                  <c:v>234.5679012345679</c:v>
                </c:pt>
                <c:pt idx="6">
                  <c:v>250</c:v>
                </c:pt>
                <c:pt idx="7">
                  <c:v>300</c:v>
                </c:pt>
                <c:pt idx="8">
                  <c:v>306</c:v>
                </c:pt>
                <c:pt idx="9">
                  <c:v>333.33333333333331</c:v>
                </c:pt>
                <c:pt idx="10">
                  <c:v>380</c:v>
                </c:pt>
                <c:pt idx="11">
                  <c:v>383</c:v>
                </c:pt>
                <c:pt idx="12">
                  <c:v>443.18181818181819</c:v>
                </c:pt>
                <c:pt idx="13">
                  <c:v>500</c:v>
                </c:pt>
                <c:pt idx="14">
                  <c:v>501</c:v>
                </c:pt>
                <c:pt idx="15">
                  <c:v>759</c:v>
                </c:pt>
                <c:pt idx="16">
                  <c:v>800</c:v>
                </c:pt>
                <c:pt idx="17">
                  <c:v>1000</c:v>
                </c:pt>
                <c:pt idx="18">
                  <c:v>1200</c:v>
                </c:pt>
                <c:pt idx="19">
                  <c:v>1211</c:v>
                </c:pt>
                <c:pt idx="20">
                  <c:v>1211.340206185567</c:v>
                </c:pt>
                <c:pt idx="21">
                  <c:v>2350</c:v>
                </c:pt>
                <c:pt idx="22">
                  <c:v>3900</c:v>
                </c:pt>
              </c:numCache>
            </c:numRef>
          </c:xVal>
          <c:yVal>
            <c:numRef>
              <c:f>sporskiftevedl.!$X$24:$X$46</c:f>
              <c:numCache>
                <c:formatCode>_ * #,##0.0_ ;_ * \-#,##0.0_ ;_ * "-"??_ ;_ @_ </c:formatCode>
                <c:ptCount val="23"/>
                <c:pt idx="0">
                  <c:v>2.5273184212842343</c:v>
                </c:pt>
                <c:pt idx="1">
                  <c:v>2.2687013020192346</c:v>
                </c:pt>
                <c:pt idx="2">
                  <c:v>2.2608214772489985</c:v>
                </c:pt>
                <c:pt idx="3">
                  <c:v>2.2524139006320603</c:v>
                </c:pt>
                <c:pt idx="4">
                  <c:v>2.2411725340416053</c:v>
                </c:pt>
                <c:pt idx="5">
                  <c:v>2.1134151291162073</c:v>
                </c:pt>
                <c:pt idx="6">
                  <c:v>2.0119288512538822</c:v>
                </c:pt>
                <c:pt idx="7">
                  <c:v>1.7698003589195013</c:v>
                </c:pt>
                <c:pt idx="8">
                  <c:v>1.7472705234967707</c:v>
                </c:pt>
                <c:pt idx="9">
                  <c:v>1.6572670690061995</c:v>
                </c:pt>
                <c:pt idx="10">
                  <c:v>1.5399886063606076</c:v>
                </c:pt>
                <c:pt idx="11">
                  <c:v>1.5336565329583249</c:v>
                </c:pt>
                <c:pt idx="12">
                  <c:v>1.4287331738879276</c:v>
                </c:pt>
                <c:pt idx="13">
                  <c:v>1.3577708763999663</c:v>
                </c:pt>
                <c:pt idx="14">
                  <c:v>1.3567002408054054</c:v>
                </c:pt>
                <c:pt idx="15">
                  <c:v>1.1912922288908108</c:v>
                </c:pt>
                <c:pt idx="16">
                  <c:v>1.176776695296637</c:v>
                </c:pt>
                <c:pt idx="17">
                  <c:v>1.1264911064067351</c:v>
                </c:pt>
                <c:pt idx="18">
                  <c:v>1.0962250448649375</c:v>
                </c:pt>
                <c:pt idx="19">
                  <c:v>1.0949169504769742</c:v>
                </c:pt>
                <c:pt idx="20">
                  <c:v>1.0948769669948781</c:v>
                </c:pt>
                <c:pt idx="21">
                  <c:v>1.0351122126385972</c:v>
                </c:pt>
                <c:pt idx="22">
                  <c:v>1.0164234003902655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F-4FE3-9912-01FA9500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06224"/>
        <c:axId val="203989504"/>
      </c:scatterChart>
      <c:valAx>
        <c:axId val="389406224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3989504"/>
        <c:crosses val="autoZero"/>
        <c:crossBetween val="midCat"/>
        <c:majorUnit val="200"/>
      </c:valAx>
      <c:valAx>
        <c:axId val="203989504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4062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85725</xdr:colOff>
      <xdr:row>22</xdr:row>
      <xdr:rowOff>176212</xdr:rowOff>
    </xdr:from>
    <xdr:to>
      <xdr:col>31</xdr:col>
      <xdr:colOff>133350</xdr:colOff>
      <xdr:row>38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CE2F41-9F2D-4B41-9D68-B7687BF3A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edanmarkonline.sharepoint.com/teams/OpgraderingKoebenhavnH/Projektering%20%20Analyser%20FKH/Samfunds&#248;konomi/inputark%20TERE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"/>
      <sheetName val="fornyelse"/>
      <sheetName val="sporskiftevedl."/>
      <sheetName val="togdrift&amp;brt"/>
      <sheetName val="punktlighed"/>
      <sheetName val="skift"/>
      <sheetName val="enhedspris"/>
    </sheetNames>
    <sheetDataSet>
      <sheetData sheetId="0"/>
      <sheetData sheetId="1"/>
      <sheetData sheetId="2">
        <row r="24">
          <cell r="W24">
            <v>190</v>
          </cell>
          <cell r="X24">
            <v>2.5273184212842343</v>
          </cell>
        </row>
        <row r="25">
          <cell r="W25">
            <v>215.01416430594901</v>
          </cell>
          <cell r="X25">
            <v>2.2687013020192346</v>
          </cell>
        </row>
        <row r="26">
          <cell r="W26">
            <v>215.90909090909091</v>
          </cell>
          <cell r="X26">
            <v>2.2608214772489985</v>
          </cell>
        </row>
        <row r="27">
          <cell r="W27">
            <v>216.87429218573047</v>
          </cell>
          <cell r="X27">
            <v>2.2524139006320603</v>
          </cell>
        </row>
        <row r="28">
          <cell r="W28">
            <v>218.18181818181819</v>
          </cell>
          <cell r="X28">
            <v>2.2411725340416053</v>
          </cell>
        </row>
        <row r="29">
          <cell r="W29">
            <v>234.5679012345679</v>
          </cell>
          <cell r="X29">
            <v>2.1134151291162073</v>
          </cell>
        </row>
        <row r="30">
          <cell r="W30">
            <v>250</v>
          </cell>
          <cell r="X30">
            <v>2.0119288512538822</v>
          </cell>
        </row>
        <row r="31">
          <cell r="W31">
            <v>300</v>
          </cell>
          <cell r="X31">
            <v>1.7698003589195013</v>
          </cell>
        </row>
        <row r="32">
          <cell r="W32">
            <v>306</v>
          </cell>
          <cell r="X32">
            <v>1.7472705234967707</v>
          </cell>
        </row>
        <row r="33">
          <cell r="W33">
            <v>333.33333333333331</v>
          </cell>
          <cell r="X33">
            <v>1.6572670690061995</v>
          </cell>
        </row>
        <row r="34">
          <cell r="W34">
            <v>380</v>
          </cell>
          <cell r="X34">
            <v>1.5399886063606076</v>
          </cell>
        </row>
        <row r="35">
          <cell r="W35">
            <v>383</v>
          </cell>
          <cell r="X35">
            <v>1.5336565329583249</v>
          </cell>
        </row>
        <row r="36">
          <cell r="W36">
            <v>443.18181818181819</v>
          </cell>
          <cell r="X36">
            <v>1.4287331738879276</v>
          </cell>
        </row>
        <row r="37">
          <cell r="W37">
            <v>500</v>
          </cell>
          <cell r="X37">
            <v>1.3577708763999663</v>
          </cell>
        </row>
        <row r="38">
          <cell r="W38">
            <v>501</v>
          </cell>
          <cell r="X38">
            <v>1.3567002408054054</v>
          </cell>
        </row>
        <row r="39">
          <cell r="W39">
            <v>759</v>
          </cell>
          <cell r="X39">
            <v>1.1912922288908108</v>
          </cell>
        </row>
        <row r="40">
          <cell r="W40">
            <v>800</v>
          </cell>
          <cell r="X40">
            <v>1.176776695296637</v>
          </cell>
        </row>
        <row r="41">
          <cell r="W41">
            <v>1000</v>
          </cell>
          <cell r="X41">
            <v>1.1264911064067351</v>
          </cell>
        </row>
        <row r="42">
          <cell r="W42">
            <v>1200</v>
          </cell>
          <cell r="X42">
            <v>1.0962250448649375</v>
          </cell>
        </row>
        <row r="43">
          <cell r="W43">
            <v>1211</v>
          </cell>
          <cell r="X43">
            <v>1.0949169504769742</v>
          </cell>
        </row>
        <row r="44">
          <cell r="W44">
            <v>1211.340206185567</v>
          </cell>
          <cell r="X44">
            <v>1.0948769669948781</v>
          </cell>
        </row>
        <row r="45">
          <cell r="W45">
            <v>2350</v>
          </cell>
          <cell r="X45">
            <v>1.0351122126385972</v>
          </cell>
        </row>
        <row r="46">
          <cell r="W46">
            <v>3900</v>
          </cell>
          <cell r="X46">
            <v>1.0164234003902655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57F-FE7E-4EBB-BCC5-FDBA512F3225}">
  <dimension ref="A1:AC110"/>
  <sheetViews>
    <sheetView tabSelected="1" workbookViewId="0">
      <selection activeCell="L49" sqref="L49"/>
    </sheetView>
  </sheetViews>
  <sheetFormatPr defaultRowHeight="15" x14ac:dyDescent="0.25"/>
  <cols>
    <col min="1" max="1" width="4.42578125" customWidth="1"/>
    <col min="2" max="2" width="10" style="5" bestFit="1" customWidth="1"/>
    <col min="3" max="4" width="6.42578125" style="3" customWidth="1"/>
    <col min="5" max="6" width="6.42578125" style="2" customWidth="1"/>
    <col min="7" max="8" width="6.42578125" style="4" bestFit="1" customWidth="1"/>
    <col min="9" max="9" width="6.42578125" style="4" customWidth="1"/>
    <col min="10" max="10" width="7.7109375" style="2" bestFit="1" customWidth="1"/>
    <col min="12" max="12" width="4.42578125" customWidth="1"/>
    <col min="13" max="13" width="10.85546875" style="5" bestFit="1" customWidth="1"/>
    <col min="14" max="14" width="6.42578125" style="6" customWidth="1"/>
    <col min="15" max="15" width="6.42578125" style="7" customWidth="1"/>
    <col min="16" max="17" width="6.42578125" style="2" customWidth="1"/>
    <col min="18" max="19" width="6.42578125" style="4" bestFit="1" customWidth="1"/>
    <col min="20" max="20" width="6.42578125" style="4" customWidth="1"/>
    <col min="21" max="21" width="7.7109375" style="2" bestFit="1" customWidth="1"/>
    <col min="23" max="23" width="18.140625" bestFit="1" customWidth="1"/>
    <col min="28" max="28" width="13" bestFit="1" customWidth="1"/>
  </cols>
  <sheetData>
    <row r="1" spans="1:29" ht="18.75" x14ac:dyDescent="0.3">
      <c r="A1" s="1" t="s">
        <v>0</v>
      </c>
      <c r="B1" s="2"/>
      <c r="F1" s="4"/>
      <c r="J1" s="4"/>
      <c r="L1" s="1" t="s">
        <v>1</v>
      </c>
      <c r="W1" s="1" t="s">
        <v>2</v>
      </c>
    </row>
    <row r="2" spans="1:29" ht="6.75" customHeight="1" x14ac:dyDescent="0.25">
      <c r="A2" s="8"/>
      <c r="B2" s="9"/>
      <c r="C2" s="10"/>
      <c r="D2" s="10"/>
      <c r="E2" s="11"/>
      <c r="F2" s="11"/>
      <c r="G2" s="12"/>
      <c r="H2" s="12"/>
      <c r="I2" s="12"/>
      <c r="J2" s="11"/>
      <c r="K2" s="8"/>
      <c r="L2" s="8"/>
      <c r="M2" s="9"/>
      <c r="N2" s="12"/>
      <c r="O2" s="11"/>
      <c r="P2" s="11"/>
      <c r="Q2" s="11"/>
      <c r="R2" s="12"/>
      <c r="S2" s="12"/>
      <c r="T2" s="12"/>
      <c r="U2" s="11"/>
    </row>
    <row r="3" spans="1:29" x14ac:dyDescent="0.25">
      <c r="A3" s="13"/>
      <c r="B3" s="14"/>
      <c r="C3" s="15" t="s">
        <v>3</v>
      </c>
      <c r="D3" s="16"/>
      <c r="E3" s="15"/>
      <c r="F3" s="16"/>
      <c r="G3" s="17" t="s">
        <v>4</v>
      </c>
      <c r="H3" s="18"/>
      <c r="I3" s="18"/>
      <c r="J3" s="16"/>
      <c r="K3" s="19"/>
      <c r="L3" s="13"/>
      <c r="M3" s="14"/>
      <c r="N3" s="15" t="s">
        <v>3</v>
      </c>
      <c r="O3" s="16"/>
      <c r="P3" s="15"/>
      <c r="Q3" s="16"/>
      <c r="R3" s="17" t="s">
        <v>4</v>
      </c>
      <c r="S3" s="18"/>
      <c r="T3" s="18"/>
      <c r="U3" s="16"/>
      <c r="V3" s="20"/>
      <c r="W3" s="20"/>
      <c r="X3" s="20"/>
      <c r="Y3" s="20"/>
      <c r="Z3" s="20"/>
      <c r="AA3" s="20"/>
      <c r="AB3" s="20"/>
      <c r="AC3" s="20"/>
    </row>
    <row r="4" spans="1:29" ht="6.75" customHeight="1" x14ac:dyDescent="0.25">
      <c r="A4" s="21"/>
      <c r="B4" s="22"/>
      <c r="C4" s="23"/>
      <c r="D4" s="24"/>
      <c r="E4" s="23"/>
      <c r="F4" s="24"/>
      <c r="G4" s="25"/>
      <c r="H4" s="26"/>
      <c r="I4" s="26"/>
      <c r="J4" s="24"/>
      <c r="K4" s="8"/>
      <c r="L4" s="21"/>
      <c r="M4" s="22"/>
      <c r="N4" s="25"/>
      <c r="O4" s="24"/>
      <c r="P4" s="23"/>
      <c r="Q4" s="24"/>
      <c r="R4" s="25"/>
      <c r="S4" s="26"/>
      <c r="T4" s="26"/>
      <c r="U4" s="24"/>
    </row>
    <row r="5" spans="1:29" s="8" customFormat="1" x14ac:dyDescent="0.25">
      <c r="A5" s="27" t="s">
        <v>5</v>
      </c>
      <c r="B5" s="28" t="s">
        <v>6</v>
      </c>
      <c r="C5" s="29" t="s">
        <v>7</v>
      </c>
      <c r="D5" s="30" t="s">
        <v>8</v>
      </c>
      <c r="E5" s="29" t="s">
        <v>9</v>
      </c>
      <c r="F5" s="30" t="s">
        <v>10</v>
      </c>
      <c r="G5" s="31" t="s">
        <v>11</v>
      </c>
      <c r="H5" s="32" t="s">
        <v>12</v>
      </c>
      <c r="I5" s="32" t="s">
        <v>13</v>
      </c>
      <c r="J5" s="30" t="s">
        <v>14</v>
      </c>
      <c r="L5" s="27" t="s">
        <v>5</v>
      </c>
      <c r="M5" s="28" t="s">
        <v>6</v>
      </c>
      <c r="N5" s="31" t="s">
        <v>7</v>
      </c>
      <c r="O5" s="33" t="s">
        <v>15</v>
      </c>
      <c r="P5" s="29" t="s">
        <v>9</v>
      </c>
      <c r="Q5" s="30" t="s">
        <v>10</v>
      </c>
      <c r="R5" s="31" t="s">
        <v>11</v>
      </c>
      <c r="S5" s="32" t="s">
        <v>12</v>
      </c>
      <c r="T5" s="32" t="s">
        <v>13</v>
      </c>
      <c r="U5" s="30" t="s">
        <v>14</v>
      </c>
      <c r="W5" s="13"/>
      <c r="X5" s="34" t="s">
        <v>4</v>
      </c>
      <c r="Y5" s="35"/>
      <c r="Z5" s="35"/>
      <c r="AA5" s="36"/>
      <c r="AB5" s="37" t="s">
        <v>16</v>
      </c>
    </row>
    <row r="6" spans="1:29" x14ac:dyDescent="0.25">
      <c r="A6" s="38">
        <v>1</v>
      </c>
      <c r="B6" s="39" t="s">
        <v>17</v>
      </c>
      <c r="C6" s="40">
        <v>0</v>
      </c>
      <c r="D6" s="41">
        <v>300</v>
      </c>
      <c r="E6" s="42">
        <f>IF(C6=0,1,$X$19*C6^$X$18+$X$20)</f>
        <v>1</v>
      </c>
      <c r="F6" s="43">
        <f t="shared" ref="F6:F69" si="0">IF(D6=0,1,$X$19*D6^$X$18+$X$20)</f>
        <v>1.7698003589195013</v>
      </c>
      <c r="G6" s="44">
        <v>17.647954744939273</v>
      </c>
      <c r="H6" s="45">
        <v>1.2744578653846153</v>
      </c>
      <c r="I6" s="20">
        <f t="shared" ref="I6:I69" si="1">SUM(G6:H6)</f>
        <v>18.922412610323889</v>
      </c>
      <c r="J6" s="46">
        <f>+SUMPRODUCT(E6:F6,G6:H6)</f>
        <v>19.903490732524748</v>
      </c>
      <c r="L6" s="38">
        <v>1</v>
      </c>
      <c r="M6" s="39" t="s">
        <v>17</v>
      </c>
      <c r="N6" s="47">
        <v>0</v>
      </c>
      <c r="O6" s="48">
        <v>300</v>
      </c>
      <c r="P6" s="42">
        <f t="shared" ref="P6:Q53" si="2">IF(N6=0,1,$X$19*N6^$X$18+$X$20)</f>
        <v>1</v>
      </c>
      <c r="Q6" s="43">
        <f t="shared" si="2"/>
        <v>1.7698003589195013</v>
      </c>
      <c r="R6" s="44">
        <v>12.220269798920381</v>
      </c>
      <c r="S6" s="49">
        <v>0.11497499999999999</v>
      </c>
      <c r="T6" s="20">
        <f t="shared" ref="T6:T53" si="3">SUM(R6:S6)</f>
        <v>12.33524479892038</v>
      </c>
      <c r="U6" s="46">
        <f>+SUMPRODUCT(P6:Q6,R6:S6)</f>
        <v>12.42375259518715</v>
      </c>
      <c r="W6" s="50"/>
      <c r="X6" s="51" t="s">
        <v>18</v>
      </c>
      <c r="Y6" s="52" t="s">
        <v>19</v>
      </c>
      <c r="Z6" s="52" t="s">
        <v>20</v>
      </c>
      <c r="AA6" s="53" t="s">
        <v>21</v>
      </c>
      <c r="AB6" s="54"/>
    </row>
    <row r="7" spans="1:29" x14ac:dyDescent="0.25">
      <c r="A7" s="38">
        <f t="shared" ref="A7:A70" si="4">+A6+1</f>
        <v>2</v>
      </c>
      <c r="B7" s="39">
        <v>131</v>
      </c>
      <c r="C7" s="55">
        <v>190</v>
      </c>
      <c r="D7" s="55">
        <v>0</v>
      </c>
      <c r="E7" s="42">
        <f t="shared" ref="E7:F70" si="5">IF(C7=0,1,$X$19*C7^$X$18+$X$20)</f>
        <v>2.5273184212842343</v>
      </c>
      <c r="F7" s="43">
        <f t="shared" si="0"/>
        <v>1</v>
      </c>
      <c r="G7" s="44">
        <v>0.2253125</v>
      </c>
      <c r="H7" s="45">
        <v>0</v>
      </c>
      <c r="I7" s="20">
        <f t="shared" si="1"/>
        <v>0.2253125</v>
      </c>
      <c r="J7" s="46">
        <f t="shared" ref="J7:J70" si="6">+SUMPRODUCT(E7:F7,G7:H7)</f>
        <v>0.56943643179560399</v>
      </c>
      <c r="L7" s="38">
        <f t="shared" ref="L7:L53" si="7">+L6+1</f>
        <v>2</v>
      </c>
      <c r="M7" s="39" t="s">
        <v>22</v>
      </c>
      <c r="N7" s="47">
        <v>0</v>
      </c>
      <c r="O7" s="48">
        <v>500</v>
      </c>
      <c r="P7" s="42">
        <f t="shared" si="2"/>
        <v>1</v>
      </c>
      <c r="Q7" s="43">
        <f t="shared" si="2"/>
        <v>1.3577708763999663</v>
      </c>
      <c r="R7" s="44">
        <v>12.220269798920381</v>
      </c>
      <c r="S7" s="49">
        <v>0.11497499999999999</v>
      </c>
      <c r="T7" s="20">
        <f t="shared" si="3"/>
        <v>12.33524479892038</v>
      </c>
      <c r="U7" s="46">
        <f t="shared" ref="U7:U53" si="8">+SUMPRODUCT(P7:Q7,R7:S7)</f>
        <v>12.376379505434466</v>
      </c>
      <c r="W7" s="38" t="s">
        <v>0</v>
      </c>
      <c r="X7" s="56">
        <f>SUM(G6:G94)</f>
        <v>908.03729249243975</v>
      </c>
      <c r="Y7" s="3">
        <f>SUM(H6:H94)</f>
        <v>554.90208256256562</v>
      </c>
      <c r="Z7" s="20">
        <f>SUM(X7:Y7)</f>
        <v>1462.9393750550053</v>
      </c>
      <c r="AA7" s="46">
        <f>+SUM(J6:J94)</f>
        <v>2051.0079490004659</v>
      </c>
      <c r="AB7" s="46">
        <v>9928.7810733333336</v>
      </c>
    </row>
    <row r="8" spans="1:29" x14ac:dyDescent="0.25">
      <c r="A8" s="38">
        <f t="shared" si="4"/>
        <v>3</v>
      </c>
      <c r="B8" s="39">
        <v>132</v>
      </c>
      <c r="C8" s="55">
        <v>190</v>
      </c>
      <c r="D8" s="55">
        <v>0</v>
      </c>
      <c r="E8" s="42">
        <f t="shared" si="5"/>
        <v>2.5273184212842343</v>
      </c>
      <c r="F8" s="43">
        <f t="shared" si="0"/>
        <v>1</v>
      </c>
      <c r="G8" s="44">
        <v>0.2253125</v>
      </c>
      <c r="H8" s="45">
        <v>2.1457114615384616</v>
      </c>
      <c r="I8" s="20">
        <f t="shared" si="1"/>
        <v>2.3710239615384614</v>
      </c>
      <c r="J8" s="46">
        <f>+SUMPRODUCT(E8:F8,G8:H8)</f>
        <v>2.7151478933340654</v>
      </c>
      <c r="L8" s="38">
        <f t="shared" si="7"/>
        <v>3</v>
      </c>
      <c r="M8" s="39">
        <v>135</v>
      </c>
      <c r="N8" s="47">
        <v>2350</v>
      </c>
      <c r="O8" s="48">
        <v>1211</v>
      </c>
      <c r="P8" s="42">
        <f t="shared" si="2"/>
        <v>1.0351122126385972</v>
      </c>
      <c r="Q8" s="43">
        <f t="shared" si="2"/>
        <v>1.0949169504769742</v>
      </c>
      <c r="R8" s="44">
        <v>0.11497499999999999</v>
      </c>
      <c r="S8" s="49">
        <v>20.276530000000001</v>
      </c>
      <c r="T8" s="20">
        <f t="shared" si="3"/>
        <v>20.391505000000002</v>
      </c>
      <c r="U8" s="46">
        <f t="shared" si="8"/>
        <v>22.320128420503003</v>
      </c>
      <c r="W8" s="57" t="s">
        <v>1</v>
      </c>
      <c r="X8" s="58">
        <f>SUM(R6:R53)</f>
        <v>517.21218069627184</v>
      </c>
      <c r="Y8" s="59">
        <f>SUM(S6:S53)</f>
        <v>278.2132605698099</v>
      </c>
      <c r="Z8" s="60">
        <f>SUM(X8:Y8)</f>
        <v>795.42544126608175</v>
      </c>
      <c r="AA8" s="61">
        <f>+SUM(U6:U53)</f>
        <v>977.15091758485858</v>
      </c>
      <c r="AB8" s="61">
        <f>+AA8*$X$13/1000</f>
        <v>4730.3168868921039</v>
      </c>
    </row>
    <row r="9" spans="1:29" x14ac:dyDescent="0.25">
      <c r="A9" s="38">
        <f t="shared" si="4"/>
        <v>4</v>
      </c>
      <c r="B9" s="39" t="s">
        <v>23</v>
      </c>
      <c r="C9" s="55">
        <v>500</v>
      </c>
      <c r="D9" s="55">
        <v>0</v>
      </c>
      <c r="E9" s="42">
        <f t="shared" si="5"/>
        <v>1.3577708763999663</v>
      </c>
      <c r="F9" s="43">
        <f t="shared" si="0"/>
        <v>1</v>
      </c>
      <c r="G9" s="44">
        <v>1.2744578653846153</v>
      </c>
      <c r="H9" s="45">
        <v>15.975052180836709</v>
      </c>
      <c r="I9" s="20">
        <f t="shared" si="1"/>
        <v>17.249510046221324</v>
      </c>
      <c r="J9" s="46">
        <f t="shared" si="6"/>
        <v>17.70547395365481</v>
      </c>
      <c r="L9" s="38">
        <f t="shared" si="7"/>
        <v>4</v>
      </c>
      <c r="M9" s="39">
        <v>136</v>
      </c>
      <c r="N9" s="47">
        <v>0</v>
      </c>
      <c r="O9" s="48">
        <v>190</v>
      </c>
      <c r="P9" s="42">
        <f t="shared" si="2"/>
        <v>1</v>
      </c>
      <c r="Q9" s="43">
        <f t="shared" si="2"/>
        <v>2.5273184212842343</v>
      </c>
      <c r="R9" s="44">
        <v>20.276530000000001</v>
      </c>
      <c r="S9" s="49">
        <v>3.1046399999999998</v>
      </c>
      <c r="T9" s="20">
        <f t="shared" si="3"/>
        <v>23.381170000000001</v>
      </c>
      <c r="U9" s="46">
        <f t="shared" si="8"/>
        <v>28.122943863455887</v>
      </c>
      <c r="W9" s="62" t="s">
        <v>24</v>
      </c>
      <c r="X9" s="63">
        <f>+X8-X7</f>
        <v>-390.8251117961679</v>
      </c>
      <c r="Y9" s="64">
        <f>+Y8-Y7</f>
        <v>-276.68882199275572</v>
      </c>
      <c r="Z9" s="64">
        <f>+Z8-Z7</f>
        <v>-667.51393378892351</v>
      </c>
      <c r="AA9" s="65">
        <f>+AA8-AA7</f>
        <v>-1073.8570314156073</v>
      </c>
      <c r="AB9" s="66">
        <f>+AB8-AB7</f>
        <v>-5198.4641864412297</v>
      </c>
    </row>
    <row r="10" spans="1:29" x14ac:dyDescent="0.25">
      <c r="A10" s="38">
        <f t="shared" si="4"/>
        <v>5</v>
      </c>
      <c r="B10" s="39" t="s">
        <v>22</v>
      </c>
      <c r="C10" s="40">
        <v>0</v>
      </c>
      <c r="D10" s="41">
        <v>500</v>
      </c>
      <c r="E10" s="42">
        <f t="shared" si="5"/>
        <v>1</v>
      </c>
      <c r="F10" s="43">
        <f t="shared" si="0"/>
        <v>1.3577708763999663</v>
      </c>
      <c r="G10" s="44">
        <v>18.922412610323889</v>
      </c>
      <c r="H10" s="45">
        <v>0</v>
      </c>
      <c r="I10" s="20">
        <f t="shared" si="1"/>
        <v>18.922412610323889</v>
      </c>
      <c r="J10" s="46">
        <f t="shared" si="6"/>
        <v>18.922412610323889</v>
      </c>
      <c r="L10" s="38">
        <f t="shared" si="7"/>
        <v>5</v>
      </c>
      <c r="M10" s="39" t="s">
        <v>25</v>
      </c>
      <c r="N10" s="47">
        <v>0</v>
      </c>
      <c r="O10" s="48">
        <v>500</v>
      </c>
      <c r="P10" s="42">
        <f t="shared" si="2"/>
        <v>1</v>
      </c>
      <c r="Q10" s="43">
        <f t="shared" si="2"/>
        <v>1.3577708763999663</v>
      </c>
      <c r="R10" s="44">
        <v>23.381170000000001</v>
      </c>
      <c r="S10" s="49">
        <v>4.4755500000000001</v>
      </c>
      <c r="T10" s="20">
        <f t="shared" si="3"/>
        <v>27.856720000000003</v>
      </c>
      <c r="U10" s="46">
        <f t="shared" si="8"/>
        <v>29.457941445871871</v>
      </c>
      <c r="W10" s="57" t="s">
        <v>26</v>
      </c>
      <c r="X10" s="67">
        <f>+X8/X7</f>
        <v>0.56959354530098016</v>
      </c>
      <c r="Y10" s="68">
        <f>+Y8/Y7</f>
        <v>0.50137361043052342</v>
      </c>
      <c r="Z10" s="68">
        <f>+Z8/Z7</f>
        <v>0.54371729603366126</v>
      </c>
      <c r="AA10" s="69">
        <f>+AA8/AA7</f>
        <v>0.47642473451215112</v>
      </c>
      <c r="AB10" s="69">
        <f>+AB8/AB7</f>
        <v>0.47642473451215106</v>
      </c>
    </row>
    <row r="11" spans="1:29" x14ac:dyDescent="0.25">
      <c r="A11" s="38">
        <f t="shared" si="4"/>
        <v>6</v>
      </c>
      <c r="B11" s="39">
        <v>135</v>
      </c>
      <c r="C11" s="70">
        <v>2350</v>
      </c>
      <c r="D11" s="71">
        <v>1211.340206185567</v>
      </c>
      <c r="E11" s="42">
        <f t="shared" si="5"/>
        <v>1.0351122126385972</v>
      </c>
      <c r="F11" s="43">
        <f t="shared" si="0"/>
        <v>1.0948769669948781</v>
      </c>
      <c r="G11" s="44">
        <v>17.249510046221324</v>
      </c>
      <c r="H11" s="45">
        <v>8.013833596491228</v>
      </c>
      <c r="I11" s="20">
        <f>SUM(G11:H11)</f>
        <v>25.263343642712552</v>
      </c>
      <c r="J11" s="46">
        <f>+SUMPRODUCT(E11:F11,G11:H11)</f>
        <v>26.629340333003839</v>
      </c>
      <c r="L11" s="38">
        <f t="shared" si="7"/>
        <v>6</v>
      </c>
      <c r="M11" s="39" t="s">
        <v>27</v>
      </c>
      <c r="N11" s="47">
        <v>0</v>
      </c>
      <c r="O11" s="48">
        <v>500</v>
      </c>
      <c r="P11" s="42">
        <f t="shared" si="2"/>
        <v>1</v>
      </c>
      <c r="Q11" s="43">
        <f t="shared" si="2"/>
        <v>1.3577708763999663</v>
      </c>
      <c r="R11" s="44">
        <v>15.915955</v>
      </c>
      <c r="S11" s="49">
        <v>4.4755500000000001</v>
      </c>
      <c r="T11" s="20">
        <f t="shared" si="3"/>
        <v>20.391505000000002</v>
      </c>
      <c r="U11" s="46">
        <f t="shared" si="8"/>
        <v>21.99272644587187</v>
      </c>
    </row>
    <row r="12" spans="1:29" x14ac:dyDescent="0.25">
      <c r="A12" s="38">
        <f t="shared" si="4"/>
        <v>7</v>
      </c>
      <c r="B12" s="39">
        <v>136</v>
      </c>
      <c r="C12" s="70">
        <v>0</v>
      </c>
      <c r="D12" s="71">
        <v>300</v>
      </c>
      <c r="E12" s="42">
        <f t="shared" si="5"/>
        <v>1</v>
      </c>
      <c r="F12" s="43">
        <f t="shared" si="0"/>
        <v>1.7698003589195013</v>
      </c>
      <c r="G12" s="44">
        <v>16.196375263157897</v>
      </c>
      <c r="H12" s="45">
        <v>3.3193600000000001</v>
      </c>
      <c r="I12" s="20">
        <f t="shared" si="1"/>
        <v>19.515735263157897</v>
      </c>
      <c r="J12" s="46">
        <f t="shared" si="6"/>
        <v>22.070979782540931</v>
      </c>
      <c r="L12" s="38">
        <f t="shared" si="7"/>
        <v>7</v>
      </c>
      <c r="M12" s="39" t="s">
        <v>28</v>
      </c>
      <c r="N12" s="47">
        <v>0</v>
      </c>
      <c r="O12" s="48">
        <v>500</v>
      </c>
      <c r="P12" s="42">
        <f t="shared" si="2"/>
        <v>1</v>
      </c>
      <c r="Q12" s="43">
        <f t="shared" si="2"/>
        <v>1.3577708763999663</v>
      </c>
      <c r="R12" s="44">
        <v>15.915955</v>
      </c>
      <c r="S12" s="49">
        <v>15.87763</v>
      </c>
      <c r="T12" s="20">
        <f t="shared" si="3"/>
        <v>31.793585</v>
      </c>
      <c r="U12" s="46">
        <f t="shared" si="8"/>
        <v>37.474138600254392</v>
      </c>
      <c r="W12" s="72" t="s">
        <v>29</v>
      </c>
      <c r="X12" s="73">
        <f>+AB7/Z7*1000</f>
        <v>6786.8711736328924</v>
      </c>
      <c r="Y12" s="72" t="s">
        <v>30</v>
      </c>
      <c r="Z12" s="72"/>
    </row>
    <row r="13" spans="1:29" x14ac:dyDescent="0.25">
      <c r="A13" s="38">
        <f t="shared" si="4"/>
        <v>8</v>
      </c>
      <c r="B13" s="39" t="s">
        <v>31</v>
      </c>
      <c r="C13" s="40">
        <v>0</v>
      </c>
      <c r="D13" s="41">
        <v>500</v>
      </c>
      <c r="E13" s="42">
        <f t="shared" si="5"/>
        <v>1</v>
      </c>
      <c r="F13" s="43">
        <f t="shared" si="0"/>
        <v>1.3577708763999663</v>
      </c>
      <c r="G13" s="44">
        <v>21.510874670152948</v>
      </c>
      <c r="H13" s="45">
        <v>0.73872935887073465</v>
      </c>
      <c r="I13" s="20">
        <f t="shared" si="1"/>
        <v>22.249604029023683</v>
      </c>
      <c r="J13" s="46">
        <f t="shared" si="6"/>
        <v>22.513899879169252</v>
      </c>
      <c r="L13" s="38">
        <f t="shared" si="7"/>
        <v>8</v>
      </c>
      <c r="M13" s="39" t="s">
        <v>32</v>
      </c>
      <c r="N13" s="47">
        <v>0</v>
      </c>
      <c r="O13" s="48">
        <v>500</v>
      </c>
      <c r="P13" s="42">
        <f t="shared" si="2"/>
        <v>1</v>
      </c>
      <c r="Q13" s="43">
        <f t="shared" si="2"/>
        <v>1.3577708763999663</v>
      </c>
      <c r="R13" s="44">
        <v>9.8326799999999999</v>
      </c>
      <c r="S13" s="49">
        <v>17.947389999999999</v>
      </c>
      <c r="T13" s="20">
        <f t="shared" si="3"/>
        <v>27.780069999999998</v>
      </c>
      <c r="U13" s="46">
        <f t="shared" si="8"/>
        <v>34.201123449391986</v>
      </c>
      <c r="W13" s="72" t="s">
        <v>33</v>
      </c>
      <c r="X13" s="73">
        <f>+AB7/AA7*1000</f>
        <v>4840.9276415393733</v>
      </c>
      <c r="Y13" s="72" t="s">
        <v>30</v>
      </c>
      <c r="Z13" s="72"/>
      <c r="AA13" s="20"/>
    </row>
    <row r="14" spans="1:29" x14ac:dyDescent="0.25">
      <c r="A14" s="38">
        <f t="shared" si="4"/>
        <v>9</v>
      </c>
      <c r="B14" s="39" t="s">
        <v>34</v>
      </c>
      <c r="C14" s="40">
        <v>1000</v>
      </c>
      <c r="D14" s="41">
        <v>333.33333333333331</v>
      </c>
      <c r="E14" s="42">
        <f t="shared" si="5"/>
        <v>1.1264911064067351</v>
      </c>
      <c r="F14" s="43">
        <f t="shared" si="0"/>
        <v>1.6572670690061995</v>
      </c>
      <c r="G14" s="44">
        <v>16.930168350241793</v>
      </c>
      <c r="H14" s="45">
        <v>0.73872935887073465</v>
      </c>
      <c r="I14" s="20">
        <f t="shared" si="1"/>
        <v>17.668897709112528</v>
      </c>
      <c r="J14" s="46">
        <f t="shared" si="6"/>
        <v>20.295955915880697</v>
      </c>
      <c r="L14" s="38">
        <f t="shared" si="7"/>
        <v>9</v>
      </c>
      <c r="M14" s="39" t="s">
        <v>35</v>
      </c>
      <c r="N14" s="47">
        <v>0</v>
      </c>
      <c r="O14" s="48">
        <v>300</v>
      </c>
      <c r="P14" s="42">
        <f t="shared" si="2"/>
        <v>1</v>
      </c>
      <c r="Q14" s="43">
        <f t="shared" si="2"/>
        <v>1.7698003589195013</v>
      </c>
      <c r="R14" s="44">
        <v>13.614031132253713</v>
      </c>
      <c r="S14" s="49">
        <v>7.6649999999999996E-2</v>
      </c>
      <c r="T14" s="20">
        <f t="shared" si="3"/>
        <v>13.690681132253713</v>
      </c>
      <c r="U14" s="46">
        <f t="shared" si="8"/>
        <v>13.749686329764893</v>
      </c>
    </row>
    <row r="15" spans="1:29" x14ac:dyDescent="0.25">
      <c r="A15" s="38">
        <f t="shared" si="4"/>
        <v>10</v>
      </c>
      <c r="B15" s="39" t="s">
        <v>25</v>
      </c>
      <c r="C15" s="40">
        <v>0</v>
      </c>
      <c r="D15" s="41">
        <v>500</v>
      </c>
      <c r="E15" s="42">
        <f t="shared" si="5"/>
        <v>1</v>
      </c>
      <c r="F15" s="43">
        <f t="shared" si="0"/>
        <v>1.3577708763999663</v>
      </c>
      <c r="G15" s="44">
        <v>19.515735263157897</v>
      </c>
      <c r="H15" s="45">
        <v>13.543946935818715</v>
      </c>
      <c r="I15" s="20">
        <f t="shared" si="1"/>
        <v>33.05968219897661</v>
      </c>
      <c r="J15" s="46">
        <f t="shared" si="6"/>
        <v>37.905311964119107</v>
      </c>
      <c r="L15" s="38">
        <f t="shared" si="7"/>
        <v>10</v>
      </c>
      <c r="M15" s="39" t="s">
        <v>36</v>
      </c>
      <c r="N15" s="47">
        <v>0</v>
      </c>
      <c r="O15" s="48">
        <v>300</v>
      </c>
      <c r="P15" s="42">
        <f t="shared" si="2"/>
        <v>1</v>
      </c>
      <c r="Q15" s="43">
        <f t="shared" si="2"/>
        <v>1.7698003589195013</v>
      </c>
      <c r="R15" s="44">
        <v>27.780069999999998</v>
      </c>
      <c r="S15" s="49">
        <v>7.6649999999999996E-2</v>
      </c>
      <c r="T15" s="20">
        <f t="shared" si="3"/>
        <v>27.856719999999999</v>
      </c>
      <c r="U15" s="46">
        <f t="shared" si="8"/>
        <v>27.915725197511179</v>
      </c>
    </row>
    <row r="16" spans="1:29" x14ac:dyDescent="0.25">
      <c r="A16" s="38">
        <f t="shared" si="4"/>
        <v>11</v>
      </c>
      <c r="B16" s="39" t="s">
        <v>27</v>
      </c>
      <c r="C16" s="40">
        <v>0</v>
      </c>
      <c r="D16" s="41">
        <v>500</v>
      </c>
      <c r="E16" s="42">
        <f t="shared" si="5"/>
        <v>1</v>
      </c>
      <c r="F16" s="43">
        <f t="shared" si="0"/>
        <v>1.3577708763999663</v>
      </c>
      <c r="G16" s="44">
        <v>12.551937790078563</v>
      </c>
      <c r="H16" s="45">
        <v>13.543946935818715</v>
      </c>
      <c r="I16" s="20">
        <f t="shared" si="1"/>
        <v>26.095884725897278</v>
      </c>
      <c r="J16" s="46">
        <f t="shared" si="6"/>
        <v>30.941514491039776</v>
      </c>
      <c r="L16" s="38">
        <f t="shared" si="7"/>
        <v>11</v>
      </c>
      <c r="M16" s="39">
        <v>210</v>
      </c>
      <c r="N16" s="47">
        <v>0</v>
      </c>
      <c r="O16" s="48">
        <v>300</v>
      </c>
      <c r="P16" s="42">
        <f t="shared" si="2"/>
        <v>1</v>
      </c>
      <c r="Q16" s="43">
        <f t="shared" si="2"/>
        <v>1.7698003589195013</v>
      </c>
      <c r="R16" s="44">
        <v>13.652356132253713</v>
      </c>
      <c r="S16" s="49">
        <v>3.8324999999999998E-2</v>
      </c>
      <c r="T16" s="20">
        <f t="shared" si="3"/>
        <v>13.690681132253713</v>
      </c>
      <c r="U16" s="46">
        <f t="shared" si="8"/>
        <v>13.720183731009303</v>
      </c>
      <c r="W16" s="72" t="s">
        <v>37</v>
      </c>
      <c r="X16" s="72"/>
    </row>
    <row r="17" spans="1:24" x14ac:dyDescent="0.25">
      <c r="A17" s="38">
        <f t="shared" si="4"/>
        <v>12</v>
      </c>
      <c r="B17" s="39" t="s">
        <v>28</v>
      </c>
      <c r="C17" s="40">
        <v>0</v>
      </c>
      <c r="D17" s="41">
        <v>500</v>
      </c>
      <c r="E17" s="42">
        <f t="shared" si="5"/>
        <v>1</v>
      </c>
      <c r="F17" s="43">
        <f t="shared" si="0"/>
        <v>1.3577708763999663</v>
      </c>
      <c r="G17" s="44">
        <v>12.551937790078563</v>
      </c>
      <c r="H17" s="45">
        <v>4.7176452631578947</v>
      </c>
      <c r="I17" s="20">
        <f t="shared" si="1"/>
        <v>17.26958305323646</v>
      </c>
      <c r="J17" s="46">
        <f t="shared" si="6"/>
        <v>18.957419133580608</v>
      </c>
      <c r="L17" s="38">
        <f t="shared" si="7"/>
        <v>12</v>
      </c>
      <c r="M17" s="39" t="s">
        <v>38</v>
      </c>
      <c r="N17" s="47">
        <v>0</v>
      </c>
      <c r="O17" s="48">
        <v>300</v>
      </c>
      <c r="P17" s="42">
        <f t="shared" si="2"/>
        <v>1</v>
      </c>
      <c r="Q17" s="43">
        <f t="shared" si="2"/>
        <v>1.7698003589195013</v>
      </c>
      <c r="R17" s="44">
        <v>3.8324999999999998E-2</v>
      </c>
      <c r="S17" s="49">
        <v>2.1457114615384616</v>
      </c>
      <c r="T17" s="20">
        <f t="shared" si="3"/>
        <v>2.1840364615384615</v>
      </c>
      <c r="U17" s="46">
        <f t="shared" si="8"/>
        <v>3.8358059147684571</v>
      </c>
      <c r="W17" s="74" t="s">
        <v>39</v>
      </c>
      <c r="X17" s="75"/>
    </row>
    <row r="18" spans="1:24" x14ac:dyDescent="0.25">
      <c r="A18" s="38">
        <f t="shared" si="4"/>
        <v>13</v>
      </c>
      <c r="B18" s="39" t="s">
        <v>32</v>
      </c>
      <c r="C18" s="40">
        <v>0</v>
      </c>
      <c r="D18" s="41">
        <v>500</v>
      </c>
      <c r="E18" s="42">
        <f t="shared" si="5"/>
        <v>1</v>
      </c>
      <c r="F18" s="43">
        <f t="shared" si="0"/>
        <v>1.3577708763999663</v>
      </c>
      <c r="G18" s="44">
        <v>27.0675790704341</v>
      </c>
      <c r="H18" s="45">
        <v>4.7176452631578947</v>
      </c>
      <c r="I18" s="20">
        <f t="shared" si="1"/>
        <v>31.785224333591994</v>
      </c>
      <c r="J18" s="46">
        <f t="shared" si="6"/>
        <v>33.473060413936146</v>
      </c>
      <c r="L18" s="38">
        <f t="shared" si="7"/>
        <v>13</v>
      </c>
      <c r="M18" s="39" t="s">
        <v>40</v>
      </c>
      <c r="N18" s="47">
        <v>190</v>
      </c>
      <c r="O18" s="48">
        <v>0</v>
      </c>
      <c r="P18" s="42">
        <f t="shared" si="2"/>
        <v>2.5273184212842343</v>
      </c>
      <c r="Q18" s="43">
        <f t="shared" si="2"/>
        <v>1</v>
      </c>
      <c r="R18" s="44">
        <v>1.9162499999999999E-2</v>
      </c>
      <c r="S18" s="49">
        <v>2.1648739615384618</v>
      </c>
      <c r="T18" s="20">
        <f t="shared" si="3"/>
        <v>2.184036461538462</v>
      </c>
      <c r="U18" s="46">
        <f t="shared" si="8"/>
        <v>2.2133037007863208</v>
      </c>
      <c r="W18" s="72" t="s">
        <v>41</v>
      </c>
      <c r="X18" s="76">
        <v>-1.5</v>
      </c>
    </row>
    <row r="19" spans="1:24" x14ac:dyDescent="0.25">
      <c r="A19" s="38">
        <f t="shared" si="4"/>
        <v>14</v>
      </c>
      <c r="B19" s="39">
        <v>151</v>
      </c>
      <c r="C19" s="40">
        <v>0</v>
      </c>
      <c r="D19" s="41">
        <v>300</v>
      </c>
      <c r="E19" s="42">
        <f t="shared" si="5"/>
        <v>1</v>
      </c>
      <c r="F19" s="43">
        <f t="shared" si="0"/>
        <v>1.7698003589195013</v>
      </c>
      <c r="G19" s="44">
        <v>5.9743248234265742</v>
      </c>
      <c r="H19" s="45">
        <v>0</v>
      </c>
      <c r="I19" s="20">
        <f t="shared" si="1"/>
        <v>5.9743248234265742</v>
      </c>
      <c r="J19" s="46">
        <f t="shared" si="6"/>
        <v>5.9743248234265742</v>
      </c>
      <c r="L19" s="38">
        <f t="shared" si="7"/>
        <v>14</v>
      </c>
      <c r="M19" s="39" t="s">
        <v>42</v>
      </c>
      <c r="N19" s="47">
        <v>0</v>
      </c>
      <c r="O19" s="48">
        <v>500</v>
      </c>
      <c r="P19" s="42">
        <f t="shared" si="2"/>
        <v>1</v>
      </c>
      <c r="Q19" s="43">
        <f t="shared" si="2"/>
        <v>1.3577708763999663</v>
      </c>
      <c r="R19" s="44">
        <v>9.4596293979982029</v>
      </c>
      <c r="S19" s="49">
        <v>5.3862061316914103</v>
      </c>
      <c r="T19" s="20">
        <f t="shared" si="3"/>
        <v>14.845835529689612</v>
      </c>
      <c r="U19" s="46">
        <f t="shared" si="8"/>
        <v>16.772863217895722</v>
      </c>
      <c r="W19" s="72" t="s">
        <v>43</v>
      </c>
      <c r="X19" s="72">
        <v>4000</v>
      </c>
    </row>
    <row r="20" spans="1:24" x14ac:dyDescent="0.25">
      <c r="A20" s="38">
        <f t="shared" si="4"/>
        <v>15</v>
      </c>
      <c r="B20" s="39">
        <v>152</v>
      </c>
      <c r="C20" s="40">
        <v>0</v>
      </c>
      <c r="D20" s="41">
        <v>300</v>
      </c>
      <c r="E20" s="42">
        <f t="shared" si="5"/>
        <v>1</v>
      </c>
      <c r="F20" s="43">
        <f t="shared" si="0"/>
        <v>1.7698003589195013</v>
      </c>
      <c r="G20" s="44">
        <v>5.9743248234265742</v>
      </c>
      <c r="H20" s="45">
        <v>0</v>
      </c>
      <c r="I20" s="20">
        <f t="shared" si="1"/>
        <v>5.9743248234265742</v>
      </c>
      <c r="J20" s="46">
        <f t="shared" si="6"/>
        <v>5.9743248234265742</v>
      </c>
      <c r="L20" s="38">
        <f t="shared" si="7"/>
        <v>15</v>
      </c>
      <c r="M20" s="39" t="s">
        <v>44</v>
      </c>
      <c r="N20" s="47">
        <v>500</v>
      </c>
      <c r="O20" s="48">
        <v>0</v>
      </c>
      <c r="P20" s="42">
        <f t="shared" si="2"/>
        <v>1.3577708763999663</v>
      </c>
      <c r="Q20" s="43">
        <f t="shared" si="2"/>
        <v>1</v>
      </c>
      <c r="R20" s="44">
        <v>12.220269798920381</v>
      </c>
      <c r="S20" s="49">
        <v>5.3478811316914099</v>
      </c>
      <c r="T20" s="20">
        <f t="shared" si="3"/>
        <v>17.56815093061179</v>
      </c>
      <c r="U20" s="46">
        <f t="shared" si="8"/>
        <v>21.940207566415573</v>
      </c>
      <c r="W20" s="72" t="s">
        <v>45</v>
      </c>
      <c r="X20" s="76">
        <v>1</v>
      </c>
    </row>
    <row r="21" spans="1:24" x14ac:dyDescent="0.25">
      <c r="A21" s="38">
        <f t="shared" si="4"/>
        <v>16</v>
      </c>
      <c r="B21" s="39">
        <v>153</v>
      </c>
      <c r="C21" s="40">
        <v>0</v>
      </c>
      <c r="D21" s="41">
        <v>190</v>
      </c>
      <c r="E21" s="42">
        <f t="shared" si="5"/>
        <v>1</v>
      </c>
      <c r="F21" s="43">
        <f t="shared" si="0"/>
        <v>2.5273184212842343</v>
      </c>
      <c r="G21" s="44">
        <v>5.9743248234265742</v>
      </c>
      <c r="H21" s="45">
        <v>0</v>
      </c>
      <c r="I21" s="20">
        <f t="shared" si="1"/>
        <v>5.9743248234265742</v>
      </c>
      <c r="J21" s="46">
        <f t="shared" si="6"/>
        <v>5.9743248234265742</v>
      </c>
      <c r="L21" s="38">
        <f t="shared" si="7"/>
        <v>16</v>
      </c>
      <c r="M21" s="39">
        <v>909</v>
      </c>
      <c r="N21" s="47">
        <v>0</v>
      </c>
      <c r="O21" s="48">
        <v>500</v>
      </c>
      <c r="P21" s="42">
        <f t="shared" si="2"/>
        <v>1</v>
      </c>
      <c r="Q21" s="43">
        <f t="shared" si="2"/>
        <v>1.3577708763999663</v>
      </c>
      <c r="R21" s="44">
        <v>10.886722500000001</v>
      </c>
      <c r="S21" s="49">
        <v>25.0463825</v>
      </c>
      <c r="T21" s="20">
        <f t="shared" si="3"/>
        <v>35.933104999999998</v>
      </c>
      <c r="U21" s="46">
        <f t="shared" si="8"/>
        <v>44.89397121767378</v>
      </c>
    </row>
    <row r="22" spans="1:24" x14ac:dyDescent="0.25">
      <c r="A22" s="38">
        <f t="shared" si="4"/>
        <v>17</v>
      </c>
      <c r="B22" s="39" t="s">
        <v>46</v>
      </c>
      <c r="C22" s="70">
        <v>0</v>
      </c>
      <c r="D22" s="71">
        <v>190</v>
      </c>
      <c r="E22" s="42">
        <f t="shared" si="5"/>
        <v>1</v>
      </c>
      <c r="F22" s="43">
        <f t="shared" si="0"/>
        <v>2.5273184212842343</v>
      </c>
      <c r="G22" s="44">
        <v>2.2951768636363634</v>
      </c>
      <c r="H22" s="45">
        <v>3.6791479597902099</v>
      </c>
      <c r="I22" s="20">
        <f t="shared" si="1"/>
        <v>5.9743248234265733</v>
      </c>
      <c r="J22" s="46">
        <f t="shared" si="6"/>
        <v>11.593555277044469</v>
      </c>
      <c r="L22" s="38">
        <f t="shared" si="7"/>
        <v>17</v>
      </c>
      <c r="M22" s="39" t="s">
        <v>47</v>
      </c>
      <c r="N22" s="47">
        <v>500</v>
      </c>
      <c r="O22" s="48">
        <v>0</v>
      </c>
      <c r="P22" s="42">
        <f t="shared" si="2"/>
        <v>1.3577708763999663</v>
      </c>
      <c r="Q22" s="43">
        <f t="shared" si="2"/>
        <v>1</v>
      </c>
      <c r="R22" s="44">
        <v>13.614031132253713</v>
      </c>
      <c r="S22" s="49">
        <v>0.55559036538461537</v>
      </c>
      <c r="T22" s="20">
        <f t="shared" si="3"/>
        <v>14.169621497638328</v>
      </c>
      <c r="U22" s="46">
        <f t="shared" si="8"/>
        <v>19.040325347161161</v>
      </c>
    </row>
    <row r="23" spans="1:24" x14ac:dyDescent="0.25">
      <c r="A23" s="38">
        <f t="shared" si="4"/>
        <v>18</v>
      </c>
      <c r="B23" s="39" t="s">
        <v>48</v>
      </c>
      <c r="C23" s="55">
        <v>443.18181818181819</v>
      </c>
      <c r="D23" s="55">
        <v>3900</v>
      </c>
      <c r="E23" s="42">
        <f t="shared" si="5"/>
        <v>1.4287331738879276</v>
      </c>
      <c r="F23" s="43">
        <f t="shared" si="0"/>
        <v>1.0164234003902655</v>
      </c>
      <c r="G23" s="44">
        <v>13.691116236552922</v>
      </c>
      <c r="H23" s="45">
        <v>0.5364278653846154</v>
      </c>
      <c r="I23" s="20">
        <f t="shared" si="1"/>
        <v>14.227544101937537</v>
      </c>
      <c r="J23" s="46">
        <f t="shared" si="6"/>
        <v>20.106189789717117</v>
      </c>
      <c r="L23" s="38">
        <f t="shared" si="7"/>
        <v>18</v>
      </c>
      <c r="M23" s="39" t="s">
        <v>49</v>
      </c>
      <c r="N23" s="47">
        <v>0</v>
      </c>
      <c r="O23" s="48">
        <v>190</v>
      </c>
      <c r="P23" s="42">
        <f t="shared" si="2"/>
        <v>1</v>
      </c>
      <c r="Q23" s="43">
        <f t="shared" si="2"/>
        <v>2.5273184212842343</v>
      </c>
      <c r="R23" s="44">
        <v>1.6092835961538463</v>
      </c>
      <c r="S23" s="49">
        <v>0.55559036538461537</v>
      </c>
      <c r="T23" s="20">
        <f t="shared" si="3"/>
        <v>2.1648739615384618</v>
      </c>
      <c r="U23" s="46">
        <f t="shared" si="8"/>
        <v>3.0134373612784233</v>
      </c>
    </row>
    <row r="24" spans="1:24" x14ac:dyDescent="0.25">
      <c r="A24" s="38">
        <f t="shared" si="4"/>
        <v>19</v>
      </c>
      <c r="B24" s="39" t="s">
        <v>50</v>
      </c>
      <c r="C24" s="40">
        <v>0</v>
      </c>
      <c r="D24" s="41">
        <v>190</v>
      </c>
      <c r="E24" s="42">
        <f t="shared" si="5"/>
        <v>1</v>
      </c>
      <c r="F24" s="43">
        <f t="shared" si="0"/>
        <v>2.5273184212842343</v>
      </c>
      <c r="G24" s="44">
        <v>1.8345960961538463</v>
      </c>
      <c r="H24" s="45">
        <v>0.5364278653846154</v>
      </c>
      <c r="I24" s="20">
        <f t="shared" si="1"/>
        <v>2.3710239615384618</v>
      </c>
      <c r="J24" s="46">
        <f t="shared" si="6"/>
        <v>3.1903201220305641</v>
      </c>
      <c r="L24" s="38">
        <f t="shared" si="7"/>
        <v>19</v>
      </c>
      <c r="M24" s="39" t="s">
        <v>51</v>
      </c>
      <c r="N24" s="47">
        <v>500</v>
      </c>
      <c r="O24" s="48">
        <v>0</v>
      </c>
      <c r="P24" s="42">
        <f t="shared" si="2"/>
        <v>1.3577708763999663</v>
      </c>
      <c r="Q24" s="43">
        <f t="shared" si="2"/>
        <v>1</v>
      </c>
      <c r="R24" s="44">
        <v>0</v>
      </c>
      <c r="S24" s="49">
        <v>12.220269798920381</v>
      </c>
      <c r="T24" s="20">
        <f t="shared" si="3"/>
        <v>12.220269798920381</v>
      </c>
      <c r="U24" s="46">
        <f t="shared" si="8"/>
        <v>12.220269798920381</v>
      </c>
      <c r="W24" s="77">
        <v>190</v>
      </c>
      <c r="X24" s="49">
        <f>IF(W24=0,1,$X$19*W24^$X$18+$X$20)</f>
        <v>2.5273184212842343</v>
      </c>
    </row>
    <row r="25" spans="1:24" x14ac:dyDescent="0.25">
      <c r="A25" s="38">
        <f t="shared" si="4"/>
        <v>20</v>
      </c>
      <c r="B25" s="39" t="s">
        <v>35</v>
      </c>
      <c r="C25" s="40">
        <v>0</v>
      </c>
      <c r="D25" s="41">
        <v>300</v>
      </c>
      <c r="E25" s="42">
        <f t="shared" si="5"/>
        <v>1</v>
      </c>
      <c r="F25" s="43">
        <f t="shared" si="0"/>
        <v>1.7698003589195013</v>
      </c>
      <c r="G25" s="44">
        <v>5.9743248234265742</v>
      </c>
      <c r="H25" s="45">
        <v>1.2744578653846153</v>
      </c>
      <c r="I25" s="20">
        <f t="shared" si="1"/>
        <v>7.2487826888111897</v>
      </c>
      <c r="J25" s="46">
        <f t="shared" si="6"/>
        <v>8.2298608110120473</v>
      </c>
      <c r="L25" s="38">
        <f t="shared" si="7"/>
        <v>20</v>
      </c>
      <c r="M25" s="39">
        <v>301</v>
      </c>
      <c r="N25" s="47">
        <v>0</v>
      </c>
      <c r="O25" s="48">
        <v>500</v>
      </c>
      <c r="P25" s="42">
        <f t="shared" si="2"/>
        <v>1</v>
      </c>
      <c r="Q25" s="43">
        <f t="shared" si="2"/>
        <v>1.3577708763999663</v>
      </c>
      <c r="R25" s="44">
        <v>6.8165968161268564</v>
      </c>
      <c r="S25" s="49">
        <v>7.3530246815114717</v>
      </c>
      <c r="T25" s="20">
        <f t="shared" si="3"/>
        <v>14.169621497638328</v>
      </c>
      <c r="U25" s="46">
        <f t="shared" si="8"/>
        <v>16.80031958213327</v>
      </c>
      <c r="W25" s="77">
        <v>215.01416430594901</v>
      </c>
      <c r="X25" s="49">
        <f t="shared" ref="X25:X46" si="9">IF(W25=0,1,$X$19*W25^$X$18+$X$20)</f>
        <v>2.2687013020192346</v>
      </c>
    </row>
    <row r="26" spans="1:24" x14ac:dyDescent="0.25">
      <c r="A26" s="38">
        <f t="shared" si="4"/>
        <v>21</v>
      </c>
      <c r="B26" s="39" t="s">
        <v>36</v>
      </c>
      <c r="C26" s="40">
        <v>0</v>
      </c>
      <c r="D26" s="41">
        <v>300</v>
      </c>
      <c r="E26" s="42">
        <f t="shared" si="5"/>
        <v>1</v>
      </c>
      <c r="F26" s="43">
        <f t="shared" si="0"/>
        <v>1.7698003589195013</v>
      </c>
      <c r="G26" s="44">
        <v>31.785224333591998</v>
      </c>
      <c r="H26" s="45">
        <v>1.2744578653846153</v>
      </c>
      <c r="I26" s="20">
        <f t="shared" si="1"/>
        <v>33.05968219897661</v>
      </c>
      <c r="J26" s="46">
        <f t="shared" si="6"/>
        <v>34.040760321177473</v>
      </c>
      <c r="L26" s="38">
        <f t="shared" si="7"/>
        <v>21</v>
      </c>
      <c r="M26" s="39">
        <v>904</v>
      </c>
      <c r="N26" s="47">
        <v>500</v>
      </c>
      <c r="O26" s="48">
        <v>0</v>
      </c>
      <c r="P26" s="42">
        <f t="shared" si="2"/>
        <v>1.3577708763999663</v>
      </c>
      <c r="Q26" s="43">
        <f t="shared" si="2"/>
        <v>1</v>
      </c>
      <c r="R26" s="44">
        <v>4.0925857663067937</v>
      </c>
      <c r="S26" s="49">
        <v>8.803237965305895</v>
      </c>
      <c r="T26" s="20">
        <f t="shared" si="3"/>
        <v>12.895823731612689</v>
      </c>
      <c r="U26" s="46">
        <f t="shared" si="8"/>
        <v>14.360031727966298</v>
      </c>
      <c r="W26" s="77">
        <v>215.90909090909091</v>
      </c>
      <c r="X26" s="49">
        <f t="shared" si="9"/>
        <v>2.2608214772489985</v>
      </c>
    </row>
    <row r="27" spans="1:24" x14ac:dyDescent="0.25">
      <c r="A27" s="38">
        <f t="shared" si="4"/>
        <v>22</v>
      </c>
      <c r="B27" s="39" t="s">
        <v>52</v>
      </c>
      <c r="C27" s="40">
        <v>0</v>
      </c>
      <c r="D27" s="41">
        <v>300</v>
      </c>
      <c r="E27" s="42">
        <f t="shared" si="5"/>
        <v>1</v>
      </c>
      <c r="F27" s="43">
        <f t="shared" si="0"/>
        <v>1.7698003589195013</v>
      </c>
      <c r="G27" s="44">
        <v>27.0675790704341</v>
      </c>
      <c r="H27" s="45">
        <v>3.5933450944055947</v>
      </c>
      <c r="I27" s="20">
        <f t="shared" si="1"/>
        <v>30.660924164839695</v>
      </c>
      <c r="J27" s="46">
        <f t="shared" si="6"/>
        <v>33.427082508234747</v>
      </c>
      <c r="L27" s="38">
        <f t="shared" si="7"/>
        <v>22</v>
      </c>
      <c r="M27" s="39" t="s">
        <v>53</v>
      </c>
      <c r="N27" s="47">
        <v>0</v>
      </c>
      <c r="O27" s="48">
        <v>190</v>
      </c>
      <c r="P27" s="42">
        <f t="shared" si="2"/>
        <v>1</v>
      </c>
      <c r="Q27" s="43">
        <f t="shared" si="2"/>
        <v>2.5273184212842343</v>
      </c>
      <c r="R27" s="44">
        <v>4.7106521989991013</v>
      </c>
      <c r="S27" s="49">
        <v>2.055874133153397</v>
      </c>
      <c r="T27" s="20">
        <f t="shared" si="3"/>
        <v>6.7665263321524982</v>
      </c>
      <c r="U27" s="46">
        <f t="shared" si="8"/>
        <v>9.9065007675594394</v>
      </c>
      <c r="W27" s="77">
        <v>216.87429218573047</v>
      </c>
      <c r="X27" s="49">
        <f t="shared" si="9"/>
        <v>2.2524139006320603</v>
      </c>
    </row>
    <row r="28" spans="1:24" x14ac:dyDescent="0.25">
      <c r="A28" s="38">
        <f t="shared" si="4"/>
        <v>23</v>
      </c>
      <c r="B28" s="39" t="s">
        <v>54</v>
      </c>
      <c r="C28" s="40">
        <v>0</v>
      </c>
      <c r="D28" s="41">
        <v>300</v>
      </c>
      <c r="E28" s="42">
        <f t="shared" si="5"/>
        <v>1</v>
      </c>
      <c r="F28" s="43">
        <f t="shared" si="0"/>
        <v>1.7698003589195013</v>
      </c>
      <c r="G28" s="44">
        <v>3.6554375944055941</v>
      </c>
      <c r="H28" s="45">
        <v>3.5933450944055947</v>
      </c>
      <c r="I28" s="20">
        <f t="shared" si="1"/>
        <v>7.2487826888111888</v>
      </c>
      <c r="J28" s="46">
        <f t="shared" si="6"/>
        <v>10.014941032206245</v>
      </c>
      <c r="L28" s="38">
        <f t="shared" si="7"/>
        <v>23</v>
      </c>
      <c r="M28" s="39" t="s">
        <v>55</v>
      </c>
      <c r="N28" s="47">
        <v>306</v>
      </c>
      <c r="O28" s="48">
        <v>501</v>
      </c>
      <c r="P28" s="42">
        <f t="shared" si="2"/>
        <v>1.7472705234967707</v>
      </c>
      <c r="Q28" s="43">
        <f t="shared" si="2"/>
        <v>1.3567002408054054</v>
      </c>
      <c r="R28" s="44">
        <v>1.9162499999999999E-2</v>
      </c>
      <c r="S28" s="49">
        <v>2.0367116331533968</v>
      </c>
      <c r="T28" s="20">
        <f t="shared" si="3"/>
        <v>2.055874133153397</v>
      </c>
      <c r="U28" s="46">
        <f t="shared" si="8"/>
        <v>2.7966892345568906</v>
      </c>
      <c r="W28" s="2">
        <v>218.18181818181819</v>
      </c>
      <c r="X28" s="49">
        <f t="shared" si="9"/>
        <v>2.2411725340416053</v>
      </c>
    </row>
    <row r="29" spans="1:24" x14ac:dyDescent="0.25">
      <c r="A29" s="38">
        <f t="shared" si="4"/>
        <v>24</v>
      </c>
      <c r="B29" s="39">
        <v>208</v>
      </c>
      <c r="C29" s="55">
        <v>300</v>
      </c>
      <c r="D29" s="78">
        <v>0</v>
      </c>
      <c r="E29" s="42">
        <f t="shared" si="5"/>
        <v>1.7698003589195013</v>
      </c>
      <c r="F29" s="43">
        <f t="shared" si="0"/>
        <v>1</v>
      </c>
      <c r="G29" s="44">
        <v>12.657324937471886</v>
      </c>
      <c r="H29" s="45">
        <v>16.10391181000951</v>
      </c>
      <c r="I29" s="20">
        <f t="shared" si="1"/>
        <v>28.761236747481398</v>
      </c>
      <c r="J29" s="46">
        <f t="shared" si="6"/>
        <v>38.504850027308009</v>
      </c>
      <c r="L29" s="38">
        <f t="shared" si="7"/>
        <v>24</v>
      </c>
      <c r="M29" s="39">
        <v>405</v>
      </c>
      <c r="N29" s="47">
        <v>0</v>
      </c>
      <c r="O29" s="48">
        <v>300</v>
      </c>
      <c r="P29" s="42">
        <f t="shared" si="2"/>
        <v>1</v>
      </c>
      <c r="Q29" s="43">
        <f t="shared" si="2"/>
        <v>1.7698003589195013</v>
      </c>
      <c r="R29" s="44">
        <v>1.9308492980769227</v>
      </c>
      <c r="S29" s="49">
        <v>0.6563914326923076</v>
      </c>
      <c r="T29" s="20">
        <f t="shared" si="3"/>
        <v>2.5872407307692304</v>
      </c>
      <c r="U29" s="46">
        <f t="shared" si="8"/>
        <v>3.0925310912474542</v>
      </c>
      <c r="W29" s="2">
        <v>234.5679012345679</v>
      </c>
      <c r="X29" s="49">
        <f t="shared" si="9"/>
        <v>2.1134151291162073</v>
      </c>
    </row>
    <row r="30" spans="1:24" x14ac:dyDescent="0.25">
      <c r="A30" s="38">
        <f t="shared" si="4"/>
        <v>25</v>
      </c>
      <c r="B30" s="39">
        <v>210</v>
      </c>
      <c r="C30" s="40">
        <v>0</v>
      </c>
      <c r="D30" s="41">
        <v>190</v>
      </c>
      <c r="E30" s="42">
        <f t="shared" si="5"/>
        <v>1</v>
      </c>
      <c r="F30" s="43">
        <f t="shared" si="0"/>
        <v>2.5273184212842343</v>
      </c>
      <c r="G30" s="44">
        <v>1.8445518636363636</v>
      </c>
      <c r="H30" s="45">
        <v>1.8108857307692308</v>
      </c>
      <c r="I30" s="20">
        <f t="shared" si="1"/>
        <v>3.6554375944055941</v>
      </c>
      <c r="J30" s="46">
        <f t="shared" si="6"/>
        <v>6.4212367298502029</v>
      </c>
      <c r="L30" s="38">
        <f t="shared" si="7"/>
        <v>25</v>
      </c>
      <c r="M30" s="39">
        <v>406</v>
      </c>
      <c r="N30" s="47">
        <v>0</v>
      </c>
      <c r="O30" s="48">
        <v>300</v>
      </c>
      <c r="P30" s="42">
        <f t="shared" si="2"/>
        <v>1</v>
      </c>
      <c r="Q30" s="43">
        <f t="shared" si="2"/>
        <v>1.7698003589195013</v>
      </c>
      <c r="R30" s="44">
        <v>6.7665263321524973</v>
      </c>
      <c r="S30" s="49">
        <v>2.6931030658457047</v>
      </c>
      <c r="T30" s="20">
        <f t="shared" si="3"/>
        <v>9.4596293979982029</v>
      </c>
      <c r="U30" s="46">
        <f t="shared" si="8"/>
        <v>11.532781104693434</v>
      </c>
      <c r="W30" s="2">
        <v>250</v>
      </c>
      <c r="X30" s="49">
        <f t="shared" si="9"/>
        <v>2.0119288512538822</v>
      </c>
    </row>
    <row r="31" spans="1:24" x14ac:dyDescent="0.25">
      <c r="A31" s="38">
        <f t="shared" si="4"/>
        <v>26</v>
      </c>
      <c r="B31" s="39" t="s">
        <v>56</v>
      </c>
      <c r="C31" s="55">
        <v>190</v>
      </c>
      <c r="D31" s="78">
        <v>0</v>
      </c>
      <c r="E31" s="42">
        <f t="shared" si="5"/>
        <v>2.5273184212842343</v>
      </c>
      <c r="F31" s="43">
        <f t="shared" si="0"/>
        <v>1</v>
      </c>
      <c r="G31" s="44">
        <v>0.5364278653846154</v>
      </c>
      <c r="H31" s="45">
        <v>0</v>
      </c>
      <c r="I31" s="20">
        <f t="shared" si="1"/>
        <v>0.5364278653846154</v>
      </c>
      <c r="J31" s="46">
        <f t="shared" si="6"/>
        <v>1.355724025876718</v>
      </c>
      <c r="L31" s="38">
        <f t="shared" si="7"/>
        <v>26</v>
      </c>
      <c r="M31" s="39">
        <v>410</v>
      </c>
      <c r="N31" s="47">
        <v>0</v>
      </c>
      <c r="O31" s="48">
        <v>300</v>
      </c>
      <c r="P31" s="42">
        <f t="shared" si="2"/>
        <v>1</v>
      </c>
      <c r="Q31" s="43">
        <f t="shared" si="2"/>
        <v>1.7698003589195013</v>
      </c>
      <c r="R31" s="44">
        <v>18.372161782473015</v>
      </c>
      <c r="S31" s="49">
        <v>7.3434434315114716</v>
      </c>
      <c r="T31" s="20">
        <f t="shared" si="3"/>
        <v>25.715605213984485</v>
      </c>
      <c r="U31" s="46">
        <f t="shared" si="8"/>
        <v>31.368590603267073</v>
      </c>
      <c r="W31" s="2">
        <v>300</v>
      </c>
      <c r="X31" s="49">
        <f t="shared" si="9"/>
        <v>1.7698003589195013</v>
      </c>
    </row>
    <row r="32" spans="1:24" x14ac:dyDescent="0.25">
      <c r="A32" s="38">
        <f t="shared" si="4"/>
        <v>27</v>
      </c>
      <c r="B32" s="39" t="s">
        <v>38</v>
      </c>
      <c r="C32" s="40">
        <v>0</v>
      </c>
      <c r="D32" s="41">
        <v>190</v>
      </c>
      <c r="E32" s="42">
        <f t="shared" si="5"/>
        <v>1</v>
      </c>
      <c r="F32" s="43">
        <f t="shared" si="0"/>
        <v>2.5273184212842343</v>
      </c>
      <c r="G32" s="44">
        <v>1.8108857307692308</v>
      </c>
      <c r="H32" s="45">
        <v>0</v>
      </c>
      <c r="I32" s="20">
        <f t="shared" si="1"/>
        <v>1.8108857307692308</v>
      </c>
      <c r="J32" s="46">
        <f t="shared" si="6"/>
        <v>1.8108857307692308</v>
      </c>
      <c r="L32" s="38">
        <f t="shared" si="7"/>
        <v>27</v>
      </c>
      <c r="M32" s="39">
        <v>441</v>
      </c>
      <c r="N32" s="47">
        <v>0</v>
      </c>
      <c r="O32" s="48">
        <v>300</v>
      </c>
      <c r="P32" s="42">
        <f t="shared" si="2"/>
        <v>1</v>
      </c>
      <c r="Q32" s="43">
        <f t="shared" si="2"/>
        <v>1.7698003589195013</v>
      </c>
      <c r="R32" s="44">
        <v>7.3434434315114716</v>
      </c>
      <c r="S32" s="49">
        <v>18.372161782473015</v>
      </c>
      <c r="T32" s="20">
        <f t="shared" si="3"/>
        <v>25.715605213984485</v>
      </c>
      <c r="U32" s="46">
        <f t="shared" si="8"/>
        <v>39.858501948259359</v>
      </c>
      <c r="W32" s="2">
        <v>306</v>
      </c>
      <c r="X32" s="49">
        <f t="shared" si="9"/>
        <v>1.7472705234967707</v>
      </c>
    </row>
    <row r="33" spans="1:24" x14ac:dyDescent="0.25">
      <c r="A33" s="38">
        <f t="shared" si="4"/>
        <v>28</v>
      </c>
      <c r="B33" s="39" t="s">
        <v>40</v>
      </c>
      <c r="C33" s="55">
        <v>190</v>
      </c>
      <c r="D33" s="78">
        <v>0</v>
      </c>
      <c r="E33" s="42">
        <f t="shared" si="5"/>
        <v>2.5273184212842343</v>
      </c>
      <c r="F33" s="43">
        <f t="shared" si="0"/>
        <v>1</v>
      </c>
      <c r="G33" s="44">
        <v>0</v>
      </c>
      <c r="H33" s="45">
        <v>1.8108857307692308</v>
      </c>
      <c r="I33" s="20">
        <f t="shared" si="1"/>
        <v>1.8108857307692308</v>
      </c>
      <c r="J33" s="46">
        <f t="shared" si="6"/>
        <v>1.8108857307692308</v>
      </c>
      <c r="L33" s="38">
        <f t="shared" si="7"/>
        <v>28</v>
      </c>
      <c r="M33" s="39">
        <v>445</v>
      </c>
      <c r="N33" s="47">
        <v>500</v>
      </c>
      <c r="O33" s="48">
        <v>250</v>
      </c>
      <c r="P33" s="42">
        <f t="shared" si="2"/>
        <v>1.3577708763999663</v>
      </c>
      <c r="Q33" s="43">
        <f t="shared" si="2"/>
        <v>2.0119288512538822</v>
      </c>
      <c r="R33" s="44">
        <v>25.715605213984485</v>
      </c>
      <c r="S33" s="49">
        <v>1.3319453653846152</v>
      </c>
      <c r="T33" s="20">
        <f t="shared" si="3"/>
        <v>27.047550579369101</v>
      </c>
      <c r="U33" s="46">
        <f t="shared" si="8"/>
        <v>37.595679137458461</v>
      </c>
      <c r="W33" s="2">
        <v>333.33333333333331</v>
      </c>
      <c r="X33" s="49">
        <f t="shared" si="9"/>
        <v>1.6572670690061995</v>
      </c>
    </row>
    <row r="34" spans="1:24" x14ac:dyDescent="0.25">
      <c r="A34" s="38">
        <f t="shared" si="4"/>
        <v>29</v>
      </c>
      <c r="B34" s="39" t="s">
        <v>42</v>
      </c>
      <c r="C34" s="40">
        <v>0</v>
      </c>
      <c r="D34" s="41">
        <v>300</v>
      </c>
      <c r="E34" s="42">
        <f t="shared" si="5"/>
        <v>1</v>
      </c>
      <c r="F34" s="43">
        <f t="shared" si="0"/>
        <v>1.7698003589195013</v>
      </c>
      <c r="G34" s="44">
        <v>19.412711070287902</v>
      </c>
      <c r="H34" s="45">
        <v>9.4762592323436809</v>
      </c>
      <c r="I34" s="20">
        <f t="shared" si="1"/>
        <v>28.888970302631584</v>
      </c>
      <c r="J34" s="46">
        <f t="shared" si="6"/>
        <v>36.183798060903982</v>
      </c>
      <c r="L34" s="38">
        <f t="shared" si="7"/>
        <v>29</v>
      </c>
      <c r="M34" s="39">
        <v>446</v>
      </c>
      <c r="N34" s="47">
        <v>0</v>
      </c>
      <c r="O34" s="48">
        <v>300</v>
      </c>
      <c r="P34" s="42">
        <f t="shared" si="2"/>
        <v>1</v>
      </c>
      <c r="Q34" s="43">
        <f t="shared" si="2"/>
        <v>1.7698003589195013</v>
      </c>
      <c r="R34" s="44">
        <v>25.734767713984485</v>
      </c>
      <c r="S34" s="49">
        <v>1.2936203653846152</v>
      </c>
      <c r="T34" s="20">
        <f t="shared" si="3"/>
        <v>27.028388079369101</v>
      </c>
      <c r="U34" s="46">
        <f t="shared" si="8"/>
        <v>28.024217500947753</v>
      </c>
      <c r="W34" s="2">
        <v>380</v>
      </c>
      <c r="X34" s="49">
        <f t="shared" si="9"/>
        <v>1.5399886063606076</v>
      </c>
    </row>
    <row r="35" spans="1:24" x14ac:dyDescent="0.25">
      <c r="A35" s="38">
        <f t="shared" si="4"/>
        <v>30</v>
      </c>
      <c r="B35" s="39" t="s">
        <v>44</v>
      </c>
      <c r="C35" s="40">
        <v>0</v>
      </c>
      <c r="D35" s="41">
        <v>300</v>
      </c>
      <c r="E35" s="42">
        <f t="shared" si="5"/>
        <v>1</v>
      </c>
      <c r="F35" s="43">
        <f t="shared" si="0"/>
        <v>1.7698003589195013</v>
      </c>
      <c r="G35" s="44">
        <v>16.450716044348855</v>
      </c>
      <c r="H35" s="45">
        <v>9.4762592323436809</v>
      </c>
      <c r="I35" s="20">
        <f t="shared" si="1"/>
        <v>25.926975276692538</v>
      </c>
      <c r="J35" s="46">
        <f t="shared" si="6"/>
        <v>33.221803034964935</v>
      </c>
      <c r="L35" s="38">
        <f t="shared" si="7"/>
        <v>30</v>
      </c>
      <c r="M35" s="39">
        <v>901</v>
      </c>
      <c r="N35" s="47">
        <v>1200</v>
      </c>
      <c r="O35" s="48">
        <v>0</v>
      </c>
      <c r="P35" s="42">
        <f t="shared" si="2"/>
        <v>1.0962250448649375</v>
      </c>
      <c r="Q35" s="43">
        <f t="shared" si="2"/>
        <v>1</v>
      </c>
      <c r="R35" s="44">
        <v>0</v>
      </c>
      <c r="S35" s="49">
        <v>13.614031132253713</v>
      </c>
      <c r="T35" s="20">
        <f t="shared" si="3"/>
        <v>13.614031132253713</v>
      </c>
      <c r="U35" s="46">
        <f t="shared" si="8"/>
        <v>13.614031132253713</v>
      </c>
      <c r="W35" s="2">
        <v>383</v>
      </c>
      <c r="X35" s="49">
        <f t="shared" si="9"/>
        <v>1.5336565329583249</v>
      </c>
    </row>
    <row r="36" spans="1:24" x14ac:dyDescent="0.25">
      <c r="A36" s="38">
        <f t="shared" si="4"/>
        <v>31</v>
      </c>
      <c r="B36" s="39" t="s">
        <v>57</v>
      </c>
      <c r="C36" s="55">
        <v>218.18181818181819</v>
      </c>
      <c r="D36" s="55">
        <v>800</v>
      </c>
      <c r="E36" s="42">
        <f t="shared" si="5"/>
        <v>2.2411725340416053</v>
      </c>
      <c r="F36" s="43">
        <f t="shared" si="0"/>
        <v>1.176776695296637</v>
      </c>
      <c r="G36" s="44">
        <v>1.4760599999999999</v>
      </c>
      <c r="H36" s="45">
        <v>30.461725293132382</v>
      </c>
      <c r="I36" s="20">
        <f t="shared" si="1"/>
        <v>31.937785293132382</v>
      </c>
      <c r="J36" s="46">
        <f t="shared" si="6"/>
        <v>39.154753554083761</v>
      </c>
      <c r="L36" s="38">
        <f t="shared" si="7"/>
        <v>31</v>
      </c>
      <c r="M36" s="39">
        <v>902</v>
      </c>
      <c r="N36" s="47">
        <v>0</v>
      </c>
      <c r="O36" s="48">
        <v>500</v>
      </c>
      <c r="P36" s="42">
        <f t="shared" si="2"/>
        <v>1</v>
      </c>
      <c r="Q36" s="43">
        <f t="shared" si="2"/>
        <v>1.3577708763999663</v>
      </c>
      <c r="R36" s="44">
        <v>4.0734232663067935</v>
      </c>
      <c r="S36" s="49">
        <v>13.533052664304996</v>
      </c>
      <c r="T36" s="20">
        <f t="shared" si="3"/>
        <v>17.60647593061179</v>
      </c>
      <c r="U36" s="46">
        <f t="shared" si="8"/>
        <v>22.448208042687089</v>
      </c>
      <c r="W36" s="2">
        <v>443.18181818181819</v>
      </c>
      <c r="X36" s="49">
        <f t="shared" si="9"/>
        <v>1.4287331738879276</v>
      </c>
    </row>
    <row r="37" spans="1:24" x14ac:dyDescent="0.25">
      <c r="A37" s="38">
        <f t="shared" si="4"/>
        <v>32</v>
      </c>
      <c r="B37" s="39" t="s">
        <v>58</v>
      </c>
      <c r="C37" s="55">
        <v>190</v>
      </c>
      <c r="D37" s="55">
        <v>0</v>
      </c>
      <c r="E37" s="42">
        <f t="shared" si="5"/>
        <v>2.5273184212842343</v>
      </c>
      <c r="F37" s="43">
        <f t="shared" si="0"/>
        <v>1</v>
      </c>
      <c r="G37" s="44">
        <v>1.845075</v>
      </c>
      <c r="H37" s="45">
        <v>1.1070449999999998</v>
      </c>
      <c r="I37" s="20">
        <f t="shared" si="1"/>
        <v>2.9521199999999999</v>
      </c>
      <c r="J37" s="46">
        <f t="shared" si="6"/>
        <v>5.7701370361510094</v>
      </c>
      <c r="L37" s="38">
        <f t="shared" si="7"/>
        <v>32</v>
      </c>
      <c r="M37" s="39">
        <v>903</v>
      </c>
      <c r="N37" s="47">
        <v>0</v>
      </c>
      <c r="O37" s="48">
        <v>500</v>
      </c>
      <c r="P37" s="42">
        <f t="shared" si="2"/>
        <v>1</v>
      </c>
      <c r="Q37" s="43">
        <f t="shared" si="2"/>
        <v>1.3577708763999663</v>
      </c>
      <c r="R37" s="44">
        <v>9.4596293979982029</v>
      </c>
      <c r="S37" s="49">
        <v>4.0734232663067935</v>
      </c>
      <c r="T37" s="20">
        <f t="shared" si="3"/>
        <v>13.533052664304996</v>
      </c>
      <c r="U37" s="46">
        <f t="shared" si="8"/>
        <v>14.990404876239591</v>
      </c>
      <c r="W37" s="2">
        <v>500</v>
      </c>
      <c r="X37" s="49">
        <f t="shared" si="9"/>
        <v>1.3577708763999663</v>
      </c>
    </row>
    <row r="38" spans="1:24" x14ac:dyDescent="0.25">
      <c r="A38" s="38">
        <f t="shared" si="4"/>
        <v>33</v>
      </c>
      <c r="B38" s="39">
        <v>225</v>
      </c>
      <c r="C38" s="55">
        <v>218.18181818181819</v>
      </c>
      <c r="D38" s="55">
        <v>800</v>
      </c>
      <c r="E38" s="42">
        <f t="shared" si="5"/>
        <v>2.2411725340416053</v>
      </c>
      <c r="F38" s="43">
        <f t="shared" si="0"/>
        <v>1.176776695296637</v>
      </c>
      <c r="G38" s="44">
        <v>18.961467506522716</v>
      </c>
      <c r="H38" s="45">
        <v>12.976317786609661</v>
      </c>
      <c r="I38" s="20">
        <f t="shared" si="1"/>
        <v>31.937785293132379</v>
      </c>
      <c r="J38" s="46">
        <f t="shared" si="6"/>
        <v>57.76614854278656</v>
      </c>
      <c r="L38" s="38">
        <f>+L37+1</f>
        <v>33</v>
      </c>
      <c r="M38" s="39">
        <v>905</v>
      </c>
      <c r="N38" s="47">
        <v>500</v>
      </c>
      <c r="O38" s="48">
        <v>0</v>
      </c>
      <c r="P38" s="42">
        <f t="shared" si="2"/>
        <v>1.3577708763999663</v>
      </c>
      <c r="Q38" s="43">
        <f t="shared" si="2"/>
        <v>1</v>
      </c>
      <c r="R38" s="44">
        <v>4.0734232663067935</v>
      </c>
      <c r="S38" s="49">
        <v>4.0925857663067937</v>
      </c>
      <c r="T38" s="20">
        <f t="shared" si="3"/>
        <v>8.1660090326135872</v>
      </c>
      <c r="U38" s="46">
        <f t="shared" si="8"/>
        <v>9.6233612445481818</v>
      </c>
      <c r="W38" s="2">
        <v>501</v>
      </c>
      <c r="X38" s="49">
        <f t="shared" si="9"/>
        <v>1.3567002408054054</v>
      </c>
    </row>
    <row r="39" spans="1:24" x14ac:dyDescent="0.25">
      <c r="A39" s="38">
        <f t="shared" si="4"/>
        <v>34</v>
      </c>
      <c r="B39" s="39">
        <v>228</v>
      </c>
      <c r="C39" s="55">
        <v>190</v>
      </c>
      <c r="D39" s="55">
        <v>0</v>
      </c>
      <c r="E39" s="42">
        <f t="shared" si="5"/>
        <v>2.5273184212842343</v>
      </c>
      <c r="F39" s="43">
        <f t="shared" si="0"/>
        <v>1</v>
      </c>
      <c r="G39" s="44">
        <v>7.5399700000000003</v>
      </c>
      <c r="H39" s="45">
        <v>5.0673327866096622</v>
      </c>
      <c r="I39" s="20">
        <f t="shared" si="1"/>
        <v>12.607302786609662</v>
      </c>
      <c r="J39" s="46">
        <f t="shared" si="6"/>
        <v>24.123237863540151</v>
      </c>
      <c r="L39" s="38">
        <f t="shared" si="7"/>
        <v>34</v>
      </c>
      <c r="M39" s="39">
        <v>906</v>
      </c>
      <c r="N39" s="47">
        <v>500</v>
      </c>
      <c r="O39" s="48">
        <v>0</v>
      </c>
      <c r="P39" s="42">
        <f t="shared" si="2"/>
        <v>1.3577708763999663</v>
      </c>
      <c r="Q39" s="43">
        <f t="shared" si="2"/>
        <v>1</v>
      </c>
      <c r="R39" s="44">
        <v>9.4596293979982029</v>
      </c>
      <c r="S39" s="49">
        <v>8.146846532613587</v>
      </c>
      <c r="T39" s="20">
        <f t="shared" si="3"/>
        <v>17.60647593061179</v>
      </c>
      <c r="U39" s="46">
        <f t="shared" si="8"/>
        <v>20.990855830752494</v>
      </c>
      <c r="W39" s="2">
        <v>759</v>
      </c>
      <c r="X39" s="49">
        <f t="shared" si="9"/>
        <v>1.1912922288908108</v>
      </c>
    </row>
    <row r="40" spans="1:24" x14ac:dyDescent="0.25">
      <c r="A40" s="38">
        <f t="shared" si="4"/>
        <v>35</v>
      </c>
      <c r="B40" s="39">
        <v>230</v>
      </c>
      <c r="C40" s="40">
        <v>0</v>
      </c>
      <c r="D40" s="41">
        <v>190</v>
      </c>
      <c r="E40" s="42">
        <f t="shared" si="5"/>
        <v>1</v>
      </c>
      <c r="F40" s="43">
        <f t="shared" si="0"/>
        <v>2.5273184212842343</v>
      </c>
      <c r="G40" s="44">
        <v>2.1127657963286715</v>
      </c>
      <c r="H40" s="45">
        <v>0</v>
      </c>
      <c r="I40" s="20">
        <f t="shared" si="1"/>
        <v>2.1127657963286715</v>
      </c>
      <c r="J40" s="46">
        <f t="shared" si="6"/>
        <v>2.1127657963286715</v>
      </c>
      <c r="L40" s="38">
        <f t="shared" si="7"/>
        <v>35</v>
      </c>
      <c r="M40" s="39">
        <v>907</v>
      </c>
      <c r="N40" s="47">
        <v>0</v>
      </c>
      <c r="O40" s="48">
        <v>300</v>
      </c>
      <c r="P40" s="42">
        <f t="shared" si="2"/>
        <v>1</v>
      </c>
      <c r="Q40" s="43">
        <f t="shared" si="2"/>
        <v>1.7698003589195013</v>
      </c>
      <c r="R40" s="44">
        <v>8.803237965305895</v>
      </c>
      <c r="S40" s="49">
        <v>0.6563914326923076</v>
      </c>
      <c r="T40" s="20">
        <f t="shared" si="3"/>
        <v>9.4596293979982029</v>
      </c>
      <c r="U40" s="46">
        <f t="shared" si="8"/>
        <v>9.9649197584764266</v>
      </c>
      <c r="W40" s="2">
        <v>800</v>
      </c>
      <c r="X40" s="49">
        <f t="shared" si="9"/>
        <v>1.176776695296637</v>
      </c>
    </row>
    <row r="41" spans="1:24" x14ac:dyDescent="0.25">
      <c r="A41" s="38">
        <f t="shared" si="4"/>
        <v>36</v>
      </c>
      <c r="B41" s="39" t="s">
        <v>59</v>
      </c>
      <c r="C41" s="55">
        <v>190</v>
      </c>
      <c r="D41" s="78">
        <v>0</v>
      </c>
      <c r="E41" s="42">
        <f t="shared" si="5"/>
        <v>2.5273184212842343</v>
      </c>
      <c r="F41" s="43">
        <f t="shared" si="0"/>
        <v>1</v>
      </c>
      <c r="G41" s="44">
        <v>0.80464179807692315</v>
      </c>
      <c r="H41" s="45">
        <v>6.562197126794258</v>
      </c>
      <c r="I41" s="20">
        <f t="shared" si="1"/>
        <v>7.366838924871181</v>
      </c>
      <c r="J41" s="46">
        <f t="shared" si="6"/>
        <v>8.5957831656093351</v>
      </c>
      <c r="L41" s="38">
        <f t="shared" si="7"/>
        <v>36</v>
      </c>
      <c r="M41" s="39">
        <v>908</v>
      </c>
      <c r="N41" s="47">
        <v>300</v>
      </c>
      <c r="O41" s="48">
        <v>0</v>
      </c>
      <c r="P41" s="42">
        <f t="shared" si="2"/>
        <v>1.7698003589195013</v>
      </c>
      <c r="Q41" s="43">
        <f t="shared" si="2"/>
        <v>1</v>
      </c>
      <c r="R41" s="44">
        <v>22.957460000000001</v>
      </c>
      <c r="S41" s="49">
        <v>0.6563914326923076</v>
      </c>
      <c r="T41" s="20">
        <f t="shared" si="3"/>
        <v>23.613851432692307</v>
      </c>
      <c r="U41" s="46">
        <f t="shared" si="8"/>
        <v>41.286512380572404</v>
      </c>
      <c r="W41" s="2">
        <v>1000</v>
      </c>
      <c r="X41" s="49">
        <f t="shared" si="9"/>
        <v>1.1264911064067351</v>
      </c>
    </row>
    <row r="42" spans="1:24" x14ac:dyDescent="0.25">
      <c r="A42" s="38">
        <f t="shared" si="4"/>
        <v>37</v>
      </c>
      <c r="B42" s="39" t="s">
        <v>60</v>
      </c>
      <c r="C42" s="55">
        <v>190</v>
      </c>
      <c r="D42" s="78">
        <v>0</v>
      </c>
      <c r="E42" s="42">
        <f t="shared" si="5"/>
        <v>2.5273184212842343</v>
      </c>
      <c r="F42" s="43">
        <f t="shared" si="0"/>
        <v>1</v>
      </c>
      <c r="G42" s="44">
        <v>2.0790996634615384</v>
      </c>
      <c r="H42" s="45">
        <v>2.4181391248963759</v>
      </c>
      <c r="I42" s="20">
        <f t="shared" si="1"/>
        <v>4.4972387883579144</v>
      </c>
      <c r="J42" s="46">
        <f t="shared" si="6"/>
        <v>7.6726860040485745</v>
      </c>
      <c r="L42" s="38">
        <f t="shared" si="7"/>
        <v>37</v>
      </c>
      <c r="M42" s="39">
        <v>910</v>
      </c>
      <c r="N42" s="47">
        <v>0</v>
      </c>
      <c r="O42" s="48">
        <v>190</v>
      </c>
      <c r="P42" s="42">
        <f t="shared" si="2"/>
        <v>1</v>
      </c>
      <c r="Q42" s="43">
        <f t="shared" si="2"/>
        <v>2.5273184212842343</v>
      </c>
      <c r="R42" s="44">
        <v>34.898224999999996</v>
      </c>
      <c r="S42" s="49">
        <v>2.0697599999999996</v>
      </c>
      <c r="T42" s="20">
        <f t="shared" si="3"/>
        <v>36.967984999999999</v>
      </c>
      <c r="U42" s="46">
        <f t="shared" si="8"/>
        <v>40.129167575637254</v>
      </c>
      <c r="W42" s="2">
        <v>1200</v>
      </c>
      <c r="X42" s="49">
        <f t="shared" si="9"/>
        <v>1.0962250448649375</v>
      </c>
    </row>
    <row r="43" spans="1:24" x14ac:dyDescent="0.25">
      <c r="A43" s="38">
        <f t="shared" si="4"/>
        <v>38</v>
      </c>
      <c r="B43" s="39" t="s">
        <v>61</v>
      </c>
      <c r="C43" s="55">
        <v>300</v>
      </c>
      <c r="D43" s="78">
        <v>0</v>
      </c>
      <c r="E43" s="42">
        <f t="shared" si="5"/>
        <v>1.7698003589195013</v>
      </c>
      <c r="F43" s="43">
        <f t="shared" si="0"/>
        <v>1</v>
      </c>
      <c r="G43" s="44">
        <v>12.551937790078563</v>
      </c>
      <c r="H43" s="45">
        <v>6.6173326805161947</v>
      </c>
      <c r="I43" s="20">
        <f t="shared" si="1"/>
        <v>19.169270470594757</v>
      </c>
      <c r="J43" s="46">
        <f t="shared" si="6"/>
        <v>28.83175668653249</v>
      </c>
      <c r="L43" s="38">
        <f t="shared" si="7"/>
        <v>38</v>
      </c>
      <c r="M43" s="39">
        <v>921</v>
      </c>
      <c r="N43" s="47">
        <v>0</v>
      </c>
      <c r="O43" s="48">
        <v>190</v>
      </c>
      <c r="P43" s="42">
        <f t="shared" si="2"/>
        <v>1</v>
      </c>
      <c r="Q43" s="43">
        <f t="shared" si="2"/>
        <v>2.5273184212842343</v>
      </c>
      <c r="R43" s="44">
        <v>7.352478900641028</v>
      </c>
      <c r="S43" s="49">
        <v>7.352478900641028</v>
      </c>
      <c r="T43" s="20">
        <f t="shared" si="3"/>
        <v>14.704957801282056</v>
      </c>
      <c r="U43" s="46">
        <f t="shared" si="8"/>
        <v>25.934534268334755</v>
      </c>
      <c r="W43" s="2">
        <v>1211</v>
      </c>
      <c r="X43" s="49">
        <f t="shared" si="9"/>
        <v>1.0949169504769742</v>
      </c>
    </row>
    <row r="44" spans="1:24" x14ac:dyDescent="0.25">
      <c r="A44" s="38">
        <f t="shared" si="4"/>
        <v>39</v>
      </c>
      <c r="B44" s="39" t="s">
        <v>62</v>
      </c>
      <c r="C44" s="55">
        <v>300</v>
      </c>
      <c r="D44" s="78">
        <v>0</v>
      </c>
      <c r="E44" s="42">
        <f t="shared" si="5"/>
        <v>1.7698003589195013</v>
      </c>
      <c r="F44" s="43">
        <f t="shared" si="0"/>
        <v>1</v>
      </c>
      <c r="G44" s="44">
        <v>16.159047363731446</v>
      </c>
      <c r="H44" s="45">
        <v>14.396489653714927</v>
      </c>
      <c r="I44" s="20">
        <f t="shared" si="1"/>
        <v>30.555537017446373</v>
      </c>
      <c r="J44" s="46">
        <f t="shared" si="6"/>
        <v>42.99477747784406</v>
      </c>
      <c r="L44" s="38">
        <f t="shared" si="7"/>
        <v>39</v>
      </c>
      <c r="M44" s="39">
        <v>922</v>
      </c>
      <c r="N44" s="47">
        <v>300</v>
      </c>
      <c r="O44" s="48">
        <v>0</v>
      </c>
      <c r="P44" s="42">
        <f t="shared" si="2"/>
        <v>1.7698003589195013</v>
      </c>
      <c r="Q44" s="43">
        <f t="shared" si="2"/>
        <v>1</v>
      </c>
      <c r="R44" s="44">
        <v>14.704957801282056</v>
      </c>
      <c r="S44" s="49">
        <v>8.9617624967948739</v>
      </c>
      <c r="T44" s="20">
        <f t="shared" si="3"/>
        <v>23.666720298076932</v>
      </c>
      <c r="U44" s="46">
        <f t="shared" si="8"/>
        <v>34.98660209139998</v>
      </c>
      <c r="W44" s="2">
        <v>1211.340206185567</v>
      </c>
      <c r="X44" s="49">
        <f t="shared" si="9"/>
        <v>1.0948769669948781</v>
      </c>
    </row>
    <row r="45" spans="1:24" x14ac:dyDescent="0.25">
      <c r="A45" s="38">
        <f t="shared" si="4"/>
        <v>40</v>
      </c>
      <c r="B45" s="39" t="s">
        <v>63</v>
      </c>
      <c r="C45" s="40">
        <v>0</v>
      </c>
      <c r="D45" s="41">
        <v>190</v>
      </c>
      <c r="E45" s="42">
        <f t="shared" si="5"/>
        <v>1</v>
      </c>
      <c r="F45" s="43">
        <f t="shared" si="0"/>
        <v>2.5273184212842343</v>
      </c>
      <c r="G45" s="44">
        <v>7.2183366041385515</v>
      </c>
      <c r="H45" s="45">
        <v>12.657324937471886</v>
      </c>
      <c r="I45" s="20">
        <f t="shared" si="1"/>
        <v>19.875661541610437</v>
      </c>
      <c r="J45" s="46">
        <f t="shared" si="6"/>
        <v>39.207427082791568</v>
      </c>
      <c r="L45" s="38">
        <f t="shared" si="7"/>
        <v>40</v>
      </c>
      <c r="M45" s="39">
        <v>923</v>
      </c>
      <c r="N45" s="47">
        <v>0</v>
      </c>
      <c r="O45" s="48">
        <v>500</v>
      </c>
      <c r="P45" s="42">
        <f t="shared" si="2"/>
        <v>1</v>
      </c>
      <c r="Q45" s="43">
        <f t="shared" si="2"/>
        <v>1.3577708763999663</v>
      </c>
      <c r="R45" s="44">
        <v>13.633193632253713</v>
      </c>
      <c r="S45" s="49">
        <v>6.8261780661268565</v>
      </c>
      <c r="T45" s="20">
        <f t="shared" si="3"/>
        <v>20.459371698380568</v>
      </c>
      <c r="U45" s="46">
        <f t="shared" si="8"/>
        <v>22.901579407561002</v>
      </c>
      <c r="W45" s="2">
        <v>2350</v>
      </c>
      <c r="X45" s="49">
        <f t="shared" si="9"/>
        <v>1.0351122126385972</v>
      </c>
    </row>
    <row r="46" spans="1:24" x14ac:dyDescent="0.25">
      <c r="A46" s="38">
        <f t="shared" si="4"/>
        <v>41</v>
      </c>
      <c r="B46" s="39" t="s">
        <v>64</v>
      </c>
      <c r="C46" s="55">
        <v>190</v>
      </c>
      <c r="D46" s="78">
        <v>0</v>
      </c>
      <c r="E46" s="42">
        <f t="shared" si="5"/>
        <v>2.5273184212842343</v>
      </c>
      <c r="F46" s="43">
        <f t="shared" si="0"/>
        <v>1</v>
      </c>
      <c r="G46" s="44">
        <v>7.2183366041385515</v>
      </c>
      <c r="H46" s="45">
        <v>11.743130902384166</v>
      </c>
      <c r="I46" s="20">
        <f t="shared" si="1"/>
        <v>18.961467506522716</v>
      </c>
      <c r="J46" s="46">
        <f t="shared" si="6"/>
        <v>29.986165973053811</v>
      </c>
      <c r="L46" s="38">
        <f t="shared" si="7"/>
        <v>41</v>
      </c>
      <c r="M46" s="39">
        <v>924</v>
      </c>
      <c r="N46" s="47">
        <v>0</v>
      </c>
      <c r="O46" s="48">
        <v>190</v>
      </c>
      <c r="P46" s="42">
        <f t="shared" si="2"/>
        <v>1</v>
      </c>
      <c r="Q46" s="43">
        <f t="shared" si="2"/>
        <v>2.5273184212842343</v>
      </c>
      <c r="R46" s="44">
        <v>7.3626059315114718</v>
      </c>
      <c r="S46" s="49">
        <v>11.565146216346156</v>
      </c>
      <c r="T46" s="20">
        <f t="shared" si="3"/>
        <v>18.927752147857628</v>
      </c>
      <c r="U46" s="46">
        <f t="shared" si="8"/>
        <v>36.591413008928775</v>
      </c>
      <c r="W46" s="2">
        <v>3900</v>
      </c>
      <c r="X46" s="49">
        <f t="shared" si="9"/>
        <v>1.0164234003902655</v>
      </c>
    </row>
    <row r="47" spans="1:24" x14ac:dyDescent="0.25">
      <c r="A47" s="38">
        <f t="shared" si="4"/>
        <v>42</v>
      </c>
      <c r="B47" s="39">
        <v>236</v>
      </c>
      <c r="C47" s="55">
        <v>190</v>
      </c>
      <c r="D47" s="78">
        <v>0</v>
      </c>
      <c r="E47" s="42">
        <f t="shared" si="5"/>
        <v>2.5273184212842343</v>
      </c>
      <c r="F47" s="43">
        <f t="shared" si="0"/>
        <v>1</v>
      </c>
      <c r="G47" s="44">
        <v>1.5426717980769229</v>
      </c>
      <c r="H47" s="45">
        <v>0</v>
      </c>
      <c r="I47" s="20">
        <f t="shared" si="1"/>
        <v>1.5426717980769229</v>
      </c>
      <c r="J47" s="46">
        <f t="shared" si="6"/>
        <v>3.8988228532754801</v>
      </c>
      <c r="L47" s="38">
        <f t="shared" si="7"/>
        <v>42</v>
      </c>
      <c r="M47" s="39">
        <v>926</v>
      </c>
      <c r="N47" s="47">
        <v>0</v>
      </c>
      <c r="O47" s="48">
        <v>300</v>
      </c>
      <c r="P47" s="42">
        <f t="shared" si="2"/>
        <v>1</v>
      </c>
      <c r="Q47" s="43">
        <f t="shared" si="2"/>
        <v>1.7698003589195013</v>
      </c>
      <c r="R47" s="44">
        <v>12.101574081730771</v>
      </c>
      <c r="S47" s="49">
        <v>11.565146216346156</v>
      </c>
      <c r="T47" s="20">
        <f t="shared" si="3"/>
        <v>23.666720298076925</v>
      </c>
      <c r="U47" s="46">
        <f t="shared" si="8"/>
        <v>32.569574006376712</v>
      </c>
    </row>
    <row r="48" spans="1:24" x14ac:dyDescent="0.25">
      <c r="A48" s="38">
        <f t="shared" si="4"/>
        <v>43</v>
      </c>
      <c r="B48" s="39">
        <v>237</v>
      </c>
      <c r="C48" s="55">
        <v>190</v>
      </c>
      <c r="D48" s="78">
        <v>0</v>
      </c>
      <c r="E48" s="42">
        <f t="shared" si="5"/>
        <v>2.5273184212842343</v>
      </c>
      <c r="F48" s="43">
        <f t="shared" si="0"/>
        <v>1</v>
      </c>
      <c r="G48" s="44">
        <v>1.5426717980769229</v>
      </c>
      <c r="H48" s="45">
        <v>1.8445518636363636</v>
      </c>
      <c r="I48" s="20">
        <f t="shared" si="1"/>
        <v>3.3872236617132865</v>
      </c>
      <c r="J48" s="46">
        <f t="shared" si="6"/>
        <v>5.7433747169118439</v>
      </c>
      <c r="L48" s="38">
        <f t="shared" si="7"/>
        <v>43</v>
      </c>
      <c r="M48" s="39">
        <v>927</v>
      </c>
      <c r="N48" s="47">
        <v>0</v>
      </c>
      <c r="O48" s="48">
        <v>500</v>
      </c>
      <c r="P48" s="42">
        <f t="shared" si="2"/>
        <v>1</v>
      </c>
      <c r="Q48" s="43">
        <f t="shared" si="2"/>
        <v>1.3577708763999663</v>
      </c>
      <c r="R48" s="44">
        <v>11.565146216346156</v>
      </c>
      <c r="S48" s="49">
        <v>6.8165968161268564</v>
      </c>
      <c r="T48" s="20">
        <f t="shared" si="3"/>
        <v>18.381743032473011</v>
      </c>
      <c r="U48" s="46">
        <f t="shared" si="8"/>
        <v>20.82052284944394</v>
      </c>
    </row>
    <row r="49" spans="1:21" x14ac:dyDescent="0.25">
      <c r="A49" s="38">
        <f t="shared" si="4"/>
        <v>44</v>
      </c>
      <c r="B49" s="39" t="s">
        <v>47</v>
      </c>
      <c r="C49" s="40">
        <v>0</v>
      </c>
      <c r="D49" s="41">
        <v>190</v>
      </c>
      <c r="E49" s="42">
        <f t="shared" si="5"/>
        <v>1</v>
      </c>
      <c r="F49" s="43">
        <f t="shared" si="0"/>
        <v>2.5273184212842343</v>
      </c>
      <c r="G49" s="44">
        <v>14.227544101937537</v>
      </c>
      <c r="H49" s="45">
        <v>0.2682139326923077</v>
      </c>
      <c r="I49" s="20">
        <f t="shared" si="1"/>
        <v>14.495758034629846</v>
      </c>
      <c r="J49" s="46">
        <f t="shared" si="6"/>
        <v>14.905406114875897</v>
      </c>
      <c r="L49" s="38">
        <f t="shared" si="7"/>
        <v>44</v>
      </c>
      <c r="M49" s="39">
        <v>928</v>
      </c>
      <c r="N49" s="47">
        <v>0</v>
      </c>
      <c r="O49" s="48">
        <v>300</v>
      </c>
      <c r="P49" s="42">
        <f t="shared" si="2"/>
        <v>1</v>
      </c>
      <c r="Q49" s="43">
        <f t="shared" si="2"/>
        <v>1.7698003589195013</v>
      </c>
      <c r="R49" s="44">
        <v>6.8261780661268565</v>
      </c>
      <c r="S49" s="49">
        <v>0.5364278653846154</v>
      </c>
      <c r="T49" s="20">
        <f t="shared" si="3"/>
        <v>7.3626059315114718</v>
      </c>
      <c r="U49" s="46">
        <f t="shared" si="8"/>
        <v>7.7755482948189707</v>
      </c>
    </row>
    <row r="50" spans="1:21" x14ac:dyDescent="0.25">
      <c r="A50" s="38">
        <f t="shared" si="4"/>
        <v>45</v>
      </c>
      <c r="B50" s="39" t="s">
        <v>49</v>
      </c>
      <c r="C50" s="40">
        <v>0</v>
      </c>
      <c r="D50" s="41">
        <v>190</v>
      </c>
      <c r="E50" s="42">
        <f t="shared" si="5"/>
        <v>1</v>
      </c>
      <c r="F50" s="43">
        <f t="shared" si="0"/>
        <v>2.5273184212842343</v>
      </c>
      <c r="G50" s="44">
        <v>1.5426717980769229</v>
      </c>
      <c r="H50" s="45">
        <v>0.2682139326923077</v>
      </c>
      <c r="I50" s="20">
        <f t="shared" si="1"/>
        <v>1.8108857307692305</v>
      </c>
      <c r="J50" s="46">
        <f t="shared" si="6"/>
        <v>2.2205338110152821</v>
      </c>
      <c r="L50" s="38">
        <f t="shared" si="7"/>
        <v>45</v>
      </c>
      <c r="M50" s="39">
        <v>929</v>
      </c>
      <c r="N50" s="47">
        <v>500</v>
      </c>
      <c r="O50" s="48">
        <v>0</v>
      </c>
      <c r="P50" s="42">
        <f t="shared" si="2"/>
        <v>1.3577708763999663</v>
      </c>
      <c r="Q50" s="43">
        <f t="shared" si="2"/>
        <v>1</v>
      </c>
      <c r="R50" s="44">
        <v>13.614031132253713</v>
      </c>
      <c r="S50" s="49">
        <v>0</v>
      </c>
      <c r="T50" s="20">
        <f t="shared" si="3"/>
        <v>13.614031132253713</v>
      </c>
      <c r="U50" s="46">
        <f t="shared" si="8"/>
        <v>18.484734981776548</v>
      </c>
    </row>
    <row r="51" spans="1:21" x14ac:dyDescent="0.25">
      <c r="A51" s="38">
        <f t="shared" si="4"/>
        <v>46</v>
      </c>
      <c r="B51" s="39" t="s">
        <v>65</v>
      </c>
      <c r="C51" s="40">
        <v>0</v>
      </c>
      <c r="D51" s="41">
        <v>300</v>
      </c>
      <c r="E51" s="42">
        <f t="shared" si="5"/>
        <v>1</v>
      </c>
      <c r="F51" s="43">
        <f t="shared" si="0"/>
        <v>1.7698003589195013</v>
      </c>
      <c r="G51" s="44">
        <v>4.9095250000000004</v>
      </c>
      <c r="H51" s="45">
        <v>3.2730166666666669</v>
      </c>
      <c r="I51" s="20">
        <f t="shared" si="1"/>
        <v>8.1825416666666673</v>
      </c>
      <c r="J51" s="46">
        <f t="shared" si="6"/>
        <v>10.702111071416176</v>
      </c>
      <c r="L51" s="38">
        <f t="shared" si="7"/>
        <v>46</v>
      </c>
      <c r="M51" s="39">
        <v>930</v>
      </c>
      <c r="N51" s="47">
        <v>0</v>
      </c>
      <c r="O51" s="48">
        <v>500</v>
      </c>
      <c r="P51" s="42">
        <f t="shared" si="2"/>
        <v>1</v>
      </c>
      <c r="Q51" s="43">
        <f t="shared" si="2"/>
        <v>1.3577708763999663</v>
      </c>
      <c r="R51" s="44">
        <v>0</v>
      </c>
      <c r="S51" s="49">
        <v>2.1457114615384616</v>
      </c>
      <c r="T51" s="20">
        <f t="shared" si="3"/>
        <v>2.1457114615384616</v>
      </c>
      <c r="U51" s="46">
        <f t="shared" si="8"/>
        <v>2.9133845316345295</v>
      </c>
    </row>
    <row r="52" spans="1:21" x14ac:dyDescent="0.25">
      <c r="A52" s="38">
        <f t="shared" si="4"/>
        <v>47</v>
      </c>
      <c r="B52" s="39" t="s">
        <v>51</v>
      </c>
      <c r="C52" s="55">
        <v>300</v>
      </c>
      <c r="D52" s="78">
        <v>0</v>
      </c>
      <c r="E52" s="42">
        <f t="shared" si="5"/>
        <v>1.7698003589195013</v>
      </c>
      <c r="F52" s="43">
        <f t="shared" si="0"/>
        <v>1</v>
      </c>
      <c r="G52" s="44">
        <v>13.177699377682188</v>
      </c>
      <c r="H52" s="45">
        <v>3.2730166666666669</v>
      </c>
      <c r="I52" s="20">
        <f t="shared" si="1"/>
        <v>16.450716044348855</v>
      </c>
      <c r="J52" s="46">
        <f t="shared" si="6"/>
        <v>26.594913755021892</v>
      </c>
      <c r="L52" s="38">
        <f t="shared" si="7"/>
        <v>47</v>
      </c>
      <c r="M52" s="39">
        <v>931</v>
      </c>
      <c r="N52" s="47">
        <v>0</v>
      </c>
      <c r="O52" s="48">
        <v>500</v>
      </c>
      <c r="P52" s="42">
        <f t="shared" si="2"/>
        <v>1</v>
      </c>
      <c r="Q52" s="43">
        <f t="shared" si="2"/>
        <v>1.3577708763999663</v>
      </c>
      <c r="R52" s="44">
        <v>9.8326799999999999</v>
      </c>
      <c r="S52" s="49">
        <v>1.0348799999999998</v>
      </c>
      <c r="T52" s="20">
        <f t="shared" si="3"/>
        <v>10.867559999999999</v>
      </c>
      <c r="U52" s="46">
        <f t="shared" si="8"/>
        <v>11.237809924568797</v>
      </c>
    </row>
    <row r="53" spans="1:21" x14ac:dyDescent="0.25">
      <c r="A53" s="38">
        <f t="shared" si="4"/>
        <v>48</v>
      </c>
      <c r="B53" s="39">
        <v>269</v>
      </c>
      <c r="C53" s="55">
        <v>300</v>
      </c>
      <c r="D53" s="78">
        <v>0</v>
      </c>
      <c r="E53" s="42">
        <f t="shared" si="5"/>
        <v>1.7698003589195013</v>
      </c>
      <c r="F53" s="43">
        <f t="shared" si="0"/>
        <v>1</v>
      </c>
      <c r="G53" s="44">
        <v>4.9095250000000004</v>
      </c>
      <c r="H53" s="45">
        <v>24.017770302631583</v>
      </c>
      <c r="I53" s="20">
        <f t="shared" si="1"/>
        <v>28.927295302631585</v>
      </c>
      <c r="J53" s="46">
        <f t="shared" si="6"/>
        <v>32.706649409755848</v>
      </c>
      <c r="L53" s="57">
        <f t="shared" si="7"/>
        <v>48</v>
      </c>
      <c r="M53" s="79">
        <v>940</v>
      </c>
      <c r="N53" s="80">
        <v>0</v>
      </c>
      <c r="O53" s="81">
        <v>300</v>
      </c>
      <c r="P53" s="82">
        <f t="shared" si="2"/>
        <v>1</v>
      </c>
      <c r="Q53" s="83">
        <f t="shared" si="2"/>
        <v>1.7698003589195013</v>
      </c>
      <c r="R53" s="84">
        <v>12.220269798920381</v>
      </c>
      <c r="S53" s="85">
        <v>2.6255657307692304</v>
      </c>
      <c r="T53" s="60">
        <f t="shared" si="3"/>
        <v>14.845835529689611</v>
      </c>
      <c r="U53" s="61">
        <f t="shared" si="8"/>
        <v>16.866996971602507</v>
      </c>
    </row>
    <row r="54" spans="1:21" x14ac:dyDescent="0.25">
      <c r="A54" s="38">
        <f t="shared" si="4"/>
        <v>49</v>
      </c>
      <c r="B54" s="39">
        <v>301</v>
      </c>
      <c r="C54" s="40">
        <v>0</v>
      </c>
      <c r="D54" s="41">
        <v>300</v>
      </c>
      <c r="E54" s="42">
        <f t="shared" si="5"/>
        <v>1</v>
      </c>
      <c r="F54" s="43">
        <f t="shared" si="0"/>
        <v>1.7698003589195013</v>
      </c>
      <c r="G54" s="44">
        <v>3.9592069245228458</v>
      </c>
      <c r="H54" s="45">
        <v>10.536551110107</v>
      </c>
      <c r="I54" s="20">
        <f t="shared" si="1"/>
        <v>14.495758034629846</v>
      </c>
      <c r="J54" s="46">
        <f t="shared" si="6"/>
        <v>22.606798860963885</v>
      </c>
      <c r="P54" s="7"/>
      <c r="Q54" s="7"/>
      <c r="R54" s="7"/>
      <c r="S54" s="7"/>
      <c r="T54" s="7"/>
      <c r="U54" s="7"/>
    </row>
    <row r="55" spans="1:21" x14ac:dyDescent="0.25">
      <c r="A55" s="38">
        <f t="shared" si="4"/>
        <v>50</v>
      </c>
      <c r="B55" s="39">
        <v>302</v>
      </c>
      <c r="C55" s="70">
        <v>0</v>
      </c>
      <c r="D55" s="71">
        <v>190</v>
      </c>
      <c r="E55" s="42">
        <f t="shared" si="5"/>
        <v>1</v>
      </c>
      <c r="F55" s="43">
        <f t="shared" si="0"/>
        <v>2.5273184212842343</v>
      </c>
      <c r="G55" s="44">
        <v>0</v>
      </c>
      <c r="H55" s="45">
        <v>25.946137776692538</v>
      </c>
      <c r="I55" s="20">
        <f t="shared" si="1"/>
        <v>25.946137776692538</v>
      </c>
      <c r="J55" s="46">
        <f t="shared" si="6"/>
        <v>65.574151964213826</v>
      </c>
      <c r="L55">
        <f>+L53-A94</f>
        <v>-41</v>
      </c>
      <c r="P55" s="7"/>
      <c r="Q55" s="7"/>
      <c r="R55" s="7"/>
      <c r="S55" s="7"/>
      <c r="T55" s="7"/>
      <c r="U55" s="7"/>
    </row>
    <row r="56" spans="1:21" x14ac:dyDescent="0.25">
      <c r="A56" s="38">
        <f t="shared" si="4"/>
        <v>51</v>
      </c>
      <c r="B56" s="39">
        <v>303</v>
      </c>
      <c r="C56" s="55">
        <v>300</v>
      </c>
      <c r="D56" s="78">
        <v>0</v>
      </c>
      <c r="E56" s="42">
        <f t="shared" si="5"/>
        <v>1.7698003589195013</v>
      </c>
      <c r="F56" s="43">
        <f t="shared" si="0"/>
        <v>1</v>
      </c>
      <c r="G56" s="44">
        <v>7.1137720509687687</v>
      </c>
      <c r="H56" s="45">
        <v>3.4227790591382306</v>
      </c>
      <c r="I56" s="20">
        <f t="shared" si="1"/>
        <v>10.536551110106998</v>
      </c>
      <c r="J56" s="46">
        <f t="shared" si="6"/>
        <v>16.012735388214274</v>
      </c>
      <c r="P56" s="7"/>
      <c r="Q56" s="7"/>
      <c r="R56" s="7"/>
      <c r="S56" s="7"/>
      <c r="T56" s="7"/>
      <c r="U56" s="7"/>
    </row>
    <row r="57" spans="1:21" x14ac:dyDescent="0.25">
      <c r="A57" s="38">
        <f t="shared" si="4"/>
        <v>52</v>
      </c>
      <c r="B57" s="39">
        <v>308</v>
      </c>
      <c r="C57" s="55">
        <v>500</v>
      </c>
      <c r="D57" s="78">
        <v>0</v>
      </c>
      <c r="E57" s="42">
        <f t="shared" si="5"/>
        <v>1.3577708763999663</v>
      </c>
      <c r="F57" s="43">
        <f t="shared" si="0"/>
        <v>1</v>
      </c>
      <c r="G57" s="44">
        <v>6.0453687385852461</v>
      </c>
      <c r="H57" s="45">
        <v>13.386504831702656</v>
      </c>
      <c r="I57" s="20">
        <f t="shared" si="1"/>
        <v>19.431873570287902</v>
      </c>
      <c r="J57" s="46">
        <f t="shared" si="6"/>
        <v>21.594730442052501</v>
      </c>
      <c r="P57" s="7"/>
      <c r="Q57" s="7"/>
      <c r="R57" s="7"/>
      <c r="S57" s="7"/>
      <c r="T57" s="7"/>
      <c r="U57" s="7"/>
    </row>
    <row r="58" spans="1:21" x14ac:dyDescent="0.25">
      <c r="A58" s="38">
        <f t="shared" si="4"/>
        <v>53</v>
      </c>
      <c r="B58" s="39" t="s">
        <v>66</v>
      </c>
      <c r="C58" s="40">
        <v>1000</v>
      </c>
      <c r="D58" s="41">
        <v>234.5679012345679</v>
      </c>
      <c r="E58" s="42">
        <f t="shared" si="5"/>
        <v>1.1264911064067351</v>
      </c>
      <c r="F58" s="43">
        <f t="shared" si="0"/>
        <v>2.1134151291162073</v>
      </c>
      <c r="G58" s="44">
        <v>5.2673309227745939</v>
      </c>
      <c r="H58" s="45">
        <v>7.6627145719185794</v>
      </c>
      <c r="I58" s="20">
        <f t="shared" si="1"/>
        <v>12.930045494693173</v>
      </c>
      <c r="J58" s="46">
        <f t="shared" si="6"/>
        <v>22.128098345398708</v>
      </c>
      <c r="P58" s="7"/>
      <c r="Q58" s="7"/>
      <c r="R58" s="7"/>
      <c r="S58" s="7"/>
      <c r="T58" s="7"/>
      <c r="U58" s="7"/>
    </row>
    <row r="59" spans="1:21" x14ac:dyDescent="0.25">
      <c r="A59" s="38">
        <f t="shared" si="4"/>
        <v>54</v>
      </c>
      <c r="B59" s="39" t="s">
        <v>67</v>
      </c>
      <c r="C59" s="86">
        <v>190</v>
      </c>
      <c r="D59" s="78">
        <v>0</v>
      </c>
      <c r="E59" s="42">
        <f t="shared" si="5"/>
        <v>2.5273184212842343</v>
      </c>
      <c r="F59" s="43">
        <f t="shared" si="0"/>
        <v>1</v>
      </c>
      <c r="G59" s="44">
        <v>8.1302201529786</v>
      </c>
      <c r="H59" s="45">
        <v>8.4041913701641935</v>
      </c>
      <c r="I59" s="20">
        <f t="shared" si="1"/>
        <v>16.534411523142793</v>
      </c>
      <c r="J59" s="46">
        <f t="shared" si="6"/>
        <v>28.951846531883334</v>
      </c>
      <c r="P59" s="7"/>
      <c r="Q59" s="7"/>
      <c r="R59" s="7"/>
      <c r="S59" s="7"/>
      <c r="T59" s="7"/>
      <c r="U59" s="7"/>
    </row>
    <row r="60" spans="1:21" x14ac:dyDescent="0.25">
      <c r="A60" s="38">
        <f t="shared" si="4"/>
        <v>55</v>
      </c>
      <c r="B60" s="39" t="s">
        <v>68</v>
      </c>
      <c r="C60" s="40">
        <v>0</v>
      </c>
      <c r="D60" s="41">
        <v>300</v>
      </c>
      <c r="E60" s="42">
        <f t="shared" si="5"/>
        <v>1</v>
      </c>
      <c r="F60" s="43">
        <f t="shared" si="0"/>
        <v>1.7698003589195013</v>
      </c>
      <c r="G60" s="44">
        <v>12.011344835076475</v>
      </c>
      <c r="H60" s="45">
        <v>2.348618462261423</v>
      </c>
      <c r="I60" s="20">
        <f t="shared" si="1"/>
        <v>14.359963297337899</v>
      </c>
      <c r="J60" s="46">
        <f t="shared" si="6"/>
        <v>16.167930632551709</v>
      </c>
      <c r="P60" s="7"/>
      <c r="Q60" s="7"/>
      <c r="R60" s="7"/>
      <c r="S60" s="7"/>
      <c r="T60" s="7"/>
      <c r="U60" s="7"/>
    </row>
    <row r="61" spans="1:21" x14ac:dyDescent="0.25">
      <c r="A61" s="38">
        <f t="shared" si="4"/>
        <v>56</v>
      </c>
      <c r="B61" s="39" t="s">
        <v>69</v>
      </c>
      <c r="C61" s="55">
        <v>190</v>
      </c>
      <c r="D61" s="78">
        <v>0</v>
      </c>
      <c r="E61" s="42">
        <f t="shared" si="5"/>
        <v>2.5273184212842343</v>
      </c>
      <c r="F61" s="43">
        <f t="shared" si="0"/>
        <v>1</v>
      </c>
      <c r="G61" s="44">
        <v>14.728978297337896</v>
      </c>
      <c r="H61" s="45">
        <v>1.7113895295691153</v>
      </c>
      <c r="I61" s="20">
        <f t="shared" si="1"/>
        <v>16.440367826907011</v>
      </c>
      <c r="J61" s="46">
        <f t="shared" si="6"/>
        <v>38.936207707126883</v>
      </c>
      <c r="P61" s="7"/>
      <c r="Q61" s="7"/>
      <c r="R61" s="7"/>
      <c r="S61" s="7"/>
      <c r="T61" s="87"/>
      <c r="U61" s="7"/>
    </row>
    <row r="62" spans="1:21" x14ac:dyDescent="0.25">
      <c r="A62" s="38">
        <f t="shared" si="4"/>
        <v>57</v>
      </c>
      <c r="B62" s="39" t="s">
        <v>70</v>
      </c>
      <c r="C62" s="40">
        <v>0</v>
      </c>
      <c r="D62" s="41">
        <v>190</v>
      </c>
      <c r="E62" s="42">
        <f t="shared" si="5"/>
        <v>1</v>
      </c>
      <c r="F62" s="43">
        <f t="shared" si="0"/>
        <v>2.5273184212842343</v>
      </c>
      <c r="G62" s="44">
        <v>11.027682200123708</v>
      </c>
      <c r="H62" s="45">
        <v>0.65639143269230771</v>
      </c>
      <c r="I62" s="20">
        <f t="shared" si="1"/>
        <v>11.684073632816016</v>
      </c>
      <c r="J62" s="46">
        <f t="shared" si="6"/>
        <v>12.686592359540128</v>
      </c>
      <c r="P62" s="7"/>
      <c r="Q62" s="7"/>
      <c r="R62" s="7"/>
      <c r="S62" s="7"/>
      <c r="T62" s="7"/>
      <c r="U62" s="7"/>
    </row>
    <row r="63" spans="1:21" x14ac:dyDescent="0.25">
      <c r="A63" s="38">
        <f t="shared" si="4"/>
        <v>58</v>
      </c>
      <c r="B63" s="39" t="s">
        <v>71</v>
      </c>
      <c r="C63" s="40">
        <v>0</v>
      </c>
      <c r="D63" s="41">
        <v>190</v>
      </c>
      <c r="E63" s="42">
        <f t="shared" si="5"/>
        <v>1</v>
      </c>
      <c r="F63" s="43">
        <f t="shared" si="0"/>
        <v>2.5273184212842343</v>
      </c>
      <c r="G63" s="44">
        <v>0.90544286538461538</v>
      </c>
      <c r="H63" s="45">
        <v>8.1302201529786</v>
      </c>
      <c r="I63" s="20">
        <f t="shared" si="1"/>
        <v>9.0356630183632163</v>
      </c>
      <c r="J63" s="46">
        <f t="shared" si="6"/>
        <v>21.453098027103756</v>
      </c>
      <c r="P63" s="7"/>
      <c r="Q63" s="7"/>
      <c r="R63" s="7"/>
      <c r="S63" s="7"/>
      <c r="T63" s="7"/>
      <c r="U63" s="7"/>
    </row>
    <row r="64" spans="1:21" x14ac:dyDescent="0.25">
      <c r="A64" s="38">
        <f t="shared" si="4"/>
        <v>59</v>
      </c>
      <c r="B64" s="39">
        <v>324</v>
      </c>
      <c r="C64" s="40">
        <v>0</v>
      </c>
      <c r="D64" s="41">
        <v>300</v>
      </c>
      <c r="E64" s="42">
        <f t="shared" si="5"/>
        <v>1</v>
      </c>
      <c r="F64" s="43">
        <f t="shared" si="0"/>
        <v>1.7698003589195013</v>
      </c>
      <c r="G64" s="44">
        <v>0.90544286538461538</v>
      </c>
      <c r="H64" s="45">
        <v>11.743130902384166</v>
      </c>
      <c r="I64" s="20">
        <f t="shared" si="1"/>
        <v>12.648573767768781</v>
      </c>
      <c r="J64" s="46">
        <f t="shared" si="6"/>
        <v>21.6884401512628</v>
      </c>
      <c r="P64" s="7"/>
      <c r="Q64" s="7"/>
      <c r="R64" s="7"/>
      <c r="S64" s="7"/>
      <c r="T64" s="7"/>
      <c r="U64" s="7"/>
    </row>
    <row r="65" spans="1:21" x14ac:dyDescent="0.25">
      <c r="A65" s="38">
        <f t="shared" si="4"/>
        <v>60</v>
      </c>
      <c r="B65" s="39" t="s">
        <v>72</v>
      </c>
      <c r="C65" s="55">
        <v>215.01416430594901</v>
      </c>
      <c r="D65" s="55">
        <v>759</v>
      </c>
      <c r="E65" s="42">
        <f t="shared" si="5"/>
        <v>2.2687013020192346</v>
      </c>
      <c r="F65" s="43">
        <f t="shared" si="0"/>
        <v>1.1912922288908108</v>
      </c>
      <c r="G65" s="44">
        <v>4.2626909885327393</v>
      </c>
      <c r="H65" s="45">
        <v>8.354734358041739</v>
      </c>
      <c r="I65" s="20">
        <f t="shared" si="1"/>
        <v>12.617425346574478</v>
      </c>
      <c r="J65" s="46">
        <f t="shared" si="6"/>
        <v>19.623702710972065</v>
      </c>
      <c r="P65" s="7"/>
      <c r="Q65" s="7"/>
      <c r="R65" s="7"/>
      <c r="S65" s="7"/>
      <c r="T65" s="7"/>
      <c r="U65" s="7"/>
    </row>
    <row r="66" spans="1:21" x14ac:dyDescent="0.25">
      <c r="A66" s="38">
        <f t="shared" si="4"/>
        <v>61</v>
      </c>
      <c r="B66" s="39" t="s">
        <v>73</v>
      </c>
      <c r="C66" s="40">
        <v>0</v>
      </c>
      <c r="D66" s="41">
        <v>190</v>
      </c>
      <c r="E66" s="42">
        <f t="shared" si="5"/>
        <v>1</v>
      </c>
      <c r="F66" s="43">
        <f t="shared" si="0"/>
        <v>2.5273184212842343</v>
      </c>
      <c r="G66" s="44">
        <v>15.822301394214705</v>
      </c>
      <c r="H66" s="45">
        <v>8.354734358041739</v>
      </c>
      <c r="I66" s="20">
        <f t="shared" si="1"/>
        <v>24.177035752256444</v>
      </c>
      <c r="J66" s="46">
        <f t="shared" si="6"/>
        <v>36.937375442229907</v>
      </c>
      <c r="P66" s="7"/>
      <c r="Q66" s="7"/>
      <c r="R66" s="7"/>
      <c r="S66" s="7"/>
      <c r="T66" s="7"/>
      <c r="U66" s="7"/>
    </row>
    <row r="67" spans="1:21" x14ac:dyDescent="0.25">
      <c r="A67" s="38">
        <f t="shared" si="4"/>
        <v>62</v>
      </c>
      <c r="B67" s="39" t="s">
        <v>53</v>
      </c>
      <c r="C67" s="40">
        <v>0</v>
      </c>
      <c r="D67" s="41">
        <v>190</v>
      </c>
      <c r="E67" s="42">
        <f t="shared" si="5"/>
        <v>1</v>
      </c>
      <c r="F67" s="43">
        <f t="shared" si="0"/>
        <v>2.5273184212842343</v>
      </c>
      <c r="G67" s="44">
        <v>11.4477512599849</v>
      </c>
      <c r="H67" s="45">
        <v>1.7305520295691152</v>
      </c>
      <c r="I67" s="20">
        <f t="shared" si="1"/>
        <v>13.178303289554014</v>
      </c>
      <c r="J67" s="46">
        <f t="shared" si="6"/>
        <v>15.821407283305744</v>
      </c>
      <c r="P67" s="7"/>
      <c r="Q67" s="7"/>
      <c r="R67" s="7"/>
      <c r="S67" s="7"/>
      <c r="T67" s="7"/>
      <c r="U67" s="7"/>
    </row>
    <row r="68" spans="1:21" x14ac:dyDescent="0.25">
      <c r="A68" s="38">
        <f t="shared" si="4"/>
        <v>63</v>
      </c>
      <c r="B68" s="39" t="s">
        <v>55</v>
      </c>
      <c r="C68" s="70">
        <v>1000</v>
      </c>
      <c r="D68" s="71">
        <v>234.5679012345679</v>
      </c>
      <c r="E68" s="42">
        <f t="shared" si="5"/>
        <v>1.1264911064067351</v>
      </c>
      <c r="F68" s="43">
        <f t="shared" si="0"/>
        <v>2.1134151291162073</v>
      </c>
      <c r="G68" s="44">
        <v>14.310545329133733</v>
      </c>
      <c r="H68" s="45">
        <v>1.7305520295691152</v>
      </c>
      <c r="I68" s="20">
        <f t="shared" si="1"/>
        <v>16.041097358702849</v>
      </c>
      <c r="J68" s="46">
        <f t="shared" si="6"/>
        <v>19.778076882113719</v>
      </c>
      <c r="P68" s="7"/>
      <c r="Q68" s="7"/>
      <c r="R68" s="7"/>
      <c r="S68" s="7"/>
      <c r="T68" s="7"/>
      <c r="U68" s="7"/>
    </row>
    <row r="69" spans="1:21" x14ac:dyDescent="0.25">
      <c r="A69" s="38">
        <f t="shared" si="4"/>
        <v>64</v>
      </c>
      <c r="B69" s="39">
        <v>405</v>
      </c>
      <c r="C69" s="40">
        <v>0</v>
      </c>
      <c r="D69" s="41">
        <v>300</v>
      </c>
      <c r="E69" s="42">
        <f t="shared" si="5"/>
        <v>1</v>
      </c>
      <c r="F69" s="43">
        <f t="shared" si="0"/>
        <v>1.7698003589195013</v>
      </c>
      <c r="G69" s="44">
        <v>8.8834427183693521</v>
      </c>
      <c r="H69" s="45">
        <v>10.716478631056811</v>
      </c>
      <c r="I69" s="20">
        <f t="shared" si="1"/>
        <v>19.599921349426161</v>
      </c>
      <c r="J69" s="46">
        <f t="shared" si="6"/>
        <v>27.849470445966862</v>
      </c>
      <c r="P69" s="7"/>
      <c r="Q69" s="7"/>
      <c r="R69" s="7"/>
      <c r="S69" s="7"/>
      <c r="T69" s="7"/>
      <c r="U69" s="7"/>
    </row>
    <row r="70" spans="1:21" x14ac:dyDescent="0.25">
      <c r="A70" s="38">
        <f t="shared" si="4"/>
        <v>65</v>
      </c>
      <c r="B70" s="39">
        <v>406</v>
      </c>
      <c r="C70" s="40">
        <v>0</v>
      </c>
      <c r="D70" s="41">
        <v>300</v>
      </c>
      <c r="E70" s="42">
        <f t="shared" si="5"/>
        <v>1</v>
      </c>
      <c r="F70" s="43">
        <f t="shared" si="5"/>
        <v>1.7698003589195013</v>
      </c>
      <c r="G70" s="44">
        <v>11.4669137599849</v>
      </c>
      <c r="H70" s="45">
        <v>7.9500910046108872</v>
      </c>
      <c r="I70" s="20">
        <f t="shared" ref="I70:I94" si="10">SUM(G70:H70)</f>
        <v>19.417004764595788</v>
      </c>
      <c r="J70" s="46">
        <f t="shared" si="6"/>
        <v>25.536987673387948</v>
      </c>
      <c r="P70" s="7"/>
      <c r="Q70" s="7"/>
      <c r="R70" s="7"/>
      <c r="S70" s="7"/>
      <c r="T70" s="7"/>
      <c r="U70" s="7"/>
    </row>
    <row r="71" spans="1:21" x14ac:dyDescent="0.25">
      <c r="A71" s="38">
        <f t="shared" ref="A71:A94" si="11">+A70+1</f>
        <v>66</v>
      </c>
      <c r="B71" s="39" t="s">
        <v>74</v>
      </c>
      <c r="C71" s="55">
        <v>190</v>
      </c>
      <c r="D71" s="78">
        <v>0</v>
      </c>
      <c r="E71" s="42">
        <f t="shared" ref="E71:F94" si="12">IF(C71=0,1,$X$19*C71^$X$18+$X$20)</f>
        <v>2.5273184212842343</v>
      </c>
      <c r="F71" s="43">
        <f t="shared" si="12"/>
        <v>1</v>
      </c>
      <c r="G71" s="44">
        <v>18.722288331903478</v>
      </c>
      <c r="H71" s="45">
        <v>1.8445518636363636</v>
      </c>
      <c r="I71" s="20">
        <f t="shared" si="10"/>
        <v>20.566840195539843</v>
      </c>
      <c r="J71" s="46">
        <f t="shared" ref="J71:J94" si="13">+SUMPRODUCT(E71:F71,G71:H71)</f>
        <v>49.161736053450902</v>
      </c>
      <c r="P71" s="7"/>
      <c r="Q71" s="7"/>
      <c r="R71" s="7"/>
      <c r="S71" s="7"/>
      <c r="T71" s="7"/>
      <c r="U71" s="7"/>
    </row>
    <row r="72" spans="1:21" x14ac:dyDescent="0.25">
      <c r="A72" s="38">
        <f t="shared" si="11"/>
        <v>67</v>
      </c>
      <c r="B72" s="39" t="s">
        <v>75</v>
      </c>
      <c r="C72" s="40">
        <v>0</v>
      </c>
      <c r="D72" s="41">
        <v>190</v>
      </c>
      <c r="E72" s="42">
        <f t="shared" si="12"/>
        <v>1</v>
      </c>
      <c r="F72" s="43">
        <f t="shared" si="12"/>
        <v>2.5273184212842343</v>
      </c>
      <c r="G72" s="44">
        <v>17.7936944857898</v>
      </c>
      <c r="H72" s="45">
        <v>1.8445518636363636</v>
      </c>
      <c r="I72" s="20">
        <f t="shared" si="10"/>
        <v>19.638246349426165</v>
      </c>
      <c r="J72" s="46">
        <f t="shared" si="13"/>
        <v>22.455464389772146</v>
      </c>
      <c r="P72" s="7"/>
      <c r="Q72" s="7"/>
      <c r="R72" s="7"/>
      <c r="S72" s="7"/>
      <c r="T72" s="7"/>
      <c r="U72" s="7"/>
    </row>
    <row r="73" spans="1:21" x14ac:dyDescent="0.25">
      <c r="A73" s="38">
        <f t="shared" si="11"/>
        <v>68</v>
      </c>
      <c r="B73" s="39" t="s">
        <v>76</v>
      </c>
      <c r="C73" s="55">
        <v>190</v>
      </c>
      <c r="D73" s="78">
        <v>0</v>
      </c>
      <c r="E73" s="42">
        <f t="shared" si="12"/>
        <v>2.5273184212842343</v>
      </c>
      <c r="F73" s="43">
        <f t="shared" si="12"/>
        <v>1</v>
      </c>
      <c r="G73" s="44">
        <v>5.7487499999999997E-2</v>
      </c>
      <c r="H73" s="45">
        <v>17.755369485789799</v>
      </c>
      <c r="I73" s="20">
        <f t="shared" si="10"/>
        <v>17.8128569857898</v>
      </c>
      <c r="J73" s="46">
        <f t="shared" si="13"/>
        <v>17.900658703533377</v>
      </c>
      <c r="P73" s="7"/>
      <c r="Q73" s="7"/>
      <c r="R73" s="7"/>
      <c r="S73" s="7"/>
      <c r="T73" s="7"/>
      <c r="U73" s="7"/>
    </row>
    <row r="74" spans="1:21" x14ac:dyDescent="0.25">
      <c r="A74" s="38">
        <f t="shared" si="11"/>
        <v>69</v>
      </c>
      <c r="B74" s="39" t="s">
        <v>77</v>
      </c>
      <c r="C74" s="40">
        <v>0</v>
      </c>
      <c r="D74" s="41">
        <v>190</v>
      </c>
      <c r="E74" s="42">
        <f t="shared" si="12"/>
        <v>1</v>
      </c>
      <c r="F74" s="43">
        <f t="shared" si="12"/>
        <v>2.5273184212842343</v>
      </c>
      <c r="G74" s="44">
        <v>5.7487499999999997E-2</v>
      </c>
      <c r="H74" s="45">
        <v>18.722288331903478</v>
      </c>
      <c r="I74" s="20">
        <f t="shared" si="10"/>
        <v>18.779775831903478</v>
      </c>
      <c r="J74" s="46">
        <f t="shared" si="13"/>
        <v>47.374671689814541</v>
      </c>
      <c r="P74" s="7"/>
      <c r="Q74" s="7"/>
      <c r="R74" s="7"/>
      <c r="S74" s="7"/>
      <c r="T74" s="7"/>
      <c r="U74" s="7"/>
    </row>
    <row r="75" spans="1:21" x14ac:dyDescent="0.25">
      <c r="A75" s="38">
        <f t="shared" si="11"/>
        <v>70</v>
      </c>
      <c r="B75" s="39">
        <v>410</v>
      </c>
      <c r="C75" s="40">
        <v>0</v>
      </c>
      <c r="D75" s="41">
        <v>300</v>
      </c>
      <c r="E75" s="42">
        <f t="shared" si="12"/>
        <v>1</v>
      </c>
      <c r="F75" s="43">
        <f t="shared" si="12"/>
        <v>1.7698003589195013</v>
      </c>
      <c r="G75" s="44">
        <v>9.2733030341800013</v>
      </c>
      <c r="H75" s="45">
        <v>10.27954696687231</v>
      </c>
      <c r="I75" s="20">
        <f t="shared" si="10"/>
        <v>19.552850001052313</v>
      </c>
      <c r="J75" s="46">
        <f t="shared" si="13"/>
        <v>27.466048945680484</v>
      </c>
      <c r="P75" s="7"/>
      <c r="Q75" s="7"/>
      <c r="R75" s="7"/>
      <c r="S75" s="7"/>
      <c r="T75" s="7"/>
      <c r="U75" s="7"/>
    </row>
    <row r="76" spans="1:21" x14ac:dyDescent="0.25">
      <c r="A76" s="38">
        <f t="shared" si="11"/>
        <v>71</v>
      </c>
      <c r="B76" s="39">
        <v>441</v>
      </c>
      <c r="C76" s="40">
        <v>0</v>
      </c>
      <c r="D76" s="41">
        <v>300</v>
      </c>
      <c r="E76" s="42">
        <f t="shared" si="12"/>
        <v>1</v>
      </c>
      <c r="F76" s="43">
        <f t="shared" si="12"/>
        <v>1.7698003589195013</v>
      </c>
      <c r="G76" s="44">
        <v>6.8455581182764611</v>
      </c>
      <c r="H76" s="45">
        <v>10.716478631056811</v>
      </c>
      <c r="I76" s="20">
        <f t="shared" si="10"/>
        <v>17.562036749333274</v>
      </c>
      <c r="J76" s="46">
        <f t="shared" si="13"/>
        <v>25.811585845873971</v>
      </c>
      <c r="P76" s="7"/>
      <c r="Q76" s="7"/>
      <c r="R76" s="7"/>
      <c r="S76" s="7"/>
      <c r="T76" s="7"/>
      <c r="U76" s="7"/>
    </row>
    <row r="77" spans="1:21" x14ac:dyDescent="0.25">
      <c r="A77" s="38">
        <f t="shared" si="11"/>
        <v>72</v>
      </c>
      <c r="B77" s="39" t="s">
        <v>78</v>
      </c>
      <c r="C77" s="55">
        <v>300</v>
      </c>
      <c r="D77" s="78">
        <v>0</v>
      </c>
      <c r="E77" s="42">
        <f t="shared" si="12"/>
        <v>1.7698003589195013</v>
      </c>
      <c r="F77" s="43">
        <f t="shared" si="12"/>
        <v>1</v>
      </c>
      <c r="G77" s="44">
        <v>0.2682139326923077</v>
      </c>
      <c r="H77" s="45">
        <v>10.27954696687231</v>
      </c>
      <c r="I77" s="20">
        <f t="shared" si="10"/>
        <v>10.547760899564619</v>
      </c>
      <c r="J77" s="46">
        <f t="shared" si="13"/>
        <v>10.754232081218367</v>
      </c>
      <c r="P77" s="7"/>
      <c r="Q77" s="7"/>
      <c r="R77" s="7"/>
      <c r="S77" s="7"/>
      <c r="T77" s="7"/>
      <c r="U77" s="7"/>
    </row>
    <row r="78" spans="1:21" x14ac:dyDescent="0.25">
      <c r="A78" s="38">
        <f t="shared" si="11"/>
        <v>73</v>
      </c>
      <c r="B78" s="39" t="s">
        <v>79</v>
      </c>
      <c r="C78" s="40">
        <v>0</v>
      </c>
      <c r="D78" s="41">
        <v>190</v>
      </c>
      <c r="E78" s="42">
        <f t="shared" si="12"/>
        <v>1</v>
      </c>
      <c r="F78" s="43">
        <f t="shared" si="12"/>
        <v>2.5273184212842343</v>
      </c>
      <c r="G78" s="44">
        <v>7.1752480316978353</v>
      </c>
      <c r="H78" s="45">
        <v>0.2682139326923077</v>
      </c>
      <c r="I78" s="20">
        <f t="shared" si="10"/>
        <v>7.443461964390143</v>
      </c>
      <c r="J78" s="46">
        <f t="shared" si="13"/>
        <v>7.8531100446361943</v>
      </c>
      <c r="P78" s="7"/>
      <c r="Q78" s="7"/>
      <c r="R78" s="7"/>
      <c r="S78" s="7"/>
      <c r="T78" s="7"/>
      <c r="U78" s="7"/>
    </row>
    <row r="79" spans="1:21" x14ac:dyDescent="0.25">
      <c r="A79" s="38">
        <f t="shared" si="11"/>
        <v>74</v>
      </c>
      <c r="B79" s="39" t="s">
        <v>80</v>
      </c>
      <c r="C79" s="70">
        <v>383</v>
      </c>
      <c r="D79" s="71">
        <v>216.87429218573047</v>
      </c>
      <c r="E79" s="42">
        <f t="shared" si="12"/>
        <v>1.5336565329583249</v>
      </c>
      <c r="F79" s="43">
        <f t="shared" si="12"/>
        <v>2.2524139006320603</v>
      </c>
      <c r="G79" s="44">
        <v>19.55285000105231</v>
      </c>
      <c r="H79" s="45">
        <v>0</v>
      </c>
      <c r="I79" s="20">
        <f t="shared" si="10"/>
        <v>19.55285000105231</v>
      </c>
      <c r="J79" s="46">
        <f t="shared" si="13"/>
        <v>29.987356142068066</v>
      </c>
      <c r="P79" s="7"/>
      <c r="Q79" s="7"/>
      <c r="R79" s="7"/>
      <c r="S79" s="7"/>
      <c r="T79" s="7"/>
      <c r="U79" s="7"/>
    </row>
    <row r="80" spans="1:21" x14ac:dyDescent="0.25">
      <c r="A80" s="38">
        <f t="shared" si="11"/>
        <v>75</v>
      </c>
      <c r="B80" s="39" t="s">
        <v>81</v>
      </c>
      <c r="C80" s="70">
        <v>0</v>
      </c>
      <c r="D80" s="71">
        <v>190</v>
      </c>
      <c r="E80" s="42">
        <f t="shared" si="12"/>
        <v>1</v>
      </c>
      <c r="F80" s="43">
        <f t="shared" si="12"/>
        <v>2.5273184212842343</v>
      </c>
      <c r="G80" s="44">
        <v>17.257266620405183</v>
      </c>
      <c r="H80" s="45">
        <v>0.5364278653846154</v>
      </c>
      <c r="I80" s="20">
        <f t="shared" si="10"/>
        <v>17.7936944857898</v>
      </c>
      <c r="J80" s="46">
        <f t="shared" si="13"/>
        <v>18.612990646281901</v>
      </c>
      <c r="P80" s="7"/>
      <c r="Q80" s="7"/>
      <c r="R80" s="7"/>
      <c r="S80" s="7"/>
      <c r="T80" s="7"/>
      <c r="U80" s="7"/>
    </row>
    <row r="81" spans="1:21" x14ac:dyDescent="0.25">
      <c r="A81" s="38">
        <f t="shared" si="11"/>
        <v>76</v>
      </c>
      <c r="B81" s="39" t="s">
        <v>82</v>
      </c>
      <c r="C81" s="70">
        <v>0</v>
      </c>
      <c r="D81" s="71">
        <v>190</v>
      </c>
      <c r="E81" s="42">
        <f t="shared" si="12"/>
        <v>1</v>
      </c>
      <c r="F81" s="43">
        <f t="shared" si="12"/>
        <v>2.5273184212842343</v>
      </c>
      <c r="G81" s="44">
        <v>3.8324999999999998E-2</v>
      </c>
      <c r="H81" s="45">
        <v>17.7936944857898</v>
      </c>
      <c r="I81" s="20">
        <f t="shared" si="10"/>
        <v>17.8320194857898</v>
      </c>
      <c r="J81" s="46">
        <f t="shared" si="13"/>
        <v>45.008656856640265</v>
      </c>
      <c r="P81" s="7"/>
      <c r="Q81" s="7"/>
      <c r="R81" s="7"/>
      <c r="S81" s="7"/>
      <c r="T81" s="7"/>
      <c r="U81" s="7"/>
    </row>
    <row r="82" spans="1:21" x14ac:dyDescent="0.25">
      <c r="A82" s="38">
        <f t="shared" si="11"/>
        <v>77</v>
      </c>
      <c r="B82" s="39" t="s">
        <v>83</v>
      </c>
      <c r="C82" s="40">
        <v>0</v>
      </c>
      <c r="D82" s="41">
        <v>190</v>
      </c>
      <c r="E82" s="42">
        <f t="shared" si="12"/>
        <v>1</v>
      </c>
      <c r="F82" s="43">
        <f t="shared" si="12"/>
        <v>2.5273184212842343</v>
      </c>
      <c r="G82" s="44">
        <v>19.55285000105231</v>
      </c>
      <c r="H82" s="45">
        <v>3.8324999999999998E-2</v>
      </c>
      <c r="I82" s="20">
        <f t="shared" si="10"/>
        <v>19.59117500105231</v>
      </c>
      <c r="J82" s="46">
        <f t="shared" si="13"/>
        <v>19.649709479548029</v>
      </c>
      <c r="P82" s="7"/>
      <c r="Q82" s="7"/>
      <c r="R82" s="7"/>
      <c r="S82" s="7"/>
      <c r="T82" s="7"/>
      <c r="U82" s="7"/>
    </row>
    <row r="83" spans="1:21" x14ac:dyDescent="0.25">
      <c r="A83" s="38">
        <f t="shared" si="11"/>
        <v>78</v>
      </c>
      <c r="B83" s="39">
        <v>445</v>
      </c>
      <c r="C83" s="40">
        <v>500</v>
      </c>
      <c r="D83" s="41">
        <v>250</v>
      </c>
      <c r="E83" s="42">
        <f t="shared" si="12"/>
        <v>1.3577708763999663</v>
      </c>
      <c r="F83" s="43">
        <f t="shared" si="12"/>
        <v>2.0119288512538822</v>
      </c>
      <c r="G83" s="44">
        <v>17.56203674933327</v>
      </c>
      <c r="H83" s="45">
        <v>19.59117500105231</v>
      </c>
      <c r="I83" s="20">
        <f t="shared" si="10"/>
        <v>37.15321175038558</v>
      </c>
      <c r="J83" s="46">
        <f t="shared" si="13"/>
        <v>63.261272243091597</v>
      </c>
      <c r="P83" s="7"/>
      <c r="Q83" s="7"/>
      <c r="R83" s="7"/>
      <c r="S83" s="7"/>
      <c r="T83" s="7"/>
      <c r="U83" s="7"/>
    </row>
    <row r="84" spans="1:21" x14ac:dyDescent="0.25">
      <c r="A84" s="38">
        <f t="shared" si="11"/>
        <v>79</v>
      </c>
      <c r="B84" s="39">
        <v>446</v>
      </c>
      <c r="C84" s="40">
        <v>0</v>
      </c>
      <c r="D84" s="41">
        <v>300</v>
      </c>
      <c r="E84" s="42">
        <f t="shared" si="12"/>
        <v>1</v>
      </c>
      <c r="F84" s="43">
        <f t="shared" si="12"/>
        <v>1.7698003589195013</v>
      </c>
      <c r="G84" s="44">
        <v>17.7936944857898</v>
      </c>
      <c r="H84" s="45">
        <v>20.566840195539843</v>
      </c>
      <c r="I84" s="20">
        <f t="shared" si="10"/>
        <v>38.360534681329639</v>
      </c>
      <c r="J84" s="46">
        <f t="shared" si="13"/>
        <v>54.19289564569624</v>
      </c>
      <c r="P84" s="7"/>
      <c r="Q84" s="7"/>
      <c r="R84" s="7"/>
      <c r="S84" s="7"/>
      <c r="T84" s="7"/>
      <c r="U84" s="7"/>
    </row>
    <row r="85" spans="1:21" x14ac:dyDescent="0.25">
      <c r="A85" s="38">
        <f t="shared" si="11"/>
        <v>80</v>
      </c>
      <c r="B85" s="39" t="s">
        <v>84</v>
      </c>
      <c r="C85" s="70">
        <v>380</v>
      </c>
      <c r="D85" s="71">
        <v>215.90909090909091</v>
      </c>
      <c r="E85" s="42">
        <f t="shared" si="12"/>
        <v>1.5399886063606076</v>
      </c>
      <c r="F85" s="43">
        <f t="shared" si="12"/>
        <v>2.2608214772489985</v>
      </c>
      <c r="G85" s="44">
        <v>37.153211750385587</v>
      </c>
      <c r="H85" s="45">
        <v>0</v>
      </c>
      <c r="I85" s="20">
        <f t="shared" si="10"/>
        <v>37.153211750385587</v>
      </c>
      <c r="J85" s="46">
        <f t="shared" si="13"/>
        <v>57.215522785296855</v>
      </c>
      <c r="P85" s="7"/>
      <c r="Q85" s="7"/>
      <c r="R85" s="7"/>
      <c r="S85" s="7"/>
      <c r="T85" s="7"/>
      <c r="U85" s="7"/>
    </row>
    <row r="86" spans="1:21" x14ac:dyDescent="0.25">
      <c r="A86" s="38">
        <f t="shared" si="11"/>
        <v>81</v>
      </c>
      <c r="B86" s="39" t="s">
        <v>85</v>
      </c>
      <c r="C86" s="70">
        <v>1000</v>
      </c>
      <c r="D86" s="71">
        <v>333.33333333333331</v>
      </c>
      <c r="E86" s="42">
        <f t="shared" si="12"/>
        <v>1.1264911064067351</v>
      </c>
      <c r="F86" s="43">
        <f t="shared" si="12"/>
        <v>1.6572670690061995</v>
      </c>
      <c r="G86" s="44">
        <v>38.360534681329639</v>
      </c>
      <c r="H86" s="45">
        <v>0</v>
      </c>
      <c r="I86" s="20">
        <f t="shared" si="10"/>
        <v>38.360534681329639</v>
      </c>
      <c r="J86" s="46">
        <f t="shared" si="13"/>
        <v>43.212801155524957</v>
      </c>
      <c r="P86" s="7"/>
      <c r="Q86" s="7"/>
      <c r="R86" s="7"/>
      <c r="S86" s="7"/>
      <c r="T86" s="7"/>
      <c r="U86" s="7"/>
    </row>
    <row r="87" spans="1:21" x14ac:dyDescent="0.25">
      <c r="A87" s="38">
        <f t="shared" si="11"/>
        <v>82</v>
      </c>
      <c r="B87" s="39" t="s">
        <v>86</v>
      </c>
      <c r="C87" s="40">
        <v>0</v>
      </c>
      <c r="D87" s="41">
        <v>190</v>
      </c>
      <c r="E87" s="42">
        <f t="shared" si="12"/>
        <v>1</v>
      </c>
      <c r="F87" s="43">
        <f t="shared" si="12"/>
        <v>2.5273184212842343</v>
      </c>
      <c r="G87" s="44">
        <v>0</v>
      </c>
      <c r="H87" s="45">
        <v>0.2253125</v>
      </c>
      <c r="I87" s="20">
        <f t="shared" si="10"/>
        <v>0.2253125</v>
      </c>
      <c r="J87" s="46">
        <f t="shared" si="13"/>
        <v>0.56943643179560399</v>
      </c>
      <c r="P87" s="7"/>
      <c r="Q87" s="7"/>
      <c r="R87" s="7"/>
      <c r="S87" s="7"/>
      <c r="T87" s="7"/>
      <c r="U87" s="7"/>
    </row>
    <row r="88" spans="1:21" x14ac:dyDescent="0.25">
      <c r="A88" s="38">
        <f t="shared" si="11"/>
        <v>83</v>
      </c>
      <c r="B88" s="39" t="s">
        <v>87</v>
      </c>
      <c r="C88" s="40">
        <v>0</v>
      </c>
      <c r="D88" s="41">
        <v>190</v>
      </c>
      <c r="E88" s="42">
        <f t="shared" si="12"/>
        <v>1</v>
      </c>
      <c r="F88" s="43">
        <f t="shared" si="12"/>
        <v>2.5273184212842343</v>
      </c>
      <c r="G88" s="44">
        <v>13.691116236552922</v>
      </c>
      <c r="H88" s="45">
        <v>0.2253125</v>
      </c>
      <c r="I88" s="20">
        <f t="shared" si="10"/>
        <v>13.916428736552922</v>
      </c>
      <c r="J88" s="46">
        <f t="shared" si="13"/>
        <v>14.260552668348526</v>
      </c>
      <c r="P88" s="7"/>
      <c r="Q88" s="7"/>
      <c r="R88" s="7"/>
      <c r="S88" s="7"/>
      <c r="T88" s="7"/>
      <c r="U88" s="7"/>
    </row>
    <row r="89" spans="1:21" x14ac:dyDescent="0.25">
      <c r="A89" s="38">
        <f t="shared" si="11"/>
        <v>84</v>
      </c>
      <c r="B89" s="39">
        <v>940</v>
      </c>
      <c r="C89" s="70">
        <v>0</v>
      </c>
      <c r="D89" s="71">
        <v>300</v>
      </c>
      <c r="E89" s="42">
        <f t="shared" si="12"/>
        <v>1</v>
      </c>
      <c r="F89" s="43">
        <f t="shared" si="12"/>
        <v>1.7698003589195013</v>
      </c>
      <c r="G89" s="44">
        <v>12.930309481781379</v>
      </c>
      <c r="H89" s="45">
        <v>6.3698155576923075</v>
      </c>
      <c r="I89" s="20">
        <f t="shared" si="10"/>
        <v>19.300125039473684</v>
      </c>
      <c r="J89" s="46">
        <f t="shared" si="13"/>
        <v>24.203611342036247</v>
      </c>
      <c r="P89" s="7"/>
      <c r="Q89" s="7"/>
      <c r="R89" s="7"/>
      <c r="S89" s="7"/>
      <c r="T89" s="7"/>
      <c r="U89" s="7"/>
    </row>
    <row r="90" spans="1:21" x14ac:dyDescent="0.25">
      <c r="A90" s="38">
        <f t="shared" si="11"/>
        <v>85</v>
      </c>
      <c r="B90" s="39" t="s">
        <v>88</v>
      </c>
      <c r="C90" s="70">
        <v>0</v>
      </c>
      <c r="D90" s="71">
        <v>190</v>
      </c>
      <c r="E90" s="42">
        <f t="shared" si="12"/>
        <v>1</v>
      </c>
      <c r="F90" s="43">
        <f t="shared" si="12"/>
        <v>2.5273184212842343</v>
      </c>
      <c r="G90" s="44">
        <v>1.8345960961538463</v>
      </c>
      <c r="H90" s="45">
        <v>1.8445518636363636</v>
      </c>
      <c r="I90" s="20">
        <f t="shared" si="10"/>
        <v>3.6791479597902099</v>
      </c>
      <c r="J90" s="46">
        <f t="shared" si="13"/>
        <v>6.4963660001361925</v>
      </c>
      <c r="P90" s="7"/>
      <c r="Q90" s="7"/>
      <c r="R90" s="7"/>
      <c r="S90" s="7"/>
      <c r="T90" s="7"/>
      <c r="U90" s="7"/>
    </row>
    <row r="91" spans="1:21" x14ac:dyDescent="0.25">
      <c r="A91" s="38">
        <f t="shared" si="11"/>
        <v>86</v>
      </c>
      <c r="B91" s="39" t="s">
        <v>89</v>
      </c>
      <c r="C91" s="70">
        <v>0</v>
      </c>
      <c r="D91" s="71">
        <v>190</v>
      </c>
      <c r="E91" s="42">
        <f t="shared" si="12"/>
        <v>1</v>
      </c>
      <c r="F91" s="43">
        <f t="shared" si="12"/>
        <v>2.5273184212842343</v>
      </c>
      <c r="G91" s="44">
        <v>1.8108857307692308</v>
      </c>
      <c r="H91" s="45">
        <v>0</v>
      </c>
      <c r="I91" s="20">
        <f t="shared" si="10"/>
        <v>1.8108857307692308</v>
      </c>
      <c r="J91" s="46">
        <f t="shared" si="13"/>
        <v>1.8108857307692308</v>
      </c>
      <c r="P91" s="7"/>
      <c r="Q91" s="7"/>
      <c r="R91" s="7"/>
      <c r="S91" s="7"/>
      <c r="T91" s="7"/>
      <c r="U91" s="7"/>
    </row>
    <row r="92" spans="1:21" x14ac:dyDescent="0.25">
      <c r="A92" s="38">
        <f t="shared" si="11"/>
        <v>87</v>
      </c>
      <c r="B92" s="39" t="s">
        <v>90</v>
      </c>
      <c r="C92" s="70">
        <v>0</v>
      </c>
      <c r="D92" s="71">
        <v>190</v>
      </c>
      <c r="E92" s="42">
        <f t="shared" si="12"/>
        <v>1</v>
      </c>
      <c r="F92" s="43">
        <f t="shared" si="12"/>
        <v>2.5273184212842343</v>
      </c>
      <c r="G92" s="44">
        <v>18.053266775416102</v>
      </c>
      <c r="H92" s="45">
        <v>2.8507957963286712</v>
      </c>
      <c r="I92" s="20">
        <f t="shared" si="10"/>
        <v>20.904062571744774</v>
      </c>
      <c r="J92" s="46">
        <f t="shared" si="13"/>
        <v>25.25813550679721</v>
      </c>
      <c r="P92" s="7"/>
      <c r="Q92" s="7"/>
      <c r="R92" s="7"/>
      <c r="S92" s="7"/>
      <c r="T92" s="7"/>
      <c r="U92" s="7"/>
    </row>
    <row r="93" spans="1:21" x14ac:dyDescent="0.25">
      <c r="A93" s="38">
        <f t="shared" si="11"/>
        <v>88</v>
      </c>
      <c r="B93" s="39" t="s">
        <v>91</v>
      </c>
      <c r="C93" s="70">
        <v>0</v>
      </c>
      <c r="D93" s="71">
        <v>190</v>
      </c>
      <c r="E93" s="42">
        <f t="shared" si="12"/>
        <v>1</v>
      </c>
      <c r="F93" s="43">
        <f t="shared" si="12"/>
        <v>2.5273184212842343</v>
      </c>
      <c r="G93" s="44">
        <v>12.930045494693173</v>
      </c>
      <c r="H93" s="45">
        <v>13.017588767768782</v>
      </c>
      <c r="I93" s="20">
        <f t="shared" si="10"/>
        <v>25.947634262461953</v>
      </c>
      <c r="J93" s="46">
        <f t="shared" si="13"/>
        <v>45.829637388177957</v>
      </c>
      <c r="P93" s="7"/>
      <c r="Q93" s="7"/>
      <c r="R93" s="7"/>
      <c r="S93" s="7"/>
      <c r="T93" s="7"/>
      <c r="U93" s="7"/>
    </row>
    <row r="94" spans="1:21" x14ac:dyDescent="0.25">
      <c r="A94" s="57">
        <f t="shared" si="11"/>
        <v>89</v>
      </c>
      <c r="B94" s="79" t="s">
        <v>92</v>
      </c>
      <c r="C94" s="88">
        <v>0</v>
      </c>
      <c r="D94" s="89">
        <v>190</v>
      </c>
      <c r="E94" s="82">
        <f t="shared" si="12"/>
        <v>1</v>
      </c>
      <c r="F94" s="83">
        <f t="shared" si="12"/>
        <v>2.5273184212842343</v>
      </c>
      <c r="G94" s="84">
        <v>24.406924684948752</v>
      </c>
      <c r="H94" s="90">
        <v>8.499235152978601</v>
      </c>
      <c r="I94" s="60">
        <f t="shared" si="10"/>
        <v>32.906159837927355</v>
      </c>
      <c r="J94" s="61">
        <f t="shared" si="13"/>
        <v>45.887198253898099</v>
      </c>
      <c r="P94" s="7"/>
      <c r="Q94" s="7"/>
      <c r="R94" s="7"/>
      <c r="S94" s="7"/>
      <c r="T94" s="7"/>
      <c r="U94" s="7"/>
    </row>
    <row r="95" spans="1:21" x14ac:dyDescent="0.25">
      <c r="P95" s="7"/>
      <c r="Q95" s="7"/>
      <c r="R95" s="7"/>
      <c r="S95" s="7"/>
      <c r="T95" s="7"/>
      <c r="U95" s="7"/>
    </row>
    <row r="96" spans="1:21" x14ac:dyDescent="0.25">
      <c r="P96" s="7"/>
      <c r="Q96" s="7"/>
      <c r="R96" s="7"/>
      <c r="S96" s="7"/>
      <c r="T96" s="7"/>
      <c r="U96" s="7"/>
    </row>
    <row r="97" spans="16:21" x14ac:dyDescent="0.25">
      <c r="P97" s="7"/>
      <c r="Q97" s="7"/>
      <c r="R97" s="7"/>
      <c r="S97" s="7"/>
      <c r="T97" s="7"/>
      <c r="U97" s="7"/>
    </row>
    <row r="98" spans="16:21" x14ac:dyDescent="0.25">
      <c r="P98" s="7"/>
      <c r="Q98" s="7"/>
      <c r="R98" s="7"/>
      <c r="S98" s="7"/>
      <c r="T98" s="7"/>
      <c r="U98" s="7"/>
    </row>
    <row r="99" spans="16:21" x14ac:dyDescent="0.25">
      <c r="P99" s="7"/>
      <c r="Q99" s="7"/>
      <c r="R99" s="7"/>
      <c r="S99" s="7"/>
      <c r="T99" s="7"/>
      <c r="U99" s="7"/>
    </row>
    <row r="100" spans="16:21" x14ac:dyDescent="0.25">
      <c r="P100" s="7"/>
      <c r="Q100" s="7"/>
      <c r="R100" s="7"/>
      <c r="S100" s="7"/>
      <c r="T100" s="7"/>
      <c r="U100" s="7"/>
    </row>
    <row r="101" spans="16:21" x14ac:dyDescent="0.25">
      <c r="P101" s="7"/>
      <c r="Q101" s="7"/>
      <c r="R101" s="7"/>
      <c r="S101" s="7"/>
      <c r="T101" s="7"/>
      <c r="U101" s="7"/>
    </row>
    <row r="102" spans="16:21" x14ac:dyDescent="0.25">
      <c r="P102" s="7"/>
      <c r="Q102" s="7"/>
      <c r="R102" s="7"/>
      <c r="S102" s="7"/>
      <c r="T102" s="7"/>
      <c r="U102" s="7"/>
    </row>
    <row r="103" spans="16:21" x14ac:dyDescent="0.25">
      <c r="P103" s="7"/>
      <c r="Q103" s="7"/>
      <c r="R103" s="7"/>
      <c r="S103" s="7"/>
      <c r="T103" s="7"/>
      <c r="U103" s="7"/>
    </row>
    <row r="104" spans="16:21" x14ac:dyDescent="0.25">
      <c r="P104" s="7"/>
      <c r="Q104" s="7"/>
      <c r="R104" s="7"/>
      <c r="S104" s="7"/>
      <c r="T104" s="7"/>
      <c r="U104" s="7"/>
    </row>
    <row r="105" spans="16:21" x14ac:dyDescent="0.25">
      <c r="P105" s="7"/>
      <c r="Q105" s="7"/>
      <c r="R105" s="7"/>
      <c r="S105" s="7"/>
      <c r="T105" s="7"/>
      <c r="U105" s="7"/>
    </row>
    <row r="106" spans="16:21" x14ac:dyDescent="0.25">
      <c r="P106" s="7"/>
      <c r="Q106" s="7"/>
      <c r="R106" s="7"/>
      <c r="S106" s="7"/>
      <c r="T106" s="7"/>
      <c r="U106" s="7"/>
    </row>
    <row r="107" spans="16:21" x14ac:dyDescent="0.25">
      <c r="P107" s="7"/>
      <c r="Q107" s="7"/>
      <c r="R107" s="7"/>
      <c r="S107" s="7"/>
      <c r="T107" s="7"/>
      <c r="U107" s="7"/>
    </row>
    <row r="108" spans="16:21" x14ac:dyDescent="0.25">
      <c r="P108" s="7"/>
      <c r="Q108" s="7"/>
      <c r="R108" s="7"/>
      <c r="S108" s="7"/>
      <c r="T108" s="7"/>
      <c r="U108" s="7"/>
    </row>
    <row r="109" spans="16:21" x14ac:dyDescent="0.25">
      <c r="P109" s="7"/>
      <c r="Q109" s="7"/>
      <c r="R109" s="7"/>
      <c r="S109" s="7"/>
      <c r="T109" s="7"/>
      <c r="U109" s="7"/>
    </row>
    <row r="110" spans="16:21" x14ac:dyDescent="0.25">
      <c r="P110" s="7"/>
      <c r="Q110" s="7"/>
      <c r="R110" s="7"/>
      <c r="S110" s="7"/>
      <c r="T110" s="7"/>
      <c r="U110" s="7"/>
    </row>
  </sheetData>
  <mergeCells count="2">
    <mergeCell ref="X5:AA5"/>
    <mergeCell ref="AB5:A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sporskiftevedl.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Stina Margareta Rosenlind (SROD)</dc:creator>
  <cp:lastModifiedBy>Stina Margareta Rosenlind (SROD)</cp:lastModifiedBy>
  <dcterms:created xsi:type="dcterms:W3CDTF">2021-11-15T11:39:37Z</dcterms:created>
  <dcterms:modified xsi:type="dcterms:W3CDTF">2021-11-15T11:46:33Z</dcterms:modified>
</cp:coreProperties>
</file>