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CPA" sheetId="1" r:id="rId3"/>
    <sheet state="visible" name="Estimació del cost" sheetId="2" r:id="rId4"/>
    <sheet state="visible" name="Pla de Fases" sheetId="3" r:id="rId5"/>
    <sheet state="visible" name="Diagrama de Gantt" sheetId="4" r:id="rId6"/>
    <sheet state="visible" name="Gràfiques" sheetId="5" r:id="rId7"/>
  </sheets>
  <definedNames/>
  <calcPr/>
</workbook>
</file>

<file path=xl/sharedStrings.xml><?xml version="1.0" encoding="utf-8"?>
<sst xmlns="http://schemas.openxmlformats.org/spreadsheetml/2006/main" count="482" uniqueCount="259">
  <si>
    <t>Estimació del Cost</t>
  </si>
  <si>
    <t>Inception</t>
  </si>
  <si>
    <t>Use Case Points Analysis</t>
  </si>
  <si>
    <t>Actors</t>
  </si>
  <si>
    <t>Elaboration</t>
  </si>
  <si>
    <t>Construction</t>
  </si>
  <si>
    <t>Transition</t>
  </si>
  <si>
    <t>Analista senior</t>
  </si>
  <si>
    <t>Arquitecte</t>
  </si>
  <si>
    <t>Analista de projecte</t>
  </si>
  <si>
    <t>Dissenyador de User eXperience</t>
  </si>
  <si>
    <t>Desenvolupador Full stack</t>
  </si>
  <si>
    <t>Desenvolupador Backend</t>
  </si>
  <si>
    <t>Desenvolupador Mòbil</t>
  </si>
  <si>
    <t>Tester</t>
  </si>
  <si>
    <t>Gestor de projectes</t>
  </si>
  <si>
    <t>Esforç</t>
  </si>
  <si>
    <t>Planificació</t>
  </si>
  <si>
    <t>Hores</t>
  </si>
  <si>
    <t>Sou per Hora (€/hora)</t>
  </si>
  <si>
    <t>Cost econòmic total</t>
  </si>
  <si>
    <t>Cost fix en terme de lloc de treball</t>
  </si>
  <si>
    <t>Subtotal</t>
  </si>
  <si>
    <t>Concepte de Seguretat Social</t>
  </si>
  <si>
    <t>Total (per rol)</t>
  </si>
  <si>
    <t>Pla de Fases</t>
  </si>
  <si>
    <t>Fase</t>
  </si>
  <si>
    <t>Iteració</t>
  </si>
  <si>
    <t>Objectius Principals</t>
  </si>
  <si>
    <t>Dates</t>
  </si>
  <si>
    <t>Rol</t>
  </si>
  <si>
    <r>
      <t xml:space="preserve">Esforç </t>
    </r>
    <r>
      <rPr/>
      <t>(hores)</t>
    </r>
  </si>
  <si>
    <t>Tipus</t>
  </si>
  <si>
    <t>Complexitat</t>
  </si>
  <si>
    <t>Pes</t>
  </si>
  <si>
    <t>Usuaris</t>
  </si>
  <si>
    <t>Estudiant</t>
  </si>
  <si>
    <t>Complex</t>
  </si>
  <si>
    <t>Universitat</t>
  </si>
  <si>
    <t>Empresa</t>
  </si>
  <si>
    <t>Temps</t>
  </si>
  <si>
    <t>Simple</t>
  </si>
  <si>
    <t>UAW</t>
  </si>
  <si>
    <t>Casos d'Ús</t>
  </si>
  <si>
    <t>Identificació</t>
  </si>
  <si>
    <t>Número d'esdeveniments externs</t>
  </si>
  <si>
    <t>UC001</t>
  </si>
  <si>
    <t>UC001.1</t>
  </si>
  <si>
    <t>Mig</t>
  </si>
  <si>
    <t>&gt;3 &amp; &lt;7</t>
  </si>
  <si>
    <t>UC001.2</t>
  </si>
  <si>
    <t>UC002</t>
  </si>
  <si>
    <t xml:space="preserve">≤3
</t>
  </si>
  <si>
    <t>UC003</t>
  </si>
  <si>
    <t>UC004</t>
  </si>
  <si>
    <t>UC005</t>
  </si>
  <si>
    <t>UC006</t>
  </si>
  <si>
    <t>UC006.1</t>
  </si>
  <si>
    <t>≤3</t>
  </si>
  <si>
    <t>UC006.2</t>
  </si>
  <si>
    <t>UC006.3</t>
  </si>
  <si>
    <t>UC006.4</t>
  </si>
  <si>
    <t>UC006.5</t>
  </si>
  <si>
    <t>UC006.6</t>
  </si>
  <si>
    <t>UC006.7</t>
  </si>
  <si>
    <t>UC006.7.1</t>
  </si>
  <si>
    <t>UC006.7.2</t>
  </si>
  <si>
    <t>UC007</t>
  </si>
  <si>
    <t>UC007.1</t>
  </si>
  <si>
    <t>≥7</t>
  </si>
  <si>
    <t>UC007.2</t>
  </si>
  <si>
    <t>UC008</t>
  </si>
  <si>
    <t>UC008.1</t>
  </si>
  <si>
    <t>UC008.2</t>
  </si>
  <si>
    <t>UC008.3</t>
  </si>
  <si>
    <t>UC008.4</t>
  </si>
  <si>
    <t>UC008.5</t>
  </si>
  <si>
    <t>UC008.6</t>
  </si>
  <si>
    <t>UC009</t>
  </si>
  <si>
    <t>UC010</t>
  </si>
  <si>
    <t>UC010.1</t>
  </si>
  <si>
    <t>UC010.2</t>
  </si>
  <si>
    <t>UC010.3</t>
  </si>
  <si>
    <t>UC010.4</t>
  </si>
  <si>
    <t>UC010.5</t>
  </si>
  <si>
    <t>UC010.6</t>
  </si>
  <si>
    <t>UC011</t>
  </si>
  <si>
    <t>UC012</t>
  </si>
  <si>
    <t>UC012.1</t>
  </si>
  <si>
    <t>UC012.2</t>
  </si>
  <si>
    <t>UC013</t>
  </si>
  <si>
    <t>UC013.1</t>
  </si>
  <si>
    <t>UC013.2</t>
  </si>
  <si>
    <t>UC013.3</t>
  </si>
  <si>
    <t>UUCW</t>
  </si>
  <si>
    <t>Complexitat tècnica</t>
  </si>
  <si>
    <t>Prioritat</t>
  </si>
  <si>
    <t>(Pes x Prioritat)/100</t>
  </si>
  <si>
    <t>Sistema Distribuït</t>
  </si>
  <si>
    <t>Rendiment</t>
  </si>
  <si>
    <t>Eficiència d'usuari final</t>
  </si>
  <si>
    <t>Processament intern complex</t>
  </si>
  <si>
    <t>Reusabilitat</t>
  </si>
  <si>
    <t>Facilitat d'instal·lació</t>
  </si>
  <si>
    <t>Facilitat d'ús</t>
  </si>
  <si>
    <t>Portabilidad</t>
  </si>
  <si>
    <t>I1</t>
  </si>
  <si>
    <t>Facilitat de canvi</t>
  </si>
  <si>
    <t>Definir visió.</t>
  </si>
  <si>
    <t>Concurrència</t>
  </si>
  <si>
    <t>Característiques especials de seguretat</t>
  </si>
  <si>
    <t>Proveeix accés directe per a tercers</t>
  </si>
  <si>
    <t>Es requereixen facilitats d'entrenament especials per a l'usuari</t>
  </si>
  <si>
    <t>TCF</t>
  </si>
  <si>
    <t>Setmana Ini</t>
  </si>
  <si>
    <t>Setmana Fi</t>
  </si>
  <si>
    <t>Dissenyador d'User eXperience</t>
  </si>
  <si>
    <t>Factors d'Entorn</t>
  </si>
  <si>
    <t>Avaluació</t>
  </si>
  <si>
    <t>Pes x Avaluació</t>
  </si>
  <si>
    <t>Familiaritat amb UP i UML</t>
  </si>
  <si>
    <t>Treballadors a temps parcial</t>
  </si>
  <si>
    <t>Capacitat analítica</t>
  </si>
  <si>
    <t>Expertesa en l'aplicació</t>
  </si>
  <si>
    <t>Expertesa en la programació Orientada a Objectes</t>
  </si>
  <si>
    <t>Motivació de l'equip</t>
  </si>
  <si>
    <t>Llenguatge de programació difícil</t>
  </si>
  <si>
    <t>Estabilitat dels requisits</t>
  </si>
  <si>
    <t>ECF</t>
  </si>
  <si>
    <t xml:space="preserve">
</t>
  </si>
  <si>
    <t>UCP</t>
  </si>
  <si>
    <t>PF</t>
  </si>
  <si>
    <t>Estimació del Temps (hores)</t>
  </si>
  <si>
    <t>Determinar abast del projecte.</t>
  </si>
  <si>
    <t>TOTAL PERSONAL</t>
  </si>
  <si>
    <t>Nombre</t>
  </si>
  <si>
    <t>Preu mitjà</t>
  </si>
  <si>
    <t>Anys en els que s'amortitza</t>
  </si>
  <si>
    <t>Total</t>
  </si>
  <si>
    <t>Ordinadors</t>
  </si>
  <si>
    <t>Llicències software</t>
  </si>
  <si>
    <t>TOTAL COSTOS HARDWARE</t>
  </si>
  <si>
    <t>Aigua</t>
  </si>
  <si>
    <t>Electricitat</t>
  </si>
  <si>
    <t xml:space="preserve">Neteja </t>
  </si>
  <si>
    <t>Màrqueting</t>
  </si>
  <si>
    <t>Preus mensuals</t>
  </si>
  <si>
    <t>-</t>
  </si>
  <si>
    <t>Dies</t>
  </si>
  <si>
    <t>TOTAL COSTOS ESTRUCTURALS</t>
  </si>
  <si>
    <t>Definir l’arquitectura candidata.</t>
  </si>
  <si>
    <t>Gastos per manteniment anuals a partir de la data de posada en marxa del projecte</t>
  </si>
  <si>
    <t>25 % hores de dedicació normal</t>
  </si>
  <si>
    <t>Cost Total</t>
  </si>
  <si>
    <t>Identificar possibles riscos.</t>
  </si>
  <si>
    <t>Crear el cas de negoci.</t>
  </si>
  <si>
    <t>Crear el pla de desenvolupament de software.</t>
  </si>
  <si>
    <t>25 % dels costos estructurals</t>
  </si>
  <si>
    <t>25% dels costos hardware</t>
  </si>
  <si>
    <t>TOTAL GASTOS PER MANTENIMENT DEL PROJECTE (AMB CONTINGÈNCIES)</t>
  </si>
  <si>
    <t>E1</t>
  </si>
  <si>
    <t>Instal·lar i provar l’arquitectura.</t>
  </si>
  <si>
    <t>Total de dies de realització del projecte:</t>
  </si>
  <si>
    <t>TOTAL amb altres factors a considerar</t>
  </si>
  <si>
    <t>(cost del hardware previst, llicències previstes per a software, costos estructurals imputables i altres)</t>
  </si>
  <si>
    <t>Validar detalls dels requisits.</t>
  </si>
  <si>
    <t>TOTAL amb contingències</t>
  </si>
  <si>
    <t>Implementar casos d’ús prioritaris.</t>
  </si>
  <si>
    <t>Desenvolupador Full Stack</t>
  </si>
  <si>
    <t>E2</t>
  </si>
  <si>
    <t xml:space="preserve">TOTAL FINAL: </t>
  </si>
  <si>
    <t>Mitigar riscos arquitectònics.</t>
  </si>
  <si>
    <t>Hores de Treball:</t>
  </si>
  <si>
    <t>Completar la prova de l’arquitectura.</t>
  </si>
  <si>
    <t>Inception - 5%</t>
  </si>
  <si>
    <t>Implementar casos d’ús addicionals.</t>
  </si>
  <si>
    <t>Elaboration - 20%</t>
  </si>
  <si>
    <t>Construction - 65%</t>
  </si>
  <si>
    <t>C1</t>
  </si>
  <si>
    <t>Descriure casos d’ús addicionals.</t>
  </si>
  <si>
    <t>Transition - 10%</t>
  </si>
  <si>
    <t>Dissenyar subsistemes addicionals.</t>
  </si>
  <si>
    <t>Total:</t>
  </si>
  <si>
    <t>Implementar casos d’ús i subsist.</t>
  </si>
  <si>
    <t>Integrar el producte i validar l’estat.</t>
  </si>
  <si>
    <t>C2</t>
  </si>
  <si>
    <t>Continuar amb els objectius de la iteració 1.</t>
  </si>
  <si>
    <t>C3</t>
  </si>
  <si>
    <t>Continuar amb els objectius de la iteració 2.</t>
  </si>
  <si>
    <t>Planificar versió beta i suport d’usuari.</t>
  </si>
  <si>
    <t>T1</t>
  </si>
  <si>
    <t>Entrega versió beta al client.</t>
  </si>
  <si>
    <t>Obtenir i processar feedback.</t>
  </si>
  <si>
    <t>Obtenir l’aprovació dels interessats.</t>
  </si>
  <si>
    <t>Terminar de configurar la app.</t>
  </si>
  <si>
    <t>Entregar la versió final al client.</t>
  </si>
  <si>
    <t>Identificat</t>
  </si>
  <si>
    <t>Analitzat</t>
  </si>
  <si>
    <t>Complet</t>
  </si>
  <si>
    <t>Esbossat</t>
  </si>
  <si>
    <t>Refinat</t>
  </si>
  <si>
    <t>Diagrama de Gantt</t>
  </si>
  <si>
    <t>Personal</t>
  </si>
  <si>
    <t>Gestor de projectes / Promotor</t>
  </si>
  <si>
    <t>Concebre nou projecte</t>
  </si>
  <si>
    <t xml:space="preserve">Avaluar l'abast i el risc del projecte </t>
  </si>
  <si>
    <t>Gestionar la iteració</t>
  </si>
  <si>
    <t>Fer tasques de monitoratge i control del projecte</t>
  </si>
  <si>
    <t>Reavaluar l'abast i el risc del projecte</t>
  </si>
  <si>
    <t>Gestor de projectes / Analista senior</t>
  </si>
  <si>
    <t>Refinar el pla de desenvolupament de Software</t>
  </si>
  <si>
    <t xml:space="preserve">Gestor de projectes / Analista senior </t>
  </si>
  <si>
    <t xml:space="preserve">Preparar el pla per a la següent iteració </t>
  </si>
  <si>
    <t xml:space="preserve">Gestor de projectes </t>
  </si>
  <si>
    <t>Avaluar l'estat de l'empresa</t>
  </si>
  <si>
    <t>Identificar processos empresarials</t>
  </si>
  <si>
    <t>Refinar definicions de processos de negoci</t>
  </si>
  <si>
    <t xml:space="preserve">Gestor de projectes  </t>
  </si>
  <si>
    <t>Disseny de realitzacions de processos empresarials</t>
  </si>
  <si>
    <t>Refinar els rols i les responsabilitats</t>
  </si>
  <si>
    <t xml:space="preserve">Gestor de projectes / Analista de projestes </t>
  </si>
  <si>
    <t>Explorar l'automatització de processos</t>
  </si>
  <si>
    <t>Analitzar el problema</t>
  </si>
  <si>
    <t>Comprendre les necessitats dels stakeholders</t>
  </si>
  <si>
    <t>Defineix el sistema</t>
  </si>
  <si>
    <t>Gestionar l'abast del sistema</t>
  </si>
  <si>
    <t>Refinar la definició del sistema</t>
  </si>
  <si>
    <t>Gestionar els requisits canviants</t>
  </si>
  <si>
    <t xml:space="preserve">Analista de projestes </t>
  </si>
  <si>
    <t>Realitzar la síntesi arquitectònica</t>
  </si>
  <si>
    <t>Definir la missió d'avaluació</t>
  </si>
  <si>
    <t xml:space="preserve">Preparar l'entorn per al projecte </t>
  </si>
  <si>
    <t>Preparar l'entorn per a una iteració</t>
  </si>
  <si>
    <t>Desenvolupador Full Stack / Analista senior</t>
  </si>
  <si>
    <t>Preparar pautes per a una iteració</t>
  </si>
  <si>
    <t>Desenvolupador Full Stack / Desenvolupador Mòbil</t>
  </si>
  <si>
    <t>Entorn de suport durant una iteració</t>
  </si>
  <si>
    <t>Configuració del pla del projecte i control del canvi</t>
  </si>
  <si>
    <t>Analista de projecte /  Analista senior</t>
  </si>
  <si>
    <t>Crear entorns de gestió de configuració del projecte</t>
  </si>
  <si>
    <t>Canviar i lliurar elements de configuració</t>
  </si>
  <si>
    <t>Gestionar les línies de base i els llançaments</t>
  </si>
  <si>
    <t>Gestionar les sol·licituds de canvis</t>
  </si>
  <si>
    <t>Monitoritzar i informar l'estat de la configuració</t>
  </si>
  <si>
    <t>Setmana 1</t>
  </si>
  <si>
    <t>Setmana 2</t>
  </si>
  <si>
    <t>Setmana 3</t>
  </si>
  <si>
    <t>Gràfiques</t>
  </si>
  <si>
    <t>Anys</t>
  </si>
  <si>
    <t>Beneficis</t>
  </si>
  <si>
    <t>Pèrdues</t>
  </si>
  <si>
    <t>Benefici Net</t>
  </si>
  <si>
    <t>Costos de manteniment</t>
  </si>
  <si>
    <t>Cost del projecte</t>
  </si>
  <si>
    <t>TOTAL</t>
  </si>
  <si>
    <t>TIR:</t>
  </si>
  <si>
    <t>&gt; 0</t>
  </si>
  <si>
    <t>PROJECTE VIABLE</t>
  </si>
  <si>
    <t>Beneficis Nets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</si>
</sst>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[$€-1]"/>
    <numFmt numFmtId="165" formatCode="_-* #,##0.00\ [$€-1]_-;\-* #,##0.00\ [$€-1]_-;_-* &quot;-&quot;??\ [$€-1]_-;_-@"/>
    <numFmt numFmtId="166" formatCode="#,##0.000000000000"/>
  </numFmts>
  <fonts count="8">
    <font>
      <sz val="10.0"/>
      <color rgb="FF000000"/>
      <name val="Arial"/>
    </font>
    <font>
      <sz val="11.0"/>
      <name val="PT Serif"/>
    </font>
    <font>
      <sz val="24.0"/>
      <name val="PT Serif"/>
    </font>
    <font>
      <b/>
      <i/>
      <sz val="11.0"/>
      <name val="PT Serif"/>
    </font>
    <font/>
    <font>
      <b/>
      <i/>
      <sz val="11.0"/>
      <color rgb="FF000000"/>
      <name val="PT Serif"/>
    </font>
    <font>
      <b/>
      <sz val="11.0"/>
      <name val="PT Serif"/>
    </font>
    <font>
      <sz val="11.0"/>
      <color rgb="FF000000"/>
      <name val="PT Serif"/>
    </font>
  </fonts>
  <fills count="12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right style="thin">
        <color rgb="FF666666"/>
      </right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top style="thin">
        <color rgb="FF999999"/>
      </top>
    </border>
    <border>
      <top style="thin">
        <color rgb="FF999999"/>
      </top>
    </border>
    <border>
      <right style="thin">
        <color rgb="FF999999"/>
      </right>
      <top style="thin">
        <color rgb="FF999999"/>
      </top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0" fillId="0" fontId="2" numFmtId="0" xfId="0" applyAlignment="1" applyFont="1">
      <alignment horizontal="center" readingOrder="0" vertical="center"/>
    </xf>
    <xf borderId="0" fillId="0" fontId="1" numFmtId="0" xfId="0" applyFont="1"/>
    <xf borderId="1" fillId="2" fontId="3" numFmtId="0" xfId="0" applyBorder="1" applyFill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1" fillId="2" fontId="3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10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0" fillId="0" fontId="1" numFmtId="2" xfId="0" applyAlignment="1" applyFont="1" applyNumberFormat="1">
      <alignment horizontal="center" vertical="center"/>
    </xf>
    <xf borderId="0" fillId="0" fontId="2" numFmtId="0" xfId="0" applyAlignment="1" applyFont="1">
      <alignment horizontal="center" readingOrder="0"/>
    </xf>
    <xf borderId="1" fillId="0" fontId="1" numFmtId="4" xfId="0" applyAlignment="1" applyBorder="1" applyFont="1" applyNumberFormat="1">
      <alignment horizontal="center" vertical="center"/>
    </xf>
    <xf borderId="1" fillId="0" fontId="1" numFmtId="4" xfId="0" applyAlignment="1" applyBorder="1" applyFont="1" applyNumberFormat="1">
      <alignment horizontal="center" readingOrder="0" vertical="center"/>
    </xf>
    <xf borderId="2" fillId="2" fontId="3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5" fillId="2" fontId="5" numFmtId="0" xfId="0" applyAlignment="1" applyBorder="1" applyFont="1">
      <alignment horizontal="center" readingOrder="0" shrinkToFit="0" vertical="center" wrapText="1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1" fillId="3" fontId="6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4" xfId="0" applyAlignment="1" applyBorder="1" applyFont="1" applyNumberFormat="1">
      <alignment horizontal="center" readingOrder="0"/>
    </xf>
    <xf borderId="9" fillId="0" fontId="1" numFmtId="0" xfId="0" applyAlignment="1" applyBorder="1" applyFont="1">
      <alignment horizontal="center" readingOrder="0"/>
    </xf>
    <xf borderId="9" fillId="0" fontId="1" numFmtId="4" xfId="0" applyAlignment="1" applyBorder="1" applyFont="1" applyNumberFormat="1">
      <alignment horizontal="center" readingOrder="0"/>
    </xf>
    <xf borderId="10" fillId="3" fontId="1" numFmtId="0" xfId="0" applyAlignment="1" applyBorder="1" applyFont="1">
      <alignment readingOrder="0"/>
    </xf>
    <xf borderId="11" fillId="3" fontId="1" numFmtId="0" xfId="0" applyAlignment="1" applyBorder="1" applyFont="1">
      <alignment horizontal="center"/>
    </xf>
    <xf borderId="12" fillId="3" fontId="1" numFmtId="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center"/>
    </xf>
    <xf borderId="1" fillId="0" fontId="1" numFmtId="4" xfId="0" applyAlignment="1" applyBorder="1" applyFont="1" applyNumberFormat="1">
      <alignment horizontal="center"/>
    </xf>
    <xf borderId="11" fillId="3" fontId="1" numFmtId="0" xfId="0" applyBorder="1" applyFont="1"/>
    <xf borderId="11" fillId="3" fontId="1" numFmtId="4" xfId="0" applyBorder="1" applyFont="1" applyNumberFormat="1"/>
    <xf borderId="12" fillId="3" fontId="1" numFmtId="4" xfId="0" applyBorder="1" applyFont="1" applyNumberFormat="1"/>
    <xf borderId="0" fillId="0" fontId="1" numFmtId="4" xfId="0" applyFont="1" applyNumberFormat="1"/>
    <xf borderId="1" fillId="3" fontId="6" numFmtId="0" xfId="0" applyAlignment="1" applyBorder="1" applyFont="1">
      <alignment horizontal="center" readingOrder="0"/>
    </xf>
    <xf borderId="1" fillId="0" fontId="1" numFmtId="2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 readingOrder="0" vertical="center"/>
    </xf>
    <xf borderId="5" fillId="2" fontId="5" numFmtId="2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3" fillId="0" fontId="1" numFmtId="0" xfId="0" applyAlignment="1" applyBorder="1" applyFont="1">
      <alignment horizontal="center" readingOrder="0" shrinkToFit="0" vertical="center" wrapText="1"/>
    </xf>
    <xf borderId="13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13" fillId="0" fontId="1" numFmtId="4" xfId="0" applyAlignment="1" applyBorder="1" applyFont="1" applyNumberFormat="1">
      <alignment horizontal="center" shrinkToFit="0" vertical="center" wrapText="1"/>
    </xf>
    <xf borderId="5" fillId="2" fontId="3" numFmtId="0" xfId="0" applyAlignment="1" applyBorder="1" applyFont="1">
      <alignment horizontal="center" readingOrder="0" shrinkToFit="0" vertical="center" wrapText="1"/>
    </xf>
    <xf borderId="12" fillId="3" fontId="1" numFmtId="4" xfId="0" applyAlignment="1" applyBorder="1" applyFont="1" applyNumberFormat="1">
      <alignment horizontal="right"/>
    </xf>
    <xf borderId="1" fillId="0" fontId="1" numFmtId="4" xfId="0" applyAlignment="1" applyBorder="1" applyFont="1" applyNumberFormat="1">
      <alignment readingOrder="0"/>
    </xf>
    <xf borderId="9" fillId="0" fontId="1" numFmtId="4" xfId="0" applyAlignment="1" applyBorder="1" applyFont="1" applyNumberFormat="1">
      <alignment readingOrder="0"/>
    </xf>
    <xf borderId="9" fillId="0" fontId="1" numFmtId="4" xfId="0" applyAlignment="1" applyBorder="1" applyFont="1" applyNumberFormat="1">
      <alignment horizontal="center"/>
    </xf>
    <xf borderId="10" fillId="3" fontId="1" numFmtId="4" xfId="0" applyAlignment="1" applyBorder="1" applyFont="1" applyNumberFormat="1">
      <alignment readingOrder="0"/>
    </xf>
    <xf borderId="11" fillId="3" fontId="1" numFmtId="4" xfId="0" applyAlignment="1" applyBorder="1" applyFont="1" applyNumberFormat="1">
      <alignment readingOrder="0"/>
    </xf>
    <xf borderId="9" fillId="0" fontId="1" numFmtId="4" xfId="0" applyAlignment="1" applyBorder="1" applyFont="1" applyNumberFormat="1">
      <alignment readingOrder="0" vertical="center"/>
    </xf>
    <xf borderId="9" fillId="0" fontId="1" numFmtId="4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readingOrder="0"/>
    </xf>
    <xf borderId="14" fillId="0" fontId="4" numFmtId="0" xfId="0" applyBorder="1" applyFont="1"/>
    <xf borderId="9" fillId="0" fontId="1" numFmtId="4" xfId="0" applyAlignment="1" applyBorder="1" applyFont="1" applyNumberFormat="1">
      <alignment horizontal="center" readingOrder="0" vertical="center"/>
    </xf>
    <xf borderId="9" fillId="0" fontId="1" numFmtId="164" xfId="0" applyAlignment="1" applyBorder="1" applyFont="1" applyNumberFormat="1">
      <alignment horizontal="center" vertical="center"/>
    </xf>
    <xf borderId="9" fillId="0" fontId="1" numFmtId="164" xfId="0" applyAlignment="1" applyBorder="1" applyFont="1" applyNumberFormat="1">
      <alignment horizontal="center" readingOrder="0" vertical="center"/>
    </xf>
    <xf borderId="10" fillId="3" fontId="1" numFmtId="0" xfId="0" applyAlignment="1" applyBorder="1" applyFont="1">
      <alignment readingOrder="0" vertical="center"/>
    </xf>
    <xf borderId="11" fillId="3" fontId="1" numFmtId="0" xfId="0" applyAlignment="1" applyBorder="1" applyFont="1">
      <alignment vertical="center"/>
    </xf>
    <xf borderId="12" fillId="3" fontId="1" numFmtId="164" xfId="0" applyAlignment="1" applyBorder="1" applyFont="1" applyNumberFormat="1">
      <alignment vertical="center"/>
    </xf>
    <xf borderId="1" fillId="2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readingOrder="0" vertic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2" fontId="3" numFmtId="165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left" readingOrder="0" vertical="center"/>
    </xf>
    <xf borderId="1" fillId="0" fontId="1" numFmtId="165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5" fillId="3" fontId="7" numFmtId="0" xfId="0" applyAlignment="1" applyBorder="1" applyFont="1">
      <alignment horizontal="center" readingOrder="0" shrinkToFit="0" vertical="center" wrapText="1"/>
    </xf>
    <xf borderId="15" fillId="0" fontId="4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1" fillId="0" fontId="7" numFmtId="164" xfId="0" applyAlignment="1" applyBorder="1" applyFont="1" applyNumberFormat="1">
      <alignment horizontal="center" vertical="center"/>
    </xf>
    <xf borderId="1" fillId="0" fontId="7" numFmtId="164" xfId="0" applyAlignment="1" applyBorder="1" applyFont="1" applyNumberFormat="1">
      <alignment horizontal="center" readingOrder="0" vertical="center"/>
    </xf>
    <xf borderId="5" fillId="0" fontId="1" numFmtId="0" xfId="0" applyAlignment="1" applyBorder="1" applyFont="1">
      <alignment horizontal="center" shrinkToFit="0" vertical="center" wrapText="1"/>
    </xf>
    <xf borderId="0" fillId="0" fontId="1" numFmtId="164" xfId="0" applyFont="1" applyNumberFormat="1"/>
    <xf borderId="0" fillId="0" fontId="3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/>
    </xf>
    <xf borderId="0" fillId="0" fontId="3" numFmtId="164" xfId="0" applyAlignment="1" applyFont="1" applyNumberFormat="1">
      <alignment readingOrder="0"/>
    </xf>
    <xf borderId="5" fillId="0" fontId="1" numFmtId="4" xfId="0" applyAlignment="1" applyBorder="1" applyFont="1" applyNumberFormat="1">
      <alignment horizontal="center" shrinkToFit="0" vertical="center" wrapText="1"/>
    </xf>
    <xf borderId="1" fillId="2" fontId="3" numFmtId="0" xfId="0" applyAlignment="1" applyBorder="1" applyFont="1">
      <alignment readingOrder="0"/>
    </xf>
    <xf borderId="1" fillId="2" fontId="3" numFmtId="164" xfId="0" applyAlignment="1" applyBorder="1" applyFont="1" applyNumberFormat="1">
      <alignment horizontal="center" readingOrder="0"/>
    </xf>
    <xf borderId="1" fillId="2" fontId="3" numFmtId="164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  <xf borderId="0" fillId="0" fontId="1" numFmtId="0" xfId="0" applyAlignment="1" applyFont="1">
      <alignment horizontal="center" readingOrder="0" shrinkToFit="0" vertical="center" wrapText="1"/>
    </xf>
    <xf borderId="13" fillId="4" fontId="1" numFmtId="0" xfId="0" applyAlignment="1" applyBorder="1" applyFill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readingOrder="0" shrinkToFit="0" vertical="center" wrapText="1"/>
    </xf>
    <xf borderId="12" fillId="3" fontId="1" numFmtId="165" xfId="0" applyBorder="1" applyFont="1" applyNumberFormat="1"/>
    <xf borderId="10" fillId="3" fontId="1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readingOrder="0"/>
    </xf>
    <xf borderId="12" fillId="3" fontId="1" numFmtId="0" xfId="0" applyAlignment="1" applyBorder="1" applyFont="1">
      <alignment horizontal="center" shrinkToFit="0" vertical="center" wrapText="1"/>
    </xf>
    <xf borderId="9" fillId="0" fontId="1" numFmtId="164" xfId="0" applyAlignment="1" applyBorder="1" applyFont="1" applyNumberFormat="1">
      <alignment horizontal="center"/>
    </xf>
    <xf borderId="12" fillId="3" fontId="1" numFmtId="164" xfId="0" applyAlignment="1" applyBorder="1" applyFont="1" applyNumberFormat="1">
      <alignment horizontal="right"/>
    </xf>
    <xf borderId="2" fillId="3" fontId="2" numFmtId="0" xfId="0" applyAlignment="1" applyBorder="1" applyFont="1">
      <alignment readingOrder="0"/>
    </xf>
    <xf borderId="1" fillId="2" fontId="1" numFmtId="0" xfId="0" applyAlignment="1" applyBorder="1" applyFont="1">
      <alignment horizontal="center" readingOrder="0" shrinkToFit="0" vertical="center" wrapText="1"/>
    </xf>
    <xf borderId="3" fillId="3" fontId="2" numFmtId="165" xfId="0" applyBorder="1" applyFont="1" applyNumberFormat="1"/>
    <xf borderId="1" fillId="2" fontId="1" numFmtId="4" xfId="0" applyAlignment="1" applyBorder="1" applyFont="1" applyNumberFormat="1">
      <alignment horizontal="center" readingOrder="0" shrinkToFit="0" vertical="center" wrapText="1"/>
    </xf>
    <xf borderId="5" fillId="0" fontId="7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5" fillId="4" fontId="7" numFmtId="0" xfId="0" applyAlignment="1" applyBorder="1" applyFont="1">
      <alignment horizontal="center" readingOrder="0" shrinkToFit="0" vertical="center" wrapText="1"/>
    </xf>
    <xf borderId="13" fillId="3" fontId="7" numFmtId="0" xfId="0" applyAlignment="1" applyBorder="1" applyFont="1">
      <alignment horizontal="center" readingOrder="0" shrinkToFit="0" vertical="center" wrapText="1"/>
    </xf>
    <xf borderId="10" fillId="3" fontId="1" numFmtId="0" xfId="0" applyAlignment="1" applyBorder="1" applyFont="1">
      <alignment horizontal="center" readingOrder="0" vertical="center"/>
    </xf>
    <xf borderId="12" fillId="3" fontId="1" numFmtId="4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2" fillId="2" fontId="6" numFmtId="0" xfId="0" applyAlignment="1" applyBorder="1" applyFont="1">
      <alignment horizontal="center" readingOrder="0" shrinkToFit="0" vertical="center" wrapText="1"/>
    </xf>
    <xf borderId="1" fillId="2" fontId="6" numFmtId="0" xfId="0" applyAlignment="1" applyBorder="1" applyFont="1">
      <alignment horizontal="center" readingOrder="0" shrinkToFit="0" vertical="center" wrapText="1"/>
    </xf>
    <xf borderId="16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0" fillId="0" fontId="1" numFmtId="2" xfId="0" applyFont="1" applyNumberFormat="1"/>
    <xf borderId="0" fillId="0" fontId="1" numFmtId="2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5" fontId="2" numFmtId="0" xfId="0" applyAlignment="1" applyFill="1" applyFont="1">
      <alignment horizontal="left" readingOrder="0" vertical="center"/>
    </xf>
    <xf borderId="0" fillId="5" fontId="2" numFmtId="0" xfId="0" applyAlignment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0" fillId="4" fontId="1" numFmtId="0" xfId="0" applyAlignment="1" applyFont="1">
      <alignment horizontal="left" readingOrder="0"/>
    </xf>
    <xf borderId="17" fillId="6" fontId="1" numFmtId="0" xfId="0" applyAlignment="1" applyBorder="1" applyFill="1" applyFont="1">
      <alignment horizontal="center" readingOrder="0"/>
    </xf>
    <xf borderId="18" fillId="0" fontId="4" numFmtId="0" xfId="0" applyBorder="1" applyFont="1"/>
    <xf borderId="19" fillId="0" fontId="4" numFmtId="0" xfId="0" applyBorder="1" applyFont="1"/>
    <xf borderId="20" fillId="0" fontId="1" numFmtId="0" xfId="0" applyBorder="1" applyFont="1"/>
    <xf borderId="17" fillId="7" fontId="1" numFmtId="0" xfId="0" applyAlignment="1" applyBorder="1" applyFill="1" applyFont="1">
      <alignment horizontal="center" readingOrder="0"/>
    </xf>
    <xf borderId="17" fillId="8" fontId="1" numFmtId="0" xfId="0" applyAlignment="1" applyBorder="1" applyFill="1" applyFont="1">
      <alignment horizontal="center" readingOrder="0"/>
    </xf>
    <xf borderId="17" fillId="8" fontId="1" numFmtId="0" xfId="0" applyAlignment="1" applyBorder="1" applyFont="1">
      <alignment horizontal="center" readingOrder="0" vertical="center"/>
    </xf>
    <xf borderId="17" fillId="9" fontId="1" numFmtId="0" xfId="0" applyAlignment="1" applyBorder="1" applyFill="1" applyFont="1">
      <alignment horizontal="center" readingOrder="0"/>
    </xf>
    <xf borderId="17" fillId="4" fontId="1" numFmtId="0" xfId="0" applyAlignment="1" applyBorder="1" applyFont="1">
      <alignment horizontal="center" readingOrder="0"/>
    </xf>
    <xf borderId="17" fillId="10" fontId="1" numFmtId="0" xfId="0" applyAlignment="1" applyBorder="1" applyFill="1" applyFont="1">
      <alignment horizontal="center" readingOrder="0"/>
    </xf>
    <xf borderId="17" fillId="11" fontId="1" numFmtId="0" xfId="0" applyAlignment="1" applyBorder="1" applyFill="1" applyFont="1">
      <alignment horizontal="center" readingOrder="0"/>
    </xf>
    <xf borderId="21" fillId="0" fontId="1" numFmtId="0" xfId="0" applyBorder="1" applyFont="1"/>
    <xf borderId="22" fillId="11" fontId="1" numFmtId="0" xfId="0" applyAlignment="1" applyBorder="1" applyFont="1">
      <alignment horizontal="center" readingOrder="0"/>
    </xf>
    <xf borderId="23" fillId="0" fontId="4" numFmtId="0" xfId="0" applyBorder="1" applyFont="1"/>
    <xf borderId="24" fillId="0" fontId="4" numFmtId="0" xfId="0" applyBorder="1" applyFont="1"/>
    <xf borderId="0" fillId="0" fontId="1" numFmtId="0" xfId="0" applyAlignment="1" applyFont="1">
      <alignment horizontal="left" readingOrder="0"/>
    </xf>
    <xf borderId="10" fillId="0" fontId="1" numFmtId="0" xfId="0" applyAlignment="1" applyBorder="1" applyFont="1">
      <alignment horizontal="center" readingOrder="0"/>
    </xf>
    <xf borderId="11" fillId="0" fontId="4" numFmtId="0" xfId="0" applyBorder="1" applyFont="1"/>
    <xf borderId="12" fillId="0" fontId="4" numFmtId="0" xfId="0" applyBorder="1" applyFont="1"/>
    <xf borderId="0" fillId="0" fontId="1" numFmtId="0" xfId="0" applyAlignment="1" applyFont="1">
      <alignment horizontal="left"/>
    </xf>
    <xf borderId="1" fillId="2" fontId="3" numFmtId="0" xfId="0" applyAlignment="1" applyBorder="1" applyFont="1">
      <alignment horizontal="center"/>
    </xf>
    <xf borderId="1" fillId="2" fontId="3" numFmtId="4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  <xf borderId="0" fillId="0" fontId="4" numFmtId="166" xfId="0" applyFont="1" applyNumberFormat="1"/>
    <xf borderId="9" fillId="2" fontId="3" numFmtId="0" xfId="0" applyAlignment="1" applyBorder="1" applyFont="1">
      <alignment horizontal="center" vertical="center"/>
    </xf>
    <xf borderId="9" fillId="2" fontId="3" numFmtId="4" xfId="0" applyAlignment="1" applyBorder="1" applyFont="1" applyNumberFormat="1">
      <alignment horizontal="center" vertical="center"/>
    </xf>
    <xf borderId="0" fillId="2" fontId="3" numFmtId="0" xfId="0" applyAlignment="1" applyFont="1">
      <alignment horizontal="center" readingOrder="0" vertical="center"/>
    </xf>
    <xf borderId="9" fillId="2" fontId="3" numFmtId="0" xfId="0" applyAlignment="1" applyBorder="1" applyFont="1">
      <alignment horizontal="center" readingOrder="0" vertical="center"/>
    </xf>
    <xf borderId="16" fillId="0" fontId="4" numFmtId="0" xfId="0" applyBorder="1" applyFont="1"/>
    <xf borderId="1" fillId="2" fontId="3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/>
    </xf>
    <xf borderId="9" fillId="0" fontId="1" numFmtId="164" xfId="0" applyAlignment="1" applyBorder="1" applyFont="1" applyNumberFormat="1">
      <alignment horizontal="center"/>
    </xf>
    <xf borderId="12" fillId="3" fontId="1" numFmtId="164" xfId="0" applyBorder="1" applyFont="1" applyNumberFormat="1"/>
    <xf borderId="0" fillId="0" fontId="4" numFmtId="9" xfId="0" applyFont="1" applyNumberFormat="1"/>
    <xf borderId="2" fillId="0" fontId="1" numFmtId="0" xfId="0" applyBorder="1" applyFont="1"/>
    <xf borderId="3" fillId="0" fontId="1" numFmtId="9" xfId="0" applyBorder="1" applyFont="1" applyNumberFormat="1"/>
    <xf borderId="4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Beneficis potencials de la Universitat al llarg dels anys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'Gràfiques'!$B$4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'Gràfiques'!$A$5:$A$15</c:f>
            </c:numRef>
          </c:xVal>
          <c:yVal>
            <c:numRef>
              <c:f>'Gràfiques'!$B$5:$B$15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472005"/>
        <c:axId val="892360184"/>
      </c:scatterChart>
      <c:valAx>
        <c:axId val="17414720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Anys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892360184"/>
      </c:valAx>
      <c:valAx>
        <c:axId val="892360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Beneficis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74147200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Beneficis potencials de la Universitat al llarg dels anys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'Gràfiques'!$B$26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'Gràfiques'!$A$27:$A$37</c:f>
            </c:numRef>
          </c:xVal>
          <c:yVal>
            <c:numRef>
              <c:f>'Gràfiques'!$B$27:$B$37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76637"/>
        <c:axId val="1772504364"/>
      </c:scatterChart>
      <c:valAx>
        <c:axId val="3816766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Anys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772504364"/>
      </c:valAx>
      <c:valAx>
        <c:axId val="1772504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Beneficis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38167663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Beneficis i pèrdues de la Universitat al llarg dels anys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'Gràfiques'!$B$48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'Gràfiques'!$A$49:$A$60</c:f>
            </c:numRef>
          </c:xVal>
          <c:yVal>
            <c:numRef>
              <c:f>'Gràfiques'!$B$49:$B$59</c:f>
            </c:numRef>
          </c:yVal>
        </c:ser>
        <c:ser>
          <c:idx val="1"/>
          <c:order val="1"/>
          <c:tx>
            <c:strRef>
              <c:f>'Gràfiques'!$C$48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'Gràfiques'!$A$49:$A$60</c:f>
            </c:numRef>
          </c:xVal>
          <c:yVal>
            <c:numRef>
              <c:f>'Gràfiques'!$C$49:$C$59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605729"/>
        <c:axId val="2136600352"/>
      </c:scatterChart>
      <c:valAx>
        <c:axId val="8676057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2136600352"/>
      </c:valAx>
      <c:valAx>
        <c:axId val="2136600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86760572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Benefici Nét de la Universitat al llarg dels anys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'Gràfiques'!$B$70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64D79"/>
              </a:solidFill>
              <a:ln cmpd="sng">
                <a:solidFill>
                  <a:srgbClr val="A64D79"/>
                </a:solidFill>
              </a:ln>
            </c:spPr>
          </c:marker>
          <c:xVal>
            <c:numRef>
              <c:f>'Gràfiques'!$A$71:$A$81</c:f>
            </c:numRef>
          </c:xVal>
          <c:yVal>
            <c:numRef>
              <c:f>'Gràfiques'!$B$71:$B$81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750897"/>
        <c:axId val="685446255"/>
      </c:scatterChart>
      <c:valAx>
        <c:axId val="9057508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Anys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685446255"/>
      </c:valAx>
      <c:valAx>
        <c:axId val="685446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Balanç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90575089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885825</xdr:colOff>
      <xdr:row>3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942975</xdr:colOff>
      <xdr:row>25</xdr:row>
      <xdr:rowOff>19050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9525</xdr:colOff>
      <xdr:row>46</xdr:row>
      <xdr:rowOff>180975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68</xdr:row>
      <xdr:rowOff>142875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9.86"/>
    <col customWidth="1" min="4" max="4" width="34.0"/>
    <col customWidth="1" min="7" max="7" width="23.0"/>
  </cols>
  <sheetData>
    <row r="1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8" t="s">
        <v>3</v>
      </c>
      <c r="B5" s="20"/>
      <c r="C5" s="2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3"/>
      <c r="B6" s="24"/>
      <c r="C6" s="2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6" t="s">
        <v>32</v>
      </c>
      <c r="B7" s="26" t="s">
        <v>33</v>
      </c>
      <c r="C7" s="26" t="s">
        <v>34</v>
      </c>
      <c r="D7" s="2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8" t="s">
        <v>35</v>
      </c>
      <c r="B8" s="28"/>
      <c r="C8" s="29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9" t="s">
        <v>36</v>
      </c>
      <c r="B9" s="28" t="s">
        <v>37</v>
      </c>
      <c r="C9" s="29">
        <v>3.0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9" t="s">
        <v>38</v>
      </c>
      <c r="B10" s="28" t="s">
        <v>37</v>
      </c>
      <c r="C10" s="29">
        <v>3.0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9" t="s">
        <v>39</v>
      </c>
      <c r="B11" s="28" t="s">
        <v>37</v>
      </c>
      <c r="C11" s="29">
        <v>3.0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0" t="s">
        <v>40</v>
      </c>
      <c r="B12" s="30" t="s">
        <v>41</v>
      </c>
      <c r="C12" s="31">
        <v>1.0</v>
      </c>
      <c r="D12" s="2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2" t="s">
        <v>42</v>
      </c>
      <c r="B13" s="33"/>
      <c r="C13" s="34">
        <f>SUM(C9:C12)</f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8" t="s">
        <v>43</v>
      </c>
      <c r="B17" s="20"/>
      <c r="C17" s="20"/>
      <c r="D17" s="2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3"/>
      <c r="B18" s="24"/>
      <c r="C18" s="24"/>
      <c r="D18" s="25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6" t="s">
        <v>44</v>
      </c>
      <c r="B19" s="26" t="s">
        <v>33</v>
      </c>
      <c r="C19" s="26" t="s">
        <v>34</v>
      </c>
      <c r="D19" s="26" t="s">
        <v>45</v>
      </c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9" t="s">
        <v>46</v>
      </c>
      <c r="B20" s="28"/>
      <c r="C20" s="29"/>
      <c r="D20" s="28"/>
      <c r="E20" s="2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5" t="s">
        <v>47</v>
      </c>
      <c r="B21" s="28" t="s">
        <v>48</v>
      </c>
      <c r="C21" s="29">
        <v>10.0</v>
      </c>
      <c r="D21" s="28" t="s">
        <v>49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5" t="s">
        <v>50</v>
      </c>
      <c r="B22" s="28" t="s">
        <v>48</v>
      </c>
      <c r="C22" s="29">
        <v>10.0</v>
      </c>
      <c r="D22" s="28" t="s">
        <v>49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6.5" customHeight="1">
      <c r="A23" s="9" t="s">
        <v>51</v>
      </c>
      <c r="B23" s="28" t="s">
        <v>41</v>
      </c>
      <c r="C23" s="29">
        <v>5.0</v>
      </c>
      <c r="D23" s="28" t="s">
        <v>52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6.5" customHeight="1">
      <c r="A24" s="9" t="s">
        <v>53</v>
      </c>
      <c r="B24" s="28" t="s">
        <v>41</v>
      </c>
      <c r="C24" s="29">
        <v>5.0</v>
      </c>
      <c r="D24" s="28" t="s">
        <v>52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9" t="s">
        <v>54</v>
      </c>
      <c r="B25" s="28" t="s">
        <v>41</v>
      </c>
      <c r="C25" s="29">
        <v>5.0</v>
      </c>
      <c r="D25" s="28" t="s">
        <v>52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7.25" customHeight="1">
      <c r="A26" s="9" t="s">
        <v>55</v>
      </c>
      <c r="B26" s="28" t="s">
        <v>41</v>
      </c>
      <c r="C26" s="29">
        <v>5.0</v>
      </c>
      <c r="D26" s="28" t="s">
        <v>52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9" t="s">
        <v>56</v>
      </c>
      <c r="B27" s="28"/>
      <c r="C27" s="29"/>
      <c r="D27" s="2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8" t="s">
        <v>57</v>
      </c>
      <c r="B28" s="36" t="s">
        <v>41</v>
      </c>
      <c r="C28" s="29">
        <v>5.0</v>
      </c>
      <c r="D28" s="28" t="s">
        <v>58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8" t="s">
        <v>59</v>
      </c>
      <c r="B29" s="36" t="s">
        <v>41</v>
      </c>
      <c r="C29" s="29">
        <v>5.0</v>
      </c>
      <c r="D29" s="28" t="s">
        <v>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8" t="s">
        <v>60</v>
      </c>
      <c r="B30" s="36" t="s">
        <v>41</v>
      </c>
      <c r="C30" s="29">
        <v>5.0</v>
      </c>
      <c r="D30" s="28" t="s">
        <v>58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8" t="s">
        <v>61</v>
      </c>
      <c r="B31" s="36" t="s">
        <v>41</v>
      </c>
      <c r="C31" s="29">
        <v>5.0</v>
      </c>
      <c r="D31" s="28" t="s">
        <v>58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8" t="s">
        <v>62</v>
      </c>
      <c r="B32" s="36" t="s">
        <v>41</v>
      </c>
      <c r="C32" s="29">
        <v>5.0</v>
      </c>
      <c r="D32" s="28" t="s">
        <v>58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8" t="s">
        <v>63</v>
      </c>
      <c r="B33" s="36" t="s">
        <v>41</v>
      </c>
      <c r="C33" s="29">
        <v>5.0</v>
      </c>
      <c r="D33" s="28" t="s">
        <v>58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8" t="s">
        <v>64</v>
      </c>
      <c r="B34" s="36"/>
      <c r="C34" s="29"/>
      <c r="D34" s="2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7" t="s">
        <v>65</v>
      </c>
      <c r="B35" s="36" t="s">
        <v>41</v>
      </c>
      <c r="C35" s="29">
        <v>5.0</v>
      </c>
      <c r="D35" s="28" t="s">
        <v>58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7" t="s">
        <v>66</v>
      </c>
      <c r="B36" s="36" t="s">
        <v>41</v>
      </c>
      <c r="C36" s="29">
        <v>5.0</v>
      </c>
      <c r="D36" s="28" t="s">
        <v>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9" t="s">
        <v>67</v>
      </c>
      <c r="B37" s="38"/>
      <c r="C37" s="39"/>
      <c r="D37" s="3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8" t="s">
        <v>68</v>
      </c>
      <c r="B38" s="28" t="s">
        <v>37</v>
      </c>
      <c r="C38" s="29">
        <v>15.0</v>
      </c>
      <c r="D38" s="28" t="s">
        <v>69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8" t="s">
        <v>70</v>
      </c>
      <c r="B39" s="28" t="s">
        <v>37</v>
      </c>
      <c r="C39" s="29">
        <v>15.0</v>
      </c>
      <c r="D39" s="28" t="s">
        <v>69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9" t="s">
        <v>71</v>
      </c>
      <c r="B40" s="38"/>
      <c r="C40" s="39"/>
      <c r="D40" s="3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8" t="s">
        <v>72</v>
      </c>
      <c r="B41" s="28" t="s">
        <v>41</v>
      </c>
      <c r="C41" s="29">
        <v>5.0</v>
      </c>
      <c r="D41" s="28" t="s">
        <v>58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8" t="s">
        <v>73</v>
      </c>
      <c r="B42" s="36" t="s">
        <v>41</v>
      </c>
      <c r="C42" s="29">
        <v>5.0</v>
      </c>
      <c r="D42" s="28" t="s">
        <v>58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8" t="s">
        <v>74</v>
      </c>
      <c r="B43" s="36" t="s">
        <v>41</v>
      </c>
      <c r="C43" s="29">
        <v>5.0</v>
      </c>
      <c r="D43" s="28" t="s">
        <v>58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8" t="s">
        <v>75</v>
      </c>
      <c r="B44" s="36" t="s">
        <v>41</v>
      </c>
      <c r="C44" s="29">
        <v>5.0</v>
      </c>
      <c r="D44" s="28" t="s">
        <v>58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8" t="s">
        <v>76</v>
      </c>
      <c r="B45" s="36" t="s">
        <v>41</v>
      </c>
      <c r="C45" s="29">
        <v>5.0</v>
      </c>
      <c r="D45" s="28" t="s">
        <v>58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8" t="s">
        <v>77</v>
      </c>
      <c r="B46" s="36" t="s">
        <v>41</v>
      </c>
      <c r="C46" s="29">
        <v>5.0</v>
      </c>
      <c r="D46" s="28" t="s">
        <v>58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9" t="s">
        <v>78</v>
      </c>
      <c r="B47" s="28" t="s">
        <v>37</v>
      </c>
      <c r="C47" s="29">
        <v>15.0</v>
      </c>
      <c r="D47" s="28" t="s">
        <v>69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9" t="s">
        <v>79</v>
      </c>
      <c r="B48" s="38"/>
      <c r="C48" s="39"/>
      <c r="D48" s="38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8" t="s">
        <v>80</v>
      </c>
      <c r="B49" s="36" t="s">
        <v>41</v>
      </c>
      <c r="C49" s="29">
        <v>5.0</v>
      </c>
      <c r="D49" s="28" t="s">
        <v>58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8" t="s">
        <v>81</v>
      </c>
      <c r="B50" s="28" t="s">
        <v>48</v>
      </c>
      <c r="C50" s="29">
        <v>10.0</v>
      </c>
      <c r="D50" s="28" t="s">
        <v>49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8" t="s">
        <v>82</v>
      </c>
      <c r="B51" s="36" t="s">
        <v>41</v>
      </c>
      <c r="C51" s="29">
        <v>5.0</v>
      </c>
      <c r="D51" s="28" t="s">
        <v>58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8" t="s">
        <v>83</v>
      </c>
      <c r="B52" s="36" t="s">
        <v>41</v>
      </c>
      <c r="C52" s="29">
        <v>5.0</v>
      </c>
      <c r="D52" s="28" t="s">
        <v>58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8" t="s">
        <v>84</v>
      </c>
      <c r="B53" s="28" t="s">
        <v>48</v>
      </c>
      <c r="C53" s="29">
        <v>10.0</v>
      </c>
      <c r="D53" s="28" t="s">
        <v>49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8" t="s">
        <v>85</v>
      </c>
      <c r="B54" s="28" t="s">
        <v>48</v>
      </c>
      <c r="C54" s="29">
        <v>10.0</v>
      </c>
      <c r="D54" s="28" t="s">
        <v>49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9" t="s">
        <v>86</v>
      </c>
      <c r="B55" s="28" t="s">
        <v>37</v>
      </c>
      <c r="C55" s="29">
        <v>15.0</v>
      </c>
      <c r="D55" s="28" t="s">
        <v>69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9" t="s">
        <v>87</v>
      </c>
      <c r="B56" s="38"/>
      <c r="C56" s="39"/>
      <c r="D56" s="38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8" t="s">
        <v>88</v>
      </c>
      <c r="B57" s="28" t="s">
        <v>37</v>
      </c>
      <c r="C57" s="29">
        <v>15.0</v>
      </c>
      <c r="D57" s="28" t="s">
        <v>69</v>
      </c>
      <c r="E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8" t="s">
        <v>89</v>
      </c>
      <c r="B58" s="36" t="s">
        <v>41</v>
      </c>
      <c r="C58" s="29">
        <v>5.0</v>
      </c>
      <c r="D58" s="28" t="s">
        <v>58</v>
      </c>
      <c r="E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9" t="s">
        <v>90</v>
      </c>
      <c r="B59" s="38"/>
      <c r="C59" s="39"/>
      <c r="D59" s="38"/>
      <c r="E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8" t="s">
        <v>91</v>
      </c>
      <c r="B60" s="36" t="s">
        <v>41</v>
      </c>
      <c r="C60" s="29">
        <v>5.0</v>
      </c>
      <c r="D60" s="28" t="s">
        <v>58</v>
      </c>
      <c r="E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8" t="s">
        <v>92</v>
      </c>
      <c r="B61" s="36" t="s">
        <v>41</v>
      </c>
      <c r="C61" s="29">
        <v>5.0</v>
      </c>
      <c r="D61" s="28" t="s">
        <v>58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8" t="s">
        <v>93</v>
      </c>
      <c r="B62" s="36" t="s">
        <v>41</v>
      </c>
      <c r="C62" s="29">
        <v>5.0</v>
      </c>
      <c r="D62" s="28" t="s">
        <v>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2" t="s">
        <v>94</v>
      </c>
      <c r="B63" s="40"/>
      <c r="C63" s="41"/>
      <c r="D63" s="42">
        <f>SUM(C20:C62)</f>
        <v>250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4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8" t="s">
        <v>95</v>
      </c>
      <c r="B67" s="20"/>
      <c r="C67" s="20"/>
      <c r="D67" s="2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3"/>
      <c r="B68" s="24"/>
      <c r="C68" s="24"/>
      <c r="D68" s="25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44" t="s">
        <v>32</v>
      </c>
      <c r="B69" s="44" t="s">
        <v>34</v>
      </c>
      <c r="C69" s="44" t="s">
        <v>96</v>
      </c>
      <c r="D69" s="44" t="s">
        <v>97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9" t="s">
        <v>98</v>
      </c>
      <c r="B70" s="29">
        <v>2.0</v>
      </c>
      <c r="C70" s="29">
        <v>0.0</v>
      </c>
      <c r="D70" s="45">
        <f t="shared" ref="D70:D82" si="1">(B70*C70)/100</f>
        <v>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9" t="s">
        <v>99</v>
      </c>
      <c r="B71" s="29">
        <v>1.0</v>
      </c>
      <c r="C71" s="29">
        <v>0.0</v>
      </c>
      <c r="D71" s="45">
        <f t="shared" si="1"/>
        <v>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9" t="s">
        <v>100</v>
      </c>
      <c r="B72" s="29">
        <v>1.0</v>
      </c>
      <c r="C72" s="29">
        <v>5.0</v>
      </c>
      <c r="D72" s="45">
        <f t="shared" si="1"/>
        <v>0.05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9" t="s">
        <v>101</v>
      </c>
      <c r="B73" s="29">
        <v>1.0</v>
      </c>
      <c r="C73" s="29">
        <v>0.0</v>
      </c>
      <c r="D73" s="45">
        <f t="shared" si="1"/>
        <v>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9" t="s">
        <v>102</v>
      </c>
      <c r="B74" s="29">
        <v>1.0</v>
      </c>
      <c r="C74" s="29">
        <v>1.0</v>
      </c>
      <c r="D74" s="45">
        <f t="shared" si="1"/>
        <v>0.01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9" t="s">
        <v>103</v>
      </c>
      <c r="B75" s="29">
        <v>0.5</v>
      </c>
      <c r="C75" s="29">
        <v>0.0</v>
      </c>
      <c r="D75" s="45">
        <f t="shared" si="1"/>
        <v>0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9" t="s">
        <v>104</v>
      </c>
      <c r="B76" s="29">
        <v>0.5</v>
      </c>
      <c r="C76" s="29">
        <v>5.0</v>
      </c>
      <c r="D76" s="45">
        <f t="shared" si="1"/>
        <v>0.025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9" t="s">
        <v>105</v>
      </c>
      <c r="B77" s="29">
        <v>2.0</v>
      </c>
      <c r="C77" s="29">
        <v>3.0</v>
      </c>
      <c r="D77" s="45">
        <f t="shared" si="1"/>
        <v>0.06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9" t="s">
        <v>107</v>
      </c>
      <c r="B78" s="29">
        <v>1.0</v>
      </c>
      <c r="C78" s="29">
        <v>2.0</v>
      </c>
      <c r="D78" s="45">
        <f t="shared" si="1"/>
        <v>0.02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9" t="s">
        <v>109</v>
      </c>
      <c r="B79" s="29">
        <v>1.0</v>
      </c>
      <c r="C79" s="29">
        <v>0.0</v>
      </c>
      <c r="D79" s="45">
        <f t="shared" si="1"/>
        <v>0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9" t="s">
        <v>110</v>
      </c>
      <c r="B80" s="29">
        <v>1.0</v>
      </c>
      <c r="C80" s="29">
        <v>0.0</v>
      </c>
      <c r="D80" s="45">
        <f t="shared" si="1"/>
        <v>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9" t="s">
        <v>111</v>
      </c>
      <c r="B81" s="29">
        <v>1.0</v>
      </c>
      <c r="C81" s="29">
        <v>0.0</v>
      </c>
      <c r="D81" s="45">
        <f t="shared" si="1"/>
        <v>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9" t="s">
        <v>112</v>
      </c>
      <c r="B82" s="29">
        <v>1.0</v>
      </c>
      <c r="C82" s="29">
        <v>0.0</v>
      </c>
      <c r="D82" s="45">
        <f t="shared" si="1"/>
        <v>0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2" t="s">
        <v>113</v>
      </c>
      <c r="B83" s="41"/>
      <c r="C83" s="41"/>
      <c r="D83" s="54">
        <f>0.6+SUM(D72:D78)</f>
        <v>0.765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/>
      <c r="B85" s="1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/>
      <c r="B86" s="1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8" t="s">
        <v>117</v>
      </c>
      <c r="B87" s="20"/>
      <c r="C87" s="20"/>
      <c r="D87" s="2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3"/>
      <c r="B88" s="24"/>
      <c r="C88" s="24"/>
      <c r="D88" s="25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44" t="s">
        <v>32</v>
      </c>
      <c r="B89" s="44" t="s">
        <v>34</v>
      </c>
      <c r="C89" s="44" t="s">
        <v>118</v>
      </c>
      <c r="D89" s="44" t="s">
        <v>119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9" t="s">
        <v>120</v>
      </c>
      <c r="B90" s="29">
        <v>1.5</v>
      </c>
      <c r="C90" s="29">
        <v>5.0</v>
      </c>
      <c r="D90" s="39">
        <f t="shared" ref="D90:D97" si="2">B90*C90</f>
        <v>7.5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9" t="s">
        <v>121</v>
      </c>
      <c r="B91" s="29">
        <v>-1.0</v>
      </c>
      <c r="C91" s="29">
        <v>0.0</v>
      </c>
      <c r="D91" s="39">
        <f t="shared" si="2"/>
        <v>0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9" t="s">
        <v>122</v>
      </c>
      <c r="B92" s="29">
        <v>0.5</v>
      </c>
      <c r="C92" s="29">
        <v>4.0</v>
      </c>
      <c r="D92" s="39">
        <f t="shared" si="2"/>
        <v>2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9" t="s">
        <v>123</v>
      </c>
      <c r="B93" s="29">
        <v>0.5</v>
      </c>
      <c r="C93" s="29">
        <v>4.0</v>
      </c>
      <c r="D93" s="39">
        <f t="shared" si="2"/>
        <v>2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9" t="s">
        <v>124</v>
      </c>
      <c r="B94" s="29">
        <v>1.0</v>
      </c>
      <c r="C94" s="29">
        <v>5.0</v>
      </c>
      <c r="D94" s="39">
        <f t="shared" si="2"/>
        <v>5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55" t="s">
        <v>125</v>
      </c>
      <c r="B95" s="29">
        <v>1.0</v>
      </c>
      <c r="C95" s="29">
        <v>5.0</v>
      </c>
      <c r="D95" s="39">
        <f t="shared" si="2"/>
        <v>5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55" t="s">
        <v>126</v>
      </c>
      <c r="B96" s="29">
        <v>-1.0</v>
      </c>
      <c r="C96" s="29">
        <v>0.0</v>
      </c>
      <c r="D96" s="39">
        <f t="shared" si="2"/>
        <v>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56" t="s">
        <v>127</v>
      </c>
      <c r="B97" s="31">
        <v>2.0</v>
      </c>
      <c r="C97" s="31">
        <v>3.0</v>
      </c>
      <c r="D97" s="57">
        <f t="shared" si="2"/>
        <v>6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0" customHeight="1">
      <c r="A98" s="58" t="s">
        <v>128</v>
      </c>
      <c r="B98" s="41"/>
      <c r="C98" s="59" t="s">
        <v>129</v>
      </c>
      <c r="D98" s="42">
        <f>1.4-0.03*SUM(D90:D94)</f>
        <v>0.905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62" t="s">
        <v>130</v>
      </c>
      <c r="B102" s="39">
        <f>(D63+C13)*D83*D98</f>
        <v>180.0045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62" t="s">
        <v>131</v>
      </c>
      <c r="B103" s="29">
        <v>15.0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62" t="s">
        <v>132</v>
      </c>
      <c r="B104" s="39">
        <f>B102*B103</f>
        <v>2700.0675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7"/>
      <c r="B105" s="4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</sheetData>
  <mergeCells count="5">
    <mergeCell ref="A5:C6"/>
    <mergeCell ref="A2:E3"/>
    <mergeCell ref="A17:D18"/>
    <mergeCell ref="A87:D88"/>
    <mergeCell ref="A67:D6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92.0"/>
    <col customWidth="1" min="2" max="3" width="29.86"/>
    <col customWidth="1" min="4" max="4" width="26.29"/>
    <col customWidth="1" min="5" max="5" width="35.57"/>
    <col customWidth="1" min="6" max="6" width="31.14"/>
    <col customWidth="1" min="7" max="7" width="27.71"/>
    <col customWidth="1" min="8" max="8" width="19.0"/>
    <col customWidth="1" min="9" max="9" width="17.0"/>
  </cols>
  <sheetData>
    <row r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/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5"/>
      <c r="B5" s="8" t="s">
        <v>1</v>
      </c>
      <c r="C5" s="8" t="s">
        <v>4</v>
      </c>
      <c r="D5" s="8" t="s">
        <v>5</v>
      </c>
      <c r="E5" s="8" t="s">
        <v>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9" t="s">
        <v>7</v>
      </c>
      <c r="B6" s="10">
        <v>0.65</v>
      </c>
      <c r="C6" s="10">
        <v>0.3</v>
      </c>
      <c r="D6" s="10">
        <v>0.05</v>
      </c>
      <c r="E6" s="10">
        <v>0.1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9" t="s">
        <v>8</v>
      </c>
      <c r="B7" s="10">
        <v>0.1</v>
      </c>
      <c r="C7" s="10">
        <v>0.2</v>
      </c>
      <c r="D7" s="10">
        <v>0.15</v>
      </c>
      <c r="E7" s="10">
        <v>0.1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9" t="s">
        <v>9</v>
      </c>
      <c r="B8" s="10">
        <v>0.05</v>
      </c>
      <c r="C8" s="10">
        <v>0.15</v>
      </c>
      <c r="D8" s="10">
        <v>0.1</v>
      </c>
      <c r="E8" s="10">
        <v>0.1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9" t="s">
        <v>10</v>
      </c>
      <c r="B9" s="10">
        <v>0.0</v>
      </c>
      <c r="C9" s="10">
        <v>0.03</v>
      </c>
      <c r="D9" s="10">
        <v>0.07</v>
      </c>
      <c r="E9" s="10">
        <v>0.025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9" t="s">
        <v>11</v>
      </c>
      <c r="B10" s="10">
        <v>0.0</v>
      </c>
      <c r="C10" s="10">
        <v>0.06</v>
      </c>
      <c r="D10" s="10">
        <v>0.13</v>
      </c>
      <c r="E10" s="10">
        <v>0.025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16.5" customHeight="1">
      <c r="A11" s="9" t="s">
        <v>12</v>
      </c>
      <c r="B11" s="10">
        <v>0.0</v>
      </c>
      <c r="C11" s="10">
        <v>0.03</v>
      </c>
      <c r="D11" s="10">
        <v>0.13</v>
      </c>
      <c r="E11" s="10">
        <v>0.025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9" t="s">
        <v>13</v>
      </c>
      <c r="B12" s="10">
        <v>0.0</v>
      </c>
      <c r="C12" s="10">
        <v>0.03</v>
      </c>
      <c r="D12" s="10">
        <v>0.07</v>
      </c>
      <c r="E12" s="10">
        <v>0.025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9" t="s">
        <v>14</v>
      </c>
      <c r="B13" s="10">
        <v>0.0</v>
      </c>
      <c r="C13" s="10">
        <v>0.05</v>
      </c>
      <c r="D13" s="10">
        <v>0.15</v>
      </c>
      <c r="E13" s="10">
        <v>0.0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9" t="s">
        <v>15</v>
      </c>
      <c r="B14" s="10">
        <v>0.2</v>
      </c>
      <c r="C14" s="10">
        <v>0.15</v>
      </c>
      <c r="D14" s="10">
        <v>0.15</v>
      </c>
      <c r="E14" s="10">
        <v>0.6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5"/>
      <c r="B18" s="8" t="s">
        <v>1</v>
      </c>
      <c r="C18" s="8" t="s">
        <v>4</v>
      </c>
      <c r="D18" s="8" t="s">
        <v>5</v>
      </c>
      <c r="E18" s="8" t="s">
        <v>6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9" t="s">
        <v>16</v>
      </c>
      <c r="B19" s="10">
        <v>0.05</v>
      </c>
      <c r="C19" s="10">
        <v>0.2</v>
      </c>
      <c r="D19" s="10">
        <v>0.65</v>
      </c>
      <c r="E19" s="10">
        <v>0.1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9" t="s">
        <v>17</v>
      </c>
      <c r="B20" s="10">
        <v>0.1</v>
      </c>
      <c r="C20" s="10">
        <v>0.3</v>
      </c>
      <c r="D20" s="10">
        <v>0.5</v>
      </c>
      <c r="E20" s="10">
        <v>0.1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11"/>
      <c r="B24" s="12" t="s">
        <v>18</v>
      </c>
      <c r="C24" s="12" t="s">
        <v>19</v>
      </c>
      <c r="D24" s="12" t="s">
        <v>20</v>
      </c>
      <c r="E24" s="12" t="s">
        <v>21</v>
      </c>
      <c r="F24" s="12" t="s">
        <v>22</v>
      </c>
      <c r="G24" s="12" t="s">
        <v>23</v>
      </c>
      <c r="H24" s="12" t="s">
        <v>24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13" t="s">
        <v>7</v>
      </c>
      <c r="B25" s="16">
        <f>UCPA!$B$104*(B6*$B$19+C6*$C$19+D6*$D$19+E6*$E$19)</f>
        <v>364.5091125</v>
      </c>
      <c r="C25" s="17">
        <v>17.59</v>
      </c>
      <c r="D25" s="19">
        <f t="shared" ref="D25:D33" si="1">C25*B25</f>
        <v>6411.715289</v>
      </c>
      <c r="E25" s="46">
        <v>200.0</v>
      </c>
      <c r="F25" s="19">
        <f t="shared" ref="F25:F33" si="2">SUM(D25:E25)</f>
        <v>6611.715289</v>
      </c>
      <c r="G25" s="19">
        <f t="shared" ref="G25:G33" si="3">F25*0.4</f>
        <v>2644.686116</v>
      </c>
      <c r="H25" s="19">
        <f t="shared" ref="H25:H33" si="4">F25+G25</f>
        <v>9256.401404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3" t="s">
        <v>8</v>
      </c>
      <c r="B26" s="16">
        <f>UCPA!$B$104*(B7*$B$19+C7*$C$19+D7*$D$19+E7*$E$19)</f>
        <v>411.7602938</v>
      </c>
      <c r="C26" s="17">
        <v>20.0</v>
      </c>
      <c r="D26" s="19">
        <f t="shared" si="1"/>
        <v>8235.205875</v>
      </c>
      <c r="E26" s="46">
        <v>200.0</v>
      </c>
      <c r="F26" s="19">
        <f t="shared" si="2"/>
        <v>8435.205875</v>
      </c>
      <c r="G26" s="19">
        <f t="shared" si="3"/>
        <v>3374.08235</v>
      </c>
      <c r="H26" s="19">
        <f t="shared" si="4"/>
        <v>11809.28823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13" t="s">
        <v>9</v>
      </c>
      <c r="B27" s="16">
        <f>UCPA!$B$104*(B8*$B$19+C8*$C$19+D8*$D$19+E8*$E$19)</f>
        <v>290.2572563</v>
      </c>
      <c r="C27" s="17">
        <v>17.0</v>
      </c>
      <c r="D27" s="19">
        <f t="shared" si="1"/>
        <v>4934.373356</v>
      </c>
      <c r="E27" s="46">
        <v>200.0</v>
      </c>
      <c r="F27" s="19">
        <f t="shared" si="2"/>
        <v>5134.373356</v>
      </c>
      <c r="G27" s="19">
        <f t="shared" si="3"/>
        <v>2053.749343</v>
      </c>
      <c r="H27" s="19">
        <f t="shared" si="4"/>
        <v>7188.122699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13" t="s">
        <v>116</v>
      </c>
      <c r="B28" s="16">
        <f>UCPA!$B$104*(B9*$B$19+C9*$C$19+D9*$D$19+E9*$E$19)</f>
        <v>145.803645</v>
      </c>
      <c r="C28" s="17">
        <v>15.0</v>
      </c>
      <c r="D28" s="19">
        <f t="shared" si="1"/>
        <v>2187.054675</v>
      </c>
      <c r="E28" s="46">
        <v>200.0</v>
      </c>
      <c r="F28" s="19">
        <f t="shared" si="2"/>
        <v>2387.054675</v>
      </c>
      <c r="G28" s="19">
        <f t="shared" si="3"/>
        <v>954.82187</v>
      </c>
      <c r="H28" s="19">
        <f t="shared" si="4"/>
        <v>3341.876545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13" t="s">
        <v>11</v>
      </c>
      <c r="B29" s="16">
        <f>UCPA!$B$104*(B10*$B$19+C10*$C$19+D10*$D$19+E10*$E$19)</f>
        <v>267.3066825</v>
      </c>
      <c r="C29" s="17">
        <v>10.0</v>
      </c>
      <c r="D29" s="19">
        <f t="shared" si="1"/>
        <v>2673.066825</v>
      </c>
      <c r="E29" s="46">
        <v>200.0</v>
      </c>
      <c r="F29" s="19">
        <f t="shared" si="2"/>
        <v>2873.066825</v>
      </c>
      <c r="G29" s="19">
        <f t="shared" si="3"/>
        <v>1149.22673</v>
      </c>
      <c r="H29" s="19">
        <f t="shared" si="4"/>
        <v>4022.293555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13" t="s">
        <v>12</v>
      </c>
      <c r="B30" s="16">
        <f>UCPA!$B$104*(B11*$B$19+C11*$C$19+D11*$D$19+E11*$E$19)</f>
        <v>251.1062775</v>
      </c>
      <c r="C30" s="17">
        <v>7.5</v>
      </c>
      <c r="D30" s="19">
        <f t="shared" si="1"/>
        <v>1883.297081</v>
      </c>
      <c r="E30" s="46">
        <v>200.0</v>
      </c>
      <c r="F30" s="19">
        <f t="shared" si="2"/>
        <v>2083.297081</v>
      </c>
      <c r="G30" s="19">
        <f t="shared" si="3"/>
        <v>833.3188325</v>
      </c>
      <c r="H30" s="19">
        <f t="shared" si="4"/>
        <v>2916.615914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13" t="s">
        <v>13</v>
      </c>
      <c r="B31" s="16">
        <f>UCPA!$B$104*(B12*$B$19+C12*$C$19+D12*$D$19+E12*$E$19)</f>
        <v>145.803645</v>
      </c>
      <c r="C31" s="17">
        <v>9.0</v>
      </c>
      <c r="D31" s="19">
        <f t="shared" si="1"/>
        <v>1312.232805</v>
      </c>
      <c r="E31" s="46">
        <v>200.0</v>
      </c>
      <c r="F31" s="19">
        <f t="shared" si="2"/>
        <v>1512.232805</v>
      </c>
      <c r="G31" s="19">
        <f t="shared" si="3"/>
        <v>604.893122</v>
      </c>
      <c r="H31" s="19">
        <f t="shared" si="4"/>
        <v>2117.125927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13" t="s">
        <v>14</v>
      </c>
      <c r="B32" s="16">
        <f>UCPA!$B$104*(B13*$B$19+C13*$C$19+D13*$D$19+E13*$E$19)</f>
        <v>290.2572563</v>
      </c>
      <c r="C32" s="17">
        <v>10.0</v>
      </c>
      <c r="D32" s="19">
        <f t="shared" si="1"/>
        <v>2902.572563</v>
      </c>
      <c r="E32" s="46">
        <v>200.0</v>
      </c>
      <c r="F32" s="19">
        <f t="shared" si="2"/>
        <v>3102.572563</v>
      </c>
      <c r="G32" s="19">
        <f t="shared" si="3"/>
        <v>1241.029025</v>
      </c>
      <c r="H32" s="19">
        <f t="shared" si="4"/>
        <v>4343.601588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60" t="s">
        <v>15</v>
      </c>
      <c r="B33" s="61">
        <f>UCPA!$B$104*(B14*$B$19+C14*$C$19+D14*$D$19+E14*$E$19)</f>
        <v>533.2633313</v>
      </c>
      <c r="C33" s="64">
        <v>25.0</v>
      </c>
      <c r="D33" s="65">
        <f t="shared" si="1"/>
        <v>13331.58328</v>
      </c>
      <c r="E33" s="66">
        <v>200.0</v>
      </c>
      <c r="F33" s="65">
        <f t="shared" si="2"/>
        <v>13531.58328</v>
      </c>
      <c r="G33" s="65">
        <f t="shared" si="3"/>
        <v>5412.633313</v>
      </c>
      <c r="H33" s="65">
        <f t="shared" si="4"/>
        <v>18944.21659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67" t="s">
        <v>134</v>
      </c>
      <c r="B34" s="68"/>
      <c r="C34" s="68"/>
      <c r="D34" s="68"/>
      <c r="E34" s="68"/>
      <c r="F34" s="68"/>
      <c r="G34" s="68"/>
      <c r="H34" s="69">
        <f>SUM(H25:H33)</f>
        <v>63939.54245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15.0" customHeight="1">
      <c r="A36" s="2"/>
      <c r="B36" s="27" t="s">
        <v>129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70"/>
      <c r="B38" s="12" t="s">
        <v>135</v>
      </c>
      <c r="C38" s="12" t="s">
        <v>136</v>
      </c>
      <c r="D38" s="12" t="s">
        <v>137</v>
      </c>
      <c r="E38" s="12" t="s">
        <v>138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3" t="s">
        <v>139</v>
      </c>
      <c r="B39" s="71">
        <v>9.0</v>
      </c>
      <c r="C39" s="46">
        <v>2500.0</v>
      </c>
      <c r="D39" s="71">
        <v>4.0</v>
      </c>
      <c r="E39" s="19">
        <f>(B39*C39*('Pla de Fases'!$K$11/365))/D39</f>
        <v>2080.479452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13" t="s">
        <v>140</v>
      </c>
      <c r="B40" s="71">
        <v>3.0</v>
      </c>
      <c r="C40" s="46">
        <v>10000.0</v>
      </c>
      <c r="D40" s="71">
        <v>5.0</v>
      </c>
      <c r="E40" s="19">
        <f>(B40*C40*('Pla de Fases'!$K$11/365))/D40</f>
        <v>2219.178082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67" t="s">
        <v>141</v>
      </c>
      <c r="B41" s="68"/>
      <c r="C41" s="68"/>
      <c r="D41" s="68"/>
      <c r="E41" s="69">
        <f>E40+E39</f>
        <v>4299.657534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7"/>
      <c r="B43" s="27"/>
      <c r="C43" s="27"/>
      <c r="D43" s="27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72"/>
      <c r="B44" s="73"/>
      <c r="C44" s="73"/>
      <c r="D44" s="7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12"/>
      <c r="B45" s="74" t="s">
        <v>142</v>
      </c>
      <c r="C45" s="74" t="s">
        <v>143</v>
      </c>
      <c r="D45" s="74" t="s">
        <v>144</v>
      </c>
      <c r="E45" s="74" t="s">
        <v>145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75" t="s">
        <v>146</v>
      </c>
      <c r="B46" s="46">
        <v>100.0</v>
      </c>
      <c r="C46" s="46">
        <v>500.0</v>
      </c>
      <c r="D46" s="46">
        <v>1000.0</v>
      </c>
      <c r="E46" s="76" t="s">
        <v>147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75" t="s">
        <v>148</v>
      </c>
      <c r="B47" s="77">
        <f>'Pla de Fases'!$K$11</f>
        <v>135</v>
      </c>
      <c r="C47" s="17">
        <f>'Pla de Fases'!$K$11</f>
        <v>135</v>
      </c>
      <c r="D47" s="77">
        <f>'Pla de Fases'!$K$11</f>
        <v>135</v>
      </c>
      <c r="E47" s="77">
        <f>'Pla de Fases'!$K$11</f>
        <v>135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75" t="s">
        <v>138</v>
      </c>
      <c r="B48" s="81">
        <f t="shared" ref="B48:D48" si="5">(B47/30)*B46</f>
        <v>450</v>
      </c>
      <c r="C48" s="81">
        <f t="shared" si="5"/>
        <v>2250</v>
      </c>
      <c r="D48" s="81">
        <f t="shared" si="5"/>
        <v>4500</v>
      </c>
      <c r="E48" s="82">
        <v>5000.0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67" t="s">
        <v>149</v>
      </c>
      <c r="B49" s="68"/>
      <c r="C49" s="68"/>
      <c r="D49" s="68"/>
      <c r="E49" s="69">
        <f>SUM(B48:E48)</f>
        <v>12200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7"/>
      <c r="B50" s="84"/>
      <c r="C50" s="84"/>
      <c r="D50" s="8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72"/>
      <c r="B51" s="85"/>
      <c r="C51" s="86"/>
      <c r="D51" s="87"/>
      <c r="E51" s="2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72"/>
      <c r="B52" s="85"/>
      <c r="C52" s="86"/>
      <c r="D52" s="87"/>
      <c r="E52" s="2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89" t="s">
        <v>151</v>
      </c>
      <c r="B53" s="90" t="s">
        <v>152</v>
      </c>
      <c r="C53" s="91" t="str">
        <f>C24</f>
        <v>Sou per Hora (€/hora)</v>
      </c>
      <c r="D53" s="90" t="s">
        <v>153</v>
      </c>
      <c r="E53" s="2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9" t="s">
        <v>11</v>
      </c>
      <c r="B54" s="39">
        <f>B29*0.25</f>
        <v>66.82667063</v>
      </c>
      <c r="C54" s="39">
        <f>C28</f>
        <v>15</v>
      </c>
      <c r="D54" s="92">
        <f t="shared" ref="D54:D57" si="6">B54*C54</f>
        <v>1002.400059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9" t="s">
        <v>13</v>
      </c>
      <c r="B55" s="39">
        <f>B31*0.25</f>
        <v>36.45091125</v>
      </c>
      <c r="C55" s="39">
        <f>C31</f>
        <v>9</v>
      </c>
      <c r="D55" s="92">
        <f t="shared" si="6"/>
        <v>328.0582013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9" t="s">
        <v>8</v>
      </c>
      <c r="B56" s="39">
        <f>B26*0.25</f>
        <v>102.9400734</v>
      </c>
      <c r="C56" s="39">
        <f>C26</f>
        <v>20</v>
      </c>
      <c r="D56" s="92">
        <f t="shared" si="6"/>
        <v>2058.801469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9" t="s">
        <v>14</v>
      </c>
      <c r="B57" s="39">
        <f>B32*0.25</f>
        <v>72.56431406</v>
      </c>
      <c r="C57" s="39">
        <f>C32</f>
        <v>10</v>
      </c>
      <c r="D57" s="92">
        <f t="shared" si="6"/>
        <v>725.6431406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9" t="s">
        <v>157</v>
      </c>
      <c r="B58" s="28" t="s">
        <v>147</v>
      </c>
      <c r="C58" s="28" t="s">
        <v>147</v>
      </c>
      <c r="D58" s="92">
        <f>E49*0.25</f>
        <v>3050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9" t="s">
        <v>158</v>
      </c>
      <c r="B59" s="28" t="s">
        <v>147</v>
      </c>
      <c r="C59" s="28" t="s">
        <v>147</v>
      </c>
      <c r="D59" s="92">
        <f>E41*0.25</f>
        <v>1074.914384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32" t="s">
        <v>159</v>
      </c>
      <c r="B60" s="40"/>
      <c r="C60" s="40"/>
      <c r="D60" s="96">
        <f>SUM(D54:D59)*1.1</f>
        <v>9063.798979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9" t="s">
        <v>163</v>
      </c>
      <c r="B64" s="92">
        <f>H34+B65</f>
        <v>80439.19998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98" t="s">
        <v>164</v>
      </c>
      <c r="B65" s="100">
        <f>E49+E41</f>
        <v>16499.65753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32" t="s">
        <v>166</v>
      </c>
      <c r="B66" s="101">
        <f>B64*1.1</f>
        <v>88483.11998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102" t="s">
        <v>170</v>
      </c>
      <c r="B70" s="104">
        <f>B66</f>
        <v>88483.11998</v>
      </c>
      <c r="C70" s="20"/>
      <c r="D70" s="2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3"/>
      <c r="B71" s="24"/>
      <c r="C71" s="24"/>
      <c r="D71" s="25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</sheetData>
  <mergeCells count="3">
    <mergeCell ref="A2:F3"/>
    <mergeCell ref="A70:A71"/>
    <mergeCell ref="B70:D7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3" max="3" width="16.86"/>
    <col customWidth="1" min="4" max="4" width="24.71"/>
    <col customWidth="1" min="6" max="6" width="16.86"/>
    <col customWidth="1" min="10" max="10" width="17.57"/>
    <col customWidth="1" min="14" max="14" width="15.57"/>
  </cols>
  <sheetData>
    <row r="1">
      <c r="A1" s="4"/>
      <c r="B1" s="4"/>
      <c r="C1" s="4"/>
      <c r="D1" s="6"/>
      <c r="E1" s="4"/>
      <c r="F1" s="7"/>
      <c r="G1" s="1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15" t="s">
        <v>25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6"/>
      <c r="E3" s="4"/>
      <c r="F3" s="7"/>
      <c r="G3" s="1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22" t="s">
        <v>26</v>
      </c>
      <c r="C4" s="22" t="s">
        <v>27</v>
      </c>
      <c r="D4" s="22" t="s">
        <v>28</v>
      </c>
      <c r="E4" s="22" t="s">
        <v>29</v>
      </c>
      <c r="F4" s="22" t="s">
        <v>30</v>
      </c>
      <c r="G4" s="47" t="s">
        <v>31</v>
      </c>
      <c r="H4" s="48"/>
      <c r="I4" s="48"/>
      <c r="J4" s="48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9" t="s">
        <v>1</v>
      </c>
      <c r="C5" s="50" t="s">
        <v>106</v>
      </c>
      <c r="D5" s="51" t="s">
        <v>108</v>
      </c>
      <c r="E5" s="49" t="str">
        <f>"Setmana "&amp;K6&amp;" - Setmana "&amp;L6</f>
        <v>Setmana 1 - Setmana 3</v>
      </c>
      <c r="F5" s="49" t="s">
        <v>7</v>
      </c>
      <c r="G5" s="52">
        <f>K16*0.65</f>
        <v>87.75219375</v>
      </c>
      <c r="H5" s="48"/>
      <c r="I5" s="48"/>
      <c r="J5" s="53" t="s">
        <v>26</v>
      </c>
      <c r="K5" s="53" t="s">
        <v>114</v>
      </c>
      <c r="L5" s="53" t="s">
        <v>115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63"/>
      <c r="C6" s="63"/>
      <c r="D6" s="78" t="s">
        <v>133</v>
      </c>
      <c r="E6" s="63"/>
      <c r="F6" s="79"/>
      <c r="G6" s="79"/>
      <c r="H6" s="48"/>
      <c r="I6" s="48"/>
      <c r="J6" s="80" t="s">
        <v>1</v>
      </c>
      <c r="K6" s="80">
        <v>1.0</v>
      </c>
      <c r="L6" s="83">
        <f>ROUNDUP(((MAX(G5:G10)/6)/5))</f>
        <v>3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63"/>
      <c r="C7" s="63"/>
      <c r="D7" s="51" t="s">
        <v>150</v>
      </c>
      <c r="E7" s="63"/>
      <c r="F7" s="80" t="s">
        <v>8</v>
      </c>
      <c r="G7" s="88">
        <f>K16*0.1</f>
        <v>13.5003375</v>
      </c>
      <c r="H7" s="48"/>
      <c r="I7" s="4"/>
      <c r="J7" s="80" t="s">
        <v>4</v>
      </c>
      <c r="K7" s="83">
        <f t="shared" ref="K7:K9" si="1">L6+1</f>
        <v>4</v>
      </c>
      <c r="L7" s="83">
        <f>ROUNDUP(((MAX(G11:G18)/6)/5))+L6</f>
        <v>9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9.25" customHeight="1">
      <c r="A8" s="4"/>
      <c r="B8" s="63"/>
      <c r="C8" s="63"/>
      <c r="D8" s="51" t="s">
        <v>154</v>
      </c>
      <c r="E8" s="63"/>
      <c r="F8" s="49" t="s">
        <v>10</v>
      </c>
      <c r="G8" s="52">
        <f>K16*0.05</f>
        <v>6.75016875</v>
      </c>
      <c r="H8" s="48"/>
      <c r="I8" s="4"/>
      <c r="J8" s="80" t="s">
        <v>5</v>
      </c>
      <c r="K8" s="83">
        <f t="shared" si="1"/>
        <v>10</v>
      </c>
      <c r="L8" s="83">
        <f>ROUNDUP(((MAX(G19:G26)/6)/5))+L7</f>
        <v>21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63"/>
      <c r="C9" s="63"/>
      <c r="D9" s="51" t="s">
        <v>155</v>
      </c>
      <c r="E9" s="63"/>
      <c r="F9" s="79"/>
      <c r="G9" s="79"/>
      <c r="H9" s="48"/>
      <c r="I9" s="4"/>
      <c r="J9" s="80" t="s">
        <v>6</v>
      </c>
      <c r="K9" s="83">
        <f t="shared" si="1"/>
        <v>22</v>
      </c>
      <c r="L9" s="83">
        <f>ROUNDUP(((MAX(G27:G33)/6)/5))+L8</f>
        <v>27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79"/>
      <c r="C10" s="79"/>
      <c r="D10" s="51" t="s">
        <v>156</v>
      </c>
      <c r="E10" s="79"/>
      <c r="F10" s="80" t="s">
        <v>15</v>
      </c>
      <c r="G10" s="88">
        <f>K16*0.2</f>
        <v>27.000675</v>
      </c>
      <c r="H10" s="93"/>
      <c r="I10" s="27" t="s">
        <v>129</v>
      </c>
      <c r="J10" s="4"/>
      <c r="K10" s="48"/>
      <c r="L10" s="48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9" t="s">
        <v>4</v>
      </c>
      <c r="C11" s="94" t="s">
        <v>160</v>
      </c>
      <c r="D11" s="95" t="s">
        <v>161</v>
      </c>
      <c r="E11" s="49" t="str">
        <f>"Setmana "&amp;K7&amp;" - Setmana "&amp;L7</f>
        <v>Setmana 4 - Setmana 9</v>
      </c>
      <c r="F11" s="80" t="s">
        <v>7</v>
      </c>
      <c r="G11" s="88">
        <f>K17*0.3</f>
        <v>162.00405</v>
      </c>
      <c r="H11" s="48"/>
      <c r="I11" s="4"/>
      <c r="J11" s="97" t="s">
        <v>162</v>
      </c>
      <c r="K11" s="99">
        <f>L9*5</f>
        <v>135</v>
      </c>
      <c r="L11" s="48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63"/>
      <c r="C12" s="63"/>
      <c r="D12" s="94" t="s">
        <v>165</v>
      </c>
      <c r="E12" s="63"/>
      <c r="F12" s="80" t="s">
        <v>8</v>
      </c>
      <c r="G12" s="88">
        <f>K17*0.2</f>
        <v>108.0027</v>
      </c>
      <c r="H12" s="48"/>
      <c r="I12" s="4"/>
      <c r="J12" s="4"/>
      <c r="K12" s="48"/>
      <c r="L12" s="48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63"/>
      <c r="C13" s="63"/>
      <c r="D13" s="79"/>
      <c r="E13" s="63"/>
      <c r="F13" s="80" t="s">
        <v>10</v>
      </c>
      <c r="G13" s="88">
        <f>K17*0.15</f>
        <v>81.002025</v>
      </c>
      <c r="H13" s="48"/>
      <c r="I13" s="48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63"/>
      <c r="C14" s="79"/>
      <c r="D14" s="95" t="s">
        <v>167</v>
      </c>
      <c r="E14" s="63"/>
      <c r="F14" s="80" t="s">
        <v>168</v>
      </c>
      <c r="G14" s="88">
        <f>K17*0.07</f>
        <v>37.800945</v>
      </c>
      <c r="H14" s="48"/>
      <c r="I14" s="48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63"/>
      <c r="C15" s="50" t="s">
        <v>169</v>
      </c>
      <c r="D15" s="51" t="s">
        <v>171</v>
      </c>
      <c r="E15" s="63"/>
      <c r="F15" s="80" t="s">
        <v>12</v>
      </c>
      <c r="G15" s="88">
        <f>K17*0.04</f>
        <v>21.60054</v>
      </c>
      <c r="H15" s="48"/>
      <c r="I15" s="48"/>
      <c r="J15" s="103" t="s">
        <v>172</v>
      </c>
      <c r="K15" s="105">
        <f>UCPA!B104</f>
        <v>2700.0675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63"/>
      <c r="C16" s="63"/>
      <c r="D16" s="51" t="s">
        <v>173</v>
      </c>
      <c r="E16" s="63"/>
      <c r="F16" s="106" t="s">
        <v>13</v>
      </c>
      <c r="G16" s="88">
        <f>K17*0.04</f>
        <v>21.60054</v>
      </c>
      <c r="H16" s="48"/>
      <c r="I16" s="48"/>
      <c r="J16" s="107" t="s">
        <v>174</v>
      </c>
      <c r="K16" s="107">
        <f>K15*0.05</f>
        <v>135.003375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63"/>
      <c r="C17" s="63"/>
      <c r="D17" s="50" t="s">
        <v>175</v>
      </c>
      <c r="E17" s="63"/>
      <c r="F17" s="80" t="s">
        <v>15</v>
      </c>
      <c r="G17" s="88">
        <f>K17*0.15</f>
        <v>81.002025</v>
      </c>
      <c r="H17" s="48"/>
      <c r="I17" s="48"/>
      <c r="J17" s="107" t="s">
        <v>176</v>
      </c>
      <c r="K17" s="108">
        <f>K15*0.2</f>
        <v>540.0135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79"/>
      <c r="C18" s="79"/>
      <c r="D18" s="79"/>
      <c r="E18" s="79"/>
      <c r="F18" s="80" t="s">
        <v>14</v>
      </c>
      <c r="G18" s="88">
        <f t="shared" ref="G18:G19" si="2">K17*0.05</f>
        <v>27.000675</v>
      </c>
      <c r="H18" s="48"/>
      <c r="I18" s="48"/>
      <c r="J18" s="107" t="s">
        <v>177</v>
      </c>
      <c r="K18" s="108">
        <f>K15*0.65</f>
        <v>1755.043875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9" t="s">
        <v>5</v>
      </c>
      <c r="C19" s="94" t="s">
        <v>178</v>
      </c>
      <c r="D19" s="95" t="s">
        <v>179</v>
      </c>
      <c r="E19" s="49" t="str">
        <f>"Setmana "&amp;K8&amp;" - Setmana "&amp;L8</f>
        <v>Setmana 10 - Setmana 21</v>
      </c>
      <c r="F19" s="80" t="s">
        <v>7</v>
      </c>
      <c r="G19" s="88">
        <f t="shared" si="2"/>
        <v>87.75219375</v>
      </c>
      <c r="H19" s="48"/>
      <c r="I19" s="48"/>
      <c r="J19" s="109" t="s">
        <v>180</v>
      </c>
      <c r="K19" s="110">
        <f>K15*0.1</f>
        <v>270.00675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63"/>
      <c r="C20" s="63"/>
      <c r="D20" s="95" t="s">
        <v>181</v>
      </c>
      <c r="E20" s="63"/>
      <c r="F20" s="80" t="s">
        <v>8</v>
      </c>
      <c r="G20" s="88">
        <f>K18*0.15</f>
        <v>263.2565813</v>
      </c>
      <c r="H20" s="48"/>
      <c r="I20" s="48"/>
      <c r="J20" s="97" t="s">
        <v>182</v>
      </c>
      <c r="K20" s="99">
        <f>SUM(K16:K19)</f>
        <v>2700.0675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63"/>
      <c r="C21" s="63"/>
      <c r="D21" s="95" t="s">
        <v>183</v>
      </c>
      <c r="E21" s="63"/>
      <c r="F21" s="80" t="s">
        <v>10</v>
      </c>
      <c r="G21" s="88">
        <f>K18*0.1</f>
        <v>175.5043875</v>
      </c>
      <c r="H21" s="48"/>
      <c r="I21" s="48"/>
      <c r="J21" s="48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63"/>
      <c r="C22" s="79"/>
      <c r="D22" s="95" t="s">
        <v>184</v>
      </c>
      <c r="E22" s="63"/>
      <c r="F22" s="80" t="s">
        <v>168</v>
      </c>
      <c r="G22" s="88">
        <f>K18*0.2</f>
        <v>351.008775</v>
      </c>
      <c r="H22" s="48"/>
      <c r="I22" s="48"/>
      <c r="J22" s="48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63"/>
      <c r="C23" s="50" t="s">
        <v>185</v>
      </c>
      <c r="D23" s="50" t="s">
        <v>186</v>
      </c>
      <c r="E23" s="63"/>
      <c r="F23" s="80" t="s">
        <v>12</v>
      </c>
      <c r="G23" s="88">
        <f>K18*0.125</f>
        <v>219.3804844</v>
      </c>
      <c r="H23" s="48"/>
      <c r="I23" s="48"/>
      <c r="J23" s="48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63"/>
      <c r="C24" s="79"/>
      <c r="D24" s="79"/>
      <c r="E24" s="63"/>
      <c r="F24" s="106" t="s">
        <v>13</v>
      </c>
      <c r="G24" s="88">
        <f>K18*0.075</f>
        <v>131.6282906</v>
      </c>
      <c r="H24" s="48"/>
      <c r="I24" s="48"/>
      <c r="J24" s="48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63"/>
      <c r="C25" s="94" t="s">
        <v>187</v>
      </c>
      <c r="D25" s="95" t="s">
        <v>188</v>
      </c>
      <c r="E25" s="63"/>
      <c r="F25" s="80" t="s">
        <v>15</v>
      </c>
      <c r="G25" s="88">
        <f>K18*0.15</f>
        <v>263.2565813</v>
      </c>
      <c r="H25" s="48"/>
      <c r="I25" s="48"/>
      <c r="J25" s="48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79"/>
      <c r="C26" s="79"/>
      <c r="D26" s="111" t="s">
        <v>189</v>
      </c>
      <c r="E26" s="79"/>
      <c r="F26" s="80" t="s">
        <v>14</v>
      </c>
      <c r="G26" s="88">
        <f>K18*0.15</f>
        <v>263.2565813</v>
      </c>
      <c r="H26" s="48"/>
      <c r="I26" s="48"/>
      <c r="J26" s="48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9" t="s">
        <v>6</v>
      </c>
      <c r="C27" s="50" t="s">
        <v>190</v>
      </c>
      <c r="D27" s="51" t="s">
        <v>191</v>
      </c>
      <c r="E27" s="49" t="str">
        <f>"Setmana "&amp;K9&amp;" - Setmana "&amp;L9</f>
        <v>Setmana 22 - Setmana 27</v>
      </c>
      <c r="F27" s="80" t="s">
        <v>7</v>
      </c>
      <c r="G27" s="88">
        <f>K19*0.1</f>
        <v>27.000675</v>
      </c>
      <c r="H27" s="48"/>
      <c r="I27" s="48"/>
      <c r="J27" s="48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63"/>
      <c r="C28" s="63"/>
      <c r="D28" s="112" t="s">
        <v>192</v>
      </c>
      <c r="E28" s="63"/>
      <c r="F28" s="80" t="s">
        <v>8</v>
      </c>
      <c r="G28" s="88">
        <f>K19*0.1</f>
        <v>27.000675</v>
      </c>
      <c r="H28" s="48"/>
      <c r="I28" s="48"/>
      <c r="J28" s="48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63"/>
      <c r="C29" s="63"/>
      <c r="D29" s="79"/>
      <c r="E29" s="63"/>
      <c r="F29" s="80" t="s">
        <v>10</v>
      </c>
      <c r="G29" s="88">
        <f>K19*0.1</f>
        <v>27.000675</v>
      </c>
      <c r="H29" s="48"/>
      <c r="I29" s="48"/>
      <c r="J29" s="48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63"/>
      <c r="C30" s="63"/>
      <c r="D30" s="112" t="s">
        <v>193</v>
      </c>
      <c r="E30" s="63"/>
      <c r="F30" s="80" t="s">
        <v>168</v>
      </c>
      <c r="G30" s="88">
        <f>K19*0.0333</f>
        <v>8.991224775</v>
      </c>
      <c r="H30" s="48"/>
      <c r="I30" s="48"/>
      <c r="J30" s="48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63"/>
      <c r="C31" s="63"/>
      <c r="D31" s="79"/>
      <c r="E31" s="63"/>
      <c r="F31" s="80" t="s">
        <v>12</v>
      </c>
      <c r="G31" s="88">
        <f>K19*0.0333</f>
        <v>8.991224775</v>
      </c>
      <c r="H31" s="48"/>
      <c r="I31" s="48"/>
      <c r="J31" s="48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63"/>
      <c r="C32" s="63"/>
      <c r="D32" s="78" t="s">
        <v>194</v>
      </c>
      <c r="E32" s="63"/>
      <c r="F32" s="106" t="s">
        <v>13</v>
      </c>
      <c r="G32" s="88">
        <f>K19*0.0334</f>
        <v>9.01822545</v>
      </c>
      <c r="H32" s="48"/>
      <c r="I32" s="48"/>
      <c r="J32" s="48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79"/>
      <c r="C33" s="79"/>
      <c r="D33" s="78" t="s">
        <v>195</v>
      </c>
      <c r="E33" s="79"/>
      <c r="F33" s="49" t="s">
        <v>15</v>
      </c>
      <c r="G33" s="52">
        <f>K19*0.6</f>
        <v>162.00405</v>
      </c>
      <c r="H33" s="48"/>
      <c r="I33" s="48"/>
      <c r="J33" s="48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7"/>
      <c r="C34" s="7"/>
      <c r="D34" s="7"/>
      <c r="E34" s="7"/>
      <c r="F34" s="113" t="s">
        <v>182</v>
      </c>
      <c r="G34" s="114">
        <f>SUM(G5:G33)</f>
        <v>2700.0675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6"/>
      <c r="E35" s="4"/>
      <c r="F35" s="7"/>
      <c r="G35" s="1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6"/>
      <c r="E36" s="4"/>
      <c r="F36" s="7"/>
      <c r="G36" s="1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115"/>
      <c r="C37" s="116" t="s">
        <v>1</v>
      </c>
      <c r="D37" s="117" t="s">
        <v>4</v>
      </c>
      <c r="E37" s="117" t="s">
        <v>5</v>
      </c>
      <c r="F37" s="117" t="s">
        <v>6</v>
      </c>
      <c r="G37" s="1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118" t="s">
        <v>46</v>
      </c>
      <c r="C38" s="28" t="s">
        <v>196</v>
      </c>
      <c r="D38" s="28" t="s">
        <v>197</v>
      </c>
      <c r="E38" s="28" t="s">
        <v>198</v>
      </c>
      <c r="F38" s="28" t="s">
        <v>198</v>
      </c>
      <c r="G38" s="1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119" t="s">
        <v>51</v>
      </c>
      <c r="C39" s="28" t="s">
        <v>199</v>
      </c>
      <c r="D39" s="28" t="s">
        <v>198</v>
      </c>
      <c r="E39" s="28" t="s">
        <v>198</v>
      </c>
      <c r="F39" s="28" t="s">
        <v>198</v>
      </c>
      <c r="G39" s="1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119" t="s">
        <v>53</v>
      </c>
      <c r="C40" s="28" t="s">
        <v>199</v>
      </c>
      <c r="D40" s="28" t="s">
        <v>198</v>
      </c>
      <c r="E40" s="28" t="s">
        <v>198</v>
      </c>
      <c r="F40" s="28" t="s">
        <v>198</v>
      </c>
      <c r="G40" s="14"/>
      <c r="H40" s="4"/>
      <c r="I40" s="4"/>
      <c r="J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119" t="s">
        <v>54</v>
      </c>
      <c r="C41" s="28" t="s">
        <v>199</v>
      </c>
      <c r="D41" s="28" t="s">
        <v>198</v>
      </c>
      <c r="E41" s="28" t="s">
        <v>198</v>
      </c>
      <c r="F41" s="28" t="s">
        <v>198</v>
      </c>
      <c r="G41" s="120"/>
      <c r="H41" s="4"/>
      <c r="I41" s="4"/>
      <c r="J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119" t="s">
        <v>55</v>
      </c>
      <c r="C42" s="28" t="s">
        <v>199</v>
      </c>
      <c r="D42" s="28" t="s">
        <v>198</v>
      </c>
      <c r="E42" s="28" t="s">
        <v>198</v>
      </c>
      <c r="F42" s="28" t="s">
        <v>198</v>
      </c>
      <c r="G42" s="121"/>
      <c r="H42" s="4"/>
      <c r="I42" s="4"/>
      <c r="J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119" t="s">
        <v>56</v>
      </c>
      <c r="C43" s="28" t="s">
        <v>196</v>
      </c>
      <c r="D43" s="28" t="s">
        <v>198</v>
      </c>
      <c r="E43" s="28" t="s">
        <v>198</v>
      </c>
      <c r="F43" s="28" t="s">
        <v>198</v>
      </c>
      <c r="G43" s="121"/>
      <c r="H43" s="27"/>
      <c r="I43" s="27"/>
      <c r="J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119" t="s">
        <v>67</v>
      </c>
      <c r="C44" s="28" t="s">
        <v>196</v>
      </c>
      <c r="D44" s="28" t="s">
        <v>199</v>
      </c>
      <c r="E44" s="28" t="s">
        <v>198</v>
      </c>
      <c r="F44" s="28" t="s">
        <v>198</v>
      </c>
      <c r="G44" s="121"/>
      <c r="H44" s="27"/>
      <c r="I44" s="27"/>
      <c r="J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119" t="s">
        <v>71</v>
      </c>
      <c r="C45" s="28" t="s">
        <v>196</v>
      </c>
      <c r="D45" s="28" t="s">
        <v>198</v>
      </c>
      <c r="E45" s="28" t="s">
        <v>198</v>
      </c>
      <c r="F45" s="28" t="s">
        <v>198</v>
      </c>
      <c r="G45" s="121"/>
      <c r="H45" s="27"/>
      <c r="I45" s="27"/>
      <c r="J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119" t="s">
        <v>78</v>
      </c>
      <c r="C46" s="28" t="s">
        <v>196</v>
      </c>
      <c r="D46" s="28" t="s">
        <v>199</v>
      </c>
      <c r="E46" s="28" t="s">
        <v>198</v>
      </c>
      <c r="F46" s="28" t="s">
        <v>198</v>
      </c>
      <c r="G46" s="121"/>
      <c r="H46" s="27"/>
      <c r="I46" s="27"/>
      <c r="J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119" t="s">
        <v>79</v>
      </c>
      <c r="C47" s="28" t="s">
        <v>196</v>
      </c>
      <c r="D47" s="28" t="s">
        <v>200</v>
      </c>
      <c r="E47" s="28" t="s">
        <v>198</v>
      </c>
      <c r="F47" s="28" t="s">
        <v>198</v>
      </c>
      <c r="G47" s="121"/>
      <c r="H47" s="27"/>
      <c r="I47" s="27"/>
      <c r="J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119" t="s">
        <v>86</v>
      </c>
      <c r="C48" s="28" t="s">
        <v>196</v>
      </c>
      <c r="D48" s="28" t="s">
        <v>199</v>
      </c>
      <c r="E48" s="28" t="s">
        <v>198</v>
      </c>
      <c r="F48" s="28" t="s">
        <v>198</v>
      </c>
      <c r="G48" s="120"/>
      <c r="H48" s="4"/>
      <c r="I48" s="4"/>
      <c r="J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119" t="s">
        <v>87</v>
      </c>
      <c r="C49" s="28" t="s">
        <v>196</v>
      </c>
      <c r="D49" s="28" t="s">
        <v>199</v>
      </c>
      <c r="E49" s="28" t="s">
        <v>198</v>
      </c>
      <c r="F49" s="28" t="s">
        <v>198</v>
      </c>
      <c r="G49" s="120"/>
      <c r="H49" s="4"/>
      <c r="I49" s="4"/>
      <c r="J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119" t="s">
        <v>90</v>
      </c>
      <c r="C50" s="28" t="s">
        <v>199</v>
      </c>
      <c r="D50" s="28" t="s">
        <v>198</v>
      </c>
      <c r="E50" s="28" t="s">
        <v>198</v>
      </c>
      <c r="F50" s="28" t="s">
        <v>198</v>
      </c>
      <c r="G50" s="120"/>
      <c r="H50" s="4"/>
      <c r="I50" s="4"/>
      <c r="J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1"/>
      <c r="E51" s="122"/>
      <c r="F51" s="4"/>
      <c r="G51" s="120"/>
      <c r="H51" s="4"/>
      <c r="I51" s="4"/>
      <c r="J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6"/>
      <c r="E52" s="4"/>
      <c r="F52" s="7"/>
      <c r="G52" s="14"/>
      <c r="H52" s="4"/>
      <c r="I52" s="4"/>
      <c r="J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6"/>
      <c r="E53" s="4"/>
      <c r="F53" s="7"/>
      <c r="G53" s="14"/>
      <c r="H53" s="4"/>
      <c r="I53" s="4"/>
      <c r="J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6"/>
      <c r="E54" s="4"/>
      <c r="F54" s="7"/>
      <c r="G54" s="1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6"/>
      <c r="E55" s="4"/>
      <c r="F55" s="7"/>
      <c r="G55" s="1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6"/>
      <c r="E56" s="4"/>
      <c r="F56" s="7"/>
      <c r="G56" s="1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6"/>
      <c r="E57" s="4"/>
      <c r="F57" s="7"/>
      <c r="G57" s="1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6"/>
      <c r="E58" s="4"/>
      <c r="F58" s="7"/>
      <c r="G58" s="1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6"/>
      <c r="E59" s="4"/>
      <c r="F59" s="7"/>
      <c r="G59" s="1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6"/>
      <c r="E60" s="4"/>
      <c r="F60" s="7"/>
      <c r="G60" s="1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6"/>
      <c r="E61" s="4"/>
      <c r="F61" s="7"/>
      <c r="G61" s="1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6"/>
      <c r="E62" s="4"/>
      <c r="F62" s="7"/>
      <c r="G62" s="1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6"/>
      <c r="E63" s="4"/>
      <c r="F63" s="7"/>
      <c r="G63" s="1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6"/>
      <c r="E64" s="4"/>
      <c r="F64" s="7"/>
      <c r="G64" s="1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6"/>
      <c r="E65" s="4"/>
      <c r="F65" s="7"/>
      <c r="G65" s="1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6"/>
      <c r="E66" s="4"/>
      <c r="F66" s="7"/>
      <c r="G66" s="1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6"/>
      <c r="E67" s="4"/>
      <c r="F67" s="7"/>
      <c r="G67" s="1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6"/>
      <c r="E68" s="4"/>
      <c r="F68" s="7"/>
      <c r="G68" s="1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6"/>
      <c r="E69" s="4"/>
      <c r="F69" s="7"/>
      <c r="G69" s="1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6"/>
      <c r="E70" s="4"/>
      <c r="F70" s="7"/>
      <c r="G70" s="1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6"/>
      <c r="E71" s="4"/>
      <c r="F71" s="7"/>
      <c r="G71" s="1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6"/>
      <c r="E72" s="4"/>
      <c r="F72" s="7"/>
      <c r="G72" s="1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6"/>
      <c r="E73" s="4"/>
      <c r="F73" s="7"/>
      <c r="G73" s="1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6"/>
      <c r="E74" s="4"/>
      <c r="F74" s="7"/>
      <c r="G74" s="1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6"/>
      <c r="E75" s="4"/>
      <c r="F75" s="7"/>
      <c r="G75" s="1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6"/>
      <c r="E76" s="4"/>
      <c r="F76" s="7"/>
      <c r="G76" s="1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6"/>
      <c r="E77" s="4"/>
      <c r="F77" s="7"/>
      <c r="G77" s="1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6"/>
      <c r="E78" s="4"/>
      <c r="F78" s="7"/>
      <c r="G78" s="1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6"/>
      <c r="E79" s="4"/>
      <c r="F79" s="7"/>
      <c r="G79" s="1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6"/>
      <c r="E80" s="4"/>
      <c r="F80" s="7"/>
      <c r="G80" s="1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6"/>
      <c r="E81" s="4"/>
      <c r="F81" s="7"/>
      <c r="G81" s="1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6"/>
      <c r="E82" s="4"/>
      <c r="F82" s="7"/>
      <c r="G82" s="1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6"/>
      <c r="E83" s="4"/>
      <c r="F83" s="7"/>
      <c r="G83" s="1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6"/>
      <c r="E84" s="4"/>
      <c r="F84" s="7"/>
      <c r="G84" s="1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6"/>
      <c r="E85" s="4"/>
      <c r="F85" s="7"/>
      <c r="G85" s="1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6"/>
      <c r="E86" s="4"/>
      <c r="F86" s="7"/>
      <c r="G86" s="1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6"/>
      <c r="E87" s="4"/>
      <c r="F87" s="7"/>
      <c r="G87" s="1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6"/>
      <c r="E88" s="4"/>
      <c r="F88" s="7"/>
      <c r="G88" s="1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6"/>
      <c r="E89" s="4"/>
      <c r="F89" s="7"/>
      <c r="G89" s="1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6"/>
      <c r="E90" s="4"/>
      <c r="F90" s="7"/>
      <c r="G90" s="1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6"/>
      <c r="E91" s="4"/>
      <c r="F91" s="7"/>
      <c r="G91" s="1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6"/>
      <c r="E92" s="4"/>
      <c r="F92" s="7"/>
      <c r="G92" s="1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6"/>
      <c r="E93" s="4"/>
      <c r="F93" s="7"/>
      <c r="G93" s="1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6"/>
      <c r="E94" s="4"/>
      <c r="F94" s="7"/>
      <c r="G94" s="1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6"/>
      <c r="E95" s="4"/>
      <c r="F95" s="7"/>
      <c r="G95" s="1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6"/>
      <c r="E96" s="4"/>
      <c r="F96" s="7"/>
      <c r="G96" s="1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6"/>
      <c r="E97" s="4"/>
      <c r="F97" s="7"/>
      <c r="G97" s="1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6"/>
      <c r="E98" s="4"/>
      <c r="F98" s="7"/>
      <c r="G98" s="1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6"/>
      <c r="E99" s="4"/>
      <c r="F99" s="7"/>
      <c r="G99" s="1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6"/>
      <c r="E100" s="4"/>
      <c r="F100" s="7"/>
      <c r="G100" s="1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6"/>
      <c r="E101" s="4"/>
      <c r="F101" s="7"/>
      <c r="G101" s="1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6"/>
      <c r="E102" s="4"/>
      <c r="F102" s="7"/>
      <c r="G102" s="1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6"/>
      <c r="E103" s="4"/>
      <c r="F103" s="7"/>
      <c r="G103" s="1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6"/>
      <c r="E104" s="4"/>
      <c r="F104" s="7"/>
      <c r="G104" s="1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6"/>
      <c r="E105" s="4"/>
      <c r="F105" s="7"/>
      <c r="G105" s="1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6"/>
      <c r="E106" s="4"/>
      <c r="F106" s="7"/>
      <c r="G106" s="1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6"/>
      <c r="E107" s="4"/>
      <c r="F107" s="7"/>
      <c r="G107" s="1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6"/>
      <c r="E108" s="4"/>
      <c r="F108" s="7"/>
      <c r="G108" s="1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6"/>
      <c r="E109" s="4"/>
      <c r="F109" s="7"/>
      <c r="G109" s="1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6"/>
      <c r="E110" s="4"/>
      <c r="F110" s="7"/>
      <c r="G110" s="1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6"/>
      <c r="E111" s="4"/>
      <c r="F111" s="7"/>
      <c r="G111" s="1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6"/>
      <c r="E112" s="4"/>
      <c r="F112" s="7"/>
      <c r="G112" s="1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6"/>
      <c r="E113" s="4"/>
      <c r="F113" s="7"/>
      <c r="G113" s="1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6"/>
      <c r="E114" s="4"/>
      <c r="F114" s="7"/>
      <c r="G114" s="1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6"/>
      <c r="E115" s="4"/>
      <c r="F115" s="7"/>
      <c r="G115" s="1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6"/>
      <c r="E116" s="4"/>
      <c r="F116" s="7"/>
      <c r="G116" s="1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6"/>
      <c r="E117" s="4"/>
      <c r="F117" s="7"/>
      <c r="G117" s="1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6"/>
      <c r="E118" s="4"/>
      <c r="F118" s="7"/>
      <c r="G118" s="1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6"/>
      <c r="E119" s="4"/>
      <c r="F119" s="7"/>
      <c r="G119" s="1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6"/>
      <c r="E120" s="4"/>
      <c r="F120" s="7"/>
      <c r="G120" s="1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6"/>
      <c r="E121" s="4"/>
      <c r="F121" s="7"/>
      <c r="G121" s="1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6"/>
      <c r="E122" s="4"/>
      <c r="F122" s="7"/>
      <c r="G122" s="1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6"/>
      <c r="E123" s="4"/>
      <c r="F123" s="7"/>
      <c r="G123" s="1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6"/>
      <c r="E124" s="4"/>
      <c r="F124" s="7"/>
      <c r="G124" s="1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6"/>
      <c r="E125" s="4"/>
      <c r="F125" s="7"/>
      <c r="G125" s="1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6"/>
      <c r="E126" s="4"/>
      <c r="F126" s="7"/>
      <c r="G126" s="1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6"/>
      <c r="E127" s="4"/>
      <c r="F127" s="7"/>
      <c r="G127" s="1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6"/>
      <c r="E128" s="4"/>
      <c r="F128" s="7"/>
      <c r="G128" s="1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6"/>
      <c r="E129" s="4"/>
      <c r="F129" s="7"/>
      <c r="G129" s="1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6"/>
      <c r="E130" s="4"/>
      <c r="F130" s="7"/>
      <c r="G130" s="1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6"/>
      <c r="E131" s="4"/>
      <c r="F131" s="7"/>
      <c r="G131" s="1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6"/>
      <c r="E132" s="4"/>
      <c r="F132" s="7"/>
      <c r="G132" s="1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6"/>
      <c r="E133" s="4"/>
      <c r="F133" s="7"/>
      <c r="G133" s="1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6"/>
      <c r="E134" s="4"/>
      <c r="F134" s="7"/>
      <c r="G134" s="1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6"/>
      <c r="E135" s="4"/>
      <c r="F135" s="7"/>
      <c r="G135" s="1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6"/>
      <c r="E136" s="4"/>
      <c r="F136" s="7"/>
      <c r="G136" s="1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6"/>
      <c r="E137" s="4"/>
      <c r="F137" s="7"/>
      <c r="G137" s="1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6"/>
      <c r="E138" s="4"/>
      <c r="F138" s="7"/>
      <c r="G138" s="1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6"/>
      <c r="E139" s="4"/>
      <c r="F139" s="7"/>
      <c r="G139" s="1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6"/>
      <c r="E140" s="4"/>
      <c r="F140" s="7"/>
      <c r="G140" s="1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6"/>
      <c r="E141" s="4"/>
      <c r="F141" s="7"/>
      <c r="G141" s="1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6"/>
      <c r="E142" s="4"/>
      <c r="F142" s="7"/>
      <c r="G142" s="1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6"/>
      <c r="E143" s="4"/>
      <c r="F143" s="7"/>
      <c r="G143" s="1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6"/>
      <c r="E144" s="4"/>
      <c r="F144" s="7"/>
      <c r="G144" s="1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6"/>
      <c r="E145" s="4"/>
      <c r="F145" s="7"/>
      <c r="G145" s="1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6"/>
      <c r="E146" s="4"/>
      <c r="F146" s="7"/>
      <c r="G146" s="1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6"/>
      <c r="E147" s="4"/>
      <c r="F147" s="7"/>
      <c r="G147" s="1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6"/>
      <c r="E148" s="4"/>
      <c r="F148" s="7"/>
      <c r="G148" s="1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6"/>
      <c r="E149" s="4"/>
      <c r="F149" s="7"/>
      <c r="G149" s="1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6"/>
      <c r="E150" s="4"/>
      <c r="F150" s="7"/>
      <c r="G150" s="1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6"/>
      <c r="E151" s="4"/>
      <c r="F151" s="7"/>
      <c r="G151" s="1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6"/>
      <c r="E152" s="4"/>
      <c r="F152" s="7"/>
      <c r="G152" s="1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6"/>
      <c r="E153" s="4"/>
      <c r="F153" s="7"/>
      <c r="G153" s="1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6"/>
      <c r="E154" s="4"/>
      <c r="F154" s="7"/>
      <c r="G154" s="1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6"/>
      <c r="E155" s="4"/>
      <c r="F155" s="7"/>
      <c r="G155" s="1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6"/>
      <c r="E156" s="4"/>
      <c r="F156" s="7"/>
      <c r="G156" s="1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6"/>
      <c r="E157" s="4"/>
      <c r="F157" s="7"/>
      <c r="G157" s="1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6"/>
      <c r="E158" s="4"/>
      <c r="F158" s="7"/>
      <c r="G158" s="1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6"/>
      <c r="E159" s="4"/>
      <c r="F159" s="7"/>
      <c r="G159" s="1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6"/>
      <c r="E160" s="4"/>
      <c r="F160" s="7"/>
      <c r="G160" s="1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6"/>
      <c r="E161" s="4"/>
      <c r="F161" s="7"/>
      <c r="G161" s="1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6"/>
      <c r="E162" s="4"/>
      <c r="F162" s="7"/>
      <c r="G162" s="1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6"/>
      <c r="E163" s="4"/>
      <c r="F163" s="7"/>
      <c r="G163" s="1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6"/>
      <c r="E164" s="4"/>
      <c r="F164" s="7"/>
      <c r="G164" s="1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6"/>
      <c r="E165" s="4"/>
      <c r="F165" s="7"/>
      <c r="G165" s="1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6"/>
      <c r="E166" s="4"/>
      <c r="F166" s="7"/>
      <c r="G166" s="1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6"/>
      <c r="E167" s="4"/>
      <c r="F167" s="7"/>
      <c r="G167" s="1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6"/>
      <c r="E168" s="4"/>
      <c r="F168" s="7"/>
      <c r="G168" s="1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6"/>
      <c r="E169" s="4"/>
      <c r="F169" s="7"/>
      <c r="G169" s="1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6"/>
      <c r="E170" s="4"/>
      <c r="F170" s="7"/>
      <c r="G170" s="1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6"/>
      <c r="E171" s="4"/>
      <c r="F171" s="7"/>
      <c r="G171" s="1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6"/>
      <c r="E172" s="4"/>
      <c r="F172" s="7"/>
      <c r="G172" s="1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6"/>
      <c r="E173" s="4"/>
      <c r="F173" s="7"/>
      <c r="G173" s="1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6"/>
      <c r="E174" s="4"/>
      <c r="F174" s="7"/>
      <c r="G174" s="1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6"/>
      <c r="E175" s="4"/>
      <c r="F175" s="7"/>
      <c r="G175" s="1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6"/>
      <c r="E176" s="4"/>
      <c r="F176" s="7"/>
      <c r="G176" s="1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6"/>
      <c r="E177" s="4"/>
      <c r="F177" s="7"/>
      <c r="G177" s="1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6"/>
      <c r="E178" s="4"/>
      <c r="F178" s="7"/>
      <c r="G178" s="1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6"/>
      <c r="E179" s="4"/>
      <c r="F179" s="7"/>
      <c r="G179" s="1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6"/>
      <c r="E180" s="4"/>
      <c r="F180" s="7"/>
      <c r="G180" s="1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6"/>
      <c r="E181" s="4"/>
      <c r="F181" s="7"/>
      <c r="G181" s="1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6"/>
      <c r="E182" s="4"/>
      <c r="F182" s="7"/>
      <c r="G182" s="1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6"/>
      <c r="E183" s="4"/>
      <c r="F183" s="7"/>
      <c r="G183" s="1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6"/>
      <c r="E184" s="4"/>
      <c r="F184" s="7"/>
      <c r="G184" s="1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6"/>
      <c r="E185" s="4"/>
      <c r="F185" s="7"/>
      <c r="G185" s="1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6"/>
      <c r="E186" s="4"/>
      <c r="F186" s="7"/>
      <c r="G186" s="1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6"/>
      <c r="E187" s="4"/>
      <c r="F187" s="7"/>
      <c r="G187" s="1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6"/>
      <c r="E188" s="4"/>
      <c r="F188" s="7"/>
      <c r="G188" s="1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6"/>
      <c r="E189" s="4"/>
      <c r="F189" s="7"/>
      <c r="G189" s="1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6"/>
      <c r="E190" s="4"/>
      <c r="F190" s="7"/>
      <c r="G190" s="1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6"/>
      <c r="E191" s="4"/>
      <c r="F191" s="7"/>
      <c r="G191" s="1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6"/>
      <c r="E192" s="4"/>
      <c r="F192" s="7"/>
      <c r="G192" s="1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6"/>
      <c r="E193" s="4"/>
      <c r="F193" s="7"/>
      <c r="G193" s="1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6"/>
      <c r="E194" s="4"/>
      <c r="F194" s="7"/>
      <c r="G194" s="1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6"/>
      <c r="E195" s="4"/>
      <c r="F195" s="7"/>
      <c r="G195" s="1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6"/>
      <c r="E196" s="4"/>
      <c r="F196" s="7"/>
      <c r="G196" s="1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6"/>
      <c r="E197" s="4"/>
      <c r="F197" s="7"/>
      <c r="G197" s="1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6"/>
      <c r="E198" s="4"/>
      <c r="F198" s="7"/>
      <c r="G198" s="1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6"/>
      <c r="E199" s="4"/>
      <c r="F199" s="7"/>
      <c r="G199" s="1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6"/>
      <c r="E200" s="4"/>
      <c r="F200" s="7"/>
      <c r="G200" s="1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6"/>
      <c r="E201" s="4"/>
      <c r="F201" s="7"/>
      <c r="G201" s="1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6"/>
      <c r="E202" s="4"/>
      <c r="F202" s="7"/>
      <c r="G202" s="1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6"/>
      <c r="E203" s="4"/>
      <c r="F203" s="7"/>
      <c r="G203" s="1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6"/>
      <c r="E204" s="4"/>
      <c r="F204" s="7"/>
      <c r="G204" s="1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6"/>
      <c r="E205" s="4"/>
      <c r="F205" s="7"/>
      <c r="G205" s="1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6"/>
      <c r="E206" s="4"/>
      <c r="F206" s="7"/>
      <c r="G206" s="1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6"/>
      <c r="E207" s="4"/>
      <c r="F207" s="7"/>
      <c r="G207" s="1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6"/>
      <c r="E208" s="4"/>
      <c r="F208" s="7"/>
      <c r="G208" s="1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6"/>
      <c r="E209" s="4"/>
      <c r="F209" s="7"/>
      <c r="G209" s="1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6"/>
      <c r="E210" s="4"/>
      <c r="F210" s="7"/>
      <c r="G210" s="1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6"/>
      <c r="E211" s="4"/>
      <c r="F211" s="7"/>
      <c r="G211" s="1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6"/>
      <c r="E212" s="4"/>
      <c r="F212" s="7"/>
      <c r="G212" s="1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6"/>
      <c r="E213" s="4"/>
      <c r="F213" s="7"/>
      <c r="G213" s="1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6"/>
      <c r="E214" s="4"/>
      <c r="F214" s="7"/>
      <c r="G214" s="1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6"/>
      <c r="E215" s="4"/>
      <c r="F215" s="7"/>
      <c r="G215" s="1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6"/>
      <c r="E216" s="4"/>
      <c r="F216" s="7"/>
      <c r="G216" s="1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6"/>
      <c r="E217" s="4"/>
      <c r="F217" s="7"/>
      <c r="G217" s="1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6"/>
      <c r="E218" s="4"/>
      <c r="F218" s="7"/>
      <c r="G218" s="1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6"/>
      <c r="E219" s="4"/>
      <c r="F219" s="7"/>
      <c r="G219" s="1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6"/>
      <c r="E220" s="4"/>
      <c r="F220" s="7"/>
      <c r="G220" s="1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6"/>
      <c r="E221" s="4"/>
      <c r="F221" s="7"/>
      <c r="G221" s="1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6"/>
      <c r="E222" s="4"/>
      <c r="F222" s="7"/>
      <c r="G222" s="1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6"/>
      <c r="E223" s="4"/>
      <c r="F223" s="7"/>
      <c r="G223" s="1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6"/>
      <c r="E224" s="4"/>
      <c r="F224" s="7"/>
      <c r="G224" s="1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6"/>
      <c r="E225" s="4"/>
      <c r="F225" s="7"/>
      <c r="G225" s="1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6"/>
      <c r="E226" s="4"/>
      <c r="F226" s="7"/>
      <c r="G226" s="1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6"/>
      <c r="E227" s="4"/>
      <c r="F227" s="7"/>
      <c r="G227" s="1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6"/>
      <c r="E228" s="4"/>
      <c r="F228" s="7"/>
      <c r="G228" s="1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6"/>
      <c r="E229" s="4"/>
      <c r="F229" s="7"/>
      <c r="G229" s="1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6"/>
      <c r="E230" s="4"/>
      <c r="F230" s="7"/>
      <c r="G230" s="1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6"/>
      <c r="E231" s="4"/>
      <c r="F231" s="7"/>
      <c r="G231" s="1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6"/>
      <c r="E232" s="4"/>
      <c r="F232" s="7"/>
      <c r="G232" s="1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6"/>
      <c r="E233" s="4"/>
      <c r="F233" s="7"/>
      <c r="G233" s="1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6"/>
      <c r="E234" s="4"/>
      <c r="F234" s="7"/>
      <c r="G234" s="1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6"/>
      <c r="E235" s="4"/>
      <c r="F235" s="7"/>
      <c r="G235" s="1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6"/>
      <c r="E236" s="4"/>
      <c r="F236" s="7"/>
      <c r="G236" s="1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6"/>
      <c r="E237" s="4"/>
      <c r="F237" s="7"/>
      <c r="G237" s="1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6"/>
      <c r="E238" s="4"/>
      <c r="F238" s="7"/>
      <c r="G238" s="1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6"/>
      <c r="E239" s="4"/>
      <c r="F239" s="7"/>
      <c r="G239" s="1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6"/>
      <c r="E240" s="4"/>
      <c r="F240" s="7"/>
      <c r="G240" s="1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6"/>
      <c r="E241" s="4"/>
      <c r="F241" s="7"/>
      <c r="G241" s="1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6"/>
      <c r="E242" s="4"/>
      <c r="F242" s="7"/>
      <c r="G242" s="1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6"/>
      <c r="E243" s="4"/>
      <c r="F243" s="7"/>
      <c r="G243" s="1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6"/>
      <c r="E244" s="4"/>
      <c r="F244" s="7"/>
      <c r="G244" s="1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6"/>
      <c r="E245" s="4"/>
      <c r="F245" s="7"/>
      <c r="G245" s="1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6"/>
      <c r="E246" s="4"/>
      <c r="F246" s="7"/>
      <c r="G246" s="1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6"/>
      <c r="E247" s="4"/>
      <c r="F247" s="7"/>
      <c r="G247" s="1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6"/>
      <c r="E248" s="4"/>
      <c r="F248" s="7"/>
      <c r="G248" s="1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6"/>
      <c r="E249" s="4"/>
      <c r="F249" s="7"/>
      <c r="G249" s="1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6"/>
      <c r="E250" s="4"/>
      <c r="F250" s="7"/>
      <c r="G250" s="1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6"/>
      <c r="E251" s="4"/>
      <c r="F251" s="7"/>
      <c r="G251" s="1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6"/>
      <c r="E252" s="4"/>
      <c r="F252" s="7"/>
      <c r="G252" s="1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6"/>
      <c r="E253" s="4"/>
      <c r="F253" s="7"/>
      <c r="G253" s="1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6"/>
      <c r="E254" s="4"/>
      <c r="F254" s="7"/>
      <c r="G254" s="1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6"/>
      <c r="E255" s="4"/>
      <c r="F255" s="7"/>
      <c r="G255" s="1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6"/>
      <c r="E256" s="4"/>
      <c r="F256" s="7"/>
      <c r="G256" s="1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6"/>
      <c r="E257" s="4"/>
      <c r="F257" s="7"/>
      <c r="G257" s="1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6"/>
      <c r="E258" s="4"/>
      <c r="F258" s="7"/>
      <c r="G258" s="1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6"/>
      <c r="E259" s="4"/>
      <c r="F259" s="7"/>
      <c r="G259" s="1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6"/>
      <c r="E260" s="4"/>
      <c r="F260" s="7"/>
      <c r="G260" s="1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6"/>
      <c r="E261" s="4"/>
      <c r="F261" s="7"/>
      <c r="G261" s="1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6"/>
      <c r="E262" s="4"/>
      <c r="F262" s="7"/>
      <c r="G262" s="1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6"/>
      <c r="E263" s="4"/>
      <c r="F263" s="7"/>
      <c r="G263" s="1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6"/>
      <c r="E264" s="4"/>
      <c r="F264" s="7"/>
      <c r="G264" s="1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6"/>
      <c r="E265" s="4"/>
      <c r="F265" s="7"/>
      <c r="G265" s="1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6"/>
      <c r="E266" s="4"/>
      <c r="F266" s="7"/>
      <c r="G266" s="1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6"/>
      <c r="E267" s="4"/>
      <c r="F267" s="7"/>
      <c r="G267" s="1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6"/>
      <c r="E268" s="4"/>
      <c r="F268" s="7"/>
      <c r="G268" s="1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6"/>
      <c r="E269" s="4"/>
      <c r="F269" s="7"/>
      <c r="G269" s="1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6"/>
      <c r="E270" s="4"/>
      <c r="F270" s="7"/>
      <c r="G270" s="1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6"/>
      <c r="E271" s="4"/>
      <c r="F271" s="7"/>
      <c r="G271" s="1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6"/>
      <c r="E272" s="4"/>
      <c r="F272" s="7"/>
      <c r="G272" s="1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6"/>
      <c r="E273" s="4"/>
      <c r="F273" s="7"/>
      <c r="G273" s="1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6"/>
      <c r="E274" s="4"/>
      <c r="F274" s="7"/>
      <c r="G274" s="1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6"/>
      <c r="E275" s="4"/>
      <c r="F275" s="7"/>
      <c r="G275" s="1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6"/>
      <c r="E276" s="4"/>
      <c r="F276" s="7"/>
      <c r="G276" s="1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6"/>
      <c r="E277" s="4"/>
      <c r="F277" s="7"/>
      <c r="G277" s="1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6"/>
      <c r="E278" s="4"/>
      <c r="F278" s="7"/>
      <c r="G278" s="1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6"/>
      <c r="E279" s="4"/>
      <c r="F279" s="7"/>
      <c r="G279" s="1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6"/>
      <c r="E280" s="4"/>
      <c r="F280" s="7"/>
      <c r="G280" s="1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6"/>
      <c r="E281" s="4"/>
      <c r="F281" s="7"/>
      <c r="G281" s="1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6"/>
      <c r="E282" s="4"/>
      <c r="F282" s="7"/>
      <c r="G282" s="1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6"/>
      <c r="E283" s="4"/>
      <c r="F283" s="7"/>
      <c r="G283" s="1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6"/>
      <c r="E284" s="4"/>
      <c r="F284" s="7"/>
      <c r="G284" s="1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6"/>
      <c r="E285" s="4"/>
      <c r="F285" s="7"/>
      <c r="G285" s="1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6"/>
      <c r="E286" s="4"/>
      <c r="F286" s="7"/>
      <c r="G286" s="1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6"/>
      <c r="E287" s="4"/>
      <c r="F287" s="7"/>
      <c r="G287" s="1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6"/>
      <c r="E288" s="4"/>
      <c r="F288" s="7"/>
      <c r="G288" s="1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6"/>
      <c r="E289" s="4"/>
      <c r="F289" s="7"/>
      <c r="G289" s="1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6"/>
      <c r="E290" s="4"/>
      <c r="F290" s="7"/>
      <c r="G290" s="1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6"/>
      <c r="E291" s="4"/>
      <c r="F291" s="7"/>
      <c r="G291" s="1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6"/>
      <c r="E292" s="4"/>
      <c r="F292" s="7"/>
      <c r="G292" s="1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6"/>
      <c r="E293" s="4"/>
      <c r="F293" s="7"/>
      <c r="G293" s="1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6"/>
      <c r="E294" s="4"/>
      <c r="F294" s="7"/>
      <c r="G294" s="1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6"/>
      <c r="E295" s="4"/>
      <c r="F295" s="7"/>
      <c r="G295" s="1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6"/>
      <c r="E296" s="4"/>
      <c r="F296" s="7"/>
      <c r="G296" s="1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6"/>
      <c r="E297" s="4"/>
      <c r="F297" s="7"/>
      <c r="G297" s="1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6"/>
      <c r="E298" s="4"/>
      <c r="F298" s="7"/>
      <c r="G298" s="1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6"/>
      <c r="E299" s="4"/>
      <c r="F299" s="7"/>
      <c r="G299" s="1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6"/>
      <c r="E300" s="4"/>
      <c r="F300" s="7"/>
      <c r="G300" s="1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6"/>
      <c r="E301" s="4"/>
      <c r="F301" s="7"/>
      <c r="G301" s="1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6"/>
      <c r="E302" s="4"/>
      <c r="F302" s="7"/>
      <c r="G302" s="1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6"/>
      <c r="E303" s="4"/>
      <c r="F303" s="7"/>
      <c r="G303" s="1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6"/>
      <c r="E304" s="4"/>
      <c r="F304" s="7"/>
      <c r="G304" s="1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6"/>
      <c r="E305" s="4"/>
      <c r="F305" s="7"/>
      <c r="G305" s="1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6"/>
      <c r="E306" s="4"/>
      <c r="F306" s="7"/>
      <c r="G306" s="1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6"/>
      <c r="E307" s="4"/>
      <c r="F307" s="7"/>
      <c r="G307" s="1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6"/>
      <c r="E308" s="4"/>
      <c r="F308" s="7"/>
      <c r="G308" s="1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6"/>
      <c r="E309" s="4"/>
      <c r="F309" s="7"/>
      <c r="G309" s="1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6"/>
      <c r="E310" s="4"/>
      <c r="F310" s="7"/>
      <c r="G310" s="1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6"/>
      <c r="E311" s="4"/>
      <c r="F311" s="7"/>
      <c r="G311" s="1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6"/>
      <c r="E312" s="4"/>
      <c r="F312" s="7"/>
      <c r="G312" s="1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6"/>
      <c r="E313" s="4"/>
      <c r="F313" s="7"/>
      <c r="G313" s="1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6"/>
      <c r="E314" s="4"/>
      <c r="F314" s="7"/>
      <c r="G314" s="1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6"/>
      <c r="E315" s="4"/>
      <c r="F315" s="7"/>
      <c r="G315" s="1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6"/>
      <c r="E316" s="4"/>
      <c r="F316" s="7"/>
      <c r="G316" s="1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6"/>
      <c r="E317" s="4"/>
      <c r="F317" s="7"/>
      <c r="G317" s="1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6"/>
      <c r="E318" s="4"/>
      <c r="F318" s="7"/>
      <c r="G318" s="1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6"/>
      <c r="E319" s="4"/>
      <c r="F319" s="7"/>
      <c r="G319" s="1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6"/>
      <c r="E320" s="4"/>
      <c r="F320" s="7"/>
      <c r="G320" s="1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6"/>
      <c r="E321" s="4"/>
      <c r="F321" s="7"/>
      <c r="G321" s="1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6"/>
      <c r="E322" s="4"/>
      <c r="F322" s="7"/>
      <c r="G322" s="1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6"/>
      <c r="E323" s="4"/>
      <c r="F323" s="7"/>
      <c r="G323" s="1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6"/>
      <c r="E324" s="4"/>
      <c r="F324" s="7"/>
      <c r="G324" s="1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6"/>
      <c r="E325" s="4"/>
      <c r="F325" s="7"/>
      <c r="G325" s="1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6"/>
      <c r="E326" s="4"/>
      <c r="F326" s="7"/>
      <c r="G326" s="1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6"/>
      <c r="E327" s="4"/>
      <c r="F327" s="7"/>
      <c r="G327" s="1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6"/>
      <c r="E328" s="4"/>
      <c r="F328" s="7"/>
      <c r="G328" s="1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6"/>
      <c r="E329" s="4"/>
      <c r="F329" s="7"/>
      <c r="G329" s="1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6"/>
      <c r="E330" s="4"/>
      <c r="F330" s="7"/>
      <c r="G330" s="1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6"/>
      <c r="E331" s="4"/>
      <c r="F331" s="7"/>
      <c r="G331" s="1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6"/>
      <c r="E332" s="4"/>
      <c r="F332" s="7"/>
      <c r="G332" s="1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6"/>
      <c r="E333" s="4"/>
      <c r="F333" s="7"/>
      <c r="G333" s="1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6"/>
      <c r="E334" s="4"/>
      <c r="F334" s="7"/>
      <c r="G334" s="1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6"/>
      <c r="E335" s="4"/>
      <c r="F335" s="7"/>
      <c r="G335" s="1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6"/>
      <c r="E336" s="4"/>
      <c r="F336" s="7"/>
      <c r="G336" s="1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6"/>
      <c r="E337" s="4"/>
      <c r="F337" s="7"/>
      <c r="G337" s="1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6"/>
      <c r="E338" s="4"/>
      <c r="F338" s="7"/>
      <c r="G338" s="1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6"/>
      <c r="E339" s="4"/>
      <c r="F339" s="7"/>
      <c r="G339" s="1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6"/>
      <c r="E340" s="4"/>
      <c r="F340" s="7"/>
      <c r="G340" s="1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6"/>
      <c r="E341" s="4"/>
      <c r="F341" s="7"/>
      <c r="G341" s="1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6"/>
      <c r="E342" s="4"/>
      <c r="F342" s="7"/>
      <c r="G342" s="1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6"/>
      <c r="E343" s="4"/>
      <c r="F343" s="7"/>
      <c r="G343" s="1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6"/>
      <c r="E344" s="4"/>
      <c r="F344" s="7"/>
      <c r="G344" s="1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6"/>
      <c r="E345" s="4"/>
      <c r="F345" s="7"/>
      <c r="G345" s="1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6"/>
      <c r="E346" s="4"/>
      <c r="F346" s="7"/>
      <c r="G346" s="1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6"/>
      <c r="E347" s="4"/>
      <c r="F347" s="7"/>
      <c r="G347" s="1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6"/>
      <c r="E348" s="4"/>
      <c r="F348" s="7"/>
      <c r="G348" s="1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6"/>
      <c r="E349" s="4"/>
      <c r="F349" s="7"/>
      <c r="G349" s="1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6"/>
      <c r="E350" s="4"/>
      <c r="F350" s="7"/>
      <c r="G350" s="1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6"/>
      <c r="E351" s="4"/>
      <c r="F351" s="7"/>
      <c r="G351" s="1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6"/>
      <c r="E352" s="4"/>
      <c r="F352" s="7"/>
      <c r="G352" s="1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6"/>
      <c r="E353" s="4"/>
      <c r="F353" s="7"/>
      <c r="G353" s="1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6"/>
      <c r="E354" s="4"/>
      <c r="F354" s="7"/>
      <c r="G354" s="1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6"/>
      <c r="E355" s="4"/>
      <c r="F355" s="7"/>
      <c r="G355" s="1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6"/>
      <c r="E356" s="4"/>
      <c r="F356" s="7"/>
      <c r="G356" s="1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6"/>
      <c r="E357" s="4"/>
      <c r="F357" s="7"/>
      <c r="G357" s="1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6"/>
      <c r="E358" s="4"/>
      <c r="F358" s="7"/>
      <c r="G358" s="1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6"/>
      <c r="E359" s="4"/>
      <c r="F359" s="7"/>
      <c r="G359" s="1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6"/>
      <c r="E360" s="4"/>
      <c r="F360" s="7"/>
      <c r="G360" s="1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6"/>
      <c r="E361" s="4"/>
      <c r="F361" s="7"/>
      <c r="G361" s="1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6"/>
      <c r="E362" s="4"/>
      <c r="F362" s="7"/>
      <c r="G362" s="1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6"/>
      <c r="E363" s="4"/>
      <c r="F363" s="7"/>
      <c r="G363" s="1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6"/>
      <c r="E364" s="4"/>
      <c r="F364" s="7"/>
      <c r="G364" s="1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6"/>
      <c r="E365" s="4"/>
      <c r="F365" s="7"/>
      <c r="G365" s="1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6"/>
      <c r="E366" s="4"/>
      <c r="F366" s="7"/>
      <c r="G366" s="1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6"/>
      <c r="E367" s="4"/>
      <c r="F367" s="7"/>
      <c r="G367" s="1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6"/>
      <c r="E368" s="4"/>
      <c r="F368" s="7"/>
      <c r="G368" s="1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6"/>
      <c r="E369" s="4"/>
      <c r="F369" s="7"/>
      <c r="G369" s="1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6"/>
      <c r="E370" s="4"/>
      <c r="F370" s="7"/>
      <c r="G370" s="1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6"/>
      <c r="E371" s="4"/>
      <c r="F371" s="7"/>
      <c r="G371" s="1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6"/>
      <c r="E372" s="4"/>
      <c r="F372" s="7"/>
      <c r="G372" s="1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6"/>
      <c r="E373" s="4"/>
      <c r="F373" s="7"/>
      <c r="G373" s="1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6"/>
      <c r="E374" s="4"/>
      <c r="F374" s="7"/>
      <c r="G374" s="1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6"/>
      <c r="E375" s="4"/>
      <c r="F375" s="7"/>
      <c r="G375" s="1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6"/>
      <c r="E376" s="4"/>
      <c r="F376" s="7"/>
      <c r="G376" s="1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6"/>
      <c r="E377" s="4"/>
      <c r="F377" s="7"/>
      <c r="G377" s="1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6"/>
      <c r="E378" s="4"/>
      <c r="F378" s="7"/>
      <c r="G378" s="1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6"/>
      <c r="E379" s="4"/>
      <c r="F379" s="7"/>
      <c r="G379" s="1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6"/>
      <c r="E380" s="4"/>
      <c r="F380" s="7"/>
      <c r="G380" s="1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6"/>
      <c r="E381" s="4"/>
      <c r="F381" s="7"/>
      <c r="G381" s="1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6"/>
      <c r="E382" s="4"/>
      <c r="F382" s="7"/>
      <c r="G382" s="1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6"/>
      <c r="E383" s="4"/>
      <c r="F383" s="7"/>
      <c r="G383" s="1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6"/>
      <c r="E384" s="4"/>
      <c r="F384" s="7"/>
      <c r="G384" s="1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6"/>
      <c r="E385" s="4"/>
      <c r="F385" s="7"/>
      <c r="G385" s="1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6"/>
      <c r="E386" s="4"/>
      <c r="F386" s="7"/>
      <c r="G386" s="1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6"/>
      <c r="E387" s="4"/>
      <c r="F387" s="7"/>
      <c r="G387" s="1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6"/>
      <c r="E388" s="4"/>
      <c r="F388" s="7"/>
      <c r="G388" s="1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6"/>
      <c r="E389" s="4"/>
      <c r="F389" s="7"/>
      <c r="G389" s="1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6"/>
      <c r="E390" s="4"/>
      <c r="F390" s="7"/>
      <c r="G390" s="1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6"/>
      <c r="E391" s="4"/>
      <c r="F391" s="7"/>
      <c r="G391" s="1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6"/>
      <c r="E392" s="4"/>
      <c r="F392" s="7"/>
      <c r="G392" s="1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6"/>
      <c r="E393" s="4"/>
      <c r="F393" s="7"/>
      <c r="G393" s="1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6"/>
      <c r="E394" s="4"/>
      <c r="F394" s="7"/>
      <c r="G394" s="1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6"/>
      <c r="E395" s="4"/>
      <c r="F395" s="7"/>
      <c r="G395" s="1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6"/>
      <c r="E396" s="4"/>
      <c r="F396" s="7"/>
      <c r="G396" s="1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6"/>
      <c r="E397" s="4"/>
      <c r="F397" s="7"/>
      <c r="G397" s="1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6"/>
      <c r="E398" s="4"/>
      <c r="F398" s="7"/>
      <c r="G398" s="1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6"/>
      <c r="E399" s="4"/>
      <c r="F399" s="7"/>
      <c r="G399" s="1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6"/>
      <c r="E400" s="4"/>
      <c r="F400" s="7"/>
      <c r="G400" s="1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6"/>
      <c r="E401" s="4"/>
      <c r="F401" s="7"/>
      <c r="G401" s="1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6"/>
      <c r="E402" s="4"/>
      <c r="F402" s="7"/>
      <c r="G402" s="1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6"/>
      <c r="E403" s="4"/>
      <c r="F403" s="7"/>
      <c r="G403" s="1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6"/>
      <c r="E404" s="4"/>
      <c r="F404" s="7"/>
      <c r="G404" s="1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6"/>
      <c r="E405" s="4"/>
      <c r="F405" s="7"/>
      <c r="G405" s="1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6"/>
      <c r="E406" s="4"/>
      <c r="F406" s="7"/>
      <c r="G406" s="1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6"/>
      <c r="E407" s="4"/>
      <c r="F407" s="7"/>
      <c r="G407" s="1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6"/>
      <c r="E408" s="4"/>
      <c r="F408" s="7"/>
      <c r="G408" s="1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6"/>
      <c r="E409" s="4"/>
      <c r="F409" s="7"/>
      <c r="G409" s="1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6"/>
      <c r="E410" s="4"/>
      <c r="F410" s="7"/>
      <c r="G410" s="1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6"/>
      <c r="E411" s="4"/>
      <c r="F411" s="7"/>
      <c r="G411" s="1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6"/>
      <c r="E412" s="4"/>
      <c r="F412" s="7"/>
      <c r="G412" s="1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6"/>
      <c r="E413" s="4"/>
      <c r="F413" s="7"/>
      <c r="G413" s="1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6"/>
      <c r="E414" s="4"/>
      <c r="F414" s="7"/>
      <c r="G414" s="1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6"/>
      <c r="E415" s="4"/>
      <c r="F415" s="7"/>
      <c r="G415" s="1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6"/>
      <c r="E416" s="4"/>
      <c r="F416" s="7"/>
      <c r="G416" s="1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6"/>
      <c r="E417" s="4"/>
      <c r="F417" s="7"/>
      <c r="G417" s="1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6"/>
      <c r="E418" s="4"/>
      <c r="F418" s="7"/>
      <c r="G418" s="1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6"/>
      <c r="E419" s="4"/>
      <c r="F419" s="7"/>
      <c r="G419" s="1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6"/>
      <c r="E420" s="4"/>
      <c r="F420" s="7"/>
      <c r="G420" s="1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6"/>
      <c r="E421" s="4"/>
      <c r="F421" s="7"/>
      <c r="G421" s="1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6"/>
      <c r="E422" s="4"/>
      <c r="F422" s="7"/>
      <c r="G422" s="1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6"/>
      <c r="E423" s="4"/>
      <c r="F423" s="7"/>
      <c r="G423" s="1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6"/>
      <c r="E424" s="4"/>
      <c r="F424" s="7"/>
      <c r="G424" s="1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6"/>
      <c r="E425" s="4"/>
      <c r="F425" s="7"/>
      <c r="G425" s="1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6"/>
      <c r="E426" s="4"/>
      <c r="F426" s="7"/>
      <c r="G426" s="1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6"/>
      <c r="E427" s="4"/>
      <c r="F427" s="7"/>
      <c r="G427" s="1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6"/>
      <c r="E428" s="4"/>
      <c r="F428" s="7"/>
      <c r="G428" s="1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6"/>
      <c r="E429" s="4"/>
      <c r="F429" s="7"/>
      <c r="G429" s="1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6"/>
      <c r="E430" s="4"/>
      <c r="F430" s="7"/>
      <c r="G430" s="1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6"/>
      <c r="E431" s="4"/>
      <c r="F431" s="7"/>
      <c r="G431" s="1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6"/>
      <c r="E432" s="4"/>
      <c r="F432" s="7"/>
      <c r="G432" s="1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6"/>
      <c r="E433" s="4"/>
      <c r="F433" s="7"/>
      <c r="G433" s="1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6"/>
      <c r="E434" s="4"/>
      <c r="F434" s="7"/>
      <c r="G434" s="1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6"/>
      <c r="E435" s="4"/>
      <c r="F435" s="7"/>
      <c r="G435" s="1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6"/>
      <c r="E436" s="4"/>
      <c r="F436" s="7"/>
      <c r="G436" s="1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6"/>
      <c r="E437" s="4"/>
      <c r="F437" s="7"/>
      <c r="G437" s="1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6"/>
      <c r="E438" s="4"/>
      <c r="F438" s="7"/>
      <c r="G438" s="1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6"/>
      <c r="E439" s="4"/>
      <c r="F439" s="7"/>
      <c r="G439" s="1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6"/>
      <c r="E440" s="4"/>
      <c r="F440" s="7"/>
      <c r="G440" s="1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6"/>
      <c r="E441" s="4"/>
      <c r="F441" s="7"/>
      <c r="G441" s="1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6"/>
      <c r="E442" s="4"/>
      <c r="F442" s="7"/>
      <c r="G442" s="1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6"/>
      <c r="E443" s="4"/>
      <c r="F443" s="7"/>
      <c r="G443" s="1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6"/>
      <c r="E444" s="4"/>
      <c r="F444" s="7"/>
      <c r="G444" s="1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6"/>
      <c r="E445" s="4"/>
      <c r="F445" s="7"/>
      <c r="G445" s="1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6"/>
      <c r="E446" s="4"/>
      <c r="F446" s="7"/>
      <c r="G446" s="1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6"/>
      <c r="E447" s="4"/>
      <c r="F447" s="7"/>
      <c r="G447" s="1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6"/>
      <c r="E448" s="4"/>
      <c r="F448" s="7"/>
      <c r="G448" s="1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6"/>
      <c r="E449" s="4"/>
      <c r="F449" s="7"/>
      <c r="G449" s="1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6"/>
      <c r="E450" s="4"/>
      <c r="F450" s="7"/>
      <c r="G450" s="1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6"/>
      <c r="E451" s="4"/>
      <c r="F451" s="7"/>
      <c r="G451" s="1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6"/>
      <c r="E452" s="4"/>
      <c r="F452" s="7"/>
      <c r="G452" s="1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6"/>
      <c r="E453" s="4"/>
      <c r="F453" s="7"/>
      <c r="G453" s="1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6"/>
      <c r="E454" s="4"/>
      <c r="F454" s="7"/>
      <c r="G454" s="1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6"/>
      <c r="E455" s="4"/>
      <c r="F455" s="7"/>
      <c r="G455" s="1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6"/>
      <c r="E456" s="4"/>
      <c r="F456" s="7"/>
      <c r="G456" s="1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6"/>
      <c r="E457" s="4"/>
      <c r="F457" s="7"/>
      <c r="G457" s="1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6"/>
      <c r="E458" s="4"/>
      <c r="F458" s="7"/>
      <c r="G458" s="1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6"/>
      <c r="E459" s="4"/>
      <c r="F459" s="7"/>
      <c r="G459" s="1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6"/>
      <c r="E460" s="4"/>
      <c r="F460" s="7"/>
      <c r="G460" s="1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6"/>
      <c r="E461" s="4"/>
      <c r="F461" s="7"/>
      <c r="G461" s="1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6"/>
      <c r="E462" s="4"/>
      <c r="F462" s="7"/>
      <c r="G462" s="1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6"/>
      <c r="E463" s="4"/>
      <c r="F463" s="7"/>
      <c r="G463" s="1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6"/>
      <c r="E464" s="4"/>
      <c r="F464" s="7"/>
      <c r="G464" s="1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6"/>
      <c r="E465" s="4"/>
      <c r="F465" s="7"/>
      <c r="G465" s="1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6"/>
      <c r="E466" s="4"/>
      <c r="F466" s="7"/>
      <c r="G466" s="1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6"/>
      <c r="E467" s="4"/>
      <c r="F467" s="7"/>
      <c r="G467" s="1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6"/>
      <c r="E468" s="4"/>
      <c r="F468" s="7"/>
      <c r="G468" s="1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6"/>
      <c r="E469" s="4"/>
      <c r="F469" s="7"/>
      <c r="G469" s="1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6"/>
      <c r="E470" s="4"/>
      <c r="F470" s="7"/>
      <c r="G470" s="1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6"/>
      <c r="E471" s="4"/>
      <c r="F471" s="7"/>
      <c r="G471" s="1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6"/>
      <c r="E472" s="4"/>
      <c r="F472" s="7"/>
      <c r="G472" s="1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6"/>
      <c r="E473" s="4"/>
      <c r="F473" s="7"/>
      <c r="G473" s="1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6"/>
      <c r="E474" s="4"/>
      <c r="F474" s="7"/>
      <c r="G474" s="1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6"/>
      <c r="E475" s="4"/>
      <c r="F475" s="7"/>
      <c r="G475" s="1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6"/>
      <c r="E476" s="4"/>
      <c r="F476" s="7"/>
      <c r="G476" s="1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6"/>
      <c r="E477" s="4"/>
      <c r="F477" s="7"/>
      <c r="G477" s="1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6"/>
      <c r="E478" s="4"/>
      <c r="F478" s="7"/>
      <c r="G478" s="1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6"/>
      <c r="E479" s="4"/>
      <c r="F479" s="7"/>
      <c r="G479" s="1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6"/>
      <c r="E480" s="4"/>
      <c r="F480" s="7"/>
      <c r="G480" s="1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6"/>
      <c r="E481" s="4"/>
      <c r="F481" s="7"/>
      <c r="G481" s="1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6"/>
      <c r="E482" s="4"/>
      <c r="F482" s="7"/>
      <c r="G482" s="1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6"/>
      <c r="E483" s="4"/>
      <c r="F483" s="7"/>
      <c r="G483" s="1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6"/>
      <c r="E484" s="4"/>
      <c r="F484" s="7"/>
      <c r="G484" s="1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6"/>
      <c r="E485" s="4"/>
      <c r="F485" s="7"/>
      <c r="G485" s="1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6"/>
      <c r="E486" s="4"/>
      <c r="F486" s="7"/>
      <c r="G486" s="1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6"/>
      <c r="E487" s="4"/>
      <c r="F487" s="7"/>
      <c r="G487" s="1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6"/>
      <c r="E488" s="4"/>
      <c r="F488" s="7"/>
      <c r="G488" s="1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6"/>
      <c r="E489" s="4"/>
      <c r="F489" s="7"/>
      <c r="G489" s="1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6"/>
      <c r="E490" s="4"/>
      <c r="F490" s="7"/>
      <c r="G490" s="1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6"/>
      <c r="E491" s="4"/>
      <c r="F491" s="7"/>
      <c r="G491" s="1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6"/>
      <c r="E492" s="4"/>
      <c r="F492" s="7"/>
      <c r="G492" s="1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6"/>
      <c r="E493" s="4"/>
      <c r="F493" s="7"/>
      <c r="G493" s="1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6"/>
      <c r="E494" s="4"/>
      <c r="F494" s="7"/>
      <c r="G494" s="1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6"/>
      <c r="E495" s="4"/>
      <c r="F495" s="7"/>
      <c r="G495" s="1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6"/>
      <c r="E496" s="4"/>
      <c r="F496" s="7"/>
      <c r="G496" s="1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6"/>
      <c r="E497" s="4"/>
      <c r="F497" s="7"/>
      <c r="G497" s="1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6"/>
      <c r="E498" s="4"/>
      <c r="F498" s="7"/>
      <c r="G498" s="1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6"/>
      <c r="E499" s="4"/>
      <c r="F499" s="7"/>
      <c r="G499" s="1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6"/>
      <c r="E500" s="4"/>
      <c r="F500" s="7"/>
      <c r="G500" s="1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6"/>
      <c r="E501" s="4"/>
      <c r="F501" s="7"/>
      <c r="G501" s="1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6"/>
      <c r="E502" s="4"/>
      <c r="F502" s="7"/>
      <c r="G502" s="1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6"/>
      <c r="E503" s="4"/>
      <c r="F503" s="7"/>
      <c r="G503" s="1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6"/>
      <c r="E504" s="4"/>
      <c r="F504" s="7"/>
      <c r="G504" s="1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6"/>
      <c r="E505" s="4"/>
      <c r="F505" s="7"/>
      <c r="G505" s="1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6"/>
      <c r="E506" s="4"/>
      <c r="F506" s="7"/>
      <c r="G506" s="1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6"/>
      <c r="E507" s="4"/>
      <c r="F507" s="7"/>
      <c r="G507" s="1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6"/>
      <c r="E508" s="4"/>
      <c r="F508" s="7"/>
      <c r="G508" s="1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6"/>
      <c r="E509" s="4"/>
      <c r="F509" s="7"/>
      <c r="G509" s="1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6"/>
      <c r="E510" s="4"/>
      <c r="F510" s="7"/>
      <c r="G510" s="1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6"/>
      <c r="E511" s="4"/>
      <c r="F511" s="7"/>
      <c r="G511" s="1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6"/>
      <c r="E512" s="4"/>
      <c r="F512" s="7"/>
      <c r="G512" s="1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6"/>
      <c r="E513" s="4"/>
      <c r="F513" s="7"/>
      <c r="G513" s="1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6"/>
      <c r="E514" s="4"/>
      <c r="F514" s="7"/>
      <c r="G514" s="1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6"/>
      <c r="E515" s="4"/>
      <c r="F515" s="7"/>
      <c r="G515" s="1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6"/>
      <c r="E516" s="4"/>
      <c r="F516" s="7"/>
      <c r="G516" s="1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6"/>
      <c r="E517" s="4"/>
      <c r="F517" s="7"/>
      <c r="G517" s="1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6"/>
      <c r="E518" s="4"/>
      <c r="F518" s="7"/>
      <c r="G518" s="1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6"/>
      <c r="E519" s="4"/>
      <c r="F519" s="7"/>
      <c r="G519" s="1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6"/>
      <c r="E520" s="4"/>
      <c r="F520" s="7"/>
      <c r="G520" s="1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6"/>
      <c r="E521" s="4"/>
      <c r="F521" s="7"/>
      <c r="G521" s="1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6"/>
      <c r="E522" s="4"/>
      <c r="F522" s="7"/>
      <c r="G522" s="1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6"/>
      <c r="E523" s="4"/>
      <c r="F523" s="7"/>
      <c r="G523" s="1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6"/>
      <c r="E524" s="4"/>
      <c r="F524" s="7"/>
      <c r="G524" s="1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6"/>
      <c r="E525" s="4"/>
      <c r="F525" s="7"/>
      <c r="G525" s="1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6"/>
      <c r="E526" s="4"/>
      <c r="F526" s="7"/>
      <c r="G526" s="1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6"/>
      <c r="E527" s="4"/>
      <c r="F527" s="7"/>
      <c r="G527" s="1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6"/>
      <c r="E528" s="4"/>
      <c r="F528" s="7"/>
      <c r="G528" s="1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6"/>
      <c r="E529" s="4"/>
      <c r="F529" s="7"/>
      <c r="G529" s="1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6"/>
      <c r="E530" s="4"/>
      <c r="F530" s="7"/>
      <c r="G530" s="1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6"/>
      <c r="E531" s="4"/>
      <c r="F531" s="7"/>
      <c r="G531" s="1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6"/>
      <c r="E532" s="4"/>
      <c r="F532" s="7"/>
      <c r="G532" s="1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6"/>
      <c r="E533" s="4"/>
      <c r="F533" s="7"/>
      <c r="G533" s="1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6"/>
      <c r="E534" s="4"/>
      <c r="F534" s="7"/>
      <c r="G534" s="1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6"/>
      <c r="E535" s="4"/>
      <c r="F535" s="7"/>
      <c r="G535" s="1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6"/>
      <c r="E536" s="4"/>
      <c r="F536" s="7"/>
      <c r="G536" s="1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6"/>
      <c r="E537" s="4"/>
      <c r="F537" s="7"/>
      <c r="G537" s="1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6"/>
      <c r="E538" s="4"/>
      <c r="F538" s="7"/>
      <c r="G538" s="1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6"/>
      <c r="E539" s="4"/>
      <c r="F539" s="7"/>
      <c r="G539" s="1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6"/>
      <c r="E540" s="4"/>
      <c r="F540" s="7"/>
      <c r="G540" s="1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6"/>
      <c r="E541" s="4"/>
      <c r="F541" s="7"/>
      <c r="G541" s="1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6"/>
      <c r="E542" s="4"/>
      <c r="F542" s="7"/>
      <c r="G542" s="1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6"/>
      <c r="E543" s="4"/>
      <c r="F543" s="7"/>
      <c r="G543" s="1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6"/>
      <c r="E544" s="4"/>
      <c r="F544" s="7"/>
      <c r="G544" s="1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6"/>
      <c r="E545" s="4"/>
      <c r="F545" s="7"/>
      <c r="G545" s="1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6"/>
      <c r="E546" s="4"/>
      <c r="F546" s="7"/>
      <c r="G546" s="1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6"/>
      <c r="E547" s="4"/>
      <c r="F547" s="7"/>
      <c r="G547" s="1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6"/>
      <c r="E548" s="4"/>
      <c r="F548" s="7"/>
      <c r="G548" s="1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6"/>
      <c r="E549" s="4"/>
      <c r="F549" s="7"/>
      <c r="G549" s="1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6"/>
      <c r="E550" s="4"/>
      <c r="F550" s="7"/>
      <c r="G550" s="1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6"/>
      <c r="E551" s="4"/>
      <c r="F551" s="7"/>
      <c r="G551" s="1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6"/>
      <c r="E552" s="4"/>
      <c r="F552" s="7"/>
      <c r="G552" s="1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6"/>
      <c r="E553" s="4"/>
      <c r="F553" s="7"/>
      <c r="G553" s="1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6"/>
      <c r="E554" s="4"/>
      <c r="F554" s="7"/>
      <c r="G554" s="1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6"/>
      <c r="E555" s="4"/>
      <c r="F555" s="7"/>
      <c r="G555" s="1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6"/>
      <c r="E556" s="4"/>
      <c r="F556" s="7"/>
      <c r="G556" s="1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6"/>
      <c r="E557" s="4"/>
      <c r="F557" s="7"/>
      <c r="G557" s="1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6"/>
      <c r="E558" s="4"/>
      <c r="F558" s="7"/>
      <c r="G558" s="1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6"/>
      <c r="E559" s="4"/>
      <c r="F559" s="7"/>
      <c r="G559" s="1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6"/>
      <c r="E560" s="4"/>
      <c r="F560" s="7"/>
      <c r="G560" s="1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6"/>
      <c r="E561" s="4"/>
      <c r="F561" s="7"/>
      <c r="G561" s="1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6"/>
      <c r="E562" s="4"/>
      <c r="F562" s="7"/>
      <c r="G562" s="1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6"/>
      <c r="E563" s="4"/>
      <c r="F563" s="7"/>
      <c r="G563" s="1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6"/>
      <c r="E564" s="4"/>
      <c r="F564" s="7"/>
      <c r="G564" s="1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6"/>
      <c r="E565" s="4"/>
      <c r="F565" s="7"/>
      <c r="G565" s="1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6"/>
      <c r="E566" s="4"/>
      <c r="F566" s="7"/>
      <c r="G566" s="1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6"/>
      <c r="E567" s="4"/>
      <c r="F567" s="7"/>
      <c r="G567" s="1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6"/>
      <c r="E568" s="4"/>
      <c r="F568" s="7"/>
      <c r="G568" s="1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6"/>
      <c r="E569" s="4"/>
      <c r="F569" s="7"/>
      <c r="G569" s="1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6"/>
      <c r="E570" s="4"/>
      <c r="F570" s="7"/>
      <c r="G570" s="1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6"/>
      <c r="E571" s="4"/>
      <c r="F571" s="7"/>
      <c r="G571" s="1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6"/>
      <c r="E572" s="4"/>
      <c r="F572" s="7"/>
      <c r="G572" s="1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6"/>
      <c r="E573" s="4"/>
      <c r="F573" s="7"/>
      <c r="G573" s="1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6"/>
      <c r="E574" s="4"/>
      <c r="F574" s="7"/>
      <c r="G574" s="1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6"/>
      <c r="E575" s="4"/>
      <c r="F575" s="7"/>
      <c r="G575" s="1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6"/>
      <c r="E576" s="4"/>
      <c r="F576" s="7"/>
      <c r="G576" s="1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6"/>
      <c r="E577" s="4"/>
      <c r="F577" s="7"/>
      <c r="G577" s="1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6"/>
      <c r="E578" s="4"/>
      <c r="F578" s="7"/>
      <c r="G578" s="1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6"/>
      <c r="E579" s="4"/>
      <c r="F579" s="7"/>
      <c r="G579" s="1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6"/>
      <c r="E580" s="4"/>
      <c r="F580" s="7"/>
      <c r="G580" s="1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6"/>
      <c r="E581" s="4"/>
      <c r="F581" s="7"/>
      <c r="G581" s="1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6"/>
      <c r="E582" s="4"/>
      <c r="F582" s="7"/>
      <c r="G582" s="1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6"/>
      <c r="E583" s="4"/>
      <c r="F583" s="7"/>
      <c r="G583" s="1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6"/>
      <c r="E584" s="4"/>
      <c r="F584" s="7"/>
      <c r="G584" s="1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6"/>
      <c r="E585" s="4"/>
      <c r="F585" s="7"/>
      <c r="G585" s="1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6"/>
      <c r="E586" s="4"/>
      <c r="F586" s="7"/>
      <c r="G586" s="1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6"/>
      <c r="E587" s="4"/>
      <c r="F587" s="7"/>
      <c r="G587" s="1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6"/>
      <c r="E588" s="4"/>
      <c r="F588" s="7"/>
      <c r="G588" s="1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6"/>
      <c r="E589" s="4"/>
      <c r="F589" s="7"/>
      <c r="G589" s="1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6"/>
      <c r="E590" s="4"/>
      <c r="F590" s="7"/>
      <c r="G590" s="1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6"/>
      <c r="E591" s="4"/>
      <c r="F591" s="7"/>
      <c r="G591" s="1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6"/>
      <c r="E592" s="4"/>
      <c r="F592" s="7"/>
      <c r="G592" s="1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6"/>
      <c r="E593" s="4"/>
      <c r="F593" s="7"/>
      <c r="G593" s="1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6"/>
      <c r="E594" s="4"/>
      <c r="F594" s="7"/>
      <c r="G594" s="1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6"/>
      <c r="E595" s="4"/>
      <c r="F595" s="7"/>
      <c r="G595" s="1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6"/>
      <c r="E596" s="4"/>
      <c r="F596" s="7"/>
      <c r="G596" s="1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6"/>
      <c r="E597" s="4"/>
      <c r="F597" s="7"/>
      <c r="G597" s="1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6"/>
      <c r="E598" s="4"/>
      <c r="F598" s="7"/>
      <c r="G598" s="1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6"/>
      <c r="E599" s="4"/>
      <c r="F599" s="7"/>
      <c r="G599" s="1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6"/>
      <c r="E600" s="4"/>
      <c r="F600" s="7"/>
      <c r="G600" s="1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6"/>
      <c r="E601" s="4"/>
      <c r="F601" s="7"/>
      <c r="G601" s="1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6"/>
      <c r="E602" s="4"/>
      <c r="F602" s="7"/>
      <c r="G602" s="1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6"/>
      <c r="E603" s="4"/>
      <c r="F603" s="7"/>
      <c r="G603" s="1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6"/>
      <c r="E604" s="4"/>
      <c r="F604" s="7"/>
      <c r="G604" s="1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6"/>
      <c r="E605" s="4"/>
      <c r="F605" s="7"/>
      <c r="G605" s="1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6"/>
      <c r="E606" s="4"/>
      <c r="F606" s="7"/>
      <c r="G606" s="1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6"/>
      <c r="E607" s="4"/>
      <c r="F607" s="7"/>
      <c r="G607" s="1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6"/>
      <c r="E608" s="4"/>
      <c r="F608" s="7"/>
      <c r="G608" s="1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6"/>
      <c r="E609" s="4"/>
      <c r="F609" s="7"/>
      <c r="G609" s="1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6"/>
      <c r="E610" s="4"/>
      <c r="F610" s="7"/>
      <c r="G610" s="1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6"/>
      <c r="E611" s="4"/>
      <c r="F611" s="7"/>
      <c r="G611" s="1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6"/>
      <c r="E612" s="4"/>
      <c r="F612" s="7"/>
      <c r="G612" s="1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6"/>
      <c r="E613" s="4"/>
      <c r="F613" s="7"/>
      <c r="G613" s="1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6"/>
      <c r="E614" s="4"/>
      <c r="F614" s="7"/>
      <c r="G614" s="1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6"/>
      <c r="E615" s="4"/>
      <c r="F615" s="7"/>
      <c r="G615" s="1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6"/>
      <c r="E616" s="4"/>
      <c r="F616" s="7"/>
      <c r="G616" s="1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6"/>
      <c r="E617" s="4"/>
      <c r="F617" s="7"/>
      <c r="G617" s="1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6"/>
      <c r="E618" s="4"/>
      <c r="F618" s="7"/>
      <c r="G618" s="1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6"/>
      <c r="E619" s="4"/>
      <c r="F619" s="7"/>
      <c r="G619" s="1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6"/>
      <c r="E620" s="4"/>
      <c r="F620" s="7"/>
      <c r="G620" s="1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6"/>
      <c r="E621" s="4"/>
      <c r="F621" s="7"/>
      <c r="G621" s="1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6"/>
      <c r="E622" s="4"/>
      <c r="F622" s="7"/>
      <c r="G622" s="1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6"/>
      <c r="E623" s="4"/>
      <c r="F623" s="7"/>
      <c r="G623" s="1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6"/>
      <c r="E624" s="4"/>
      <c r="F624" s="7"/>
      <c r="G624" s="1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6"/>
      <c r="E625" s="4"/>
      <c r="F625" s="7"/>
      <c r="G625" s="1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6"/>
      <c r="E626" s="4"/>
      <c r="F626" s="7"/>
      <c r="G626" s="1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6"/>
      <c r="E627" s="4"/>
      <c r="F627" s="7"/>
      <c r="G627" s="1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6"/>
      <c r="E628" s="4"/>
      <c r="F628" s="7"/>
      <c r="G628" s="1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6"/>
      <c r="E629" s="4"/>
      <c r="F629" s="7"/>
      <c r="G629" s="1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6"/>
      <c r="E630" s="4"/>
      <c r="F630" s="7"/>
      <c r="G630" s="1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6"/>
      <c r="E631" s="4"/>
      <c r="F631" s="7"/>
      <c r="G631" s="1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6"/>
      <c r="E632" s="4"/>
      <c r="F632" s="7"/>
      <c r="G632" s="1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6"/>
      <c r="E633" s="4"/>
      <c r="F633" s="7"/>
      <c r="G633" s="1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6"/>
      <c r="E634" s="4"/>
      <c r="F634" s="7"/>
      <c r="G634" s="1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6"/>
      <c r="E635" s="4"/>
      <c r="F635" s="7"/>
      <c r="G635" s="1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6"/>
      <c r="E636" s="4"/>
      <c r="F636" s="7"/>
      <c r="G636" s="1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6"/>
      <c r="E637" s="4"/>
      <c r="F637" s="7"/>
      <c r="G637" s="1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6"/>
      <c r="E638" s="4"/>
      <c r="F638" s="7"/>
      <c r="G638" s="1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6"/>
      <c r="E639" s="4"/>
      <c r="F639" s="7"/>
      <c r="G639" s="1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6"/>
      <c r="E640" s="4"/>
      <c r="F640" s="7"/>
      <c r="G640" s="1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6"/>
      <c r="E641" s="4"/>
      <c r="F641" s="7"/>
      <c r="G641" s="1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6"/>
      <c r="E642" s="4"/>
      <c r="F642" s="7"/>
      <c r="G642" s="1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6"/>
      <c r="E643" s="4"/>
      <c r="F643" s="7"/>
      <c r="G643" s="1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6"/>
      <c r="E644" s="4"/>
      <c r="F644" s="7"/>
      <c r="G644" s="1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6"/>
      <c r="E645" s="4"/>
      <c r="F645" s="7"/>
      <c r="G645" s="1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6"/>
      <c r="E646" s="4"/>
      <c r="F646" s="7"/>
      <c r="G646" s="1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6"/>
      <c r="E647" s="4"/>
      <c r="F647" s="7"/>
      <c r="G647" s="1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6"/>
      <c r="E648" s="4"/>
      <c r="F648" s="7"/>
      <c r="G648" s="1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6"/>
      <c r="E649" s="4"/>
      <c r="F649" s="7"/>
      <c r="G649" s="1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6"/>
      <c r="E650" s="4"/>
      <c r="F650" s="7"/>
      <c r="G650" s="1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6"/>
      <c r="E651" s="4"/>
      <c r="F651" s="7"/>
      <c r="G651" s="1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6"/>
      <c r="E652" s="4"/>
      <c r="F652" s="7"/>
      <c r="G652" s="1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6"/>
      <c r="E653" s="4"/>
      <c r="F653" s="7"/>
      <c r="G653" s="1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6"/>
      <c r="E654" s="4"/>
      <c r="F654" s="7"/>
      <c r="G654" s="1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6"/>
      <c r="E655" s="4"/>
      <c r="F655" s="7"/>
      <c r="G655" s="1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6"/>
      <c r="E656" s="4"/>
      <c r="F656" s="7"/>
      <c r="G656" s="1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6"/>
      <c r="E657" s="4"/>
      <c r="F657" s="7"/>
      <c r="G657" s="1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6"/>
      <c r="E658" s="4"/>
      <c r="F658" s="7"/>
      <c r="G658" s="1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6"/>
      <c r="E659" s="4"/>
      <c r="F659" s="7"/>
      <c r="G659" s="1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6"/>
      <c r="E660" s="4"/>
      <c r="F660" s="7"/>
      <c r="G660" s="1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6"/>
      <c r="E661" s="4"/>
      <c r="F661" s="7"/>
      <c r="G661" s="1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6"/>
      <c r="E662" s="4"/>
      <c r="F662" s="7"/>
      <c r="G662" s="1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6"/>
      <c r="E663" s="4"/>
      <c r="F663" s="7"/>
      <c r="G663" s="1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6"/>
      <c r="E664" s="4"/>
      <c r="F664" s="7"/>
      <c r="G664" s="1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6"/>
      <c r="E665" s="4"/>
      <c r="F665" s="7"/>
      <c r="G665" s="1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6"/>
      <c r="E666" s="4"/>
      <c r="F666" s="7"/>
      <c r="G666" s="1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6"/>
      <c r="E667" s="4"/>
      <c r="F667" s="7"/>
      <c r="G667" s="1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6"/>
      <c r="E668" s="4"/>
      <c r="F668" s="7"/>
      <c r="G668" s="1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6"/>
      <c r="E669" s="4"/>
      <c r="F669" s="7"/>
      <c r="G669" s="1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6"/>
      <c r="E670" s="4"/>
      <c r="F670" s="7"/>
      <c r="G670" s="1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6"/>
      <c r="E671" s="4"/>
      <c r="F671" s="7"/>
      <c r="G671" s="1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6"/>
      <c r="E672" s="4"/>
      <c r="F672" s="7"/>
      <c r="G672" s="1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6"/>
      <c r="E673" s="4"/>
      <c r="F673" s="7"/>
      <c r="G673" s="1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6"/>
      <c r="E674" s="4"/>
      <c r="F674" s="7"/>
      <c r="G674" s="1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6"/>
      <c r="E675" s="4"/>
      <c r="F675" s="7"/>
      <c r="G675" s="1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6"/>
      <c r="E676" s="4"/>
      <c r="F676" s="7"/>
      <c r="G676" s="1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6"/>
      <c r="E677" s="4"/>
      <c r="F677" s="7"/>
      <c r="G677" s="1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6"/>
      <c r="E678" s="4"/>
      <c r="F678" s="7"/>
      <c r="G678" s="1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6"/>
      <c r="E679" s="4"/>
      <c r="F679" s="7"/>
      <c r="G679" s="1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6"/>
      <c r="E680" s="4"/>
      <c r="F680" s="7"/>
      <c r="G680" s="1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6"/>
      <c r="E681" s="4"/>
      <c r="F681" s="7"/>
      <c r="G681" s="1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6"/>
      <c r="E682" s="4"/>
      <c r="F682" s="7"/>
      <c r="G682" s="1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6"/>
      <c r="E683" s="4"/>
      <c r="F683" s="7"/>
      <c r="G683" s="1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6"/>
      <c r="E684" s="4"/>
      <c r="F684" s="7"/>
      <c r="G684" s="1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6"/>
      <c r="E685" s="4"/>
      <c r="F685" s="7"/>
      <c r="G685" s="1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6"/>
      <c r="E686" s="4"/>
      <c r="F686" s="7"/>
      <c r="G686" s="1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6"/>
      <c r="E687" s="4"/>
      <c r="F687" s="7"/>
      <c r="G687" s="1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6"/>
      <c r="E688" s="4"/>
      <c r="F688" s="7"/>
      <c r="G688" s="1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6"/>
      <c r="E689" s="4"/>
      <c r="F689" s="7"/>
      <c r="G689" s="1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6"/>
      <c r="E690" s="4"/>
      <c r="F690" s="7"/>
      <c r="G690" s="1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6"/>
      <c r="E691" s="4"/>
      <c r="F691" s="7"/>
      <c r="G691" s="1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6"/>
      <c r="E692" s="4"/>
      <c r="F692" s="7"/>
      <c r="G692" s="1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6"/>
      <c r="E693" s="4"/>
      <c r="F693" s="7"/>
      <c r="G693" s="1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6"/>
      <c r="E694" s="4"/>
      <c r="F694" s="7"/>
      <c r="G694" s="1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6"/>
      <c r="E695" s="4"/>
      <c r="F695" s="7"/>
      <c r="G695" s="1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6"/>
      <c r="E696" s="4"/>
      <c r="F696" s="7"/>
      <c r="G696" s="1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6"/>
      <c r="E697" s="4"/>
      <c r="F697" s="7"/>
      <c r="G697" s="1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6"/>
      <c r="E698" s="4"/>
      <c r="F698" s="7"/>
      <c r="G698" s="1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6"/>
      <c r="E699" s="4"/>
      <c r="F699" s="7"/>
      <c r="G699" s="1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6"/>
      <c r="E700" s="4"/>
      <c r="F700" s="7"/>
      <c r="G700" s="1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6"/>
      <c r="E701" s="4"/>
      <c r="F701" s="7"/>
      <c r="G701" s="1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6"/>
      <c r="E702" s="4"/>
      <c r="F702" s="7"/>
      <c r="G702" s="1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6"/>
      <c r="E703" s="4"/>
      <c r="F703" s="7"/>
      <c r="G703" s="1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6"/>
      <c r="E704" s="4"/>
      <c r="F704" s="7"/>
      <c r="G704" s="1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6"/>
      <c r="E705" s="4"/>
      <c r="F705" s="7"/>
      <c r="G705" s="1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6"/>
      <c r="E706" s="4"/>
      <c r="F706" s="7"/>
      <c r="G706" s="1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6"/>
      <c r="E707" s="4"/>
      <c r="F707" s="7"/>
      <c r="G707" s="1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6"/>
      <c r="E708" s="4"/>
      <c r="F708" s="7"/>
      <c r="G708" s="1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6"/>
      <c r="E709" s="4"/>
      <c r="F709" s="7"/>
      <c r="G709" s="1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6"/>
      <c r="E710" s="4"/>
      <c r="F710" s="7"/>
      <c r="G710" s="1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6"/>
      <c r="E711" s="4"/>
      <c r="F711" s="7"/>
      <c r="G711" s="1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6"/>
      <c r="E712" s="4"/>
      <c r="F712" s="7"/>
      <c r="G712" s="1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6"/>
      <c r="E713" s="4"/>
      <c r="F713" s="7"/>
      <c r="G713" s="1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6"/>
      <c r="E714" s="4"/>
      <c r="F714" s="7"/>
      <c r="G714" s="1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6"/>
      <c r="E715" s="4"/>
      <c r="F715" s="7"/>
      <c r="G715" s="1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6"/>
      <c r="E716" s="4"/>
      <c r="F716" s="7"/>
      <c r="G716" s="1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6"/>
      <c r="E717" s="4"/>
      <c r="F717" s="7"/>
      <c r="G717" s="1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6"/>
      <c r="E718" s="4"/>
      <c r="F718" s="7"/>
      <c r="G718" s="1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6"/>
      <c r="E719" s="4"/>
      <c r="F719" s="7"/>
      <c r="G719" s="1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6"/>
      <c r="E720" s="4"/>
      <c r="F720" s="7"/>
      <c r="G720" s="1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6"/>
      <c r="E721" s="4"/>
      <c r="F721" s="7"/>
      <c r="G721" s="1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6"/>
      <c r="E722" s="4"/>
      <c r="F722" s="7"/>
      <c r="G722" s="1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6"/>
      <c r="E723" s="4"/>
      <c r="F723" s="7"/>
      <c r="G723" s="1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6"/>
      <c r="E724" s="4"/>
      <c r="F724" s="7"/>
      <c r="G724" s="1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6"/>
      <c r="E725" s="4"/>
      <c r="F725" s="7"/>
      <c r="G725" s="1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6"/>
      <c r="E726" s="4"/>
      <c r="F726" s="7"/>
      <c r="G726" s="1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6"/>
      <c r="E727" s="4"/>
      <c r="F727" s="7"/>
      <c r="G727" s="1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6"/>
      <c r="E728" s="4"/>
      <c r="F728" s="7"/>
      <c r="G728" s="1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6"/>
      <c r="E729" s="4"/>
      <c r="F729" s="7"/>
      <c r="G729" s="1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6"/>
      <c r="E730" s="4"/>
      <c r="F730" s="7"/>
      <c r="G730" s="1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6"/>
      <c r="E731" s="4"/>
      <c r="F731" s="7"/>
      <c r="G731" s="1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6"/>
      <c r="E732" s="4"/>
      <c r="F732" s="7"/>
      <c r="G732" s="1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6"/>
      <c r="E733" s="4"/>
      <c r="F733" s="7"/>
      <c r="G733" s="1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6"/>
      <c r="E734" s="4"/>
      <c r="F734" s="7"/>
      <c r="G734" s="1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6"/>
      <c r="E735" s="4"/>
      <c r="F735" s="7"/>
      <c r="G735" s="1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6"/>
      <c r="E736" s="4"/>
      <c r="F736" s="7"/>
      <c r="G736" s="1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6"/>
      <c r="E737" s="4"/>
      <c r="F737" s="7"/>
      <c r="G737" s="1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6"/>
      <c r="E738" s="4"/>
      <c r="F738" s="7"/>
      <c r="G738" s="1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6"/>
      <c r="E739" s="4"/>
      <c r="F739" s="7"/>
      <c r="G739" s="1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6"/>
      <c r="E740" s="4"/>
      <c r="F740" s="7"/>
      <c r="G740" s="1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6"/>
      <c r="E741" s="4"/>
      <c r="F741" s="7"/>
      <c r="G741" s="1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6"/>
      <c r="E742" s="4"/>
      <c r="F742" s="7"/>
      <c r="G742" s="1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6"/>
      <c r="E743" s="4"/>
      <c r="F743" s="7"/>
      <c r="G743" s="1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6"/>
      <c r="E744" s="4"/>
      <c r="F744" s="7"/>
      <c r="G744" s="1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6"/>
      <c r="E745" s="4"/>
      <c r="F745" s="7"/>
      <c r="G745" s="1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6"/>
      <c r="E746" s="4"/>
      <c r="F746" s="7"/>
      <c r="G746" s="1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6"/>
      <c r="E747" s="4"/>
      <c r="F747" s="7"/>
      <c r="G747" s="1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6"/>
      <c r="E748" s="4"/>
      <c r="F748" s="7"/>
      <c r="G748" s="1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6"/>
      <c r="E749" s="4"/>
      <c r="F749" s="7"/>
      <c r="G749" s="1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6"/>
      <c r="E750" s="4"/>
      <c r="F750" s="7"/>
      <c r="G750" s="1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6"/>
      <c r="E751" s="4"/>
      <c r="F751" s="7"/>
      <c r="G751" s="1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6"/>
      <c r="E752" s="4"/>
      <c r="F752" s="7"/>
      <c r="G752" s="1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6"/>
      <c r="E753" s="4"/>
      <c r="F753" s="7"/>
      <c r="G753" s="1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6"/>
      <c r="E754" s="4"/>
      <c r="F754" s="7"/>
      <c r="G754" s="1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6"/>
      <c r="E755" s="4"/>
      <c r="F755" s="7"/>
      <c r="G755" s="1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6"/>
      <c r="E756" s="4"/>
      <c r="F756" s="7"/>
      <c r="G756" s="1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6"/>
      <c r="E757" s="4"/>
      <c r="F757" s="7"/>
      <c r="G757" s="1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6"/>
      <c r="E758" s="4"/>
      <c r="F758" s="7"/>
      <c r="G758" s="1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6"/>
      <c r="E759" s="4"/>
      <c r="F759" s="7"/>
      <c r="G759" s="1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6"/>
      <c r="E760" s="4"/>
      <c r="F760" s="7"/>
      <c r="G760" s="1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6"/>
      <c r="E761" s="4"/>
      <c r="F761" s="7"/>
      <c r="G761" s="1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6"/>
      <c r="E762" s="4"/>
      <c r="F762" s="7"/>
      <c r="G762" s="1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6"/>
      <c r="E763" s="4"/>
      <c r="F763" s="7"/>
      <c r="G763" s="1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6"/>
      <c r="E764" s="4"/>
      <c r="F764" s="7"/>
      <c r="G764" s="1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6"/>
      <c r="E765" s="4"/>
      <c r="F765" s="7"/>
      <c r="G765" s="1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6"/>
      <c r="E766" s="4"/>
      <c r="F766" s="7"/>
      <c r="G766" s="1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6"/>
      <c r="E767" s="4"/>
      <c r="F767" s="7"/>
      <c r="G767" s="1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6"/>
      <c r="E768" s="4"/>
      <c r="F768" s="7"/>
      <c r="G768" s="1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6"/>
      <c r="E769" s="4"/>
      <c r="F769" s="7"/>
      <c r="G769" s="1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6"/>
      <c r="E770" s="4"/>
      <c r="F770" s="7"/>
      <c r="G770" s="1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6"/>
      <c r="E771" s="4"/>
      <c r="F771" s="7"/>
      <c r="G771" s="1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6"/>
      <c r="E772" s="4"/>
      <c r="F772" s="7"/>
      <c r="G772" s="1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6"/>
      <c r="E773" s="4"/>
      <c r="F773" s="7"/>
      <c r="G773" s="1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6"/>
      <c r="E774" s="4"/>
      <c r="F774" s="7"/>
      <c r="G774" s="1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6"/>
      <c r="E775" s="4"/>
      <c r="F775" s="7"/>
      <c r="G775" s="1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6"/>
      <c r="E776" s="4"/>
      <c r="F776" s="7"/>
      <c r="G776" s="1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6"/>
      <c r="E777" s="4"/>
      <c r="F777" s="7"/>
      <c r="G777" s="1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6"/>
      <c r="E778" s="4"/>
      <c r="F778" s="7"/>
      <c r="G778" s="1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6"/>
      <c r="E779" s="4"/>
      <c r="F779" s="7"/>
      <c r="G779" s="1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6"/>
      <c r="E780" s="4"/>
      <c r="F780" s="7"/>
      <c r="G780" s="1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6"/>
      <c r="E781" s="4"/>
      <c r="F781" s="7"/>
      <c r="G781" s="1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6"/>
      <c r="E782" s="4"/>
      <c r="F782" s="7"/>
      <c r="G782" s="1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6"/>
      <c r="E783" s="4"/>
      <c r="F783" s="7"/>
      <c r="G783" s="1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6"/>
      <c r="E784" s="4"/>
      <c r="F784" s="7"/>
      <c r="G784" s="1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6"/>
      <c r="E785" s="4"/>
      <c r="F785" s="7"/>
      <c r="G785" s="1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6"/>
      <c r="E786" s="4"/>
      <c r="F786" s="7"/>
      <c r="G786" s="1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6"/>
      <c r="E787" s="4"/>
      <c r="F787" s="7"/>
      <c r="G787" s="1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6"/>
      <c r="E788" s="4"/>
      <c r="F788" s="7"/>
      <c r="G788" s="1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6"/>
      <c r="E789" s="4"/>
      <c r="F789" s="7"/>
      <c r="G789" s="1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6"/>
      <c r="E790" s="4"/>
      <c r="F790" s="7"/>
      <c r="G790" s="1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6"/>
      <c r="E791" s="4"/>
      <c r="F791" s="7"/>
      <c r="G791" s="1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6"/>
      <c r="E792" s="4"/>
      <c r="F792" s="7"/>
      <c r="G792" s="1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6"/>
      <c r="E793" s="4"/>
      <c r="F793" s="7"/>
      <c r="G793" s="1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6"/>
      <c r="E794" s="4"/>
      <c r="F794" s="7"/>
      <c r="G794" s="1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6"/>
      <c r="E795" s="4"/>
      <c r="F795" s="7"/>
      <c r="G795" s="1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6"/>
      <c r="E796" s="4"/>
      <c r="F796" s="7"/>
      <c r="G796" s="1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6"/>
      <c r="E797" s="4"/>
      <c r="F797" s="7"/>
      <c r="G797" s="1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6"/>
      <c r="E798" s="4"/>
      <c r="F798" s="7"/>
      <c r="G798" s="1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6"/>
      <c r="E799" s="4"/>
      <c r="F799" s="7"/>
      <c r="G799" s="1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6"/>
      <c r="E800" s="4"/>
      <c r="F800" s="7"/>
      <c r="G800" s="1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6"/>
      <c r="E801" s="4"/>
      <c r="F801" s="7"/>
      <c r="G801" s="1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6"/>
      <c r="E802" s="4"/>
      <c r="F802" s="7"/>
      <c r="G802" s="1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6"/>
      <c r="E803" s="4"/>
      <c r="F803" s="7"/>
      <c r="G803" s="1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6"/>
      <c r="E804" s="4"/>
      <c r="F804" s="7"/>
      <c r="G804" s="1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6"/>
      <c r="E805" s="4"/>
      <c r="F805" s="7"/>
      <c r="G805" s="1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6"/>
      <c r="E806" s="4"/>
      <c r="F806" s="7"/>
      <c r="G806" s="1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6"/>
      <c r="E807" s="4"/>
      <c r="F807" s="7"/>
      <c r="G807" s="1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6"/>
      <c r="E808" s="4"/>
      <c r="F808" s="7"/>
      <c r="G808" s="1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6"/>
      <c r="E809" s="4"/>
      <c r="F809" s="7"/>
      <c r="G809" s="1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6"/>
      <c r="E810" s="4"/>
      <c r="F810" s="7"/>
      <c r="G810" s="1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6"/>
      <c r="E811" s="4"/>
      <c r="F811" s="7"/>
      <c r="G811" s="1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6"/>
      <c r="E812" s="4"/>
      <c r="F812" s="7"/>
      <c r="G812" s="1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6"/>
      <c r="E813" s="4"/>
      <c r="F813" s="7"/>
      <c r="G813" s="1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6"/>
      <c r="E814" s="4"/>
      <c r="F814" s="7"/>
      <c r="G814" s="1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6"/>
      <c r="E815" s="4"/>
      <c r="F815" s="7"/>
      <c r="G815" s="1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6"/>
      <c r="E816" s="4"/>
      <c r="F816" s="7"/>
      <c r="G816" s="1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6"/>
      <c r="E817" s="4"/>
      <c r="F817" s="7"/>
      <c r="G817" s="1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6"/>
      <c r="E818" s="4"/>
      <c r="F818" s="7"/>
      <c r="G818" s="1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6"/>
      <c r="E819" s="4"/>
      <c r="F819" s="7"/>
      <c r="G819" s="1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6"/>
      <c r="E820" s="4"/>
      <c r="F820" s="7"/>
      <c r="G820" s="1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6"/>
      <c r="E821" s="4"/>
      <c r="F821" s="7"/>
      <c r="G821" s="1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6"/>
      <c r="E822" s="4"/>
      <c r="F822" s="7"/>
      <c r="G822" s="1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6"/>
      <c r="E823" s="4"/>
      <c r="F823" s="7"/>
      <c r="G823" s="1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6"/>
      <c r="E824" s="4"/>
      <c r="F824" s="7"/>
      <c r="G824" s="1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6"/>
      <c r="E825" s="4"/>
      <c r="F825" s="7"/>
      <c r="G825" s="1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6"/>
      <c r="E826" s="4"/>
      <c r="F826" s="7"/>
      <c r="G826" s="1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6"/>
      <c r="E827" s="4"/>
      <c r="F827" s="7"/>
      <c r="G827" s="1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6"/>
      <c r="E828" s="4"/>
      <c r="F828" s="7"/>
      <c r="G828" s="1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6"/>
      <c r="E829" s="4"/>
      <c r="F829" s="7"/>
      <c r="G829" s="1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6"/>
      <c r="E830" s="4"/>
      <c r="F830" s="7"/>
      <c r="G830" s="1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6"/>
      <c r="E831" s="4"/>
      <c r="F831" s="7"/>
      <c r="G831" s="1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6"/>
      <c r="E832" s="4"/>
      <c r="F832" s="7"/>
      <c r="G832" s="1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6"/>
      <c r="E833" s="4"/>
      <c r="F833" s="7"/>
      <c r="G833" s="1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6"/>
      <c r="E834" s="4"/>
      <c r="F834" s="7"/>
      <c r="G834" s="1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6"/>
      <c r="E835" s="4"/>
      <c r="F835" s="7"/>
      <c r="G835" s="1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6"/>
      <c r="E836" s="4"/>
      <c r="F836" s="7"/>
      <c r="G836" s="1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6"/>
      <c r="E837" s="4"/>
      <c r="F837" s="7"/>
      <c r="G837" s="1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6"/>
      <c r="E838" s="4"/>
      <c r="F838" s="7"/>
      <c r="G838" s="1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6"/>
      <c r="E839" s="4"/>
      <c r="F839" s="7"/>
      <c r="G839" s="1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6"/>
      <c r="E840" s="4"/>
      <c r="F840" s="7"/>
      <c r="G840" s="1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6"/>
      <c r="E841" s="4"/>
      <c r="F841" s="7"/>
      <c r="G841" s="1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6"/>
      <c r="E842" s="4"/>
      <c r="F842" s="7"/>
      <c r="G842" s="1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6"/>
      <c r="E843" s="4"/>
      <c r="F843" s="7"/>
      <c r="G843" s="1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6"/>
      <c r="E844" s="4"/>
      <c r="F844" s="7"/>
      <c r="G844" s="1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6"/>
      <c r="E845" s="4"/>
      <c r="F845" s="7"/>
      <c r="G845" s="1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6"/>
      <c r="E846" s="4"/>
      <c r="F846" s="7"/>
      <c r="G846" s="1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6"/>
      <c r="E847" s="4"/>
      <c r="F847" s="7"/>
      <c r="G847" s="1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6"/>
      <c r="E848" s="4"/>
      <c r="F848" s="7"/>
      <c r="G848" s="1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6"/>
      <c r="E849" s="4"/>
      <c r="F849" s="7"/>
      <c r="G849" s="1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6"/>
      <c r="E850" s="4"/>
      <c r="F850" s="7"/>
      <c r="G850" s="1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6"/>
      <c r="E851" s="4"/>
      <c r="F851" s="7"/>
      <c r="G851" s="1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6"/>
      <c r="E852" s="4"/>
      <c r="F852" s="7"/>
      <c r="G852" s="1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6"/>
      <c r="E853" s="4"/>
      <c r="F853" s="7"/>
      <c r="G853" s="1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6"/>
      <c r="E854" s="4"/>
      <c r="F854" s="7"/>
      <c r="G854" s="1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6"/>
      <c r="E855" s="4"/>
      <c r="F855" s="7"/>
      <c r="G855" s="1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6"/>
      <c r="E856" s="4"/>
      <c r="F856" s="7"/>
      <c r="G856" s="1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6"/>
      <c r="E857" s="4"/>
      <c r="F857" s="7"/>
      <c r="G857" s="1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6"/>
      <c r="E858" s="4"/>
      <c r="F858" s="7"/>
      <c r="G858" s="1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6"/>
      <c r="E859" s="4"/>
      <c r="F859" s="7"/>
      <c r="G859" s="1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6"/>
      <c r="E860" s="4"/>
      <c r="F860" s="7"/>
      <c r="G860" s="1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6"/>
      <c r="E861" s="4"/>
      <c r="F861" s="7"/>
      <c r="G861" s="1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6"/>
      <c r="E862" s="4"/>
      <c r="F862" s="7"/>
      <c r="G862" s="1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6"/>
      <c r="E863" s="4"/>
      <c r="F863" s="7"/>
      <c r="G863" s="1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6"/>
      <c r="E864" s="4"/>
      <c r="F864" s="7"/>
      <c r="G864" s="1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6"/>
      <c r="E865" s="4"/>
      <c r="F865" s="7"/>
      <c r="G865" s="1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6"/>
      <c r="E866" s="4"/>
      <c r="F866" s="7"/>
      <c r="G866" s="1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6"/>
      <c r="E867" s="4"/>
      <c r="F867" s="7"/>
      <c r="G867" s="1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6"/>
      <c r="E868" s="4"/>
      <c r="F868" s="7"/>
      <c r="G868" s="1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6"/>
      <c r="E869" s="4"/>
      <c r="F869" s="7"/>
      <c r="G869" s="1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6"/>
      <c r="E870" s="4"/>
      <c r="F870" s="7"/>
      <c r="G870" s="1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6"/>
      <c r="E871" s="4"/>
      <c r="F871" s="7"/>
      <c r="G871" s="1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6"/>
      <c r="E872" s="4"/>
      <c r="F872" s="7"/>
      <c r="G872" s="1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6"/>
      <c r="E873" s="4"/>
      <c r="F873" s="7"/>
      <c r="G873" s="1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6"/>
      <c r="E874" s="4"/>
      <c r="F874" s="7"/>
      <c r="G874" s="1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6"/>
      <c r="E875" s="4"/>
      <c r="F875" s="7"/>
      <c r="G875" s="1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6"/>
      <c r="E876" s="4"/>
      <c r="F876" s="7"/>
      <c r="G876" s="1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6"/>
      <c r="E877" s="4"/>
      <c r="F877" s="7"/>
      <c r="G877" s="1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6"/>
      <c r="E878" s="4"/>
      <c r="F878" s="7"/>
      <c r="G878" s="1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6"/>
      <c r="E879" s="4"/>
      <c r="F879" s="7"/>
      <c r="G879" s="1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6"/>
      <c r="E880" s="4"/>
      <c r="F880" s="7"/>
      <c r="G880" s="1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6"/>
      <c r="E881" s="4"/>
      <c r="F881" s="7"/>
      <c r="G881" s="1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6"/>
      <c r="E882" s="4"/>
      <c r="F882" s="7"/>
      <c r="G882" s="1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6"/>
      <c r="E883" s="4"/>
      <c r="F883" s="7"/>
      <c r="G883" s="1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6"/>
      <c r="E884" s="4"/>
      <c r="F884" s="7"/>
      <c r="G884" s="1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6"/>
      <c r="E885" s="4"/>
      <c r="F885" s="7"/>
      <c r="G885" s="1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6"/>
      <c r="E886" s="4"/>
      <c r="F886" s="7"/>
      <c r="G886" s="1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6"/>
      <c r="E887" s="4"/>
      <c r="F887" s="7"/>
      <c r="G887" s="1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6"/>
      <c r="E888" s="4"/>
      <c r="F888" s="7"/>
      <c r="G888" s="1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6"/>
      <c r="E889" s="4"/>
      <c r="F889" s="7"/>
      <c r="G889" s="1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6"/>
      <c r="E890" s="4"/>
      <c r="F890" s="7"/>
      <c r="G890" s="1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6"/>
      <c r="E891" s="4"/>
      <c r="F891" s="7"/>
      <c r="G891" s="1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6"/>
      <c r="E892" s="4"/>
      <c r="F892" s="7"/>
      <c r="G892" s="1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6"/>
      <c r="E893" s="4"/>
      <c r="F893" s="7"/>
      <c r="G893" s="1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6"/>
      <c r="E894" s="4"/>
      <c r="F894" s="7"/>
      <c r="G894" s="1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6"/>
      <c r="E895" s="4"/>
      <c r="F895" s="7"/>
      <c r="G895" s="1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6"/>
      <c r="E896" s="4"/>
      <c r="F896" s="7"/>
      <c r="G896" s="1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6"/>
      <c r="E897" s="4"/>
      <c r="F897" s="7"/>
      <c r="G897" s="1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6"/>
      <c r="E898" s="4"/>
      <c r="F898" s="7"/>
      <c r="G898" s="1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6"/>
      <c r="E899" s="4"/>
      <c r="F899" s="7"/>
      <c r="G899" s="1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6"/>
      <c r="E900" s="4"/>
      <c r="F900" s="7"/>
      <c r="G900" s="1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6"/>
      <c r="E901" s="4"/>
      <c r="F901" s="7"/>
      <c r="G901" s="1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6"/>
      <c r="E902" s="4"/>
      <c r="F902" s="7"/>
      <c r="G902" s="1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6"/>
      <c r="E903" s="4"/>
      <c r="F903" s="7"/>
      <c r="G903" s="1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6"/>
      <c r="E904" s="4"/>
      <c r="F904" s="7"/>
      <c r="G904" s="1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6"/>
      <c r="E905" s="4"/>
      <c r="F905" s="7"/>
      <c r="G905" s="1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6"/>
      <c r="E906" s="4"/>
      <c r="F906" s="7"/>
      <c r="G906" s="1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6"/>
      <c r="E907" s="4"/>
      <c r="F907" s="7"/>
      <c r="G907" s="1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6"/>
      <c r="E908" s="4"/>
      <c r="F908" s="7"/>
      <c r="G908" s="1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6"/>
      <c r="E909" s="4"/>
      <c r="F909" s="7"/>
      <c r="G909" s="1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6"/>
      <c r="E910" s="4"/>
      <c r="F910" s="7"/>
      <c r="G910" s="1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6"/>
      <c r="E911" s="4"/>
      <c r="F911" s="7"/>
      <c r="G911" s="1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6"/>
      <c r="E912" s="4"/>
      <c r="F912" s="7"/>
      <c r="G912" s="1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6"/>
      <c r="E913" s="4"/>
      <c r="F913" s="7"/>
      <c r="G913" s="1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6"/>
      <c r="E914" s="4"/>
      <c r="F914" s="7"/>
      <c r="G914" s="1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6"/>
      <c r="E915" s="4"/>
      <c r="F915" s="7"/>
      <c r="G915" s="1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6"/>
      <c r="E916" s="4"/>
      <c r="F916" s="7"/>
      <c r="G916" s="1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6"/>
      <c r="E917" s="4"/>
      <c r="F917" s="7"/>
      <c r="G917" s="1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6"/>
      <c r="E918" s="4"/>
      <c r="F918" s="7"/>
      <c r="G918" s="1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6"/>
      <c r="E919" s="4"/>
      <c r="F919" s="7"/>
      <c r="G919" s="1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6"/>
      <c r="E920" s="4"/>
      <c r="F920" s="7"/>
      <c r="G920" s="1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6"/>
      <c r="E921" s="4"/>
      <c r="F921" s="7"/>
      <c r="G921" s="1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6"/>
      <c r="E922" s="4"/>
      <c r="F922" s="7"/>
      <c r="G922" s="1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6"/>
      <c r="E923" s="4"/>
      <c r="F923" s="7"/>
      <c r="G923" s="1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6"/>
      <c r="E924" s="4"/>
      <c r="F924" s="7"/>
      <c r="G924" s="1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6"/>
      <c r="E925" s="4"/>
      <c r="F925" s="7"/>
      <c r="G925" s="1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6"/>
      <c r="E926" s="4"/>
      <c r="F926" s="7"/>
      <c r="G926" s="1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6"/>
      <c r="E927" s="4"/>
      <c r="F927" s="7"/>
      <c r="G927" s="1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6"/>
      <c r="E928" s="4"/>
      <c r="F928" s="7"/>
      <c r="G928" s="1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6"/>
      <c r="E929" s="4"/>
      <c r="F929" s="7"/>
      <c r="G929" s="1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6"/>
      <c r="E930" s="4"/>
      <c r="F930" s="7"/>
      <c r="G930" s="1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6"/>
      <c r="E931" s="4"/>
      <c r="F931" s="7"/>
      <c r="G931" s="1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6"/>
      <c r="E932" s="4"/>
      <c r="F932" s="7"/>
      <c r="G932" s="1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6"/>
      <c r="E933" s="4"/>
      <c r="F933" s="7"/>
      <c r="G933" s="1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6"/>
      <c r="E934" s="4"/>
      <c r="F934" s="7"/>
      <c r="G934" s="1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6"/>
      <c r="E935" s="4"/>
      <c r="F935" s="7"/>
      <c r="G935" s="1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6"/>
      <c r="E936" s="4"/>
      <c r="F936" s="7"/>
      <c r="G936" s="1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6"/>
      <c r="E937" s="4"/>
      <c r="F937" s="7"/>
      <c r="G937" s="1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6"/>
      <c r="E938" s="4"/>
      <c r="F938" s="7"/>
      <c r="G938" s="1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6"/>
      <c r="E939" s="4"/>
      <c r="F939" s="7"/>
      <c r="G939" s="1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6"/>
      <c r="E940" s="4"/>
      <c r="F940" s="7"/>
      <c r="G940" s="1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6"/>
      <c r="E941" s="4"/>
      <c r="F941" s="7"/>
      <c r="G941" s="1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6"/>
      <c r="E942" s="4"/>
      <c r="F942" s="7"/>
      <c r="G942" s="1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6"/>
      <c r="E943" s="4"/>
      <c r="F943" s="7"/>
      <c r="G943" s="1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6"/>
      <c r="E944" s="4"/>
      <c r="F944" s="7"/>
      <c r="G944" s="1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6"/>
      <c r="E945" s="4"/>
      <c r="F945" s="7"/>
      <c r="G945" s="1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6"/>
      <c r="E946" s="4"/>
      <c r="F946" s="7"/>
      <c r="G946" s="1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6"/>
      <c r="E947" s="4"/>
      <c r="F947" s="7"/>
      <c r="G947" s="1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6"/>
      <c r="E948" s="4"/>
      <c r="F948" s="7"/>
      <c r="G948" s="1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6"/>
      <c r="E949" s="4"/>
      <c r="F949" s="7"/>
      <c r="G949" s="1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6"/>
      <c r="E950" s="4"/>
      <c r="F950" s="7"/>
      <c r="G950" s="1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6"/>
      <c r="E951" s="4"/>
      <c r="F951" s="7"/>
      <c r="G951" s="1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6"/>
      <c r="E952" s="4"/>
      <c r="F952" s="7"/>
      <c r="G952" s="1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6"/>
      <c r="E953" s="4"/>
      <c r="F953" s="7"/>
      <c r="G953" s="1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6"/>
      <c r="E954" s="4"/>
      <c r="F954" s="7"/>
      <c r="G954" s="1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6"/>
      <c r="E955" s="4"/>
      <c r="F955" s="7"/>
      <c r="G955" s="1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6"/>
      <c r="E956" s="4"/>
      <c r="F956" s="7"/>
      <c r="G956" s="1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6"/>
      <c r="E957" s="4"/>
      <c r="F957" s="7"/>
      <c r="G957" s="1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6"/>
      <c r="E958" s="4"/>
      <c r="F958" s="7"/>
      <c r="G958" s="1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6"/>
      <c r="E959" s="4"/>
      <c r="F959" s="7"/>
      <c r="G959" s="1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6"/>
      <c r="E960" s="4"/>
      <c r="F960" s="7"/>
      <c r="G960" s="1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6"/>
      <c r="E961" s="4"/>
      <c r="F961" s="7"/>
      <c r="G961" s="1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6"/>
      <c r="E962" s="4"/>
      <c r="F962" s="7"/>
      <c r="G962" s="1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6"/>
      <c r="E963" s="4"/>
      <c r="F963" s="7"/>
      <c r="G963" s="1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6"/>
      <c r="E964" s="4"/>
      <c r="F964" s="7"/>
      <c r="G964" s="1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6"/>
      <c r="E965" s="4"/>
      <c r="F965" s="7"/>
      <c r="G965" s="1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6"/>
      <c r="E966" s="4"/>
      <c r="F966" s="7"/>
      <c r="G966" s="1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6"/>
      <c r="E967" s="4"/>
      <c r="F967" s="7"/>
      <c r="G967" s="1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6"/>
      <c r="E968" s="4"/>
      <c r="F968" s="7"/>
      <c r="G968" s="1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6"/>
      <c r="E969" s="4"/>
      <c r="F969" s="7"/>
      <c r="G969" s="1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6"/>
      <c r="E970" s="4"/>
      <c r="F970" s="7"/>
      <c r="G970" s="1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6"/>
      <c r="E971" s="4"/>
      <c r="F971" s="7"/>
      <c r="G971" s="1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6"/>
      <c r="E972" s="4"/>
      <c r="F972" s="7"/>
      <c r="G972" s="1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6"/>
      <c r="E973" s="4"/>
      <c r="F973" s="7"/>
      <c r="G973" s="1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6"/>
      <c r="E974" s="4"/>
      <c r="F974" s="7"/>
      <c r="G974" s="1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6"/>
      <c r="E975" s="4"/>
      <c r="F975" s="7"/>
      <c r="G975" s="1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6"/>
      <c r="E976" s="4"/>
      <c r="F976" s="7"/>
      <c r="G976" s="1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6"/>
      <c r="E977" s="4"/>
      <c r="F977" s="7"/>
      <c r="G977" s="1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6"/>
      <c r="E978" s="4"/>
      <c r="F978" s="7"/>
      <c r="G978" s="1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6"/>
      <c r="E979" s="4"/>
      <c r="F979" s="7"/>
      <c r="G979" s="1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6"/>
      <c r="E980" s="4"/>
      <c r="F980" s="7"/>
      <c r="G980" s="1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6"/>
      <c r="E981" s="4"/>
      <c r="F981" s="7"/>
      <c r="G981" s="1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6"/>
      <c r="E982" s="4"/>
      <c r="F982" s="7"/>
      <c r="G982" s="1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6"/>
      <c r="E983" s="4"/>
      <c r="F983" s="7"/>
      <c r="G983" s="1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6"/>
      <c r="E984" s="4"/>
      <c r="F984" s="7"/>
      <c r="G984" s="1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6"/>
      <c r="E985" s="4"/>
      <c r="F985" s="7"/>
      <c r="G985" s="1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6"/>
      <c r="E986" s="4"/>
      <c r="F986" s="7"/>
      <c r="G986" s="1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6"/>
      <c r="E987" s="4"/>
      <c r="F987" s="7"/>
      <c r="G987" s="1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6"/>
      <c r="E988" s="4"/>
      <c r="F988" s="7"/>
      <c r="G988" s="1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6"/>
      <c r="E989" s="4"/>
      <c r="F989" s="7"/>
      <c r="G989" s="1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6"/>
      <c r="E990" s="4"/>
      <c r="F990" s="7"/>
      <c r="G990" s="1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6"/>
      <c r="E991" s="4"/>
      <c r="F991" s="7"/>
      <c r="G991" s="1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6"/>
      <c r="E992" s="4"/>
      <c r="F992" s="7"/>
      <c r="G992" s="1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6"/>
      <c r="E993" s="4"/>
      <c r="F993" s="7"/>
      <c r="G993" s="1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6"/>
      <c r="E994" s="4"/>
      <c r="F994" s="7"/>
      <c r="G994" s="1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6"/>
      <c r="E995" s="4"/>
      <c r="F995" s="7"/>
      <c r="G995" s="1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6"/>
      <c r="E996" s="4"/>
      <c r="F996" s="7"/>
      <c r="G996" s="1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6"/>
      <c r="E997" s="4"/>
      <c r="F997" s="7"/>
      <c r="G997" s="1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6"/>
      <c r="E998" s="4"/>
      <c r="F998" s="7"/>
      <c r="G998" s="1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6"/>
      <c r="E999" s="4"/>
      <c r="F999" s="7"/>
      <c r="G999" s="1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6"/>
      <c r="E1000" s="4"/>
      <c r="F1000" s="7"/>
      <c r="G1000" s="1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6"/>
      <c r="E1001" s="4"/>
      <c r="F1001" s="7"/>
      <c r="G1001" s="1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6"/>
      <c r="E1002" s="4"/>
      <c r="F1002" s="7"/>
      <c r="G1002" s="1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6"/>
      <c r="E1003" s="4"/>
      <c r="F1003" s="7"/>
      <c r="G1003" s="1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6"/>
      <c r="E1004" s="4"/>
      <c r="F1004" s="7"/>
      <c r="G1004" s="1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6"/>
      <c r="E1005" s="4"/>
      <c r="F1005" s="7"/>
      <c r="G1005" s="1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6"/>
      <c r="E1006" s="4"/>
      <c r="F1006" s="7"/>
      <c r="G1006" s="1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6"/>
      <c r="E1007" s="4"/>
      <c r="F1007" s="7"/>
      <c r="G1007" s="1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6"/>
      <c r="E1008" s="4"/>
      <c r="F1008" s="7"/>
      <c r="G1008" s="1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6"/>
      <c r="E1009" s="4"/>
      <c r="F1009" s="7"/>
      <c r="G1009" s="1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6"/>
      <c r="E1010" s="4"/>
      <c r="F1010" s="7"/>
      <c r="G1010" s="1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6"/>
      <c r="E1011" s="4"/>
      <c r="F1011" s="7"/>
      <c r="G1011" s="1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6"/>
      <c r="E1012" s="4"/>
      <c r="F1012" s="7"/>
      <c r="G1012" s="1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6"/>
      <c r="E1013" s="4"/>
      <c r="F1013" s="7"/>
      <c r="G1013" s="1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6"/>
      <c r="E1014" s="4"/>
      <c r="F1014" s="7"/>
      <c r="G1014" s="1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6"/>
      <c r="E1015" s="4"/>
      <c r="F1015" s="7"/>
      <c r="G1015" s="1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4"/>
      <c r="B1016" s="4"/>
      <c r="C1016" s="4"/>
      <c r="D1016" s="6"/>
      <c r="E1016" s="4"/>
      <c r="F1016" s="7"/>
      <c r="G1016" s="1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4"/>
      <c r="B1017" s="4"/>
      <c r="C1017" s="4"/>
      <c r="D1017" s="6"/>
      <c r="E1017" s="4"/>
      <c r="F1017" s="7"/>
      <c r="G1017" s="1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A1018" s="4"/>
      <c r="B1018" s="4"/>
      <c r="C1018" s="4"/>
      <c r="D1018" s="6"/>
      <c r="E1018" s="4"/>
      <c r="F1018" s="7"/>
      <c r="G1018" s="1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A1019" s="4"/>
      <c r="B1019" s="4"/>
      <c r="C1019" s="4"/>
      <c r="D1019" s="6"/>
      <c r="E1019" s="4"/>
      <c r="F1019" s="7"/>
      <c r="G1019" s="1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A1020" s="4"/>
      <c r="B1020" s="4"/>
      <c r="C1020" s="4"/>
      <c r="D1020" s="6"/>
      <c r="E1020" s="4"/>
      <c r="F1020" s="7"/>
      <c r="G1020" s="1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</sheetData>
  <mergeCells count="25">
    <mergeCell ref="B5:B10"/>
    <mergeCell ref="F5:F6"/>
    <mergeCell ref="E5:E10"/>
    <mergeCell ref="F8:F9"/>
    <mergeCell ref="G5:G6"/>
    <mergeCell ref="G8:G9"/>
    <mergeCell ref="B2:L2"/>
    <mergeCell ref="C5:C10"/>
    <mergeCell ref="B19:B26"/>
    <mergeCell ref="B11:B18"/>
    <mergeCell ref="C11:C14"/>
    <mergeCell ref="D12:D13"/>
    <mergeCell ref="D28:D29"/>
    <mergeCell ref="D30:D31"/>
    <mergeCell ref="E19:E26"/>
    <mergeCell ref="E11:E18"/>
    <mergeCell ref="E27:E33"/>
    <mergeCell ref="C25:C26"/>
    <mergeCell ref="C27:C33"/>
    <mergeCell ref="B27:B33"/>
    <mergeCell ref="C19:C22"/>
    <mergeCell ref="C23:C24"/>
    <mergeCell ref="C15:C18"/>
    <mergeCell ref="D17:D18"/>
    <mergeCell ref="D23:D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8.29"/>
    <col customWidth="1" min="4" max="4" width="17.57"/>
    <col customWidth="1" min="11" max="11" width="19.14"/>
    <col customWidth="1" min="16" max="16" width="16.86"/>
    <col customWidth="1" min="18" max="18" width="21.0"/>
  </cols>
  <sheetData>
    <row r="1">
      <c r="A1" s="123"/>
      <c r="B1" s="124" t="s">
        <v>201</v>
      </c>
      <c r="W1" s="2"/>
      <c r="X1" s="2"/>
      <c r="Y1" s="2"/>
      <c r="Z1" s="2"/>
      <c r="AA1" s="2"/>
    </row>
    <row r="2">
      <c r="A2" s="123"/>
      <c r="W2" s="2"/>
      <c r="X2" s="2"/>
      <c r="Y2" s="2"/>
      <c r="Z2" s="2"/>
      <c r="AA2" s="2"/>
    </row>
    <row r="3">
      <c r="A3" s="123"/>
      <c r="W3" s="2"/>
      <c r="X3" s="2"/>
      <c r="Y3" s="2"/>
      <c r="Z3" s="2"/>
      <c r="AA3" s="2"/>
    </row>
    <row r="4">
      <c r="A4" s="125" t="s">
        <v>202</v>
      </c>
      <c r="W4" s="2"/>
      <c r="X4" s="2"/>
      <c r="Y4" s="2"/>
      <c r="Z4" s="2"/>
      <c r="AA4" s="2"/>
    </row>
    <row r="5">
      <c r="A5" s="126" t="s">
        <v>203</v>
      </c>
      <c r="B5" s="127" t="s">
        <v>204</v>
      </c>
      <c r="C5" s="128"/>
      <c r="D5" s="129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2"/>
      <c r="X5" s="2"/>
      <c r="Y5" s="2"/>
      <c r="Z5" s="2"/>
      <c r="AA5" s="2"/>
    </row>
    <row r="6">
      <c r="A6" s="126" t="s">
        <v>7</v>
      </c>
      <c r="B6" s="130"/>
      <c r="C6" s="127" t="s">
        <v>205</v>
      </c>
      <c r="D6" s="129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2"/>
      <c r="X6" s="2"/>
      <c r="Y6" s="2"/>
      <c r="Z6" s="2"/>
      <c r="AA6" s="2"/>
    </row>
    <row r="7">
      <c r="A7" s="126" t="s">
        <v>15</v>
      </c>
      <c r="B7" s="130"/>
      <c r="C7" s="130"/>
      <c r="D7" s="127" t="s">
        <v>206</v>
      </c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9"/>
      <c r="Q7" s="130"/>
      <c r="R7" s="130"/>
      <c r="S7" s="130"/>
      <c r="T7" s="130"/>
      <c r="U7" s="130"/>
      <c r="V7" s="130"/>
      <c r="W7" s="2"/>
      <c r="X7" s="2"/>
      <c r="Y7" s="2"/>
      <c r="Z7" s="2"/>
      <c r="AA7" s="2"/>
    </row>
    <row r="8">
      <c r="A8" s="126" t="s">
        <v>15</v>
      </c>
      <c r="B8" s="130"/>
      <c r="C8" s="130"/>
      <c r="D8" s="130"/>
      <c r="E8" s="130"/>
      <c r="F8" s="127" t="s">
        <v>207</v>
      </c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9"/>
      <c r="U8" s="130"/>
      <c r="V8" s="130"/>
      <c r="W8" s="2"/>
      <c r="X8" s="2"/>
      <c r="Y8" s="2"/>
      <c r="Z8" s="2"/>
      <c r="AA8" s="2"/>
    </row>
    <row r="9">
      <c r="A9" s="126" t="s">
        <v>7</v>
      </c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27" t="s">
        <v>208</v>
      </c>
      <c r="R9" s="129"/>
      <c r="S9" s="130"/>
      <c r="T9" s="130"/>
      <c r="U9" s="130"/>
      <c r="V9" s="130"/>
      <c r="W9" s="2"/>
      <c r="X9" s="2"/>
      <c r="Y9" s="2"/>
      <c r="Z9" s="2"/>
      <c r="AA9" s="2"/>
    </row>
    <row r="10">
      <c r="A10" s="126" t="s">
        <v>209</v>
      </c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27" t="s">
        <v>210</v>
      </c>
      <c r="Q10" s="128"/>
      <c r="R10" s="129"/>
      <c r="S10" s="130"/>
      <c r="T10" s="130"/>
      <c r="U10" s="130"/>
      <c r="V10" s="130"/>
      <c r="W10" s="2"/>
      <c r="X10" s="2"/>
      <c r="Y10" s="2"/>
      <c r="Z10" s="2"/>
      <c r="AA10" s="2"/>
    </row>
    <row r="11">
      <c r="A11" s="126" t="s">
        <v>211</v>
      </c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27" t="s">
        <v>212</v>
      </c>
      <c r="S11" s="128"/>
      <c r="T11" s="128"/>
      <c r="U11" s="129"/>
      <c r="V11" s="130"/>
      <c r="W11" s="2"/>
      <c r="X11" s="2"/>
      <c r="Y11" s="2"/>
      <c r="Z11" s="2"/>
      <c r="AA11" s="2"/>
    </row>
    <row r="12">
      <c r="A12" s="126" t="s">
        <v>213</v>
      </c>
      <c r="B12" s="131" t="s">
        <v>214</v>
      </c>
      <c r="C12" s="129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2"/>
      <c r="X12" s="2"/>
      <c r="Y12" s="2"/>
      <c r="Z12" s="2"/>
      <c r="AA12" s="2"/>
    </row>
    <row r="13">
      <c r="A13" s="126" t="s">
        <v>213</v>
      </c>
      <c r="B13" s="130"/>
      <c r="C13" s="131" t="s">
        <v>215</v>
      </c>
      <c r="D13" s="129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2"/>
      <c r="X13" s="2"/>
      <c r="Y13" s="2"/>
      <c r="Z13" s="2"/>
      <c r="AA13" s="2"/>
    </row>
    <row r="14">
      <c r="A14" s="126" t="s">
        <v>211</v>
      </c>
      <c r="B14" s="130"/>
      <c r="C14" s="131" t="s">
        <v>216</v>
      </c>
      <c r="D14" s="128"/>
      <c r="E14" s="128"/>
      <c r="F14" s="129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2"/>
      <c r="X14" s="2"/>
      <c r="Y14" s="2"/>
      <c r="Z14" s="2"/>
      <c r="AA14" s="2"/>
    </row>
    <row r="15">
      <c r="A15" s="126" t="s">
        <v>217</v>
      </c>
      <c r="B15" s="130"/>
      <c r="C15" s="130"/>
      <c r="D15" s="131" t="s">
        <v>218</v>
      </c>
      <c r="E15" s="128"/>
      <c r="F15" s="128"/>
      <c r="G15" s="128"/>
      <c r="H15" s="128"/>
      <c r="I15" s="128"/>
      <c r="J15" s="128"/>
      <c r="K15" s="129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2"/>
      <c r="X15" s="2"/>
      <c r="Y15" s="2"/>
      <c r="Z15" s="2"/>
      <c r="AA15" s="2"/>
    </row>
    <row r="16">
      <c r="A16" s="126" t="s">
        <v>209</v>
      </c>
      <c r="B16" s="130"/>
      <c r="C16" s="130"/>
      <c r="D16" s="130"/>
      <c r="E16" s="130"/>
      <c r="F16" s="130"/>
      <c r="G16" s="130"/>
      <c r="H16" s="130"/>
      <c r="I16" s="130"/>
      <c r="J16" s="131" t="s">
        <v>219</v>
      </c>
      <c r="K16" s="129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2"/>
      <c r="X16" s="2"/>
      <c r="Y16" s="2"/>
      <c r="Z16" s="2"/>
      <c r="AA16" s="2"/>
    </row>
    <row r="17">
      <c r="A17" s="126" t="s">
        <v>220</v>
      </c>
      <c r="B17" s="130"/>
      <c r="C17" s="130"/>
      <c r="D17" s="130"/>
      <c r="E17" s="130"/>
      <c r="F17" s="131" t="s">
        <v>221</v>
      </c>
      <c r="G17" s="128"/>
      <c r="H17" s="128"/>
      <c r="I17" s="128"/>
      <c r="J17" s="128"/>
      <c r="K17" s="129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2"/>
      <c r="X17" s="2"/>
      <c r="Y17" s="2"/>
      <c r="Z17" s="2"/>
      <c r="AA17" s="2"/>
    </row>
    <row r="18">
      <c r="A18" s="126" t="s">
        <v>7</v>
      </c>
      <c r="B18" s="132" t="s">
        <v>222</v>
      </c>
      <c r="C18" s="128"/>
      <c r="D18" s="128"/>
      <c r="E18" s="128"/>
      <c r="F18" s="128"/>
      <c r="G18" s="128"/>
      <c r="H18" s="129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2"/>
      <c r="X18" s="2"/>
      <c r="Y18" s="2"/>
      <c r="Z18" s="2"/>
      <c r="AA18" s="2"/>
    </row>
    <row r="19">
      <c r="A19" s="126" t="s">
        <v>7</v>
      </c>
      <c r="B19" s="132" t="s">
        <v>223</v>
      </c>
      <c r="C19" s="128"/>
      <c r="D19" s="128"/>
      <c r="E19" s="128"/>
      <c r="F19" s="128"/>
      <c r="G19" s="128"/>
      <c r="H19" s="129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2"/>
      <c r="X19" s="2"/>
      <c r="Y19" s="2"/>
      <c r="Z19" s="2"/>
      <c r="AA19" s="2"/>
    </row>
    <row r="20">
      <c r="A20" s="126" t="s">
        <v>209</v>
      </c>
      <c r="B20" s="130"/>
      <c r="C20" s="132" t="s">
        <v>224</v>
      </c>
      <c r="D20" s="128"/>
      <c r="E20" s="128"/>
      <c r="F20" s="128"/>
      <c r="G20" s="128"/>
      <c r="H20" s="128"/>
      <c r="I20" s="128"/>
      <c r="J20" s="128"/>
      <c r="K20" s="129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2"/>
      <c r="X20" s="2"/>
      <c r="Y20" s="2"/>
      <c r="Z20" s="2"/>
      <c r="AA20" s="2"/>
    </row>
    <row r="21">
      <c r="A21" s="126" t="s">
        <v>220</v>
      </c>
      <c r="B21" s="130"/>
      <c r="C21" s="130"/>
      <c r="D21" s="130"/>
      <c r="E21" s="130"/>
      <c r="F21" s="132" t="s">
        <v>225</v>
      </c>
      <c r="G21" s="128"/>
      <c r="H21" s="128"/>
      <c r="I21" s="128"/>
      <c r="J21" s="128"/>
      <c r="K21" s="129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2"/>
      <c r="X21" s="2"/>
      <c r="Y21" s="2"/>
      <c r="Z21" s="2"/>
      <c r="AA21" s="2"/>
    </row>
    <row r="22">
      <c r="A22" s="126" t="s">
        <v>209</v>
      </c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2" t="s">
        <v>226</v>
      </c>
      <c r="M22" s="128"/>
      <c r="N22" s="128"/>
      <c r="O22" s="128"/>
      <c r="P22" s="128"/>
      <c r="Q22" s="129"/>
      <c r="R22" s="130"/>
      <c r="S22" s="130"/>
      <c r="T22" s="130"/>
      <c r="U22" s="130"/>
      <c r="V22" s="130"/>
      <c r="W22" s="2"/>
      <c r="X22" s="2"/>
      <c r="Y22" s="2"/>
      <c r="Z22" s="2"/>
      <c r="AA22" s="2"/>
    </row>
    <row r="23">
      <c r="A23" s="126" t="s">
        <v>220</v>
      </c>
      <c r="B23" s="130"/>
      <c r="C23" s="130"/>
      <c r="D23" s="133" t="s">
        <v>227</v>
      </c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9"/>
      <c r="V23" s="130"/>
      <c r="W23" s="2"/>
      <c r="X23" s="2"/>
      <c r="Y23" s="2"/>
      <c r="Z23" s="2"/>
      <c r="AA23" s="2"/>
    </row>
    <row r="24">
      <c r="A24" s="126" t="s">
        <v>228</v>
      </c>
      <c r="B24" s="130"/>
      <c r="C24" s="130"/>
      <c r="D24" s="130"/>
      <c r="E24" s="130"/>
      <c r="F24" s="130"/>
      <c r="G24" s="130"/>
      <c r="H24" s="130"/>
      <c r="I24" s="130"/>
      <c r="J24" s="130"/>
      <c r="K24" s="134" t="s">
        <v>229</v>
      </c>
      <c r="L24" s="128"/>
      <c r="M24" s="128"/>
      <c r="N24" s="128"/>
      <c r="O24" s="128"/>
      <c r="P24" s="128"/>
      <c r="Q24" s="128"/>
      <c r="R24" s="128"/>
      <c r="S24" s="129"/>
      <c r="T24" s="130"/>
      <c r="U24" s="130"/>
      <c r="V24" s="130"/>
      <c r="W24" s="2"/>
      <c r="X24" s="2"/>
      <c r="Y24" s="2"/>
      <c r="Z24" s="2"/>
      <c r="AA24" s="2"/>
    </row>
    <row r="25">
      <c r="A25" s="126" t="s">
        <v>14</v>
      </c>
      <c r="B25" s="130"/>
      <c r="C25" s="130"/>
      <c r="D25" s="135" t="s">
        <v>230</v>
      </c>
      <c r="E25" s="128"/>
      <c r="F25" s="128"/>
      <c r="G25" s="128"/>
      <c r="H25" s="129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2"/>
      <c r="X25" s="2"/>
      <c r="Y25" s="2"/>
      <c r="Z25" s="2"/>
      <c r="AA25" s="2"/>
    </row>
    <row r="26">
      <c r="A26" s="126" t="s">
        <v>168</v>
      </c>
      <c r="B26" s="130"/>
      <c r="C26" s="136" t="s">
        <v>231</v>
      </c>
      <c r="D26" s="128"/>
      <c r="E26" s="129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2"/>
      <c r="X26" s="2"/>
      <c r="Y26" s="2"/>
      <c r="Z26" s="2"/>
      <c r="AA26" s="2"/>
    </row>
    <row r="27">
      <c r="A27" s="126" t="s">
        <v>168</v>
      </c>
      <c r="B27" s="130"/>
      <c r="C27" s="130"/>
      <c r="D27" s="130"/>
      <c r="E27" s="130"/>
      <c r="F27" s="136" t="s">
        <v>232</v>
      </c>
      <c r="G27" s="128"/>
      <c r="H27" s="128"/>
      <c r="I27" s="128"/>
      <c r="J27" s="128"/>
      <c r="K27" s="129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2"/>
      <c r="X27" s="2"/>
      <c r="Y27" s="2"/>
      <c r="Z27" s="2"/>
      <c r="AA27" s="2"/>
    </row>
    <row r="28">
      <c r="A28" s="126" t="s">
        <v>233</v>
      </c>
      <c r="B28" s="130"/>
      <c r="C28" s="130"/>
      <c r="D28" s="130"/>
      <c r="E28" s="130"/>
      <c r="F28" s="136" t="s">
        <v>234</v>
      </c>
      <c r="G28" s="128"/>
      <c r="H28" s="128"/>
      <c r="I28" s="128"/>
      <c r="J28" s="128"/>
      <c r="K28" s="129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2"/>
      <c r="X28" s="2"/>
      <c r="Y28" s="2"/>
      <c r="Z28" s="2"/>
      <c r="AA28" s="2"/>
    </row>
    <row r="29">
      <c r="A29" s="126" t="s">
        <v>235</v>
      </c>
      <c r="B29" s="130"/>
      <c r="C29" s="130"/>
      <c r="D29" s="130"/>
      <c r="E29" s="130"/>
      <c r="F29" s="130"/>
      <c r="G29" s="130"/>
      <c r="H29" s="130"/>
      <c r="I29" s="130"/>
      <c r="J29" s="136" t="s">
        <v>236</v>
      </c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9"/>
      <c r="V29" s="130"/>
      <c r="W29" s="2"/>
      <c r="X29" s="2"/>
      <c r="Y29" s="2"/>
      <c r="Z29" s="2"/>
      <c r="AA29" s="2"/>
    </row>
    <row r="30">
      <c r="A30" s="126" t="s">
        <v>220</v>
      </c>
      <c r="B30" s="137" t="s">
        <v>237</v>
      </c>
      <c r="C30" s="128"/>
      <c r="D30" s="128"/>
      <c r="E30" s="129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2"/>
      <c r="X30" s="2"/>
      <c r="Y30" s="2"/>
      <c r="Z30" s="2"/>
      <c r="AA30" s="2"/>
    </row>
    <row r="31">
      <c r="A31" s="126" t="s">
        <v>238</v>
      </c>
      <c r="B31" s="130"/>
      <c r="C31" s="130"/>
      <c r="D31" s="130"/>
      <c r="E31" s="130"/>
      <c r="F31" s="137" t="s">
        <v>239</v>
      </c>
      <c r="G31" s="128"/>
      <c r="H31" s="128"/>
      <c r="I31" s="128"/>
      <c r="J31" s="128"/>
      <c r="K31" s="129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2"/>
      <c r="X31" s="2"/>
      <c r="Y31" s="2"/>
      <c r="Z31" s="2"/>
      <c r="AA31" s="2"/>
    </row>
    <row r="32">
      <c r="A32" s="126" t="s">
        <v>238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7" t="s">
        <v>240</v>
      </c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9"/>
      <c r="W32" s="2"/>
      <c r="X32" s="2"/>
      <c r="Y32" s="2"/>
      <c r="Z32" s="2"/>
      <c r="AA32" s="2"/>
    </row>
    <row r="33">
      <c r="A33" s="126" t="s">
        <v>220</v>
      </c>
      <c r="B33" s="130"/>
      <c r="C33" s="130"/>
      <c r="D33" s="130"/>
      <c r="E33" s="130"/>
      <c r="F33" s="130"/>
      <c r="G33" s="130"/>
      <c r="H33" s="130"/>
      <c r="I33" s="130"/>
      <c r="J33" s="130"/>
      <c r="K33" s="137" t="s">
        <v>241</v>
      </c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9"/>
      <c r="W33" s="2"/>
      <c r="X33" s="2"/>
      <c r="Y33" s="2"/>
      <c r="Z33" s="2"/>
      <c r="AA33" s="2"/>
    </row>
    <row r="34">
      <c r="A34" s="126" t="s">
        <v>220</v>
      </c>
      <c r="B34" s="130"/>
      <c r="C34" s="130"/>
      <c r="D34" s="130"/>
      <c r="E34" s="130"/>
      <c r="F34" s="130"/>
      <c r="G34" s="130"/>
      <c r="H34" s="130"/>
      <c r="I34" s="130"/>
      <c r="J34" s="130"/>
      <c r="K34" s="137" t="s">
        <v>242</v>
      </c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9"/>
      <c r="W34" s="2"/>
      <c r="X34" s="2"/>
      <c r="Y34" s="2"/>
      <c r="Z34" s="2"/>
      <c r="AA34" s="2"/>
    </row>
    <row r="35">
      <c r="A35" s="126" t="s">
        <v>238</v>
      </c>
      <c r="B35" s="138"/>
      <c r="C35" s="138"/>
      <c r="D35" s="138"/>
      <c r="E35" s="138"/>
      <c r="F35" s="138"/>
      <c r="G35" s="138"/>
      <c r="H35" s="138"/>
      <c r="I35" s="138"/>
      <c r="J35" s="138"/>
      <c r="K35" s="139" t="s">
        <v>243</v>
      </c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1"/>
      <c r="W35" s="2"/>
      <c r="X35" s="2"/>
      <c r="Y35" s="2"/>
      <c r="Z35" s="2"/>
      <c r="AA35" s="2"/>
    </row>
    <row r="36">
      <c r="A36" s="142"/>
      <c r="B36" s="28">
        <v>1.0</v>
      </c>
      <c r="C36" s="28">
        <v>2.0</v>
      </c>
      <c r="D36" s="28">
        <v>3.0</v>
      </c>
      <c r="E36" s="28">
        <v>4.0</v>
      </c>
      <c r="F36" s="28">
        <v>5.0</v>
      </c>
      <c r="G36" s="28">
        <v>6.0</v>
      </c>
      <c r="H36" s="28">
        <v>7.0</v>
      </c>
      <c r="I36" s="28">
        <v>8.0</v>
      </c>
      <c r="J36" s="28">
        <v>9.0</v>
      </c>
      <c r="K36" s="28">
        <v>10.0</v>
      </c>
      <c r="L36" s="28">
        <v>11.0</v>
      </c>
      <c r="M36" s="28">
        <v>12.0</v>
      </c>
      <c r="N36" s="28">
        <v>13.0</v>
      </c>
      <c r="O36" s="28">
        <v>14.0</v>
      </c>
      <c r="P36" s="28">
        <v>15.0</v>
      </c>
      <c r="Q36" s="28">
        <v>16.0</v>
      </c>
      <c r="R36" s="28">
        <v>17.0</v>
      </c>
      <c r="S36" s="28">
        <v>18.0</v>
      </c>
      <c r="T36" s="28">
        <v>19.0</v>
      </c>
      <c r="U36" s="28">
        <v>20.0</v>
      </c>
      <c r="V36" s="28">
        <v>21.0</v>
      </c>
      <c r="W36" s="2"/>
      <c r="X36" s="2"/>
      <c r="Y36" s="2"/>
      <c r="Z36" s="2"/>
      <c r="AA36" s="2"/>
    </row>
    <row r="37">
      <c r="A37" s="142"/>
      <c r="B37" s="143" t="s">
        <v>244</v>
      </c>
      <c r="C37" s="144"/>
      <c r="D37" s="144"/>
      <c r="E37" s="144"/>
      <c r="F37" s="144"/>
      <c r="G37" s="144"/>
      <c r="H37" s="145"/>
      <c r="I37" s="143" t="s">
        <v>245</v>
      </c>
      <c r="J37" s="144"/>
      <c r="K37" s="144"/>
      <c r="L37" s="144"/>
      <c r="M37" s="144"/>
      <c r="N37" s="144"/>
      <c r="O37" s="145"/>
      <c r="P37" s="143" t="s">
        <v>246</v>
      </c>
      <c r="Q37" s="144"/>
      <c r="R37" s="144"/>
      <c r="S37" s="144"/>
      <c r="T37" s="144"/>
      <c r="U37" s="144"/>
      <c r="V37" s="145"/>
      <c r="W37" s="2"/>
      <c r="X37" s="2"/>
      <c r="Y37" s="2"/>
      <c r="Z37" s="2"/>
      <c r="AA37" s="2"/>
    </row>
    <row r="38">
      <c r="A38" s="14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14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14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14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14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14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14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14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14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14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14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14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14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14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14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14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14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14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14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14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14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14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14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14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14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14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14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14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14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14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14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14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14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14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146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146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146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146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146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146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146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146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146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146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146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146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146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146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146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146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146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146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146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146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146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146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146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146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146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146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146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146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146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146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146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146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146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146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146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146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146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146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146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146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146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146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146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146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146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146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146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146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146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146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146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146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146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146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146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146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146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146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146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146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146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146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146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146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146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146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146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146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146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146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146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146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146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146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146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146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146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146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146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146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146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146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146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146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146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146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146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146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146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146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146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146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146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146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146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146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146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146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146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146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146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146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146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146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146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146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146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146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146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146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146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146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146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146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146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146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146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146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146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146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146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146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146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146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146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146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146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146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146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146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146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146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146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146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146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146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146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146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146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146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146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146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146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146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146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146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146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146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146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146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146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146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146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146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146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146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146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146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146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146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146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146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146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146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146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146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146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146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146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146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146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146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146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146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146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146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146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146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146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146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146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146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146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146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146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146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146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146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146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146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146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146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146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146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146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146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146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146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146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146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146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146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146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146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146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146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146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146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146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146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146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146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146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146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146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146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146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146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146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146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146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146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146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146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146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146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146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146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146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146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146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146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146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146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146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146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146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146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146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146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146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146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146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146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146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146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146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146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146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146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146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146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146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146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146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146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146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146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146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146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146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146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146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146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146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146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146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146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146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146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146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146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146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146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146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146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146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146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146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146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146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146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146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146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146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146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146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146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146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146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146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146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146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146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146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146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146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146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146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146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146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146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146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146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146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146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146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146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146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146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146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146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146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146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146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146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146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146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146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146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146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146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146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146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146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146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146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146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146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146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146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146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146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146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146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146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146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146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146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146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146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146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146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146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146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146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146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146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146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146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146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146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146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146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146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146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146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146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146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146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146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146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146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146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146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146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146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146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146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146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146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146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146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146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146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146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146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146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146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146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146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146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146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146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146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146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146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146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146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146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146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146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146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146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146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146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146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146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146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146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146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146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146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146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146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146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146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146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146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146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146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146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146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146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146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146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146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146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146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146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146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146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146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146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146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146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146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146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146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146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146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146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146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146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146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146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146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146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146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146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146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146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146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146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146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146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146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146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146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146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146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146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146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146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146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146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146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146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146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146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146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146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146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146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146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146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146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146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146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146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146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146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146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146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146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146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146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146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146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146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146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146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146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146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146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146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146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146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146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146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146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146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146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146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146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146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146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146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146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146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146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146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146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146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146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146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146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146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146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146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146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146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146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146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146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146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146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146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146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146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146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146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146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146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146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146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146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146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146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146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146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146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146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146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146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146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146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146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146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146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146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146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146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146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146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146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146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146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146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146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146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146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146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146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146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146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146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146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146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146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146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146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146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146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146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146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146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146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146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146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146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146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146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146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146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146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146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146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146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146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146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146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146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146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146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146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146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146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146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146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146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146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146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146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146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146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146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146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146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146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146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146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146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146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146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146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146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146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146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146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146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146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146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146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146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146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146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146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146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146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146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146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146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146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146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146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146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146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146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146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146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146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146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146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146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146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146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146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146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146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146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146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146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146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146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146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146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146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146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146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146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146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146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146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146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146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146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146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146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146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146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146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146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146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146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146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146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146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146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146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146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146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146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146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146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146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146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146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146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146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146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146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146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146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146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146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146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146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146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146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146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146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146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146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146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146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146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146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146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146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146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146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146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146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146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146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146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146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146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146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146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146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146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146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146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146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146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146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146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146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146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146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146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146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146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146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146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146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146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146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146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146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146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146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146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146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146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146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146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146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146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146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146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146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146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146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146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146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146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146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146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146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146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146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146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146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146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146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146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146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146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146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146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146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146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146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146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146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146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146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146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146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146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146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146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146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146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146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146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146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146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146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146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146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146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146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146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146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146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146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146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146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146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146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146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146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146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146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146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146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146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146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146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146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146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146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146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146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146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146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146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146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146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146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146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146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146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146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146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146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146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146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146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146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146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146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146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146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146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146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146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146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146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146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146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146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146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146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146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146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146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146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146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146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146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146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146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146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146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146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146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146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146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146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146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146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146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146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146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146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146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146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146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146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146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146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146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146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146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146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146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146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146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146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146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146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146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146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146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146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146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146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146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146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146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146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146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146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146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146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146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146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146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146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146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146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146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146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146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146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146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146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146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146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146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146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146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146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146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146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146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146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146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146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146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146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146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146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146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146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146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146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146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146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146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146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146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146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146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146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146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146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</sheetData>
  <mergeCells count="35">
    <mergeCell ref="C6:D6"/>
    <mergeCell ref="B1:V4"/>
    <mergeCell ref="B5:D5"/>
    <mergeCell ref="J16:K16"/>
    <mergeCell ref="B18:H18"/>
    <mergeCell ref="F17:K17"/>
    <mergeCell ref="J29:U29"/>
    <mergeCell ref="B30:E30"/>
    <mergeCell ref="F31:K31"/>
    <mergeCell ref="F27:K27"/>
    <mergeCell ref="F28:K28"/>
    <mergeCell ref="C26:E26"/>
    <mergeCell ref="K32:V32"/>
    <mergeCell ref="K33:V33"/>
    <mergeCell ref="K34:V34"/>
    <mergeCell ref="K35:V35"/>
    <mergeCell ref="I37:O37"/>
    <mergeCell ref="B37:H37"/>
    <mergeCell ref="P37:V37"/>
    <mergeCell ref="B12:C12"/>
    <mergeCell ref="B19:H19"/>
    <mergeCell ref="C13:D13"/>
    <mergeCell ref="C14:F14"/>
    <mergeCell ref="C20:K20"/>
    <mergeCell ref="F21:K21"/>
    <mergeCell ref="K24:S24"/>
    <mergeCell ref="D25:H25"/>
    <mergeCell ref="F8:T8"/>
    <mergeCell ref="R11:U11"/>
    <mergeCell ref="Q9:R9"/>
    <mergeCell ref="P10:R10"/>
    <mergeCell ref="D23:U23"/>
    <mergeCell ref="L22:Q22"/>
    <mergeCell ref="D15:K15"/>
    <mergeCell ref="D7:P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4.43"/>
    <col customWidth="1" min="2" max="2" width="18.29"/>
    <col customWidth="1" min="3" max="3" width="10.86"/>
    <col customWidth="1" min="4" max="4" width="22.71"/>
    <col customWidth="1" min="5" max="5" width="16.43"/>
    <col customWidth="1" min="6" max="6" width="14.43"/>
  </cols>
  <sheetData>
    <row r="1">
      <c r="A1" s="3" t="s">
        <v>247</v>
      </c>
    </row>
    <row r="4">
      <c r="A4" s="147" t="s">
        <v>248</v>
      </c>
      <c r="B4" s="148" t="s">
        <v>249</v>
      </c>
    </row>
    <row r="5">
      <c r="A5" s="38">
        <v>0.0</v>
      </c>
      <c r="B5" s="149">
        <v>0.0</v>
      </c>
    </row>
    <row r="6">
      <c r="A6" s="38">
        <v>1.0</v>
      </c>
      <c r="B6" s="149">
        <v>6806260.0</v>
      </c>
    </row>
    <row r="7">
      <c r="A7" s="38">
        <v>2.0</v>
      </c>
      <c r="B7" s="149">
        <v>1.361252E7</v>
      </c>
    </row>
    <row r="8">
      <c r="A8" s="38">
        <v>3.0</v>
      </c>
      <c r="B8" s="149">
        <v>2.041878E7</v>
      </c>
    </row>
    <row r="9">
      <c r="A9" s="38">
        <v>4.0</v>
      </c>
      <c r="B9" s="149">
        <v>2.690824E7</v>
      </c>
    </row>
    <row r="10">
      <c r="A10" s="38">
        <v>5.0</v>
      </c>
      <c r="B10" s="149">
        <v>2.690824E7</v>
      </c>
    </row>
    <row r="11">
      <c r="A11" s="38">
        <v>6.0</v>
      </c>
      <c r="B11" s="149">
        <v>2.690824E7</v>
      </c>
    </row>
    <row r="12">
      <c r="A12" s="38">
        <v>7.0</v>
      </c>
      <c r="B12" s="149">
        <v>2.690824E7</v>
      </c>
    </row>
    <row r="13">
      <c r="A13" s="38">
        <v>8.0</v>
      </c>
      <c r="B13" s="149">
        <v>2.690824E7</v>
      </c>
    </row>
    <row r="14">
      <c r="A14" s="38">
        <v>9.0</v>
      </c>
      <c r="B14" s="149">
        <v>2.690824E7</v>
      </c>
    </row>
    <row r="15">
      <c r="A15" s="38">
        <v>10.0</v>
      </c>
      <c r="B15" s="149">
        <v>2.690824E7</v>
      </c>
    </row>
    <row r="21"/>
    <row r="22"/>
    <row r="23"/>
    <row r="24"/>
    <row r="25"/>
    <row r="26">
      <c r="A26" s="147" t="s">
        <v>248</v>
      </c>
      <c r="B26" s="148" t="s">
        <v>249</v>
      </c>
    </row>
    <row r="27">
      <c r="A27" s="38">
        <v>0.0</v>
      </c>
      <c r="B27" s="149">
        <v>0.0</v>
      </c>
    </row>
    <row r="28">
      <c r="A28" s="38">
        <v>1.0</v>
      </c>
      <c r="B28" s="149">
        <v>22930.11</v>
      </c>
    </row>
    <row r="29">
      <c r="A29" s="38">
        <v>2.0</v>
      </c>
      <c r="B29" s="149">
        <v>62330.5</v>
      </c>
    </row>
    <row r="30">
      <c r="A30" s="38">
        <v>3.0</v>
      </c>
      <c r="B30" s="149">
        <v>169431.87</v>
      </c>
    </row>
    <row r="31">
      <c r="A31" s="38">
        <v>4.0</v>
      </c>
      <c r="B31" s="149">
        <v>460563.56</v>
      </c>
    </row>
    <row r="32">
      <c r="A32" s="38">
        <v>5.0</v>
      </c>
      <c r="B32" s="149">
        <v>1251941.56</v>
      </c>
    </row>
    <row r="33">
      <c r="A33" s="38">
        <v>6.0</v>
      </c>
      <c r="B33" s="149">
        <v>3403130.0</v>
      </c>
    </row>
    <row r="34">
      <c r="A34" s="38">
        <v>7.0</v>
      </c>
      <c r="B34" s="149">
        <v>4717739.93</v>
      </c>
    </row>
    <row r="35">
      <c r="A35" s="38">
        <v>8.0</v>
      </c>
      <c r="B35" s="149">
        <v>5477126.44</v>
      </c>
    </row>
    <row r="36">
      <c r="A36" s="38">
        <v>9.0</v>
      </c>
      <c r="B36" s="149">
        <v>6097590.4</v>
      </c>
    </row>
    <row r="37">
      <c r="A37" s="38">
        <v>10.0</v>
      </c>
      <c r="B37" s="149">
        <v>6097590.4</v>
      </c>
    </row>
    <row r="38">
      <c r="C38" s="150"/>
    </row>
    <row r="39">
      <c r="C39" s="150"/>
    </row>
    <row r="40">
      <c r="C40" s="150"/>
    </row>
    <row r="41"/>
    <row r="42"/>
    <row r="43"/>
    <row r="44"/>
    <row r="45"/>
    <row r="46"/>
    <row r="47">
      <c r="A47" s="151" t="s">
        <v>248</v>
      </c>
      <c r="B47" s="152" t="s">
        <v>249</v>
      </c>
      <c r="C47" s="153" t="s">
        <v>250</v>
      </c>
      <c r="F47" s="154" t="s">
        <v>251</v>
      </c>
    </row>
    <row r="48">
      <c r="A48" s="155"/>
      <c r="B48" s="155"/>
      <c r="C48" s="12" t="s">
        <v>138</v>
      </c>
      <c r="D48" s="156" t="s">
        <v>252</v>
      </c>
      <c r="E48" s="156" t="s">
        <v>253</v>
      </c>
      <c r="F48" s="155"/>
    </row>
    <row r="49">
      <c r="A49" s="38">
        <v>0.0</v>
      </c>
      <c r="B49" s="149">
        <v>0.0</v>
      </c>
      <c r="C49" s="149">
        <f>E49</f>
        <v>88483.11998</v>
      </c>
      <c r="D49" s="149"/>
      <c r="E49" s="149">
        <f>'Estimació del cost'!B70</f>
        <v>88483.11998</v>
      </c>
      <c r="F49" s="149">
        <f t="shared" ref="F49:F59" si="1">B49-C49</f>
        <v>-88483.11998</v>
      </c>
    </row>
    <row r="50">
      <c r="A50" s="38">
        <v>1.0</v>
      </c>
      <c r="B50" s="149">
        <v>22930.11</v>
      </c>
      <c r="C50" s="149">
        <f t="shared" ref="C50:C59" si="2">$D$50</f>
        <v>9063.798979</v>
      </c>
      <c r="D50" s="149">
        <f>'Estimació del cost'!$D$60</f>
        <v>9063.798979</v>
      </c>
      <c r="E50" s="2"/>
      <c r="F50" s="149">
        <f t="shared" si="1"/>
        <v>13866.31102</v>
      </c>
    </row>
    <row r="51">
      <c r="A51" s="38">
        <v>2.0</v>
      </c>
      <c r="B51" s="149">
        <v>62330.5</v>
      </c>
      <c r="C51" s="149">
        <f t="shared" si="2"/>
        <v>9063.798979</v>
      </c>
      <c r="D51" s="149">
        <f>'Estimació del cost'!$D$60</f>
        <v>9063.798979</v>
      </c>
      <c r="E51" s="149"/>
      <c r="F51" s="149">
        <f t="shared" si="1"/>
        <v>53266.70102</v>
      </c>
    </row>
    <row r="52">
      <c r="A52" s="38">
        <v>3.0</v>
      </c>
      <c r="B52" s="149">
        <v>169431.87</v>
      </c>
      <c r="C52" s="149">
        <f t="shared" si="2"/>
        <v>9063.798979</v>
      </c>
      <c r="D52" s="149">
        <f>'Estimació del cost'!$D$60</f>
        <v>9063.798979</v>
      </c>
      <c r="E52" s="149"/>
      <c r="F52" s="149">
        <f t="shared" si="1"/>
        <v>160368.071</v>
      </c>
    </row>
    <row r="53">
      <c r="A53" s="38">
        <v>4.0</v>
      </c>
      <c r="B53" s="149">
        <v>460563.56</v>
      </c>
      <c r="C53" s="149">
        <f t="shared" si="2"/>
        <v>9063.798979</v>
      </c>
      <c r="D53" s="149">
        <f>'Estimació del cost'!$D$60</f>
        <v>9063.798979</v>
      </c>
      <c r="E53" s="149"/>
      <c r="F53" s="149">
        <f t="shared" si="1"/>
        <v>451499.761</v>
      </c>
    </row>
    <row r="54">
      <c r="A54" s="38">
        <v>5.0</v>
      </c>
      <c r="B54" s="149">
        <v>1251941.56</v>
      </c>
      <c r="C54" s="149">
        <f t="shared" si="2"/>
        <v>9063.798979</v>
      </c>
      <c r="D54" s="149">
        <f>'Estimació del cost'!$D$60</f>
        <v>9063.798979</v>
      </c>
      <c r="E54" s="149"/>
      <c r="F54" s="149">
        <f t="shared" si="1"/>
        <v>1242877.761</v>
      </c>
    </row>
    <row r="55">
      <c r="A55" s="38">
        <v>6.0</v>
      </c>
      <c r="B55" s="149">
        <v>3403130.0</v>
      </c>
      <c r="C55" s="149">
        <f t="shared" si="2"/>
        <v>9063.798979</v>
      </c>
      <c r="D55" s="149">
        <f>'Estimació del cost'!$D$60</f>
        <v>9063.798979</v>
      </c>
      <c r="E55" s="149"/>
      <c r="F55" s="149">
        <f t="shared" si="1"/>
        <v>3394066.201</v>
      </c>
    </row>
    <row r="56">
      <c r="A56" s="38">
        <v>7.0</v>
      </c>
      <c r="B56" s="149">
        <v>4717739.93</v>
      </c>
      <c r="C56" s="149">
        <f t="shared" si="2"/>
        <v>9063.798979</v>
      </c>
      <c r="D56" s="149">
        <f>'Estimació del cost'!$D$60</f>
        <v>9063.798979</v>
      </c>
      <c r="E56" s="149"/>
      <c r="F56" s="149">
        <f t="shared" si="1"/>
        <v>4708676.131</v>
      </c>
    </row>
    <row r="57">
      <c r="A57" s="38">
        <v>8.0</v>
      </c>
      <c r="B57" s="149">
        <v>5477126.44</v>
      </c>
      <c r="C57" s="149">
        <f t="shared" si="2"/>
        <v>9063.798979</v>
      </c>
      <c r="D57" s="149">
        <f>'Estimació del cost'!$D$60</f>
        <v>9063.798979</v>
      </c>
      <c r="E57" s="149"/>
      <c r="F57" s="149">
        <f t="shared" si="1"/>
        <v>5468062.641</v>
      </c>
    </row>
    <row r="58">
      <c r="A58" s="38">
        <v>9.0</v>
      </c>
      <c r="B58" s="149">
        <v>6097590.4</v>
      </c>
      <c r="C58" s="149">
        <f t="shared" si="2"/>
        <v>9063.798979</v>
      </c>
      <c r="D58" s="149">
        <f>'Estimació del cost'!$D$60</f>
        <v>9063.798979</v>
      </c>
      <c r="E58" s="149"/>
      <c r="F58" s="149">
        <f t="shared" si="1"/>
        <v>6088526.601</v>
      </c>
    </row>
    <row r="59">
      <c r="A59" s="157">
        <v>10.0</v>
      </c>
      <c r="B59" s="158">
        <v>6097590.4</v>
      </c>
      <c r="C59" s="158">
        <f t="shared" si="2"/>
        <v>9063.798979</v>
      </c>
      <c r="D59" s="149">
        <f>'Estimació del cost'!$D$60</f>
        <v>9063.798979</v>
      </c>
      <c r="E59" s="158"/>
      <c r="F59" s="158">
        <f t="shared" si="1"/>
        <v>6088526.601</v>
      </c>
    </row>
    <row r="60">
      <c r="A60" s="32" t="s">
        <v>254</v>
      </c>
      <c r="B60" s="40"/>
      <c r="C60" s="40"/>
      <c r="D60" s="40"/>
      <c r="E60" s="40"/>
      <c r="F60" s="159">
        <f>SUM(F49:F59)</f>
        <v>27581253.66</v>
      </c>
    </row>
    <row r="61">
      <c r="E61" s="160"/>
    </row>
    <row r="62">
      <c r="D62" s="161" t="s">
        <v>255</v>
      </c>
      <c r="E62" s="162">
        <f>IRR(F49:F59)</f>
        <v>1.420301383</v>
      </c>
      <c r="F62" s="163" t="s">
        <v>256</v>
      </c>
    </row>
    <row r="63">
      <c r="D63" s="164" t="s">
        <v>257</v>
      </c>
      <c r="E63" s="165"/>
      <c r="F63" s="166"/>
    </row>
    <row r="64"/>
    <row r="65"/>
    <row r="66"/>
    <row r="67"/>
    <row r="68"/>
    <row r="69"/>
    <row r="70">
      <c r="A70" s="147" t="s">
        <v>248</v>
      </c>
      <c r="B70" s="148" t="s">
        <v>258</v>
      </c>
    </row>
    <row r="71">
      <c r="A71" s="38">
        <v>0.0</v>
      </c>
      <c r="B71" s="149">
        <f>-E49</f>
        <v>-88483.11998</v>
      </c>
    </row>
    <row r="72">
      <c r="A72" s="38">
        <v>1.0</v>
      </c>
      <c r="B72" s="149">
        <f t="shared" ref="B72:B81" si="3">B50-C50</f>
        <v>13866.31102</v>
      </c>
    </row>
    <row r="73">
      <c r="A73" s="38">
        <v>2.0</v>
      </c>
      <c r="B73" s="149">
        <f t="shared" si="3"/>
        <v>53266.70102</v>
      </c>
    </row>
    <row r="74">
      <c r="A74" s="38">
        <v>3.0</v>
      </c>
      <c r="B74" s="149">
        <f t="shared" si="3"/>
        <v>160368.071</v>
      </c>
    </row>
    <row r="75">
      <c r="A75" s="38">
        <v>4.0</v>
      </c>
      <c r="B75" s="149">
        <f t="shared" si="3"/>
        <v>451499.761</v>
      </c>
    </row>
    <row r="76">
      <c r="A76" s="38">
        <v>5.0</v>
      </c>
      <c r="B76" s="149">
        <f t="shared" si="3"/>
        <v>1242877.761</v>
      </c>
    </row>
    <row r="77">
      <c r="A77" s="38">
        <v>6.0</v>
      </c>
      <c r="B77" s="149">
        <f t="shared" si="3"/>
        <v>3394066.201</v>
      </c>
    </row>
    <row r="78">
      <c r="A78" s="38">
        <v>7.0</v>
      </c>
      <c r="B78" s="149">
        <f t="shared" si="3"/>
        <v>4708676.131</v>
      </c>
    </row>
    <row r="79">
      <c r="A79" s="38">
        <v>8.0</v>
      </c>
      <c r="B79" s="149">
        <f t="shared" si="3"/>
        <v>5468062.641</v>
      </c>
    </row>
    <row r="80">
      <c r="A80" s="38">
        <v>9.0</v>
      </c>
      <c r="B80" s="149">
        <f t="shared" si="3"/>
        <v>6088526.601</v>
      </c>
    </row>
    <row r="81">
      <c r="A81" s="38">
        <v>10.0</v>
      </c>
      <c r="B81" s="149">
        <f t="shared" si="3"/>
        <v>6088526.601</v>
      </c>
    </row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</sheetData>
  <mergeCells count="5">
    <mergeCell ref="C47:E47"/>
    <mergeCell ref="B47:B48"/>
    <mergeCell ref="A47:A48"/>
    <mergeCell ref="F47:F48"/>
    <mergeCell ref="A1:M3"/>
  </mergeCells>
  <drawing r:id="rId1"/>
</worksheet>
</file>