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<sst xmlns="http://schemas.openxmlformats.org/spreadsheetml/2006/main" count="96" uniqueCount="59">
  <si>
    <t xml:space="preserve">EJ: Se realizo un estudio a 12 estudiantes para ver como influyen las calificaciones del examen y el</t>
  </si>
  <si>
    <t xml:space="preserve">número de clases que los estudiantess pierden, en la calificación de la materia de estadística. Los</t>
  </si>
  <si>
    <t xml:space="preserve">datos completos se registran a continuación:</t>
  </si>
  <si>
    <t xml:space="preserve">y</t>
  </si>
  <si>
    <r>
      <rPr>
        <b val="true"/>
        <sz val="8"/>
        <color rgb="FF374151"/>
        <rFont val="Segoe UI"/>
        <family val="2"/>
        <charset val="1"/>
      </rPr>
      <t xml:space="preserve">x</t>
    </r>
    <r>
      <rPr>
        <b val="true"/>
        <sz val="8"/>
        <color rgb="FF374151"/>
        <rFont val="Calibri"/>
        <family val="2"/>
        <charset val="1"/>
      </rPr>
      <t xml:space="preserve">₁</t>
    </r>
  </si>
  <si>
    <t xml:space="preserve">x₂</t>
  </si>
  <si>
    <t xml:space="preserve">Estudiante</t>
  </si>
  <si>
    <t xml:space="preserve">Calificación de estadística</t>
  </si>
  <si>
    <t xml:space="preserve">Calificación del examen</t>
  </si>
  <si>
    <t xml:space="preserve">Clases perdidas</t>
  </si>
  <si>
    <t xml:space="preserve">x₁²</t>
  </si>
  <si>
    <t xml:space="preserve">x₂²</t>
  </si>
  <si>
    <t xml:space="preserve">x₁ · x₂</t>
  </si>
  <si>
    <t xml:space="preserve">x₁ · y</t>
  </si>
  <si>
    <t xml:space="preserve">x₂ · y</t>
  </si>
  <si>
    <t xml:space="preserve">Matriz:</t>
  </si>
  <si>
    <t xml:space="preserve">R1</t>
  </si>
  <si>
    <t xml:space="preserve">R2</t>
  </si>
  <si>
    <t xml:space="preserve">R3</t>
  </si>
  <si>
    <t xml:space="preserve">Matriz ajus</t>
  </si>
  <si>
    <t xml:space="preserve">R1 / 12</t>
  </si>
  <si>
    <t xml:space="preserve">-725·R1 + R2</t>
  </si>
  <si>
    <t xml:space="preserve">-43·R1 + R3</t>
  </si>
  <si>
    <t xml:space="preserve">8075/12</t>
  </si>
  <si>
    <t xml:space="preserve">(-725/12)·R2 + R1</t>
  </si>
  <si>
    <t xml:space="preserve">(695/12)·R2 + R3</t>
  </si>
  <si>
    <t xml:space="preserve">R3/(11606/323)</t>
  </si>
  <si>
    <t xml:space="preserve">.-(2837/323)*R3 + R1</t>
  </si>
  <si>
    <t xml:space="preserve">Σy = 1011</t>
  </si>
  <si>
    <t xml:space="preserve">a</t>
  </si>
  <si>
    <t xml:space="preserve">(139/1615)*R3 + R2</t>
  </si>
  <si>
    <t xml:space="preserve">*</t>
  </si>
  <si>
    <r>
      <rPr>
        <b val="true"/>
        <sz val="10"/>
        <color rgb="FF040C28"/>
        <rFont val="Arial"/>
        <family val="2"/>
        <charset val="1"/>
      </rPr>
      <t xml:space="preserve">Σ</t>
    </r>
    <r>
      <rPr>
        <b val="true"/>
        <sz val="8"/>
        <color rgb="FF374151"/>
        <rFont val="Segoe UI"/>
        <family val="2"/>
        <charset val="1"/>
      </rPr>
      <t xml:space="preserve">x</t>
    </r>
    <r>
      <rPr>
        <b val="true"/>
        <sz val="8"/>
        <color rgb="FF374151"/>
        <rFont val="Calibri"/>
        <family val="2"/>
        <charset val="1"/>
      </rPr>
      <t xml:space="preserve">₁</t>
    </r>
    <r>
      <rPr>
        <b val="true"/>
        <sz val="10"/>
        <color rgb="FF040C28"/>
        <rFont val="Arial"/>
        <family val="2"/>
        <charset val="1"/>
      </rPr>
      <t xml:space="preserve"> · y = 61685</t>
    </r>
  </si>
  <si>
    <t xml:space="preserve">=</t>
  </si>
  <si>
    <t xml:space="preserve">-&gt;</t>
  </si>
  <si>
    <t xml:space="preserve">b₁</t>
  </si>
  <si>
    <t xml:space="preserve">Ecuación múltiple: ŷ=27.5467 + 0.921678x₁ + 0.28425x₂</t>
  </si>
  <si>
    <t xml:space="preserve">Σx₂ · y = 3581</t>
  </si>
  <si>
    <t xml:space="preserve">b₂</t>
  </si>
  <si>
    <r>
      <rPr>
        <b val="true"/>
        <sz val="11"/>
        <color rgb="FF000000"/>
        <rFont val="Calibri"/>
        <family val="2"/>
        <charset val="1"/>
      </rPr>
      <t xml:space="preserve">Estimación: </t>
    </r>
    <r>
      <rPr>
        <sz val="11"/>
        <color rgb="FF000000"/>
        <rFont val="Calibri"/>
        <family val="2"/>
        <charset val="1"/>
      </rPr>
      <t xml:space="preserve">Estima la calificación de estadística para un estudiante que tiene una calificación en un examen de 60 y pierde 4 clases:</t>
    </r>
  </si>
  <si>
    <t xml:space="preserve">Error Estándard de la estimación múltiple:</t>
  </si>
  <si>
    <t xml:space="preserve">Suma de Cuadrados de la regresión (SCR):</t>
  </si>
  <si>
    <t xml:space="preserve">Suma Total de Cuadrados (STC):</t>
  </si>
  <si>
    <t xml:space="preserve">Coeficiente de Determinación Múltiple (R²):</t>
  </si>
  <si>
    <t xml:space="preserve">El 74,78% de la variación de la calificación de la materia estadística puede explicarse por la calificación del examen y las clases perdidas. En otras palabras, el 25,22% de la variación se debe a otras fuentes, como el error aleatorio o variables no incluidas en el análisi</t>
  </si>
  <si>
    <t xml:space="preserve">Coeficiente Ajustado de Determinación Múltiple (R²ajustada):</t>
  </si>
  <si>
    <t xml:space="preserve">El 69,18% de la variación de la calificación de la materia estadística puede explicarse por la calificación del examen y las clases perdidas. El 30,82% de la variación se debe a otras fuentes, como el error aleatorio o variables no incluidas en el análisi</t>
  </si>
  <si>
    <t xml:space="preserve">Coeficiente de Correlación Múltiple (R):</t>
  </si>
  <si>
    <t xml:space="preserve">Correlación positiva fuerte y ayuda a confirmar que hay una relación estrecha entre las variables.</t>
  </si>
  <si>
    <t xml:space="preserve">ŷ=27.5467 + 0.921678x₁ + 0.28425x₂</t>
  </si>
  <si>
    <t xml:space="preserve">e=y – ŷ</t>
  </si>
  <si>
    <r>
      <rPr>
        <b val="true"/>
        <sz val="10"/>
        <color rgb="FF2A6099"/>
        <rFont val="Arial"/>
        <family val="2"/>
        <charset val="1"/>
      </rPr>
      <t xml:space="preserve">Σe</t>
    </r>
    <r>
      <rPr>
        <b val="true"/>
        <sz val="11"/>
        <color rgb="FF2A6099"/>
        <rFont val="Calibri"/>
        <family val="2"/>
        <charset val="1"/>
      </rPr>
      <t xml:space="preserve">²</t>
    </r>
  </si>
  <si>
    <r>
      <rPr>
        <b val="true"/>
        <sz val="10"/>
        <color rgb="FF2A6099"/>
        <rFont val="Arial"/>
        <family val="2"/>
        <charset val="1"/>
      </rPr>
      <t xml:space="preserve">Σ(</t>
    </r>
    <r>
      <rPr>
        <b val="true"/>
        <sz val="10"/>
        <color rgb="FF2A6099"/>
        <rFont val="Calibri"/>
        <family val="2"/>
        <charset val="1"/>
      </rPr>
      <t xml:space="preserve">ŷ-y̅)²</t>
    </r>
  </si>
  <si>
    <t xml:space="preserve">Pronóstico para ŷ</t>
  </si>
  <si>
    <t xml:space="preserve">Error</t>
  </si>
  <si>
    <t xml:space="preserve">Suma de cuadrados del error (SCE)</t>
  </si>
  <si>
    <t xml:space="preserve">Suma de cuadrados de la regresión (SCR)</t>
  </si>
  <si>
    <t xml:space="preserve">STC:</t>
  </si>
  <si>
    <r>
      <rPr>
        <sz val="11"/>
        <color rgb="FF2A6099"/>
        <rFont val="Calibri"/>
        <family val="2"/>
        <charset val="1"/>
      </rPr>
      <t xml:space="preserve">y̅ = </t>
    </r>
    <r>
      <rPr>
        <sz val="11"/>
        <color rgb="FF2A6099"/>
        <rFont val="Arial"/>
        <family val="2"/>
        <charset val="1"/>
      </rPr>
      <t xml:space="preserve">Σ</t>
    </r>
    <r>
      <rPr>
        <sz val="11"/>
        <color rgb="FF2A6099"/>
        <rFont val="Calibri"/>
        <family val="2"/>
        <charset val="1"/>
      </rPr>
      <t xml:space="preserve">y / n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</si>
</sst>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/####"/>
    <numFmt numFmtId="167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b val="true"/>
      <sz val="8"/>
      <color rgb="FF374151"/>
      <name val="Segoe UI"/>
      <family val="2"/>
      <charset val="1"/>
    </font>
    <font>
      <b val="true"/>
      <sz val="8"/>
      <color rgb="FF374151"/>
      <name val="Calibri"/>
      <family val="2"/>
      <charset val="1"/>
    </font>
    <font>
      <sz val="11"/>
      <color rgb="FF2A6099"/>
      <name val="Calibri"/>
      <family val="2"/>
      <charset val="1"/>
    </font>
    <font>
      <b val="true"/>
      <sz val="10"/>
      <color rgb="FF040C28"/>
      <name val="Arial"/>
      <family val="2"/>
      <charset val="1"/>
    </font>
    <font>
      <b val="true"/>
      <sz val="11"/>
      <color rgb="FF2A609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10"/>
      <color rgb="FF2A6099"/>
      <name val="Calibri"/>
      <family val="2"/>
      <charset val="1"/>
    </font>
    <font>
      <b val="true"/>
      <sz val="10"/>
      <color rgb="FF2A6099"/>
      <name val="Arial"/>
      <family val="2"/>
      <charset val="1"/>
    </font>
    <font>
      <b val="true"/>
      <sz val="14"/>
      <color rgb="FF2A6099"/>
      <name val="Calibri"/>
      <family val="2"/>
      <charset val="1"/>
    </font>
    <font>
      <sz val="11"/>
      <color rgb="FF2A609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D4EA6B"/>
      </patternFill>
    </fill>
    <fill>
      <patternFill patternType="solid">
        <fgColor rgb="FFE8F2A1"/>
        <bgColor rgb="FFFFFFCC"/>
      </patternFill>
    </fill>
    <fill>
      <patternFill patternType="solid">
        <fgColor rgb="FFD4EA6B"/>
        <bgColor rgb="FFBBE33D"/>
      </patternFill>
    </fill>
    <fill>
      <patternFill patternType="solid">
        <fgColor rgb="FFBBE33D"/>
        <bgColor rgb="FFD4EA6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40C28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12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D74" activeCellId="0" sqref="D74"/>
    </sheetView>
  </sheetViews>
  <sheetFormatPr defaultColWidth="8.73046875" defaultRowHeight="14.25" zeroHeight="false" outlineLevelRow="0" outlineLevelCol="0"/>
  <cols>
    <col collapsed="false" customWidth="true" hidden="false" outlineLevel="0" max="1" min="1" style="0" width="20.17"/>
    <col collapsed="false" customWidth="true" hidden="false" outlineLevel="0" max="2" min="2" style="0" width="22.09"/>
    <col collapsed="false" customWidth="true" hidden="false" outlineLevel="0" max="3" min="3" style="0" width="20.37"/>
    <col collapsed="false" customWidth="true" hidden="false" outlineLevel="0" max="4" min="4" style="0" width="13.72"/>
    <col collapsed="false" customWidth="true" hidden="false" outlineLevel="0" max="5" min="5" style="0" width="2.64"/>
    <col collapsed="false" customWidth="true" hidden="false" outlineLevel="0" max="6" min="6" style="0" width="11.13"/>
    <col collapsed="false" customWidth="true" hidden="false" outlineLevel="0" max="7" min="7" style="0" width="10.14"/>
    <col collapsed="false" customWidth="true" hidden="false" outlineLevel="0" max="8" min="8" style="0" width="12.78"/>
    <col collapsed="false" customWidth="true" hidden="false" outlineLevel="0" max="10" min="10" style="0" width="12.57"/>
    <col collapsed="false" customWidth="true" hidden="false" outlineLevel="0" max="12" min="12" style="0" width="9.81"/>
    <col collapsed="false" customWidth="true" hidden="false" outlineLevel="0" max="16" min="16" style="0" width="9.7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s">
        <v>1</v>
      </c>
    </row>
    <row r="3" customFormat="false" ht="14.25" hidden="false" customHeight="false" outlineLevel="0" collapsed="false">
      <c r="A3" s="0" t="s">
        <v>2</v>
      </c>
    </row>
    <row r="5" customFormat="false" ht="14.25" hidden="false" customHeight="false" outlineLevel="0" collapsed="false">
      <c r="B5" s="1" t="s">
        <v>3</v>
      </c>
      <c r="C5" s="2" t="s">
        <v>4</v>
      </c>
      <c r="D5" s="2" t="s">
        <v>5</v>
      </c>
    </row>
    <row r="6" customFormat="false" ht="14.25" hidden="false" customHeight="false" outlineLevel="0" collapsed="false">
      <c r="A6" s="3" t="s">
        <v>6</v>
      </c>
      <c r="B6" s="3" t="s">
        <v>7</v>
      </c>
      <c r="C6" s="3" t="s">
        <v>8</v>
      </c>
      <c r="D6" s="3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</row>
    <row r="7" customFormat="false" ht="14.25" hidden="false" customHeight="false" outlineLevel="0" collapsed="false">
      <c r="A7" s="3" t="n">
        <v>1</v>
      </c>
      <c r="B7" s="3" t="n">
        <v>85</v>
      </c>
      <c r="C7" s="3" t="n">
        <v>65</v>
      </c>
      <c r="D7" s="3" t="n">
        <v>1</v>
      </c>
      <c r="F7" s="4" t="n">
        <f aca="false">C7*C7</f>
        <v>4225</v>
      </c>
      <c r="G7" s="4" t="n">
        <f aca="false">D7*D7</f>
        <v>1</v>
      </c>
      <c r="H7" s="4" t="n">
        <f aca="false">C7*D7</f>
        <v>65</v>
      </c>
      <c r="I7" s="4" t="n">
        <f aca="false">C7*B7</f>
        <v>5525</v>
      </c>
      <c r="J7" s="4" t="n">
        <f aca="false">D7*B7</f>
        <v>85</v>
      </c>
    </row>
    <row r="8" customFormat="false" ht="14.25" hidden="false" customHeight="false" outlineLevel="0" collapsed="false">
      <c r="A8" s="3" t="n">
        <v>2</v>
      </c>
      <c r="B8" s="3" t="n">
        <v>74</v>
      </c>
      <c r="C8" s="3" t="n">
        <v>50</v>
      </c>
      <c r="D8" s="3" t="n">
        <v>7</v>
      </c>
      <c r="F8" s="4" t="n">
        <f aca="false">C8*C8</f>
        <v>2500</v>
      </c>
      <c r="G8" s="4" t="n">
        <f aca="false">D8*D8</f>
        <v>49</v>
      </c>
      <c r="H8" s="4" t="n">
        <f aca="false">C8*D8</f>
        <v>350</v>
      </c>
      <c r="I8" s="4" t="n">
        <f aca="false">C8*B8</f>
        <v>3700</v>
      </c>
      <c r="J8" s="4" t="n">
        <f aca="false">D8*B8</f>
        <v>518</v>
      </c>
    </row>
    <row r="9" customFormat="false" ht="14.25" hidden="false" customHeight="false" outlineLevel="0" collapsed="false">
      <c r="A9" s="3" t="n">
        <v>3</v>
      </c>
      <c r="B9" s="3" t="n">
        <v>76</v>
      </c>
      <c r="C9" s="3" t="n">
        <v>55</v>
      </c>
      <c r="D9" s="3" t="n">
        <v>5</v>
      </c>
      <c r="F9" s="4" t="n">
        <f aca="false">C9*C9</f>
        <v>3025</v>
      </c>
      <c r="G9" s="4" t="n">
        <f aca="false">D9*D9</f>
        <v>25</v>
      </c>
      <c r="H9" s="4" t="n">
        <f aca="false">C9*D9</f>
        <v>275</v>
      </c>
      <c r="I9" s="4" t="n">
        <f aca="false">C9*B9</f>
        <v>4180</v>
      </c>
      <c r="J9" s="4" t="n">
        <f aca="false">D9*B9</f>
        <v>380</v>
      </c>
    </row>
    <row r="10" customFormat="false" ht="14.25" hidden="false" customHeight="false" outlineLevel="0" collapsed="false">
      <c r="A10" s="3" t="n">
        <v>4</v>
      </c>
      <c r="B10" s="3" t="n">
        <v>90</v>
      </c>
      <c r="C10" s="3" t="n">
        <v>65</v>
      </c>
      <c r="D10" s="3" t="n">
        <v>2</v>
      </c>
      <c r="F10" s="4" t="n">
        <f aca="false">C10*C10</f>
        <v>4225</v>
      </c>
      <c r="G10" s="4" t="n">
        <f aca="false">D10*D10</f>
        <v>4</v>
      </c>
      <c r="H10" s="4" t="n">
        <f aca="false">C10*D10</f>
        <v>130</v>
      </c>
      <c r="I10" s="4" t="n">
        <f aca="false">C10*B10</f>
        <v>5850</v>
      </c>
      <c r="J10" s="4" t="n">
        <f aca="false">D10*B10</f>
        <v>180</v>
      </c>
    </row>
    <row r="11" customFormat="false" ht="14.25" hidden="false" customHeight="false" outlineLevel="0" collapsed="false">
      <c r="A11" s="3" t="n">
        <v>5</v>
      </c>
      <c r="B11" s="3" t="n">
        <v>85</v>
      </c>
      <c r="C11" s="3" t="n">
        <v>55</v>
      </c>
      <c r="D11" s="3" t="n">
        <v>6</v>
      </c>
      <c r="F11" s="4" t="n">
        <f aca="false">C11*C11</f>
        <v>3025</v>
      </c>
      <c r="G11" s="4" t="n">
        <f aca="false">D11*D11</f>
        <v>36</v>
      </c>
      <c r="H11" s="4" t="n">
        <f aca="false">C11*D11</f>
        <v>330</v>
      </c>
      <c r="I11" s="4" t="n">
        <f aca="false">C11*B11</f>
        <v>4675</v>
      </c>
      <c r="J11" s="4" t="n">
        <f aca="false">D11*B11</f>
        <v>510</v>
      </c>
    </row>
    <row r="12" customFormat="false" ht="14.25" hidden="false" customHeight="false" outlineLevel="0" collapsed="false">
      <c r="A12" s="3" t="n">
        <v>6</v>
      </c>
      <c r="B12" s="3" t="n">
        <v>87</v>
      </c>
      <c r="C12" s="3" t="n">
        <v>70</v>
      </c>
      <c r="D12" s="3" t="n">
        <v>3</v>
      </c>
      <c r="F12" s="4" t="n">
        <f aca="false">C12*C12</f>
        <v>4900</v>
      </c>
      <c r="G12" s="4" t="n">
        <f aca="false">D12*D12</f>
        <v>9</v>
      </c>
      <c r="H12" s="4" t="n">
        <f aca="false">C12*D12</f>
        <v>210</v>
      </c>
      <c r="I12" s="4" t="n">
        <f aca="false">C12*B12</f>
        <v>6090</v>
      </c>
      <c r="J12" s="4" t="n">
        <f aca="false">D12*B12</f>
        <v>261</v>
      </c>
    </row>
    <row r="13" customFormat="false" ht="14.25" hidden="false" customHeight="false" outlineLevel="0" collapsed="false">
      <c r="A13" s="3" t="n">
        <v>7</v>
      </c>
      <c r="B13" s="3" t="n">
        <v>94</v>
      </c>
      <c r="C13" s="3" t="n">
        <v>65</v>
      </c>
      <c r="D13" s="3" t="n">
        <v>2</v>
      </c>
      <c r="F13" s="4" t="n">
        <f aca="false">C13*C13</f>
        <v>4225</v>
      </c>
      <c r="G13" s="4" t="n">
        <f aca="false">D13*D13</f>
        <v>4</v>
      </c>
      <c r="H13" s="4" t="n">
        <f aca="false">C13*D13</f>
        <v>130</v>
      </c>
      <c r="I13" s="4" t="n">
        <f aca="false">C13*B13</f>
        <v>6110</v>
      </c>
      <c r="J13" s="4" t="n">
        <f aca="false">D13*B13</f>
        <v>188</v>
      </c>
    </row>
    <row r="14" customFormat="false" ht="14.25" hidden="false" customHeight="false" outlineLevel="0" collapsed="false">
      <c r="A14" s="3" t="n">
        <v>8</v>
      </c>
      <c r="B14" s="3" t="n">
        <v>98</v>
      </c>
      <c r="C14" s="3" t="n">
        <v>70</v>
      </c>
      <c r="D14" s="3" t="n">
        <v>5</v>
      </c>
      <c r="F14" s="4" t="n">
        <f aca="false">C14*C14</f>
        <v>4900</v>
      </c>
      <c r="G14" s="4" t="n">
        <f aca="false">D14*D14</f>
        <v>25</v>
      </c>
      <c r="H14" s="4" t="n">
        <f aca="false">C14*D14</f>
        <v>350</v>
      </c>
      <c r="I14" s="4" t="n">
        <f aca="false">C14*B14</f>
        <v>6860</v>
      </c>
      <c r="J14" s="4" t="n">
        <f aca="false">D14*B14</f>
        <v>490</v>
      </c>
    </row>
    <row r="15" customFormat="false" ht="14.25" hidden="false" customHeight="false" outlineLevel="0" collapsed="false">
      <c r="A15" s="3" t="n">
        <v>9</v>
      </c>
      <c r="B15" s="3" t="n">
        <v>81</v>
      </c>
      <c r="C15" s="3" t="n">
        <v>55</v>
      </c>
      <c r="D15" s="3" t="n">
        <v>4</v>
      </c>
      <c r="F15" s="4" t="n">
        <f aca="false">C15*C15</f>
        <v>3025</v>
      </c>
      <c r="G15" s="4" t="n">
        <f aca="false">D15*D15</f>
        <v>16</v>
      </c>
      <c r="H15" s="4" t="n">
        <f aca="false">C15*D15</f>
        <v>220</v>
      </c>
      <c r="I15" s="4" t="n">
        <f aca="false">C15*B15</f>
        <v>4455</v>
      </c>
      <c r="J15" s="4" t="n">
        <f aca="false">D15*B15</f>
        <v>324</v>
      </c>
    </row>
    <row r="16" customFormat="false" ht="14.25" hidden="false" customHeight="false" outlineLevel="0" collapsed="false">
      <c r="A16" s="3" t="n">
        <v>10</v>
      </c>
      <c r="B16" s="3" t="n">
        <v>91</v>
      </c>
      <c r="C16" s="3" t="n">
        <v>70</v>
      </c>
      <c r="D16" s="3" t="n">
        <v>3</v>
      </c>
      <c r="F16" s="4" t="n">
        <f aca="false">C16*C16</f>
        <v>4900</v>
      </c>
      <c r="G16" s="4" t="n">
        <f aca="false">D16*D16</f>
        <v>9</v>
      </c>
      <c r="H16" s="4" t="n">
        <f aca="false">C16*D16</f>
        <v>210</v>
      </c>
      <c r="I16" s="4" t="n">
        <f aca="false">C16*B16</f>
        <v>6370</v>
      </c>
      <c r="J16" s="4" t="n">
        <f aca="false">D16*B16</f>
        <v>273</v>
      </c>
    </row>
    <row r="17" customFormat="false" ht="14.25" hidden="false" customHeight="false" outlineLevel="0" collapsed="false">
      <c r="A17" s="3" t="n">
        <v>11</v>
      </c>
      <c r="B17" s="3" t="n">
        <v>76</v>
      </c>
      <c r="C17" s="3" t="n">
        <v>50</v>
      </c>
      <c r="D17" s="3" t="n">
        <v>1</v>
      </c>
      <c r="F17" s="4" t="n">
        <f aca="false">C17*C17</f>
        <v>2500</v>
      </c>
      <c r="G17" s="4" t="n">
        <f aca="false">D17*D17</f>
        <v>1</v>
      </c>
      <c r="H17" s="4" t="n">
        <f aca="false">C17*D17</f>
        <v>50</v>
      </c>
      <c r="I17" s="4" t="n">
        <f aca="false">C17*B17</f>
        <v>3800</v>
      </c>
      <c r="J17" s="4" t="n">
        <f aca="false">D17*B17</f>
        <v>76</v>
      </c>
    </row>
    <row r="18" customFormat="false" ht="14.25" hidden="false" customHeight="false" outlineLevel="0" collapsed="false">
      <c r="A18" s="3" t="n">
        <v>12</v>
      </c>
      <c r="B18" s="3" t="n">
        <v>74</v>
      </c>
      <c r="C18" s="3" t="n">
        <v>55</v>
      </c>
      <c r="D18" s="3" t="n">
        <v>4</v>
      </c>
      <c r="F18" s="4" t="n">
        <f aca="false">C18*C18</f>
        <v>3025</v>
      </c>
      <c r="G18" s="4" t="n">
        <f aca="false">D18*D18</f>
        <v>16</v>
      </c>
      <c r="H18" s="4" t="n">
        <f aca="false">C18*D18</f>
        <v>220</v>
      </c>
      <c r="I18" s="4" t="n">
        <f aca="false">C18*B18</f>
        <v>4070</v>
      </c>
      <c r="J18" s="4" t="n">
        <f aca="false">D18*B18</f>
        <v>296</v>
      </c>
    </row>
    <row r="19" customFormat="false" ht="14.25" hidden="false" customHeight="false" outlineLevel="0" collapsed="false">
      <c r="A19" s="5"/>
      <c r="B19" s="6" t="n">
        <f aca="false">SUM(B7:B18)</f>
        <v>1011</v>
      </c>
      <c r="C19" s="6" t="n">
        <f aca="false">SUM(C7:C18)</f>
        <v>725</v>
      </c>
      <c r="D19" s="6" t="n">
        <f aca="false">SUM(D7:D18)</f>
        <v>43</v>
      </c>
      <c r="E19" s="7"/>
      <c r="F19" s="6" t="n">
        <f aca="false">SUM(F7:F18)</f>
        <v>44475</v>
      </c>
      <c r="G19" s="6" t="n">
        <f aca="false">SUM(G7:G18)</f>
        <v>195</v>
      </c>
      <c r="H19" s="6" t="n">
        <f aca="false">SUM(H7:H18)</f>
        <v>2540</v>
      </c>
      <c r="I19" s="6" t="n">
        <f aca="false">SUM(I7:I18)</f>
        <v>61685</v>
      </c>
      <c r="J19" s="6" t="n">
        <f aca="false">SUM(J7:J18)</f>
        <v>3581</v>
      </c>
    </row>
    <row r="21" customFormat="false" ht="14.25" hidden="false" customHeight="false" outlineLevel="0" collapsed="false">
      <c r="A21" s="0" t="s">
        <v>15</v>
      </c>
    </row>
    <row r="22" customFormat="false" ht="14.25" hidden="false" customHeight="false" outlineLevel="0" collapsed="false">
      <c r="A22" s="8" t="s">
        <v>16</v>
      </c>
      <c r="B22" s="8" t="n">
        <f aca="false">A18</f>
        <v>12</v>
      </c>
      <c r="C22" s="8" t="n">
        <f aca="false">C19</f>
        <v>725</v>
      </c>
      <c r="D22" s="8" t="n">
        <f aca="false">D19</f>
        <v>43</v>
      </c>
      <c r="F22" s="8" t="n">
        <v>1</v>
      </c>
      <c r="G22" s="8" t="n">
        <v>0</v>
      </c>
      <c r="H22" s="8" t="n">
        <v>0</v>
      </c>
    </row>
    <row r="23" customFormat="false" ht="14.25" hidden="false" customHeight="false" outlineLevel="0" collapsed="false">
      <c r="A23" s="8" t="s">
        <v>17</v>
      </c>
      <c r="B23" s="8" t="n">
        <f aca="false">C19</f>
        <v>725</v>
      </c>
      <c r="C23" s="8" t="n">
        <f aca="false">F19</f>
        <v>44475</v>
      </c>
      <c r="D23" s="8" t="n">
        <f aca="false">H19</f>
        <v>2540</v>
      </c>
      <c r="F23" s="8" t="n">
        <v>0</v>
      </c>
      <c r="G23" s="8" t="n">
        <v>1</v>
      </c>
      <c r="H23" s="8" t="n">
        <v>0</v>
      </c>
    </row>
    <row r="24" customFormat="false" ht="14.25" hidden="false" customHeight="false" outlineLevel="0" collapsed="false">
      <c r="A24" s="8" t="s">
        <v>18</v>
      </c>
      <c r="B24" s="8" t="n">
        <f aca="false">D19</f>
        <v>43</v>
      </c>
      <c r="C24" s="8" t="n">
        <f aca="false">H19</f>
        <v>2540</v>
      </c>
      <c r="D24" s="8" t="n">
        <f aca="false">G19</f>
        <v>195</v>
      </c>
      <c r="F24" s="8" t="n">
        <v>0</v>
      </c>
      <c r="G24" s="8" t="n">
        <v>0</v>
      </c>
      <c r="H24" s="8" t="n">
        <v>1</v>
      </c>
    </row>
    <row r="26" customFormat="false" ht="14.25" hidden="false" customHeight="false" outlineLevel="0" collapsed="false">
      <c r="A26" s="9" t="s">
        <v>19</v>
      </c>
    </row>
    <row r="27" customFormat="false" ht="14.25" hidden="false" customHeight="false" outlineLevel="0" collapsed="false">
      <c r="A27" s="8" t="s">
        <v>20</v>
      </c>
      <c r="B27" s="8" t="n">
        <f aca="false">B22/$B$22</f>
        <v>1</v>
      </c>
      <c r="C27" s="10" t="n">
        <f aca="false">C22/$B$22</f>
        <v>60.4166666666667</v>
      </c>
      <c r="D27" s="10" t="n">
        <f aca="false">D22/$B$22</f>
        <v>3.58333333333333</v>
      </c>
      <c r="E27" s="11"/>
      <c r="F27" s="10" t="n">
        <f aca="false">F22/$B$22</f>
        <v>0.0833333333333333</v>
      </c>
      <c r="G27" s="8" t="n">
        <f aca="false">G22/$B$22</f>
        <v>0</v>
      </c>
      <c r="H27" s="8" t="n">
        <f aca="false">H22/$B$22</f>
        <v>0</v>
      </c>
    </row>
    <row r="28" customFormat="false" ht="14.25" hidden="false" customHeight="false" outlineLevel="0" collapsed="false">
      <c r="A28" s="8" t="s">
        <v>17</v>
      </c>
      <c r="B28" s="8" t="n">
        <f aca="false">C19</f>
        <v>725</v>
      </c>
      <c r="C28" s="8" t="n">
        <f aca="false">F19</f>
        <v>44475</v>
      </c>
      <c r="D28" s="8" t="n">
        <f aca="false">H19</f>
        <v>2540</v>
      </c>
      <c r="F28" s="8" t="n">
        <v>0</v>
      </c>
      <c r="G28" s="8" t="n">
        <v>1</v>
      </c>
      <c r="H28" s="8" t="n">
        <v>0</v>
      </c>
    </row>
    <row r="29" customFormat="false" ht="14.25" hidden="false" customHeight="false" outlineLevel="0" collapsed="false">
      <c r="A29" s="8" t="s">
        <v>18</v>
      </c>
      <c r="B29" s="8" t="n">
        <f aca="false">D19</f>
        <v>43</v>
      </c>
      <c r="C29" s="8" t="n">
        <f aca="false">H19</f>
        <v>2540</v>
      </c>
      <c r="D29" s="8" t="n">
        <f aca="false">G19</f>
        <v>195</v>
      </c>
      <c r="F29" s="8" t="n">
        <v>0</v>
      </c>
      <c r="G29" s="8" t="n">
        <v>0</v>
      </c>
      <c r="H29" s="8" t="n">
        <v>1</v>
      </c>
    </row>
    <row r="30" customFormat="false" ht="14.25" hidden="false" customHeight="false" outlineLevel="0" collapsed="false">
      <c r="A30" s="12"/>
      <c r="B30" s="12"/>
      <c r="C30" s="12"/>
      <c r="D30" s="12"/>
      <c r="F30" s="12"/>
      <c r="G30" s="12"/>
      <c r="H30" s="12"/>
    </row>
    <row r="31" customFormat="false" ht="14.25" hidden="false" customHeight="false" outlineLevel="0" collapsed="false">
      <c r="A31" s="13" t="s">
        <v>19</v>
      </c>
    </row>
    <row r="32" customFormat="false" ht="13.8" hidden="false" customHeight="false" outlineLevel="0" collapsed="false">
      <c r="A32" s="8" t="s">
        <v>16</v>
      </c>
      <c r="B32" s="8" t="n">
        <f aca="false">B27</f>
        <v>1</v>
      </c>
      <c r="C32" s="10" t="n">
        <f aca="false">C27</f>
        <v>60.4166666666667</v>
      </c>
      <c r="D32" s="10" t="n">
        <f aca="false">D27</f>
        <v>3.58333333333333</v>
      </c>
      <c r="E32" s="11"/>
      <c r="F32" s="10" t="n">
        <f aca="false">F27</f>
        <v>0.0833333333333333</v>
      </c>
      <c r="G32" s="8" t="n">
        <f aca="false">G27</f>
        <v>0</v>
      </c>
      <c r="H32" s="8" t="n">
        <f aca="false">H27</f>
        <v>0</v>
      </c>
    </row>
    <row r="33" customFormat="false" ht="13.8" hidden="false" customHeight="false" outlineLevel="0" collapsed="false">
      <c r="A33" s="8" t="s">
        <v>21</v>
      </c>
      <c r="B33" s="8" t="n">
        <f aca="false">(-$B$28*B27)+B28</f>
        <v>0</v>
      </c>
      <c r="C33" s="10" t="n">
        <f aca="false">(-$B$28*C27)+C28</f>
        <v>672.916666666672</v>
      </c>
      <c r="D33" s="10" t="n">
        <f aca="false">(-$B$28*D27)+D28</f>
        <v>-57.916666666667</v>
      </c>
      <c r="E33" s="11"/>
      <c r="F33" s="10" t="n">
        <f aca="false">(-$B$28*F27)+F28</f>
        <v>-60.4166666666667</v>
      </c>
      <c r="G33" s="8" t="n">
        <f aca="false">(-$B$28*G27)+G28</f>
        <v>1</v>
      </c>
      <c r="H33" s="8" t="n">
        <f aca="false">(-$B$28*H27)+H28</f>
        <v>0</v>
      </c>
    </row>
    <row r="34" customFormat="false" ht="13.8" hidden="false" customHeight="false" outlineLevel="0" collapsed="false">
      <c r="A34" s="8" t="s">
        <v>18</v>
      </c>
      <c r="B34" s="8" t="n">
        <f aca="false">B29</f>
        <v>43</v>
      </c>
      <c r="C34" s="8" t="n">
        <f aca="false">C29</f>
        <v>2540</v>
      </c>
      <c r="D34" s="8" t="n">
        <f aca="false">D29</f>
        <v>195</v>
      </c>
      <c r="E34" s="14"/>
      <c r="F34" s="8" t="n">
        <f aca="false">F29</f>
        <v>0</v>
      </c>
      <c r="G34" s="8" t="n">
        <f aca="false">G29</f>
        <v>0</v>
      </c>
      <c r="H34" s="8" t="n">
        <f aca="false">H29</f>
        <v>1</v>
      </c>
    </row>
    <row r="35" customFormat="false" ht="13.8" hidden="false" customHeight="false" outlineLevel="0" collapsed="false">
      <c r="A35" s="12"/>
      <c r="B35" s="12"/>
      <c r="C35" s="11"/>
      <c r="D35" s="11"/>
      <c r="E35" s="11"/>
      <c r="F35" s="11"/>
      <c r="G35" s="12"/>
      <c r="H35" s="12"/>
    </row>
    <row r="36" customFormat="false" ht="13.8" hidden="false" customHeight="false" outlineLevel="0" collapsed="false">
      <c r="A36" s="13" t="s">
        <v>19</v>
      </c>
      <c r="B36" s="12"/>
      <c r="C36" s="11"/>
      <c r="D36" s="11"/>
      <c r="E36" s="11"/>
      <c r="F36" s="11"/>
      <c r="G36" s="12"/>
      <c r="H36" s="12"/>
    </row>
    <row r="37" customFormat="false" ht="13.8" hidden="false" customHeight="false" outlineLevel="0" collapsed="false">
      <c r="A37" s="8" t="s">
        <v>16</v>
      </c>
      <c r="B37" s="8" t="n">
        <f aca="false">B32</f>
        <v>1</v>
      </c>
      <c r="C37" s="10" t="n">
        <f aca="false">C32</f>
        <v>60.4166666666667</v>
      </c>
      <c r="D37" s="10" t="n">
        <f aca="false">D32</f>
        <v>3.58333333333333</v>
      </c>
      <c r="E37" s="11"/>
      <c r="F37" s="10" t="n">
        <f aca="false">F32</f>
        <v>0.0833333333333333</v>
      </c>
      <c r="G37" s="8" t="n">
        <f aca="false">G32</f>
        <v>0</v>
      </c>
      <c r="H37" s="8" t="n">
        <f aca="false">H32</f>
        <v>0</v>
      </c>
    </row>
    <row r="38" customFormat="false" ht="13.8" hidden="false" customHeight="false" outlineLevel="0" collapsed="false">
      <c r="A38" s="8" t="s">
        <v>17</v>
      </c>
      <c r="B38" s="8" t="n">
        <f aca="false">B33</f>
        <v>0</v>
      </c>
      <c r="C38" s="10" t="n">
        <f aca="false">C33</f>
        <v>672.916666666672</v>
      </c>
      <c r="D38" s="10" t="n">
        <f aca="false">D33</f>
        <v>-57.916666666667</v>
      </c>
      <c r="E38" s="11"/>
      <c r="F38" s="10" t="n">
        <f aca="false">F33</f>
        <v>-60.4166666666667</v>
      </c>
      <c r="G38" s="8" t="n">
        <f aca="false">G33</f>
        <v>1</v>
      </c>
      <c r="H38" s="8" t="n">
        <f aca="false">H33</f>
        <v>0</v>
      </c>
    </row>
    <row r="39" customFormat="false" ht="13.8" hidden="false" customHeight="false" outlineLevel="0" collapsed="false">
      <c r="A39" s="8" t="s">
        <v>22</v>
      </c>
      <c r="B39" s="8" t="n">
        <f aca="false">(-$B$29*B27)+B29</f>
        <v>0</v>
      </c>
      <c r="C39" s="10" t="n">
        <f aca="false">(-$B$29*C27)+C29</f>
        <v>-57.9166666666665</v>
      </c>
      <c r="D39" s="10" t="n">
        <f aca="false">(-$B$29*D27)+D29</f>
        <v>40.9166666666667</v>
      </c>
      <c r="E39" s="11"/>
      <c r="F39" s="10" t="n">
        <f aca="false">(-$B$29*F27)+F29</f>
        <v>-3.58333333333333</v>
      </c>
      <c r="G39" s="15" t="n">
        <f aca="false">(-$B$29*G27)+G29</f>
        <v>0</v>
      </c>
      <c r="H39" s="15" t="n">
        <f aca="false">(-$B$29*H27)+H29</f>
        <v>1</v>
      </c>
    </row>
    <row r="40" customFormat="false" ht="13.8" hidden="false" customHeight="false" outlineLevel="0" collapsed="false">
      <c r="D40" s="16"/>
      <c r="E40" s="17"/>
      <c r="F40" s="16"/>
    </row>
    <row r="41" customFormat="false" ht="13.8" hidden="false" customHeight="false" outlineLevel="0" collapsed="false">
      <c r="A41" s="13" t="s">
        <v>19</v>
      </c>
      <c r="D41" s="16"/>
      <c r="E41" s="17"/>
      <c r="F41" s="16"/>
    </row>
    <row r="42" customFormat="false" ht="14.25" hidden="false" customHeight="false" outlineLevel="0" collapsed="false">
      <c r="A42" s="8" t="s">
        <v>16</v>
      </c>
      <c r="B42" s="8" t="n">
        <f aca="false">B32</f>
        <v>1</v>
      </c>
      <c r="C42" s="10" t="n">
        <f aca="false">C32</f>
        <v>60.4166666666667</v>
      </c>
      <c r="D42" s="10" t="n">
        <f aca="false">D32</f>
        <v>3.58333333333333</v>
      </c>
      <c r="E42" s="11"/>
      <c r="F42" s="10" t="n">
        <f aca="false">F32</f>
        <v>0.0833333333333333</v>
      </c>
      <c r="G42" s="8" t="n">
        <f aca="false">G32</f>
        <v>0</v>
      </c>
      <c r="H42" s="8" t="n">
        <f aca="false">H32</f>
        <v>0</v>
      </c>
    </row>
    <row r="43" customFormat="false" ht="14.25" hidden="false" customHeight="false" outlineLevel="0" collapsed="false">
      <c r="A43" s="8" t="s">
        <v>23</v>
      </c>
      <c r="B43" s="8" t="n">
        <f aca="false">B33/$C$33</f>
        <v>0</v>
      </c>
      <c r="C43" s="8" t="n">
        <f aca="false">C33/$C$33</f>
        <v>1</v>
      </c>
      <c r="D43" s="10" t="n">
        <f aca="false">D33/$C$33</f>
        <v>-0.0860681114551082</v>
      </c>
      <c r="E43" s="11"/>
      <c r="F43" s="10" t="n">
        <f aca="false">F33/$C$33</f>
        <v>-0.0897832817337455</v>
      </c>
      <c r="G43" s="10" t="n">
        <f aca="false">G33/$C$33</f>
        <v>0.0014860681114551</v>
      </c>
      <c r="H43" s="8" t="n">
        <f aca="false">H33/$C$33</f>
        <v>0</v>
      </c>
    </row>
    <row r="44" customFormat="false" ht="13.8" hidden="false" customHeight="false" outlineLevel="0" collapsed="false">
      <c r="A44" s="8" t="s">
        <v>18</v>
      </c>
      <c r="B44" s="8" t="n">
        <f aca="false">B39</f>
        <v>0</v>
      </c>
      <c r="C44" s="10" t="n">
        <f aca="false">C39</f>
        <v>-57.9166666666665</v>
      </c>
      <c r="D44" s="10" t="n">
        <f aca="false">D39</f>
        <v>40.9166666666667</v>
      </c>
      <c r="E44" s="10"/>
      <c r="F44" s="10" t="n">
        <f aca="false">F39</f>
        <v>-3.58333333333333</v>
      </c>
      <c r="G44" s="15" t="n">
        <f aca="false">G39</f>
        <v>0</v>
      </c>
      <c r="H44" s="15" t="n">
        <f aca="false">H39</f>
        <v>1</v>
      </c>
    </row>
    <row r="45" customFormat="false" ht="13.8" hidden="false" customHeight="false" outlineLevel="0" collapsed="false"/>
    <row r="46" customFormat="false" ht="13.8" hidden="false" customHeight="false" outlineLevel="0" collapsed="false">
      <c r="A46" s="13" t="s">
        <v>19</v>
      </c>
    </row>
    <row r="47" customFormat="false" ht="13.8" hidden="false" customHeight="false" outlineLevel="0" collapsed="false">
      <c r="A47" s="8" t="s">
        <v>24</v>
      </c>
      <c r="B47" s="15" t="n">
        <f aca="false">(-$C$42)*B43 +B42</f>
        <v>1</v>
      </c>
      <c r="C47" s="15" t="n">
        <f aca="false">(-$C$42)*C43 +C42</f>
        <v>0</v>
      </c>
      <c r="D47" s="10" t="n">
        <f aca="false">(-$C$42)*D43 +D42</f>
        <v>8.78328173374612</v>
      </c>
      <c r="E47" s="11"/>
      <c r="F47" s="10" t="n">
        <f aca="false">(-$C$42)*F43 +F42</f>
        <v>5.50773993808046</v>
      </c>
      <c r="G47" s="10" t="n">
        <f aca="false">(-$C$42)*G43 +G42</f>
        <v>-0.0897832817337455</v>
      </c>
      <c r="H47" s="15" t="n">
        <f aca="false">(-$C$42)*H43 +H42</f>
        <v>0</v>
      </c>
    </row>
    <row r="48" customFormat="false" ht="13.8" hidden="false" customHeight="false" outlineLevel="0" collapsed="false">
      <c r="A48" s="15" t="s">
        <v>17</v>
      </c>
      <c r="B48" s="15" t="n">
        <f aca="false">B43</f>
        <v>0</v>
      </c>
      <c r="C48" s="15" t="n">
        <f aca="false">C43</f>
        <v>1</v>
      </c>
      <c r="D48" s="10" t="n">
        <f aca="false">D43</f>
        <v>-0.0860681114551082</v>
      </c>
      <c r="E48" s="18"/>
      <c r="F48" s="10" t="n">
        <f aca="false">F43</f>
        <v>-0.0897832817337455</v>
      </c>
      <c r="G48" s="10" t="n">
        <f aca="false">G43</f>
        <v>0.0014860681114551</v>
      </c>
      <c r="H48" s="15" t="n">
        <f aca="false">H43</f>
        <v>0</v>
      </c>
    </row>
    <row r="49" customFormat="false" ht="13.8" hidden="false" customHeight="false" outlineLevel="0" collapsed="false">
      <c r="A49" s="15" t="s">
        <v>18</v>
      </c>
      <c r="B49" s="15" t="n">
        <f aca="false">B44</f>
        <v>0</v>
      </c>
      <c r="C49" s="10" t="n">
        <f aca="false">C44</f>
        <v>-57.9166666666665</v>
      </c>
      <c r="D49" s="10" t="n">
        <f aca="false">D44</f>
        <v>40.9166666666667</v>
      </c>
      <c r="E49" s="18"/>
      <c r="F49" s="10" t="n">
        <f aca="false">F44</f>
        <v>-3.58333333333333</v>
      </c>
      <c r="G49" s="15" t="n">
        <f aca="false">G44</f>
        <v>0</v>
      </c>
      <c r="H49" s="15" t="n">
        <f aca="false">H44</f>
        <v>1</v>
      </c>
    </row>
    <row r="50" customFormat="false" ht="13.8" hidden="false" customHeight="false" outlineLevel="0" collapsed="false">
      <c r="A50" s="19"/>
      <c r="B50" s="19"/>
      <c r="C50" s="19"/>
      <c r="D50" s="19"/>
      <c r="E50" s="19"/>
      <c r="F50" s="19"/>
      <c r="G50" s="19"/>
      <c r="H50" s="19"/>
    </row>
    <row r="51" customFormat="false" ht="13.8" hidden="false" customHeight="false" outlineLevel="0" collapsed="false">
      <c r="A51" s="0" t="s">
        <v>19</v>
      </c>
    </row>
    <row r="52" customFormat="false" ht="13.8" hidden="false" customHeight="false" outlineLevel="0" collapsed="false">
      <c r="A52" s="15" t="s">
        <v>16</v>
      </c>
      <c r="B52" s="15" t="n">
        <f aca="false">B47</f>
        <v>1</v>
      </c>
      <c r="C52" s="15" t="n">
        <f aca="false">C47</f>
        <v>0</v>
      </c>
      <c r="D52" s="10" t="n">
        <f aca="false">D47</f>
        <v>8.78328173374612</v>
      </c>
      <c r="E52" s="16"/>
      <c r="F52" s="10" t="n">
        <f aca="false">F47</f>
        <v>5.50773993808046</v>
      </c>
      <c r="G52" s="10" t="n">
        <f aca="false">G47</f>
        <v>-0.0897832817337455</v>
      </c>
      <c r="H52" s="15" t="n">
        <f aca="false">H47</f>
        <v>0</v>
      </c>
    </row>
    <row r="53" customFormat="false" ht="13.8" hidden="false" customHeight="false" outlineLevel="0" collapsed="false">
      <c r="A53" s="15" t="s">
        <v>17</v>
      </c>
      <c r="B53" s="15" t="n">
        <f aca="false">B48</f>
        <v>0</v>
      </c>
      <c r="C53" s="15" t="n">
        <f aca="false">C48</f>
        <v>1</v>
      </c>
      <c r="D53" s="10" t="n">
        <f aca="false">D48</f>
        <v>-0.0860681114551082</v>
      </c>
      <c r="E53" s="16"/>
      <c r="F53" s="10" t="n">
        <f aca="false">F48</f>
        <v>-0.0897832817337455</v>
      </c>
      <c r="G53" s="10" t="n">
        <f aca="false">G48</f>
        <v>0.0014860681114551</v>
      </c>
      <c r="H53" s="15" t="n">
        <f aca="false">H48</f>
        <v>0</v>
      </c>
    </row>
    <row r="54" customFormat="false" ht="13.8" hidden="false" customHeight="false" outlineLevel="0" collapsed="false">
      <c r="A54" s="8" t="s">
        <v>25</v>
      </c>
      <c r="B54" s="15" t="n">
        <f aca="false">-($C$49)*B48+B49</f>
        <v>0</v>
      </c>
      <c r="C54" s="15" t="n">
        <f aca="false">-($C$49)*C48+C49</f>
        <v>0</v>
      </c>
      <c r="D54" s="10" t="n">
        <f aca="false">-($C$49)*D48+D49</f>
        <v>35.9318885448917</v>
      </c>
      <c r="E54" s="17"/>
      <c r="F54" s="10" t="n">
        <f aca="false">-($C$49)*F48+F49</f>
        <v>-8.78328173374608</v>
      </c>
      <c r="G54" s="10" t="n">
        <f aca="false">-($C$49)*G48+G49</f>
        <v>0.0860681114551075</v>
      </c>
      <c r="H54" s="15" t="n">
        <f aca="false">-($C$49)*H48+H49</f>
        <v>1</v>
      </c>
    </row>
    <row r="55" customFormat="false" ht="13.8" hidden="false" customHeight="false" outlineLevel="0" collapsed="false"/>
    <row r="56" customFormat="false" ht="13.8" hidden="false" customHeight="false" outlineLevel="0" collapsed="false">
      <c r="A56" s="0" t="s">
        <v>19</v>
      </c>
    </row>
    <row r="57" customFormat="false" ht="13.8" hidden="false" customHeight="false" outlineLevel="0" collapsed="false">
      <c r="A57" s="15" t="s">
        <v>16</v>
      </c>
      <c r="B57" s="15" t="n">
        <f aca="false">B52</f>
        <v>1</v>
      </c>
      <c r="C57" s="15" t="n">
        <f aca="false">C52</f>
        <v>0</v>
      </c>
      <c r="D57" s="10" t="n">
        <f aca="false">D52</f>
        <v>8.78328173374612</v>
      </c>
      <c r="E57" s="18"/>
      <c r="F57" s="10" t="n">
        <f aca="false">F52</f>
        <v>5.50773993808046</v>
      </c>
      <c r="G57" s="10" t="n">
        <f aca="false">G52</f>
        <v>-0.0897832817337455</v>
      </c>
      <c r="H57" s="15" t="n">
        <f aca="false">H52</f>
        <v>0</v>
      </c>
    </row>
    <row r="58" customFormat="false" ht="13.8" hidden="false" customHeight="false" outlineLevel="0" collapsed="false">
      <c r="A58" s="15" t="s">
        <v>17</v>
      </c>
      <c r="B58" s="15" t="n">
        <f aca="false">B53</f>
        <v>0</v>
      </c>
      <c r="C58" s="15" t="n">
        <f aca="false">C53</f>
        <v>1</v>
      </c>
      <c r="D58" s="10" t="n">
        <f aca="false">D53</f>
        <v>-0.0860681114551082</v>
      </c>
      <c r="E58" s="18"/>
      <c r="F58" s="10" t="n">
        <f aca="false">F53</f>
        <v>-0.0897832817337455</v>
      </c>
      <c r="G58" s="10" t="n">
        <f aca="false">G53</f>
        <v>0.0014860681114551</v>
      </c>
      <c r="H58" s="15" t="n">
        <f aca="false">H53</f>
        <v>0</v>
      </c>
    </row>
    <row r="59" customFormat="false" ht="14.9" hidden="false" customHeight="false" outlineLevel="0" collapsed="false">
      <c r="A59" s="15" t="s">
        <v>26</v>
      </c>
      <c r="B59" s="15" t="n">
        <f aca="false">B54/($D$54)</f>
        <v>0</v>
      </c>
      <c r="C59" s="15" t="n">
        <f aca="false">C54/($D$54)</f>
        <v>0</v>
      </c>
      <c r="D59" s="15" t="n">
        <f aca="false">D54/($D$54)</f>
        <v>1</v>
      </c>
      <c r="E59" s="12"/>
      <c r="F59" s="20" t="n">
        <f aca="false">(F54)/($D$54)</f>
        <v>-0.244442529726002</v>
      </c>
      <c r="G59" s="20" t="n">
        <f aca="false">G54/($D$54)</f>
        <v>0.00239531276925726</v>
      </c>
      <c r="H59" s="20" t="n">
        <f aca="false">H54/($D$54)</f>
        <v>0.0278304325348957</v>
      </c>
    </row>
    <row r="60" customFormat="false" ht="13.8" hidden="false" customHeight="false" outlineLevel="0" collapsed="false"/>
    <row r="61" customFormat="false" ht="14.25" hidden="false" customHeight="false" outlineLevel="0" collapsed="false">
      <c r="A61" s="0" t="s">
        <v>19</v>
      </c>
    </row>
    <row r="62" customFormat="false" ht="13.8" hidden="false" customHeight="false" outlineLevel="0" collapsed="false">
      <c r="A62" s="15" t="s">
        <v>27</v>
      </c>
      <c r="B62" s="15" t="n">
        <f aca="false">-($D$57)*B59 + B57</f>
        <v>1</v>
      </c>
      <c r="C62" s="15" t="n">
        <f aca="false">-($D$57)*C59 + C57</f>
        <v>0</v>
      </c>
      <c r="D62" s="15" t="n">
        <f aca="false">-($D$57)*D59 + D57</f>
        <v>0</v>
      </c>
      <c r="E62" s="19"/>
      <c r="F62" s="10" t="n">
        <f aca="false">-($D$57)*F59 + F57</f>
        <v>7.65474754437354</v>
      </c>
      <c r="G62" s="10" t="n">
        <f aca="false">-($D$57)*G59 + G57</f>
        <v>-0.110821988626572</v>
      </c>
      <c r="H62" s="10" t="n">
        <f aca="false">-($D$57)*H59 + H57</f>
        <v>-0.244442529726003</v>
      </c>
    </row>
    <row r="63" customFormat="false" ht="13.8" hidden="false" customHeight="false" outlineLevel="0" collapsed="false">
      <c r="A63" s="15" t="s">
        <v>17</v>
      </c>
      <c r="B63" s="15" t="n">
        <f aca="false">B58</f>
        <v>0</v>
      </c>
      <c r="C63" s="15" t="n">
        <f aca="false">C58</f>
        <v>1</v>
      </c>
      <c r="D63" s="10" t="n">
        <f aca="false">D58</f>
        <v>-0.0860681114551082</v>
      </c>
      <c r="E63" s="18"/>
      <c r="F63" s="10" t="n">
        <f aca="false">F58</f>
        <v>-0.0897832817337455</v>
      </c>
      <c r="G63" s="10" t="n">
        <f aca="false">G58</f>
        <v>0.0014860681114551</v>
      </c>
      <c r="H63" s="15" t="n">
        <f aca="false">H58</f>
        <v>0</v>
      </c>
    </row>
    <row r="64" customFormat="false" ht="13.8" hidden="false" customHeight="false" outlineLevel="0" collapsed="false">
      <c r="A64" s="15" t="s">
        <v>18</v>
      </c>
      <c r="B64" s="15" t="n">
        <f aca="false">B59</f>
        <v>0</v>
      </c>
      <c r="C64" s="15" t="n">
        <f aca="false">C59</f>
        <v>0</v>
      </c>
      <c r="D64" s="15" t="n">
        <f aca="false">D59</f>
        <v>1</v>
      </c>
      <c r="E64" s="19"/>
      <c r="F64" s="10" t="n">
        <f aca="false">F59</f>
        <v>-0.244442529726002</v>
      </c>
      <c r="G64" s="10" t="n">
        <f aca="false">G59</f>
        <v>0.00239531276925726</v>
      </c>
      <c r="H64" s="10" t="n">
        <f aca="false">H59</f>
        <v>0.0278304325348957</v>
      </c>
    </row>
    <row r="66" customFormat="false" ht="13.8" hidden="false" customHeight="false" outlineLevel="0" collapsed="false">
      <c r="A66" s="0" t="s">
        <v>19</v>
      </c>
    </row>
    <row r="67" customFormat="false" ht="13.8" hidden="false" customHeight="false" outlineLevel="0" collapsed="false">
      <c r="A67" s="15" t="s">
        <v>16</v>
      </c>
      <c r="B67" s="15" t="n">
        <f aca="false">B62</f>
        <v>1</v>
      </c>
      <c r="C67" s="15" t="n">
        <f aca="false">C62</f>
        <v>0</v>
      </c>
      <c r="D67" s="15" t="n">
        <f aca="false">D62</f>
        <v>0</v>
      </c>
      <c r="E67" s="19"/>
      <c r="F67" s="10" t="n">
        <f aca="false">F62</f>
        <v>7.65474754437354</v>
      </c>
      <c r="G67" s="10" t="n">
        <f aca="false">G62</f>
        <v>-0.110821988626572</v>
      </c>
      <c r="H67" s="10" t="n">
        <f aca="false">H62</f>
        <v>-0.244442529726003</v>
      </c>
      <c r="J67" s="21" t="s">
        <v>28</v>
      </c>
      <c r="L67" s="15" t="n">
        <f aca="false">F67*$B$19</f>
        <v>7738.94976736165</v>
      </c>
      <c r="M67" s="15" t="n">
        <f aca="false">G67*$I$19</f>
        <v>-6836.05436843007</v>
      </c>
      <c r="N67" s="15" t="n">
        <f aca="false">H67*$J$19</f>
        <v>-875.348698948818</v>
      </c>
      <c r="P67" s="22" t="s">
        <v>29</v>
      </c>
      <c r="Q67" s="23" t="n">
        <f aca="false">L67+M67+N67</f>
        <v>27.5466999827678</v>
      </c>
    </row>
    <row r="68" customFormat="false" ht="13.8" hidden="false" customHeight="false" outlineLevel="0" collapsed="false">
      <c r="A68" s="15" t="s">
        <v>30</v>
      </c>
      <c r="B68" s="15" t="n">
        <f aca="false">-($D$63)*B64 + B63</f>
        <v>0</v>
      </c>
      <c r="C68" s="15" t="n">
        <f aca="false">-($D$63)*C64 + C63</f>
        <v>1</v>
      </c>
      <c r="D68" s="15" t="n">
        <f aca="false">-($D$63)*D64 + D63</f>
        <v>0</v>
      </c>
      <c r="E68" s="19"/>
      <c r="F68" s="10" t="n">
        <f aca="false">-($D$63)*F64 + F63</f>
        <v>-0.110821988626572</v>
      </c>
      <c r="G68" s="10" t="n">
        <f aca="false">-($D$63)*G64 + G63</f>
        <v>0.00169222815784938</v>
      </c>
      <c r="H68" s="10" t="n">
        <f aca="false">-($D$63)*H64 + H63</f>
        <v>0.00239531276925727</v>
      </c>
      <c r="I68" s="19" t="s">
        <v>31</v>
      </c>
      <c r="J68" s="21" t="s">
        <v>32</v>
      </c>
      <c r="K68" s="19" t="s">
        <v>33</v>
      </c>
      <c r="L68" s="15" t="n">
        <f aca="false">F68*$B$19</f>
        <v>-112.041030501464</v>
      </c>
      <c r="M68" s="15" t="n">
        <f aca="false">G68*$I$19</f>
        <v>104.385093916939</v>
      </c>
      <c r="N68" s="15" t="n">
        <f aca="false">H68*$J$19</f>
        <v>8.5776150267103</v>
      </c>
      <c r="O68" s="19" t="s">
        <v>34</v>
      </c>
      <c r="P68" s="22" t="s">
        <v>35</v>
      </c>
      <c r="Q68" s="23" t="n">
        <f aca="false">L68+M68+N68</f>
        <v>0.92167844218508</v>
      </c>
      <c r="R68" s="19" t="s">
        <v>34</v>
      </c>
      <c r="S68" s="24" t="s">
        <v>36</v>
      </c>
      <c r="T68" s="25"/>
      <c r="U68" s="25"/>
      <c r="V68" s="25"/>
      <c r="W68" s="25"/>
      <c r="X68" s="25"/>
    </row>
    <row r="69" customFormat="false" ht="13.8" hidden="false" customHeight="false" outlineLevel="0" collapsed="false">
      <c r="A69" s="15" t="s">
        <v>18</v>
      </c>
      <c r="B69" s="15" t="n">
        <f aca="false">B64</f>
        <v>0</v>
      </c>
      <c r="C69" s="15" t="n">
        <f aca="false">C64</f>
        <v>0</v>
      </c>
      <c r="D69" s="15" t="n">
        <f aca="false">D64</f>
        <v>1</v>
      </c>
      <c r="E69" s="19"/>
      <c r="F69" s="10" t="n">
        <f aca="false">F64</f>
        <v>-0.244442529726002</v>
      </c>
      <c r="G69" s="10" t="n">
        <f aca="false">G64</f>
        <v>0.00239531276925726</v>
      </c>
      <c r="H69" s="10" t="n">
        <f aca="false">H64</f>
        <v>0.0278304325348957</v>
      </c>
      <c r="J69" s="21" t="s">
        <v>37</v>
      </c>
      <c r="K69" s="2"/>
      <c r="L69" s="15" t="n">
        <f aca="false">F69*$B$19</f>
        <v>-247.131397552988</v>
      </c>
      <c r="M69" s="15" t="n">
        <f aca="false">G69*$I$19</f>
        <v>147.754868171634</v>
      </c>
      <c r="N69" s="15" t="n">
        <f aca="false">H69*$J$19</f>
        <v>99.6607789074616</v>
      </c>
      <c r="P69" s="21" t="s">
        <v>38</v>
      </c>
      <c r="Q69" s="23" t="n">
        <f aca="false">L69+M69+N69</f>
        <v>0.284249526107203</v>
      </c>
    </row>
    <row r="72" customFormat="false" ht="14.9" hidden="false" customHeight="false" outlineLevel="0" collapsed="false">
      <c r="A72" s="26" t="s">
        <v>39</v>
      </c>
      <c r="I72" s="27" t="n">
        <f aca="false">Q67+(Q68*60)+(Q69*4)</f>
        <v>83.9844046183014</v>
      </c>
    </row>
    <row r="73" customFormat="false" ht="13.8" hidden="false" customHeight="false" outlineLevel="0" collapsed="false"/>
    <row r="74" customFormat="false" ht="13.8" hidden="false" customHeight="false" outlineLevel="0" collapsed="false">
      <c r="A74" s="28" t="s">
        <v>40</v>
      </c>
      <c r="B74" s="28"/>
      <c r="C74" s="28"/>
      <c r="D74" s="29" t="n">
        <f aca="false">SQRT(J95/(A18 - (LEN(C5:D5)+1)))</f>
        <v>4.51730079491596</v>
      </c>
      <c r="F74" s="30"/>
    </row>
    <row r="75" customFormat="false" ht="13.8" hidden="false" customHeight="false" outlineLevel="0" collapsed="false">
      <c r="A75" s="28" t="s">
        <v>41</v>
      </c>
      <c r="B75" s="28"/>
      <c r="C75" s="28"/>
      <c r="D75" s="31" t="n">
        <f aca="false">M95</f>
        <v>544.595941754267</v>
      </c>
      <c r="F75" s="30"/>
    </row>
    <row r="76" customFormat="false" ht="13.8" hidden="false" customHeight="false" outlineLevel="0" collapsed="false">
      <c r="A76" s="28" t="s">
        <v>42</v>
      </c>
      <c r="B76" s="28"/>
      <c r="C76" s="28"/>
      <c r="D76" s="31" t="n">
        <f aca="false">J96</f>
        <v>728.250000000002</v>
      </c>
      <c r="F76" s="30"/>
    </row>
    <row r="77" customFormat="false" ht="13.8" hidden="false" customHeight="false" outlineLevel="0" collapsed="false">
      <c r="A77" s="28" t="s">
        <v>43</v>
      </c>
      <c r="B77" s="28"/>
      <c r="C77" s="28"/>
      <c r="D77" s="32" t="n">
        <f aca="false">(D75/D76)</f>
        <v>0.747814544118456</v>
      </c>
      <c r="E77" s="0" t="s">
        <v>34</v>
      </c>
      <c r="F77" s="30" t="s">
        <v>44</v>
      </c>
    </row>
    <row r="78" customFormat="false" ht="13.8" hidden="false" customHeight="false" outlineLevel="0" collapsed="false">
      <c r="A78" s="28" t="s">
        <v>45</v>
      </c>
      <c r="B78" s="28"/>
      <c r="C78" s="28"/>
      <c r="D78" s="33" t="n">
        <f aca="false">1-(1-D77)*((12-1)/(12-2-1))</f>
        <v>0.691773331700335</v>
      </c>
      <c r="E78" s="0" t="s">
        <v>34</v>
      </c>
      <c r="F78" s="30" t="s">
        <v>46</v>
      </c>
    </row>
    <row r="79" customFormat="false" ht="13.8" hidden="false" customHeight="false" outlineLevel="0" collapsed="false">
      <c r="A79" s="28" t="s">
        <v>47</v>
      </c>
      <c r="B79" s="28"/>
      <c r="C79" s="28"/>
      <c r="D79" s="34" t="n">
        <f aca="false">SQRT(D77)</f>
        <v>0.864762709717791</v>
      </c>
      <c r="E79" s="0" t="s">
        <v>34</v>
      </c>
      <c r="F79" s="30" t="s">
        <v>48</v>
      </c>
    </row>
    <row r="80" customFormat="false" ht="13.8" hidden="false" customHeight="false" outlineLevel="0" collapsed="false">
      <c r="A80" s="26"/>
      <c r="C80" s="35"/>
    </row>
    <row r="81" customFormat="false" ht="14.9" hidden="false" customHeight="false" outlineLevel="0" collapsed="false">
      <c r="B81" s="1" t="s">
        <v>3</v>
      </c>
      <c r="C81" s="2" t="s">
        <v>4</v>
      </c>
      <c r="D81" s="2" t="s">
        <v>5</v>
      </c>
      <c r="F81" s="36" t="s">
        <v>49</v>
      </c>
      <c r="G81" s="36"/>
      <c r="H81" s="36"/>
      <c r="I81" s="37" t="s">
        <v>50</v>
      </c>
      <c r="J81" s="38" t="s">
        <v>51</v>
      </c>
      <c r="K81" s="38"/>
      <c r="L81" s="38"/>
      <c r="M81" s="38" t="s">
        <v>52</v>
      </c>
      <c r="N81" s="38"/>
      <c r="O81" s="38"/>
      <c r="P81" s="38"/>
    </row>
    <row r="82" customFormat="false" ht="13.8" hidden="false" customHeight="false" outlineLevel="0" collapsed="false">
      <c r="A82" s="3" t="s">
        <v>6</v>
      </c>
      <c r="B82" s="3" t="s">
        <v>7</v>
      </c>
      <c r="C82" s="3" t="s">
        <v>8</v>
      </c>
      <c r="D82" s="3" t="s">
        <v>9</v>
      </c>
      <c r="F82" s="39" t="s">
        <v>53</v>
      </c>
      <c r="G82" s="39"/>
      <c r="H82" s="39"/>
      <c r="I82" s="4" t="s">
        <v>54</v>
      </c>
      <c r="J82" s="39" t="s">
        <v>55</v>
      </c>
      <c r="K82" s="39"/>
      <c r="L82" s="39"/>
      <c r="M82" s="39" t="s">
        <v>56</v>
      </c>
      <c r="N82" s="39"/>
      <c r="O82" s="39"/>
      <c r="P82" s="39"/>
    </row>
    <row r="83" customFormat="false" ht="13.8" hidden="false" customHeight="false" outlineLevel="0" collapsed="false">
      <c r="A83" s="3" t="n">
        <v>1</v>
      </c>
      <c r="B83" s="3" t="n">
        <v>85</v>
      </c>
      <c r="C83" s="3" t="n">
        <v>65</v>
      </c>
      <c r="D83" s="3" t="n">
        <v>1</v>
      </c>
      <c r="F83" s="39" t="n">
        <f aca="false">$Q$67+($Q$68*C83+$Q$69*D83)</f>
        <v>87.7400482509052</v>
      </c>
      <c r="G83" s="39"/>
      <c r="H83" s="39"/>
      <c r="I83" s="4" t="n">
        <f aca="false">B83-F83</f>
        <v>-2.74004825090518</v>
      </c>
      <c r="J83" s="39" t="n">
        <f aca="false">I83*I83</f>
        <v>7.50786441728851</v>
      </c>
      <c r="K83" s="39"/>
      <c r="L83" s="39"/>
      <c r="M83" s="39" t="n">
        <f aca="false">POWER(F83-$B$97, 2)</f>
        <v>12.1804367936463</v>
      </c>
      <c r="N83" s="39"/>
      <c r="O83" s="39"/>
      <c r="P83" s="39"/>
    </row>
    <row r="84" customFormat="false" ht="13.8" hidden="false" customHeight="false" outlineLevel="0" collapsed="false">
      <c r="A84" s="3" t="n">
        <v>2</v>
      </c>
      <c r="B84" s="3" t="n">
        <v>74</v>
      </c>
      <c r="C84" s="3" t="n">
        <v>50</v>
      </c>
      <c r="D84" s="3" t="n">
        <v>7</v>
      </c>
      <c r="F84" s="39" t="n">
        <f aca="false">$Q$67+($Q$68*C84+$Q$69*D84)</f>
        <v>75.6203687747722</v>
      </c>
      <c r="G84" s="39"/>
      <c r="H84" s="39"/>
      <c r="I84" s="4" t="n">
        <f aca="false">B84-F84</f>
        <v>-1.6203687747722</v>
      </c>
      <c r="J84" s="39" t="n">
        <f aca="false">I84*I84</f>
        <v>2.62559496625677</v>
      </c>
      <c r="K84" s="39"/>
      <c r="L84" s="39"/>
      <c r="M84" s="39" t="n">
        <f aca="false">POWER(F84-$B$97, 2)</f>
        <v>74.4705350834266</v>
      </c>
      <c r="N84" s="39"/>
      <c r="O84" s="39"/>
      <c r="P84" s="39"/>
    </row>
    <row r="85" customFormat="false" ht="13.8" hidden="false" customHeight="false" outlineLevel="0" collapsed="false">
      <c r="A85" s="3" t="n">
        <v>3</v>
      </c>
      <c r="B85" s="3" t="n">
        <v>76</v>
      </c>
      <c r="C85" s="3" t="n">
        <v>55</v>
      </c>
      <c r="D85" s="3" t="n">
        <v>5</v>
      </c>
      <c r="F85" s="39" t="n">
        <f aca="false">$Q$67+($Q$68*C85+$Q$69*D85)</f>
        <v>79.6602619334832</v>
      </c>
      <c r="G85" s="39"/>
      <c r="H85" s="39"/>
      <c r="I85" s="4" t="n">
        <f aca="false">B85-F85</f>
        <v>-3.66026193348318</v>
      </c>
      <c r="J85" s="39" t="n">
        <f aca="false">I85*I85</f>
        <v>13.3975174217061</v>
      </c>
      <c r="K85" s="39"/>
      <c r="L85" s="39"/>
      <c r="M85" s="39" t="n">
        <f aca="false">POWER(F85-$B$97, 2)</f>
        <v>21.0656955192335</v>
      </c>
      <c r="N85" s="39"/>
      <c r="O85" s="39"/>
      <c r="P85" s="39"/>
    </row>
    <row r="86" customFormat="false" ht="13.8" hidden="false" customHeight="false" outlineLevel="0" collapsed="false">
      <c r="A86" s="3" t="n">
        <v>4</v>
      </c>
      <c r="B86" s="3" t="n">
        <v>90</v>
      </c>
      <c r="C86" s="3" t="n">
        <v>65</v>
      </c>
      <c r="D86" s="3" t="n">
        <v>2</v>
      </c>
      <c r="F86" s="39" t="n">
        <f aca="false">$Q$67+($Q$68*C86+$Q$69*D86)</f>
        <v>88.0242977770124</v>
      </c>
      <c r="G86" s="39"/>
      <c r="H86" s="39"/>
      <c r="I86" s="4" t="n">
        <f aca="false">B86-F86</f>
        <v>1.97570222298762</v>
      </c>
      <c r="J86" s="39" t="n">
        <f aca="false">I86*I86</f>
        <v>3.90339927391823</v>
      </c>
      <c r="K86" s="39"/>
      <c r="L86" s="39"/>
      <c r="M86" s="39" t="n">
        <f aca="false">POWER(F86-$B$97, 2)</f>
        <v>14.2453237095606</v>
      </c>
      <c r="N86" s="39"/>
      <c r="O86" s="39"/>
      <c r="P86" s="39"/>
    </row>
    <row r="87" customFormat="false" ht="13.8" hidden="false" customHeight="false" outlineLevel="0" collapsed="false">
      <c r="A87" s="3" t="n">
        <v>5</v>
      </c>
      <c r="B87" s="3" t="n">
        <v>85</v>
      </c>
      <c r="C87" s="3" t="n">
        <v>55</v>
      </c>
      <c r="D87" s="3" t="n">
        <v>6</v>
      </c>
      <c r="F87" s="39" t="n">
        <f aca="false">$Q$67+($Q$68*C87+$Q$69*D87)</f>
        <v>79.9445114595904</v>
      </c>
      <c r="G87" s="39"/>
      <c r="H87" s="39"/>
      <c r="I87" s="4" t="n">
        <f aca="false">B87-F87</f>
        <v>5.05548854040961</v>
      </c>
      <c r="J87" s="39" t="n">
        <f aca="false">I87*I87</f>
        <v>25.5579643822129</v>
      </c>
      <c r="K87" s="39"/>
      <c r="L87" s="39"/>
      <c r="M87" s="39" t="n">
        <f aca="false">POWER(F87-$B$97, 2)</f>
        <v>18.5372315715985</v>
      </c>
      <c r="N87" s="39"/>
      <c r="O87" s="39"/>
      <c r="P87" s="39"/>
    </row>
    <row r="88" customFormat="false" ht="13.8" hidden="false" customHeight="false" outlineLevel="0" collapsed="false">
      <c r="A88" s="3" t="n">
        <v>6</v>
      </c>
      <c r="B88" s="3" t="n">
        <v>87</v>
      </c>
      <c r="C88" s="3" t="n">
        <v>70</v>
      </c>
      <c r="D88" s="3" t="n">
        <v>3</v>
      </c>
      <c r="F88" s="39" t="n">
        <f aca="false">$Q$67+($Q$68*C88+$Q$69*D88)</f>
        <v>92.916939514045</v>
      </c>
      <c r="G88" s="39"/>
      <c r="H88" s="39"/>
      <c r="I88" s="4" t="n">
        <f aca="false">B88-F88</f>
        <v>-5.91693951404497</v>
      </c>
      <c r="J88" s="39" t="n">
        <f aca="false">I88*I88</f>
        <v>35.0101732128667</v>
      </c>
      <c r="K88" s="39"/>
      <c r="L88" s="39"/>
      <c r="M88" s="39" t="n">
        <f aca="false">POWER(F88-$B$97, 2)</f>
        <v>75.1158405401141</v>
      </c>
      <c r="N88" s="39"/>
      <c r="O88" s="39"/>
      <c r="P88" s="39"/>
    </row>
    <row r="89" customFormat="false" ht="13.8" hidden="false" customHeight="false" outlineLevel="0" collapsed="false">
      <c r="A89" s="3" t="n">
        <v>7</v>
      </c>
      <c r="B89" s="3" t="n">
        <v>94</v>
      </c>
      <c r="C89" s="3" t="n">
        <v>65</v>
      </c>
      <c r="D89" s="3" t="n">
        <v>2</v>
      </c>
      <c r="F89" s="39" t="n">
        <f aca="false">$Q$67+($Q$68*C89+$Q$69*D89)</f>
        <v>88.0242977770124</v>
      </c>
      <c r="G89" s="39"/>
      <c r="H89" s="39"/>
      <c r="I89" s="4" t="n">
        <f aca="false">B89-F89</f>
        <v>5.97570222298762</v>
      </c>
      <c r="J89" s="39" t="n">
        <f aca="false">I89*I89</f>
        <v>35.7090170578192</v>
      </c>
      <c r="K89" s="39"/>
      <c r="L89" s="39"/>
      <c r="M89" s="39" t="n">
        <f aca="false">POWER(F89-$B$97, 2)</f>
        <v>14.2453237095606</v>
      </c>
      <c r="N89" s="39"/>
      <c r="O89" s="39"/>
      <c r="P89" s="39"/>
    </row>
    <row r="90" customFormat="false" ht="13.8" hidden="false" customHeight="false" outlineLevel="0" collapsed="false">
      <c r="A90" s="3" t="n">
        <v>8</v>
      </c>
      <c r="B90" s="3" t="n">
        <v>98</v>
      </c>
      <c r="C90" s="3" t="n">
        <v>70</v>
      </c>
      <c r="D90" s="3" t="n">
        <v>5</v>
      </c>
      <c r="F90" s="39" t="n">
        <f aca="false">$Q$67+($Q$68*C90+$Q$69*D90)</f>
        <v>93.4854385662594</v>
      </c>
      <c r="G90" s="39"/>
      <c r="H90" s="39"/>
      <c r="I90" s="4" t="n">
        <f aca="false">B90-F90</f>
        <v>4.51456143374062</v>
      </c>
      <c r="J90" s="39" t="n">
        <f aca="false">I90*I90</f>
        <v>20.3812649390182</v>
      </c>
      <c r="K90" s="39"/>
      <c r="L90" s="39"/>
      <c r="M90" s="39" t="n">
        <f aca="false">POWER(F90-$B$97, 2)</f>
        <v>85.293325511151</v>
      </c>
      <c r="N90" s="39"/>
      <c r="O90" s="39"/>
      <c r="P90" s="39"/>
    </row>
    <row r="91" customFormat="false" ht="13.8" hidden="false" customHeight="false" outlineLevel="0" collapsed="false">
      <c r="A91" s="3" t="n">
        <v>9</v>
      </c>
      <c r="B91" s="3" t="n">
        <v>81</v>
      </c>
      <c r="C91" s="3" t="n">
        <v>55</v>
      </c>
      <c r="D91" s="3" t="n">
        <v>4</v>
      </c>
      <c r="F91" s="39" t="n">
        <f aca="false">$Q$67+($Q$68*C91+$Q$69*D91)</f>
        <v>79.376012407376</v>
      </c>
      <c r="G91" s="39"/>
      <c r="H91" s="39"/>
      <c r="I91" s="4" t="n">
        <f aca="false">B91-F91</f>
        <v>1.62398759262402</v>
      </c>
      <c r="J91" s="39" t="n">
        <f aca="false">I91*I91</f>
        <v>2.63733570099676</v>
      </c>
      <c r="K91" s="39"/>
      <c r="L91" s="39"/>
      <c r="M91" s="39" t="n">
        <f aca="false">POWER(F91-$B$97, 2)</f>
        <v>23.7557550530529</v>
      </c>
      <c r="N91" s="39"/>
      <c r="O91" s="39"/>
      <c r="P91" s="39"/>
    </row>
    <row r="92" customFormat="false" ht="13.8" hidden="false" customHeight="false" outlineLevel="0" collapsed="false">
      <c r="A92" s="3" t="n">
        <v>10</v>
      </c>
      <c r="B92" s="3" t="n">
        <v>91</v>
      </c>
      <c r="C92" s="3" t="n">
        <v>70</v>
      </c>
      <c r="D92" s="3" t="n">
        <v>3</v>
      </c>
      <c r="F92" s="39" t="n">
        <f aca="false">$Q$67+($Q$68*C92+$Q$69*D92)</f>
        <v>92.916939514045</v>
      </c>
      <c r="G92" s="39"/>
      <c r="H92" s="39"/>
      <c r="I92" s="4" t="n">
        <f aca="false">B92-F92</f>
        <v>-1.91693951404497</v>
      </c>
      <c r="J92" s="39" t="n">
        <f aca="false">I92*I92</f>
        <v>3.67465710050696</v>
      </c>
      <c r="K92" s="39"/>
      <c r="L92" s="39"/>
      <c r="M92" s="39" t="n">
        <f aca="false">POWER(F92-$B$97, 2)</f>
        <v>75.1158405401141</v>
      </c>
      <c r="N92" s="39"/>
      <c r="O92" s="39"/>
      <c r="P92" s="39"/>
    </row>
    <row r="93" customFormat="false" ht="13.8" hidden="false" customHeight="false" outlineLevel="0" collapsed="false">
      <c r="A93" s="3" t="n">
        <v>11</v>
      </c>
      <c r="B93" s="3" t="n">
        <v>76</v>
      </c>
      <c r="C93" s="3" t="n">
        <v>50</v>
      </c>
      <c r="D93" s="3" t="n">
        <v>1</v>
      </c>
      <c r="F93" s="39" t="n">
        <f aca="false">$Q$67+($Q$68*C93+$Q$69*D93)</f>
        <v>73.914871618129</v>
      </c>
      <c r="G93" s="39"/>
      <c r="H93" s="39"/>
      <c r="I93" s="4" t="n">
        <f aca="false">B93-F93</f>
        <v>2.08512838187102</v>
      </c>
      <c r="J93" s="39" t="n">
        <f aca="false">I93*I93</f>
        <v>4.34776036888404</v>
      </c>
      <c r="K93" s="39"/>
      <c r="L93" s="39"/>
      <c r="M93" s="39" t="n">
        <f aca="false">POWER(F93-$B$97, 2)</f>
        <v>106.814878669756</v>
      </c>
      <c r="N93" s="39"/>
      <c r="O93" s="39"/>
      <c r="P93" s="39"/>
    </row>
    <row r="94" customFormat="false" ht="13.8" hidden="false" customHeight="false" outlineLevel="0" collapsed="false">
      <c r="A94" s="3" t="n">
        <v>12</v>
      </c>
      <c r="B94" s="3" t="n">
        <v>74</v>
      </c>
      <c r="C94" s="3" t="n">
        <v>55</v>
      </c>
      <c r="D94" s="3" t="n">
        <v>4</v>
      </c>
      <c r="F94" s="39" t="n">
        <f aca="false">$Q$67+($Q$68*C94+$Q$69*D94)</f>
        <v>79.376012407376</v>
      </c>
      <c r="G94" s="39"/>
      <c r="H94" s="39"/>
      <c r="I94" s="4" t="n">
        <f aca="false">B94-F94</f>
        <v>-5.37601240737598</v>
      </c>
      <c r="J94" s="39" t="n">
        <f aca="false">I94*I94</f>
        <v>28.9015094042605</v>
      </c>
      <c r="K94" s="39"/>
      <c r="L94" s="39"/>
      <c r="M94" s="39" t="n">
        <f aca="false">POWER(F94-$B$97, 2)</f>
        <v>23.7557550530529</v>
      </c>
      <c r="N94" s="39"/>
      <c r="O94" s="39"/>
      <c r="P94" s="39"/>
    </row>
    <row r="95" customFormat="false" ht="13.8" hidden="false" customHeight="false" outlineLevel="0" collapsed="false">
      <c r="A95" s="40"/>
      <c r="B95" s="6" t="n">
        <f aca="false">SUM(B83:B94)</f>
        <v>1011</v>
      </c>
      <c r="C95" s="6" t="n">
        <f aca="false">SUM(C83:C94)</f>
        <v>725</v>
      </c>
      <c r="D95" s="6" t="n">
        <f aca="false">SUM(D83:D94)</f>
        <v>43</v>
      </c>
      <c r="F95" s="41"/>
      <c r="G95" s="41"/>
      <c r="H95" s="41"/>
      <c r="I95" s="19"/>
      <c r="J95" s="42" t="n">
        <f aca="false">SUM(J83:J94)</f>
        <v>183.654058245735</v>
      </c>
      <c r="K95" s="42"/>
      <c r="L95" s="42"/>
      <c r="M95" s="42" t="n">
        <f aca="false">SUM(M83:M94)</f>
        <v>544.595941754267</v>
      </c>
      <c r="N95" s="42"/>
      <c r="O95" s="42"/>
      <c r="P95" s="42"/>
    </row>
    <row r="96" customFormat="false" ht="17.35" hidden="false" customHeight="false" outlineLevel="0" collapsed="false">
      <c r="I96" s="43" t="s">
        <v>57</v>
      </c>
      <c r="J96" s="44" t="n">
        <f aca="false">J95+M95</f>
        <v>728.250000000002</v>
      </c>
      <c r="K96" s="44"/>
      <c r="L96" s="44"/>
      <c r="M96" s="44"/>
      <c r="N96" s="44"/>
      <c r="O96" s="44"/>
      <c r="P96" s="44"/>
    </row>
    <row r="97" customFormat="false" ht="14.9" hidden="false" customHeight="false" outlineLevel="0" collapsed="false">
      <c r="A97" s="45" t="s">
        <v>58</v>
      </c>
      <c r="B97" s="46" t="n">
        <f aca="false">B95/A94</f>
        <v>84.25</v>
      </c>
    </row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</sheetData>
  <mergeCells count="52">
    <mergeCell ref="A74:C74"/>
    <mergeCell ref="A75:C75"/>
    <mergeCell ref="A76:C76"/>
    <mergeCell ref="A77:C77"/>
    <mergeCell ref="A78:C78"/>
    <mergeCell ref="A79:C79"/>
    <mergeCell ref="F81:H81"/>
    <mergeCell ref="J81:L81"/>
    <mergeCell ref="M81:P81"/>
    <mergeCell ref="F82:H82"/>
    <mergeCell ref="J82:L82"/>
    <mergeCell ref="M82:P82"/>
    <mergeCell ref="F83:H83"/>
    <mergeCell ref="J83:L83"/>
    <mergeCell ref="M83:P83"/>
    <mergeCell ref="F84:H84"/>
    <mergeCell ref="J84:L84"/>
    <mergeCell ref="M84:P84"/>
    <mergeCell ref="F85:H85"/>
    <mergeCell ref="J85:L85"/>
    <mergeCell ref="M85:P85"/>
    <mergeCell ref="F86:H86"/>
    <mergeCell ref="J86:L86"/>
    <mergeCell ref="M86:P86"/>
    <mergeCell ref="F87:H87"/>
    <mergeCell ref="J87:L87"/>
    <mergeCell ref="M87:P87"/>
    <mergeCell ref="F88:H88"/>
    <mergeCell ref="J88:L88"/>
    <mergeCell ref="M88:P88"/>
    <mergeCell ref="F89:H89"/>
    <mergeCell ref="J89:L89"/>
    <mergeCell ref="M89:P89"/>
    <mergeCell ref="F90:H90"/>
    <mergeCell ref="J90:L90"/>
    <mergeCell ref="M90:P90"/>
    <mergeCell ref="F91:H91"/>
    <mergeCell ref="J91:L91"/>
    <mergeCell ref="M91:P91"/>
    <mergeCell ref="F92:H92"/>
    <mergeCell ref="J92:L92"/>
    <mergeCell ref="M92:P92"/>
    <mergeCell ref="F93:H93"/>
    <mergeCell ref="J93:L93"/>
    <mergeCell ref="M93:P93"/>
    <mergeCell ref="F94:H94"/>
    <mergeCell ref="J94:L94"/>
    <mergeCell ref="M94:P94"/>
    <mergeCell ref="F95:H95"/>
    <mergeCell ref="J95:L95"/>
    <mergeCell ref="M95:P95"/>
    <mergeCell ref="J96:P9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Albert Lanza</dc:creator>
  <dc:description/>
  <dc:language>en-US</dc:language>
  <cp:lastModifiedBy/>
  <dcterms:modified xsi:type="dcterms:W3CDTF">2024-03-12T13:01:16Z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